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F:\AtirLLSProductie\Atir\Projecten algemeen\In behandeling\NRG TNO\08 NVI\NVI 1\"/>
    </mc:Choice>
  </mc:AlternateContent>
  <xr:revisionPtr revIDLastSave="0" documentId="13_ncr:1_{453A70C7-C1AB-4594-8BB8-7BD0FDAB42DD}" xr6:coauthVersionLast="47" xr6:coauthVersionMax="47" xr10:uidLastSave="{00000000-0000-0000-0000-000000000000}"/>
  <bookViews>
    <workbookView xWindow="-120" yWindow="-120" windowWidth="29040" windowHeight="15840" tabRatio="927" activeTab="1"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1" r:id="rId9"/>
    <sheet name="11-Machinekosten" sheetId="34" r:id="rId10"/>
    <sheet name="9-Afroepprijs" sheetId="5" r:id="rId11"/>
    <sheet name="10-Glasbewassing" sheetId="35" r:id="rId12"/>
    <sheet name="12-Sanitaire voorzieningen" sheetId="36" r:id="rId13"/>
    <sheet name="12a-Sanitaire voorz. Verbruik" sheetId="39"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_1F" hidden="1">[1]Psychiatrie!#REF!</definedName>
    <definedName name="__2_0_F"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1" hidden="1">'[2]#REF'!#REF!</definedName>
    <definedName name="_Fill" localSheetId="9" hidden="1">'[3]#REF'!#REF!</definedName>
    <definedName name="_Fill" localSheetId="12"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1" hidden="1">'10-Glasbewassing'!$A$10:$S$117</definedName>
    <definedName name="_xlnm._FilterDatabase" localSheetId="12" hidden="1">'12-Sanitaire voorzieningen'!$A$11:$I$217</definedName>
    <definedName name="_xlnm._FilterDatabase" localSheetId="2" hidden="1">'2-Kosten per locatie'!$A$10:$E$57</definedName>
    <definedName name="_xlnm._FilterDatabase" localSheetId="4" hidden="1">'4-Basis ruimtestaat'!$B$9:$AE$1301</definedName>
    <definedName name="_Key1" localSheetId="11" hidden="1">'[2]#REF'!#REF!</definedName>
    <definedName name="_Key1" localSheetId="9" hidden="1">'[3]#REF'!#REF!</definedName>
    <definedName name="_Key1" localSheetId="12"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12" hidden="1">#REF!</definedName>
    <definedName name="_Key2" localSheetId="2" hidden="1">#REF!</definedName>
    <definedName name="_Key2" hidden="1">#REF!</definedName>
    <definedName name="_Order1" hidden="1">255</definedName>
    <definedName name="_Order2" hidden="1">255</definedName>
    <definedName name="_Sort" localSheetId="12" hidden="1">#REF!</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2">'12-Sanitaire voorzieningen'!$A$3:$G$223</definedName>
    <definedName name="_xlnm.Print_Area" localSheetId="1">'1-Contractblad totaal'!$A$1:$H$56</definedName>
    <definedName name="_xlnm.Print_Area" localSheetId="2">'2-Kosten per locatie'!$A$3:$S$57</definedName>
    <definedName name="_xlnm.Print_Area" localSheetId="4">'4-Basis ruimtestaat'!$B$3:$AE$1301</definedName>
    <definedName name="_xlnm.Print_Area" localSheetId="5">'5-Premies en opslagen'!$A$3:$E$55</definedName>
    <definedName name="_xlnm.Print_Area" localSheetId="6">'6-Opbouw uurtarief productie'!$A$1:$R$63</definedName>
    <definedName name="_xlnm.Print_Area" localSheetId="10">'9-Afroepprijs'!$A$3:$F$79</definedName>
    <definedName name="_xlnm.Print_Area" localSheetId="0">'Info blad'!$A$1:$F$20</definedName>
    <definedName name="_xlnm.Print_Titles" localSheetId="11">'10-Glasbewassing'!$10:$10</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10">'9-Afroepprijs'!$6:$10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localSheetId="12" hidden="1">'[6]#REF'!#REF!</definedName>
    <definedName name="dffdf" hidden="1">'[6]#REF'!#REF!</definedName>
    <definedName name="einde" localSheetId="2">'2-Kosten per locatie'!einde</definedName>
    <definedName name="einde">'2-Kosten per locatie'!einde</definedName>
    <definedName name="fghf" hidden="1">'[3]#REF'!#REF!</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2">'2-Kosten per locatie'!glas</definedName>
    <definedName name="glas">'2-Kosten per locatie'!glas</definedName>
    <definedName name="glassoort">'[7]10-Glasstaat'!$I$2:$J$14</definedName>
    <definedName name="Glassoort2">'[8]10-Glasstaat'!$I$2:$J$14</definedName>
    <definedName name="gs" hidden="1">'[6]#REF'!#REF!</definedName>
    <definedName name="han" localSheetId="11" hidden="1">'[2]#REF'!#REF!</definedName>
    <definedName name="han" localSheetId="9" hidden="1">'[3]#REF'!#REF!</definedName>
    <definedName name="han" localSheetId="12" hidden="1">'[3]#REF'!#REF!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12" hidden="1">{"'ma_vr'!$A$1:$AA$42"}</definedName>
    <definedName name="HTML_Control" localSheetId="2" hidden="1">{"'ma_vr'!$A$1:$AA$42"}</definedName>
    <definedName name="HTML_Control" hidden="1">{"'ma_vr'!$A$1:$AA$42"}</definedName>
    <definedName name="HTML_Control_1" hidden="1">{"'ma_vr'!$A$1:$AA$42"}</definedName>
    <definedName name="HTML_Control_1_1" hidden="1">{"'ma_vr'!$A$1:$AA$42"}</definedName>
    <definedName name="HTML_Control_1_1_1" hidden="1">{"'ma_vr'!$A$1:$AA$42"}</definedName>
    <definedName name="HTML_Control_1_1_2" hidden="1">{"'ma_vr'!$A$1:$AA$42"}</definedName>
    <definedName name="HTML_Control_1_2" hidden="1">{"'ma_vr'!$A$1:$AA$42"}</definedName>
    <definedName name="HTML_Control_2" hidden="1">{"'ma_vr'!$A$1:$AA$42"}</definedName>
    <definedName name="HTML_Control_2_1" hidden="1">{"'ma_vr'!$A$1:$AA$42"}</definedName>
    <definedName name="HTML_Control_2_1_1" hidden="1">{"'ma_vr'!$A$1:$AA$42"}</definedName>
    <definedName name="HTML_Control_2_1_2" hidden="1">{"'ma_vr'!$A$1:$AA$42"}</definedName>
    <definedName name="HTML_Control_2_2" hidden="1">{"'ma_vr'!$A$1:$AA$42"}</definedName>
    <definedName name="HTML_Control_3" hidden="1">{"'ma_vr'!$A$1:$AA$42"}</definedName>
    <definedName name="HTML_Control_3_1" hidden="1">{"'ma_vr'!$A$1:$AA$42"}</definedName>
    <definedName name="HTML_Control_3_1_1" hidden="1">{"'ma_vr'!$A$1:$AA$42"}</definedName>
    <definedName name="HTML_Control_3_1_2" hidden="1">{"'ma_vr'!$A$1:$AA$42"}</definedName>
    <definedName name="HTML_Control_3_2" hidden="1">{"'ma_vr'!$A$1:$AA$42"}</definedName>
    <definedName name="HTML_Control_4" hidden="1">{"'ma_vr'!$A$1:$AA$42"}</definedName>
    <definedName name="HTML_Control_4_1" hidden="1">{"'ma_vr'!$A$1:$AA$42"}</definedName>
    <definedName name="HTML_Control_4_1_1" hidden="1">{"'ma_vr'!$A$1:$AA$42"}</definedName>
    <definedName name="HTML_Control_4_1_2" hidden="1">{"'ma_vr'!$A$1:$AA$42"}</definedName>
    <definedName name="HTML_Control_4_2" hidden="1">{"'ma_vr'!$A$1:$AA$42"}</definedName>
    <definedName name="HTML_Control_5" hidden="1">{"'ma_vr'!$A$1:$AA$42"}</definedName>
    <definedName name="HTML_Control_5_1" hidden="1">{"'ma_vr'!$A$1:$AA$42"}</definedName>
    <definedName name="HTML_Control_5_1_1" hidden="1">{"'ma_vr'!$A$1:$AA$42"}</definedName>
    <definedName name="HTML_Control_5_1_2" hidden="1">{"'ma_vr'!$A$1:$AA$42"}</definedName>
    <definedName name="HTML_Control_5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hidden="1">{"'ma_vr'!$A$1:$AA$42"}</definedName>
    <definedName name="Mutatiederdekwartaal_1" hidden="1">{"'ma_vr'!$A$1:$AA$42"}</definedName>
    <definedName name="Mutatiederdekwartaal_1_1" hidden="1">{"'ma_vr'!$A$1:$AA$42"}</definedName>
    <definedName name="Mutatiederdekwartaal_1_1_1" hidden="1">{"'ma_vr'!$A$1:$AA$42"}</definedName>
    <definedName name="Mutatiederdekwartaal_1_1_2" hidden="1">{"'ma_vr'!$A$1:$AA$42"}</definedName>
    <definedName name="Mutatiederdekwartaal_1_2" hidden="1">{"'ma_vr'!$A$1:$AA$42"}</definedName>
    <definedName name="Mutatiederdekwartaal_2" hidden="1">{"'ma_vr'!$A$1:$AA$42"}</definedName>
    <definedName name="Mutatiederdekwartaal_2_1" hidden="1">{"'ma_vr'!$A$1:$AA$42"}</definedName>
    <definedName name="Mutatiederdekwartaal_2_1_1" hidden="1">{"'ma_vr'!$A$1:$AA$42"}</definedName>
    <definedName name="Mutatiederdekwartaal_2_1_2" hidden="1">{"'ma_vr'!$A$1:$AA$42"}</definedName>
    <definedName name="Mutatiederdekwartaal_2_2" hidden="1">{"'ma_vr'!$A$1:$AA$42"}</definedName>
    <definedName name="Mutatiederdekwartaal_3" hidden="1">{"'ma_vr'!$A$1:$AA$42"}</definedName>
    <definedName name="Mutatiederdekwartaal_3_1" hidden="1">{"'ma_vr'!$A$1:$AA$42"}</definedName>
    <definedName name="Mutatiederdekwartaal_3_1_1" hidden="1">{"'ma_vr'!$A$1:$AA$42"}</definedName>
    <definedName name="Mutatiederdekwartaal_3_1_2" hidden="1">{"'ma_vr'!$A$1:$AA$42"}</definedName>
    <definedName name="Mutatiederdekwartaal_3_2" hidden="1">{"'ma_vr'!$A$1:$AA$42"}</definedName>
    <definedName name="Mutatiederdekwartaal_4" hidden="1">{"'ma_vr'!$A$1:$AA$42"}</definedName>
    <definedName name="Mutatiederdekwartaal_4_1" hidden="1">{"'ma_vr'!$A$1:$AA$42"}</definedName>
    <definedName name="Mutatiederdekwartaal_4_1_1" hidden="1">{"'ma_vr'!$A$1:$AA$42"}</definedName>
    <definedName name="Mutatiederdekwartaal_4_1_2" hidden="1">{"'ma_vr'!$A$1:$AA$42"}</definedName>
    <definedName name="Mutatiederdekwartaal_4_2" hidden="1">{"'ma_vr'!$A$1:$AA$42"}</definedName>
    <definedName name="Mutatiederdekwartaal_5" hidden="1">{"'ma_vr'!$A$1:$AA$42"}</definedName>
    <definedName name="Mutatiederdekwartaal_5_1" hidden="1">{"'ma_vr'!$A$1:$AA$42"}</definedName>
    <definedName name="Mutatiederdekwartaal_5_1_1" hidden="1">{"'ma_vr'!$A$1:$AA$42"}</definedName>
    <definedName name="Mutatiederdekwartaal_5_1_2" hidden="1">{"'ma_vr'!$A$1:$AA$42"}</definedName>
    <definedName name="Mutatiederdekwartaal_5_2" hidden="1">{"'ma_vr'!$A$1:$AA$42"}</definedName>
    <definedName name="naloop">'[13]3-Basis ruimtestaat'!$N:$N</definedName>
    <definedName name="NvB" hidden="1">'[5]#REF'!#REF!</definedName>
    <definedName name="uren_mavr">'4-Basis ruimtestaat'!$T:$T</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48" i="32" l="1"/>
  <c r="H47" i="32"/>
  <c r="J52" i="32"/>
  <c r="H52" i="32"/>
  <c r="F33" i="31"/>
  <c r="Q12" i="34"/>
  <c r="F57" i="37"/>
  <c r="F119" i="35"/>
  <c r="AE618" i="2" l="1"/>
  <c r="AA618" i="2"/>
  <c r="Z618" i="2"/>
  <c r="Y618" i="2"/>
  <c r="W618" i="2"/>
  <c r="V618" i="2"/>
  <c r="U618" i="2"/>
  <c r="AE613" i="2"/>
  <c r="AA613" i="2"/>
  <c r="Z613" i="2"/>
  <c r="Y613" i="2"/>
  <c r="W613" i="2"/>
  <c r="V613" i="2"/>
  <c r="U613" i="2"/>
  <c r="AE605" i="2"/>
  <c r="AA605" i="2"/>
  <c r="Z605" i="2"/>
  <c r="Y605" i="2"/>
  <c r="W605" i="2"/>
  <c r="V605" i="2"/>
  <c r="U605" i="2"/>
  <c r="AE600" i="2"/>
  <c r="AA600" i="2"/>
  <c r="Z600" i="2"/>
  <c r="Y600" i="2"/>
  <c r="W600" i="2"/>
  <c r="V600" i="2"/>
  <c r="U600" i="2"/>
  <c r="AE594" i="2"/>
  <c r="AA594" i="2"/>
  <c r="Z594" i="2"/>
  <c r="Y594" i="2"/>
  <c r="W594" i="2"/>
  <c r="V594" i="2"/>
  <c r="U594" i="2"/>
  <c r="AE584" i="2"/>
  <c r="AA584" i="2"/>
  <c r="Z584" i="2"/>
  <c r="Y584" i="2"/>
  <c r="W584" i="2"/>
  <c r="V584" i="2"/>
  <c r="U584" i="2"/>
  <c r="AE573" i="2"/>
  <c r="AA573" i="2"/>
  <c r="Z573" i="2"/>
  <c r="Y573" i="2"/>
  <c r="W573" i="2"/>
  <c r="V573" i="2"/>
  <c r="U573" i="2"/>
  <c r="AE485" i="2"/>
  <c r="AA485" i="2"/>
  <c r="Z485" i="2"/>
  <c r="Y485" i="2"/>
  <c r="W485" i="2"/>
  <c r="V485" i="2"/>
  <c r="U485" i="2"/>
  <c r="AE452" i="2"/>
  <c r="AA452" i="2"/>
  <c r="Z452" i="2"/>
  <c r="Y452" i="2"/>
  <c r="W452" i="2"/>
  <c r="V452" i="2"/>
  <c r="U452" i="2"/>
  <c r="AE444" i="2"/>
  <c r="AA444" i="2"/>
  <c r="Z444" i="2"/>
  <c r="Y444" i="2"/>
  <c r="W444" i="2"/>
  <c r="V444" i="2"/>
  <c r="U444" i="2"/>
  <c r="AE265" i="2"/>
  <c r="AA265" i="2"/>
  <c r="Z265" i="2"/>
  <c r="Y265" i="2"/>
  <c r="W265" i="2"/>
  <c r="V265" i="2"/>
  <c r="U265" i="2"/>
  <c r="AE241" i="2"/>
  <c r="AA241" i="2"/>
  <c r="Z241" i="2"/>
  <c r="Y241" i="2"/>
  <c r="W241" i="2"/>
  <c r="V241" i="2"/>
  <c r="U241" i="2"/>
  <c r="AE210" i="2"/>
  <c r="AA210" i="2"/>
  <c r="Z210" i="2"/>
  <c r="Y210" i="2"/>
  <c r="W210" i="2"/>
  <c r="V210" i="2"/>
  <c r="U210" i="2"/>
  <c r="AE203" i="2"/>
  <c r="AA203" i="2"/>
  <c r="Z203" i="2"/>
  <c r="Y203" i="2"/>
  <c r="W203" i="2"/>
  <c r="V203" i="2"/>
  <c r="U203" i="2"/>
  <c r="AE192" i="2"/>
  <c r="AA192" i="2"/>
  <c r="Z192" i="2"/>
  <c r="Y192" i="2"/>
  <c r="W192" i="2"/>
  <c r="V192" i="2"/>
  <c r="U192" i="2"/>
  <c r="AE179" i="2"/>
  <c r="AA179" i="2"/>
  <c r="Z179" i="2"/>
  <c r="Y179" i="2"/>
  <c r="W179" i="2"/>
  <c r="V179" i="2"/>
  <c r="U179" i="2"/>
  <c r="AE76" i="2"/>
  <c r="AA76" i="2"/>
  <c r="Z76" i="2"/>
  <c r="Y76" i="2"/>
  <c r="W76" i="2"/>
  <c r="V76" i="2"/>
  <c r="U76" i="2"/>
  <c r="AE69" i="2"/>
  <c r="AA69" i="2"/>
  <c r="Z69" i="2"/>
  <c r="Y69" i="2"/>
  <c r="W69" i="2"/>
  <c r="V69" i="2"/>
  <c r="U69" i="2"/>
  <c r="AE40" i="2"/>
  <c r="AA40" i="2"/>
  <c r="Z40" i="2"/>
  <c r="Y40" i="2"/>
  <c r="W40" i="2"/>
  <c r="V40" i="2"/>
  <c r="U40" i="2"/>
  <c r="AE22" i="2"/>
  <c r="AA22" i="2"/>
  <c r="Z22" i="2"/>
  <c r="Y22" i="2"/>
  <c r="W22" i="2"/>
  <c r="V22" i="2"/>
  <c r="U22" i="2"/>
  <c r="AE10" i="2"/>
  <c r="AA10" i="2"/>
  <c r="Z10" i="2"/>
  <c r="Y10" i="2"/>
  <c r="W10" i="2"/>
  <c r="V10" i="2"/>
  <c r="U10" i="2"/>
  <c r="Q53" i="2"/>
  <c r="Q54" i="2"/>
  <c r="Q66" i="2"/>
  <c r="Q495" i="2"/>
  <c r="Q497" i="2"/>
  <c r="Q498" i="2"/>
  <c r="Q512" i="2"/>
  <c r="Q514" i="2"/>
  <c r="Q516" i="2"/>
  <c r="Q527" i="2"/>
  <c r="Q551" i="2"/>
  <c r="Q552" i="2"/>
  <c r="T659" i="2" l="1"/>
  <c r="U659" i="2"/>
  <c r="V659" i="2"/>
  <c r="W659" i="2"/>
  <c r="X659" i="2"/>
  <c r="Y659" i="2"/>
  <c r="Z659" i="2"/>
  <c r="AA659" i="2"/>
  <c r="AE659" i="2"/>
  <c r="T660" i="2"/>
  <c r="U660" i="2"/>
  <c r="V660" i="2"/>
  <c r="W660" i="2"/>
  <c r="X660" i="2"/>
  <c r="Y660" i="2"/>
  <c r="Z660" i="2"/>
  <c r="AA660" i="2"/>
  <c r="AE660" i="2"/>
  <c r="U661" i="2"/>
  <c r="V661" i="2"/>
  <c r="W661" i="2"/>
  <c r="Y661" i="2"/>
  <c r="Z661" i="2"/>
  <c r="AA661" i="2"/>
  <c r="AE661" i="2"/>
  <c r="U662" i="2"/>
  <c r="V662" i="2"/>
  <c r="W662" i="2"/>
  <c r="Y662" i="2"/>
  <c r="Z662" i="2"/>
  <c r="AA662" i="2"/>
  <c r="AE662" i="2"/>
  <c r="U663" i="2"/>
  <c r="V663" i="2"/>
  <c r="W663" i="2"/>
  <c r="Y663" i="2"/>
  <c r="Z663" i="2"/>
  <c r="AA663" i="2"/>
  <c r="AE663" i="2"/>
  <c r="U664" i="2"/>
  <c r="V664" i="2"/>
  <c r="W664" i="2"/>
  <c r="Y664" i="2"/>
  <c r="Z664" i="2"/>
  <c r="AA664" i="2"/>
  <c r="AE664" i="2"/>
  <c r="T665" i="2"/>
  <c r="U665" i="2"/>
  <c r="V665" i="2"/>
  <c r="W665" i="2"/>
  <c r="X665" i="2"/>
  <c r="Y665" i="2"/>
  <c r="Z665" i="2"/>
  <c r="AA665" i="2"/>
  <c r="AE665" i="2"/>
  <c r="T666" i="2"/>
  <c r="U666" i="2"/>
  <c r="V666" i="2"/>
  <c r="W666" i="2"/>
  <c r="X666" i="2"/>
  <c r="Y666" i="2"/>
  <c r="Z666" i="2"/>
  <c r="AA666" i="2"/>
  <c r="AE666" i="2"/>
  <c r="T667" i="2"/>
  <c r="U667" i="2"/>
  <c r="V667" i="2"/>
  <c r="W667" i="2"/>
  <c r="X667" i="2"/>
  <c r="Y667" i="2"/>
  <c r="Z667" i="2"/>
  <c r="AA667" i="2"/>
  <c r="AE667" i="2"/>
  <c r="T668" i="2"/>
  <c r="U668" i="2"/>
  <c r="V668" i="2"/>
  <c r="W668" i="2"/>
  <c r="X668" i="2"/>
  <c r="Y668" i="2"/>
  <c r="Z668" i="2"/>
  <c r="AA668" i="2"/>
  <c r="AE668" i="2"/>
  <c r="U669" i="2"/>
  <c r="V669" i="2"/>
  <c r="W669" i="2"/>
  <c r="Y669" i="2"/>
  <c r="Z669" i="2"/>
  <c r="AA669" i="2"/>
  <c r="AE669" i="2"/>
  <c r="U670" i="2"/>
  <c r="V670" i="2"/>
  <c r="W670" i="2"/>
  <c r="Y670" i="2"/>
  <c r="Z670" i="2"/>
  <c r="AA670" i="2"/>
  <c r="AE670" i="2"/>
  <c r="T671" i="2"/>
  <c r="U671" i="2"/>
  <c r="V671" i="2"/>
  <c r="W671" i="2"/>
  <c r="X671" i="2"/>
  <c r="Y671" i="2"/>
  <c r="Z671" i="2"/>
  <c r="AA671" i="2"/>
  <c r="AE671" i="2"/>
  <c r="T672" i="2"/>
  <c r="U672" i="2"/>
  <c r="V672" i="2"/>
  <c r="W672" i="2"/>
  <c r="X672" i="2"/>
  <c r="Y672" i="2"/>
  <c r="Z672" i="2"/>
  <c r="AA672" i="2"/>
  <c r="AE672" i="2"/>
  <c r="U673" i="2"/>
  <c r="V673" i="2"/>
  <c r="W673" i="2"/>
  <c r="Y673" i="2"/>
  <c r="Z673" i="2"/>
  <c r="AA673" i="2"/>
  <c r="AE673" i="2"/>
  <c r="U674" i="2"/>
  <c r="V674" i="2"/>
  <c r="W674" i="2"/>
  <c r="Y674" i="2"/>
  <c r="Z674" i="2"/>
  <c r="AA674" i="2"/>
  <c r="AE674" i="2"/>
  <c r="U675" i="2"/>
  <c r="V675" i="2"/>
  <c r="W675" i="2"/>
  <c r="Y675" i="2"/>
  <c r="Z675" i="2"/>
  <c r="AA675" i="2"/>
  <c r="AE675" i="2"/>
  <c r="U676" i="2"/>
  <c r="V676" i="2"/>
  <c r="W676" i="2"/>
  <c r="Y676" i="2"/>
  <c r="Z676" i="2"/>
  <c r="AA676" i="2"/>
  <c r="AE676" i="2"/>
  <c r="U677" i="2"/>
  <c r="V677" i="2"/>
  <c r="W677" i="2"/>
  <c r="Y677" i="2"/>
  <c r="Z677" i="2"/>
  <c r="AA677" i="2"/>
  <c r="AE677" i="2"/>
  <c r="U678" i="2"/>
  <c r="V678" i="2"/>
  <c r="W678" i="2"/>
  <c r="Y678" i="2"/>
  <c r="Z678" i="2"/>
  <c r="AA678" i="2"/>
  <c r="AE678" i="2"/>
  <c r="U679" i="2"/>
  <c r="V679" i="2"/>
  <c r="W679" i="2"/>
  <c r="Y679" i="2"/>
  <c r="Z679" i="2"/>
  <c r="AA679" i="2"/>
  <c r="AE679" i="2"/>
  <c r="U680" i="2"/>
  <c r="V680" i="2"/>
  <c r="W680" i="2"/>
  <c r="Y680" i="2"/>
  <c r="Z680" i="2"/>
  <c r="AA680" i="2"/>
  <c r="AE680" i="2"/>
  <c r="T681" i="2"/>
  <c r="U681" i="2"/>
  <c r="V681" i="2"/>
  <c r="W681" i="2"/>
  <c r="X681" i="2"/>
  <c r="Y681" i="2"/>
  <c r="Z681" i="2"/>
  <c r="AA681" i="2"/>
  <c r="AE681" i="2"/>
  <c r="T682" i="2"/>
  <c r="U682" i="2"/>
  <c r="V682" i="2"/>
  <c r="W682" i="2"/>
  <c r="X682" i="2"/>
  <c r="Y682" i="2"/>
  <c r="Z682" i="2"/>
  <c r="AA682" i="2"/>
  <c r="AE682" i="2"/>
  <c r="F21" i="31"/>
  <c r="H21" i="31" s="1"/>
  <c r="F20" i="31"/>
  <c r="H20" i="31" s="1"/>
  <c r="F19" i="31"/>
  <c r="H19" i="31" s="1"/>
  <c r="F18" i="31"/>
  <c r="H18" i="31" s="1"/>
  <c r="F17" i="31"/>
  <c r="H17" i="31" s="1"/>
  <c r="F16" i="31"/>
  <c r="H16" i="31" s="1"/>
  <c r="F27" i="31"/>
  <c r="H27" i="31" s="1"/>
  <c r="F26" i="31"/>
  <c r="H26" i="31" s="1"/>
  <c r="F25" i="31"/>
  <c r="H25" i="31" s="1"/>
  <c r="F24" i="31"/>
  <c r="H24" i="31" s="1"/>
  <c r="F23" i="31"/>
  <c r="H23" i="31" s="1"/>
  <c r="F22" i="31"/>
  <c r="H22" i="31" s="1"/>
  <c r="F12" i="31"/>
  <c r="H12" i="31" s="1"/>
  <c r="F13" i="31"/>
  <c r="H13" i="31" s="1"/>
  <c r="F14" i="31"/>
  <c r="H14" i="31" s="1"/>
  <c r="F15" i="31"/>
  <c r="H15" i="31" s="1"/>
  <c r="AE690" i="2"/>
  <c r="AA690" i="2"/>
  <c r="Z690" i="2"/>
  <c r="Y690" i="2"/>
  <c r="X690" i="2"/>
  <c r="T690" i="2" s="1"/>
  <c r="W690" i="2"/>
  <c r="V690" i="2"/>
  <c r="U690" i="2"/>
  <c r="AE900" i="2"/>
  <c r="AA900" i="2"/>
  <c r="Z900" i="2"/>
  <c r="Y900" i="2"/>
  <c r="W900" i="2"/>
  <c r="V900" i="2"/>
  <c r="U900" i="2"/>
  <c r="AE1058" i="2"/>
  <c r="AA1058" i="2"/>
  <c r="Z1058" i="2"/>
  <c r="Y1058" i="2"/>
  <c r="X1058" i="2"/>
  <c r="T1058" i="2" s="1"/>
  <c r="W1058" i="2"/>
  <c r="V1058" i="2"/>
  <c r="U1058" i="2"/>
  <c r="AE1099" i="2"/>
  <c r="AA1099" i="2"/>
  <c r="Z1099" i="2"/>
  <c r="Y1099" i="2"/>
  <c r="W1099" i="2"/>
  <c r="V1099" i="2"/>
  <c r="U1099" i="2"/>
  <c r="AE1233" i="2"/>
  <c r="AA1233" i="2"/>
  <c r="Z1233" i="2"/>
  <c r="Y1233" i="2"/>
  <c r="W1233" i="2"/>
  <c r="V1233" i="2"/>
  <c r="U1233" i="2"/>
  <c r="T1289" i="2" l="1"/>
  <c r="U1289" i="2"/>
  <c r="V1289" i="2"/>
  <c r="W1289" i="2"/>
  <c r="X1289" i="2"/>
  <c r="U1290" i="2"/>
  <c r="V1290" i="2"/>
  <c r="W1290" i="2"/>
  <c r="U1291" i="2"/>
  <c r="V1291" i="2"/>
  <c r="W1291" i="2"/>
  <c r="U1292" i="2"/>
  <c r="V1292" i="2"/>
  <c r="W1292" i="2"/>
  <c r="T1293" i="2"/>
  <c r="U1293" i="2"/>
  <c r="V1293" i="2"/>
  <c r="W1293" i="2"/>
  <c r="X1293" i="2"/>
  <c r="U1294" i="2"/>
  <c r="V1294" i="2"/>
  <c r="W1294" i="2"/>
  <c r="U1295" i="2"/>
  <c r="V1295" i="2"/>
  <c r="W1295" i="2"/>
  <c r="U1296" i="2"/>
  <c r="V1296" i="2"/>
  <c r="W1296" i="2"/>
  <c r="U1297" i="2"/>
  <c r="V1297" i="2"/>
  <c r="W1297" i="2"/>
  <c r="U1298" i="2"/>
  <c r="V1298" i="2"/>
  <c r="W1298" i="2"/>
  <c r="X1298" i="2"/>
  <c r="T1298" i="2" s="1"/>
  <c r="U1299" i="2"/>
  <c r="V1299" i="2"/>
  <c r="W1299" i="2"/>
  <c r="U1300" i="2"/>
  <c r="V1300" i="2"/>
  <c r="W1300" i="2"/>
  <c r="X1300" i="2"/>
  <c r="T1300" i="2" s="1"/>
  <c r="U1301" i="2"/>
  <c r="V1301" i="2"/>
  <c r="W1301" i="2"/>
  <c r="AE598" i="2"/>
  <c r="AE599" i="2"/>
  <c r="AA599" i="2"/>
  <c r="Z599" i="2"/>
  <c r="Y599" i="2"/>
  <c r="W599" i="2"/>
  <c r="V599" i="2"/>
  <c r="U599" i="2"/>
  <c r="AA598" i="2"/>
  <c r="Z598" i="2"/>
  <c r="Y598" i="2"/>
  <c r="W598" i="2"/>
  <c r="V598" i="2"/>
  <c r="U598" i="2"/>
  <c r="H39" i="36" l="1"/>
  <c r="H38" i="36"/>
  <c r="H37" i="36"/>
  <c r="H36" i="36"/>
  <c r="H35" i="36"/>
  <c r="H34" i="36"/>
  <c r="H33" i="36"/>
  <c r="N33" i="38"/>
  <c r="M33" i="38"/>
  <c r="L33" i="38"/>
  <c r="K33" i="38"/>
  <c r="J33" i="38"/>
  <c r="I33" i="38"/>
  <c r="N32" i="38"/>
  <c r="M32" i="38"/>
  <c r="L32" i="38"/>
  <c r="K32" i="38"/>
  <c r="J32" i="38"/>
  <c r="I32" i="38"/>
  <c r="N31" i="38"/>
  <c r="M31" i="38"/>
  <c r="L31" i="38"/>
  <c r="K31" i="38"/>
  <c r="J31" i="38"/>
  <c r="I31" i="38"/>
  <c r="N30" i="38"/>
  <c r="M30" i="38"/>
  <c r="L30" i="38"/>
  <c r="K30" i="38"/>
  <c r="J30" i="38"/>
  <c r="I30" i="38"/>
  <c r="N29" i="38"/>
  <c r="N34" i="38" s="1"/>
  <c r="M29" i="38"/>
  <c r="L29" i="38"/>
  <c r="K29" i="38"/>
  <c r="J29" i="38"/>
  <c r="I29" i="38"/>
  <c r="N25" i="38"/>
  <c r="M25" i="38"/>
  <c r="L25" i="38"/>
  <c r="K25" i="38"/>
  <c r="J25" i="38"/>
  <c r="I25" i="38"/>
  <c r="J34" i="38" l="1"/>
  <c r="K34" i="38"/>
  <c r="I34" i="38"/>
  <c r="L34" i="38"/>
  <c r="M34" i="38"/>
  <c r="M26" i="37"/>
  <c r="M25" i="37"/>
  <c r="M24" i="37"/>
  <c r="M23" i="37"/>
  <c r="M22" i="37"/>
  <c r="M21" i="37"/>
  <c r="M20" i="37"/>
  <c r="M19" i="37"/>
  <c r="M18" i="37"/>
  <c r="M17" i="37"/>
  <c r="M16" i="37"/>
  <c r="M15" i="37"/>
  <c r="M14" i="37"/>
  <c r="M13" i="37"/>
  <c r="M12" i="37"/>
  <c r="M41" i="37"/>
  <c r="M40" i="37"/>
  <c r="M39" i="37"/>
  <c r="M38" i="37"/>
  <c r="M37" i="37"/>
  <c r="M36" i="37"/>
  <c r="M35" i="37"/>
  <c r="M34" i="37"/>
  <c r="M33" i="37"/>
  <c r="M32" i="37"/>
  <c r="M31" i="37"/>
  <c r="M30" i="37"/>
  <c r="M29" i="37"/>
  <c r="M28" i="37"/>
  <c r="M27" i="37"/>
  <c r="M55" i="37"/>
  <c r="M54" i="37"/>
  <c r="M53" i="37"/>
  <c r="M52" i="37"/>
  <c r="M51" i="37"/>
  <c r="M50" i="37"/>
  <c r="M49" i="37"/>
  <c r="M48" i="37"/>
  <c r="M47" i="37"/>
  <c r="M46" i="37"/>
  <c r="M44" i="37"/>
  <c r="M43" i="37"/>
  <c r="M42" i="37"/>
  <c r="H57" i="37" l="1"/>
  <c r="E56" i="37" l="1"/>
  <c r="E28" i="37"/>
  <c r="E31" i="37"/>
  <c r="E32" i="37"/>
  <c r="E33" i="37"/>
  <c r="E34" i="37"/>
  <c r="E36" i="37"/>
  <c r="E39" i="37"/>
  <c r="E45" i="37"/>
  <c r="U11" i="2"/>
  <c r="V11" i="2"/>
  <c r="W11" i="2"/>
  <c r="Y11" i="2"/>
  <c r="Z11" i="2"/>
  <c r="AA11" i="2"/>
  <c r="AE11" i="2"/>
  <c r="U12" i="2"/>
  <c r="V12" i="2"/>
  <c r="W12" i="2"/>
  <c r="Y12" i="2"/>
  <c r="Z12" i="2"/>
  <c r="AA12" i="2"/>
  <c r="AE12" i="2"/>
  <c r="U13" i="2"/>
  <c r="V13" i="2"/>
  <c r="W13" i="2"/>
  <c r="Y13" i="2"/>
  <c r="Z13" i="2"/>
  <c r="AA13" i="2"/>
  <c r="AE13" i="2"/>
  <c r="G45" i="37"/>
  <c r="G56" i="37"/>
  <c r="G28" i="37"/>
  <c r="G31" i="37"/>
  <c r="G32" i="37"/>
  <c r="G33" i="37"/>
  <c r="G34" i="37"/>
  <c r="G36" i="37"/>
  <c r="G39" i="37"/>
  <c r="N55" i="37"/>
  <c r="N54" i="37"/>
  <c r="N53" i="37"/>
  <c r="N52" i="37"/>
  <c r="N51" i="37"/>
  <c r="N50" i="37"/>
  <c r="N49" i="37"/>
  <c r="N48" i="37"/>
  <c r="N47" i="37"/>
  <c r="N46" i="37"/>
  <c r="N44" i="37"/>
  <c r="N43" i="37"/>
  <c r="N42" i="37"/>
  <c r="N41" i="37"/>
  <c r="N40" i="37"/>
  <c r="N39" i="37"/>
  <c r="N38" i="37"/>
  <c r="N37" i="37"/>
  <c r="N36" i="37"/>
  <c r="N35" i="37"/>
  <c r="N34" i="37"/>
  <c r="N33" i="37"/>
  <c r="N32" i="37"/>
  <c r="N31" i="37"/>
  <c r="N30" i="37"/>
  <c r="N29" i="37"/>
  <c r="N28" i="37"/>
  <c r="N27" i="37"/>
  <c r="N26" i="37"/>
  <c r="N24" i="37"/>
  <c r="N23" i="37"/>
  <c r="N22" i="37"/>
  <c r="N21" i="37"/>
  <c r="N20" i="37"/>
  <c r="N19" i="37"/>
  <c r="N18" i="37"/>
  <c r="N17" i="37"/>
  <c r="N16" i="37"/>
  <c r="N15" i="37"/>
  <c r="N14" i="37"/>
  <c r="N13" i="37"/>
  <c r="N12" i="37"/>
  <c r="O56" i="37"/>
  <c r="O45" i="37"/>
  <c r="O15" i="37"/>
  <c r="P36" i="37"/>
  <c r="C36" i="37"/>
  <c r="P34" i="37"/>
  <c r="C34" i="37"/>
  <c r="P33" i="37"/>
  <c r="C33" i="37"/>
  <c r="P32" i="37"/>
  <c r="C32" i="37"/>
  <c r="P31" i="37"/>
  <c r="C31" i="37"/>
  <c r="E72" i="35"/>
  <c r="G72" i="35" s="1"/>
  <c r="I72" i="35" s="1"/>
  <c r="E71" i="35"/>
  <c r="E70" i="35"/>
  <c r="G70" i="35" s="1"/>
  <c r="I70" i="35" s="1"/>
  <c r="E69" i="35"/>
  <c r="G69" i="35" s="1"/>
  <c r="I69" i="35" s="1"/>
  <c r="E68" i="35"/>
  <c r="E67" i="35"/>
  <c r="G67" i="35" s="1"/>
  <c r="I67" i="35" s="1"/>
  <c r="E78" i="35"/>
  <c r="G78" i="35" s="1"/>
  <c r="I78" i="35" s="1"/>
  <c r="E77" i="35"/>
  <c r="E76" i="35"/>
  <c r="G76" i="35" s="1"/>
  <c r="I76" i="35" s="1"/>
  <c r="E63" i="35"/>
  <c r="G63" i="35" s="1"/>
  <c r="I63" i="35" s="1"/>
  <c r="E62" i="35"/>
  <c r="E61" i="35"/>
  <c r="G61" i="35" s="1"/>
  <c r="I61" i="35" s="1"/>
  <c r="E66" i="35"/>
  <c r="G66" i="35" s="1"/>
  <c r="I66" i="35" s="1"/>
  <c r="E65" i="35"/>
  <c r="E64" i="35"/>
  <c r="G64" i="35" s="1"/>
  <c r="I64" i="35" s="1"/>
  <c r="E83" i="35"/>
  <c r="G83" i="35" s="1"/>
  <c r="I83" i="35" s="1"/>
  <c r="E82" i="35"/>
  <c r="G82" i="35" s="1"/>
  <c r="I82" i="35" s="1"/>
  <c r="O39" i="37" s="1"/>
  <c r="E81" i="35"/>
  <c r="G81" i="35" s="1"/>
  <c r="I81" i="35" s="1"/>
  <c r="E75" i="35"/>
  <c r="G75" i="35" s="1"/>
  <c r="I75" i="35" s="1"/>
  <c r="E74" i="35"/>
  <c r="G74" i="35" s="1"/>
  <c r="I74" i="35" s="1"/>
  <c r="E73" i="35"/>
  <c r="G73" i="35" s="1"/>
  <c r="I73" i="35" s="1"/>
  <c r="O28" i="37"/>
  <c r="E21" i="35"/>
  <c r="E20" i="35"/>
  <c r="G20" i="35" s="1"/>
  <c r="I20" i="35" s="1"/>
  <c r="E42" i="35"/>
  <c r="G42" i="35" s="1"/>
  <c r="I42" i="35" s="1"/>
  <c r="E41" i="35"/>
  <c r="G41" i="35" s="1"/>
  <c r="I41" i="35" s="1"/>
  <c r="E40" i="35"/>
  <c r="G40" i="35" s="1"/>
  <c r="I40" i="35" s="1"/>
  <c r="E39" i="35"/>
  <c r="G39" i="35" s="1"/>
  <c r="I39" i="35" s="1"/>
  <c r="E38" i="35"/>
  <c r="E37" i="35"/>
  <c r="G37" i="35" s="1"/>
  <c r="I37" i="35" s="1"/>
  <c r="F29" i="31"/>
  <c r="AE601" i="2"/>
  <c r="AA601" i="2"/>
  <c r="Z601" i="2"/>
  <c r="Y601" i="2"/>
  <c r="W601" i="2"/>
  <c r="V601" i="2"/>
  <c r="U601" i="2"/>
  <c r="AE597" i="2"/>
  <c r="AA597" i="2"/>
  <c r="Z597" i="2"/>
  <c r="Y597" i="2"/>
  <c r="W597" i="2"/>
  <c r="V597" i="2"/>
  <c r="U597" i="2"/>
  <c r="AE596" i="2"/>
  <c r="AA596" i="2"/>
  <c r="Z596" i="2"/>
  <c r="Y596" i="2"/>
  <c r="W596" i="2"/>
  <c r="V596" i="2"/>
  <c r="U596" i="2"/>
  <c r="Z33" i="39"/>
  <c r="Y33" i="39"/>
  <c r="X33" i="39"/>
  <c r="W33" i="39"/>
  <c r="U33" i="39"/>
  <c r="T33" i="39"/>
  <c r="S33" i="39"/>
  <c r="R33" i="39"/>
  <c r="P33" i="39"/>
  <c r="O33" i="39"/>
  <c r="N33" i="39"/>
  <c r="M33" i="39"/>
  <c r="K33" i="39"/>
  <c r="J33" i="39"/>
  <c r="I33" i="39"/>
  <c r="H33" i="39"/>
  <c r="F33" i="39"/>
  <c r="E33" i="39"/>
  <c r="D33" i="39"/>
  <c r="C33" i="39"/>
  <c r="AA19" i="39"/>
  <c r="V19" i="39"/>
  <c r="Q19" i="39"/>
  <c r="L19" i="39"/>
  <c r="G19" i="39"/>
  <c r="AA27" i="39"/>
  <c r="V27" i="39"/>
  <c r="Q27" i="39"/>
  <c r="L27" i="39"/>
  <c r="G27" i="39"/>
  <c r="AA29" i="39"/>
  <c r="V29" i="39"/>
  <c r="Q29" i="39"/>
  <c r="L29" i="39"/>
  <c r="G29" i="39"/>
  <c r="AA13" i="39"/>
  <c r="V13" i="39"/>
  <c r="Q13" i="39"/>
  <c r="L13" i="39"/>
  <c r="G13" i="39"/>
  <c r="AA5" i="39"/>
  <c r="V5" i="39"/>
  <c r="Q5" i="39"/>
  <c r="L5" i="39"/>
  <c r="G5" i="39"/>
  <c r="AA7" i="39"/>
  <c r="V7" i="39"/>
  <c r="Q7" i="39"/>
  <c r="L7" i="39"/>
  <c r="G7" i="39"/>
  <c r="AA10" i="39"/>
  <c r="V10" i="39"/>
  <c r="Q10" i="39"/>
  <c r="L10" i="39"/>
  <c r="G10" i="39"/>
  <c r="AA31" i="39"/>
  <c r="V31" i="39"/>
  <c r="Q31" i="39"/>
  <c r="L31" i="39"/>
  <c r="G31" i="39"/>
  <c r="AA26" i="39"/>
  <c r="V26" i="39"/>
  <c r="Q26" i="39"/>
  <c r="L26" i="39"/>
  <c r="G26" i="39"/>
  <c r="AA12" i="39"/>
  <c r="V12" i="39"/>
  <c r="Q12" i="39"/>
  <c r="L12" i="39"/>
  <c r="G12" i="39"/>
  <c r="AA14" i="39"/>
  <c r="V14" i="39"/>
  <c r="Q14" i="39"/>
  <c r="L14" i="39"/>
  <c r="G14" i="39"/>
  <c r="AA22" i="39"/>
  <c r="V22" i="39"/>
  <c r="Q22" i="39"/>
  <c r="L22" i="39"/>
  <c r="G22" i="39"/>
  <c r="AA11" i="39"/>
  <c r="V11" i="39"/>
  <c r="Q11" i="39"/>
  <c r="L11" i="39"/>
  <c r="G11" i="39"/>
  <c r="AA24" i="39"/>
  <c r="V24" i="39"/>
  <c r="Q24" i="39"/>
  <c r="L24" i="39"/>
  <c r="G24" i="39"/>
  <c r="AA25" i="39"/>
  <c r="V25" i="39"/>
  <c r="Q25" i="39"/>
  <c r="L25" i="39"/>
  <c r="G25" i="39"/>
  <c r="AA17" i="39"/>
  <c r="V17" i="39"/>
  <c r="Q17" i="39"/>
  <c r="L17" i="39"/>
  <c r="G17" i="39"/>
  <c r="AA16" i="39"/>
  <c r="V16" i="39"/>
  <c r="Q16" i="39"/>
  <c r="L16" i="39"/>
  <c r="G16" i="39"/>
  <c r="AA20" i="39"/>
  <c r="V20" i="39"/>
  <c r="Q20" i="39"/>
  <c r="L20" i="39"/>
  <c r="G20" i="39"/>
  <c r="AA23" i="39"/>
  <c r="V23" i="39"/>
  <c r="Q23" i="39"/>
  <c r="L23" i="39"/>
  <c r="G23" i="39"/>
  <c r="AA21" i="39"/>
  <c r="V21" i="39"/>
  <c r="Q21" i="39"/>
  <c r="L21" i="39"/>
  <c r="G21" i="39"/>
  <c r="AA18" i="39"/>
  <c r="V18" i="39"/>
  <c r="Q18" i="39"/>
  <c r="L18" i="39"/>
  <c r="G18" i="39"/>
  <c r="AA8" i="39"/>
  <c r="V8" i="39"/>
  <c r="Q8" i="39"/>
  <c r="L8" i="39"/>
  <c r="G8" i="39"/>
  <c r="AA15" i="39"/>
  <c r="V15" i="39"/>
  <c r="Q15" i="39"/>
  <c r="L15" i="39"/>
  <c r="G15" i="39"/>
  <c r="AA30" i="39"/>
  <c r="V30" i="39"/>
  <c r="Q30" i="39"/>
  <c r="L30" i="39"/>
  <c r="G30" i="39"/>
  <c r="AA9" i="39"/>
  <c r="V9" i="39"/>
  <c r="Q9" i="39"/>
  <c r="L9" i="39"/>
  <c r="G9" i="39"/>
  <c r="AA6" i="39"/>
  <c r="V6" i="39"/>
  <c r="Q6" i="39"/>
  <c r="L6" i="39"/>
  <c r="G6" i="39"/>
  <c r="AA28" i="39"/>
  <c r="V28" i="39"/>
  <c r="Q28" i="39"/>
  <c r="L28" i="39"/>
  <c r="G28" i="39"/>
  <c r="AA32" i="39"/>
  <c r="V32" i="39"/>
  <c r="Q32" i="39"/>
  <c r="L32" i="39"/>
  <c r="G32" i="39"/>
  <c r="AE581" i="2"/>
  <c r="AA581" i="2"/>
  <c r="Z581" i="2"/>
  <c r="Y581" i="2"/>
  <c r="W581" i="2"/>
  <c r="V581" i="2"/>
  <c r="U581" i="2"/>
  <c r="AE582" i="2"/>
  <c r="AA582" i="2"/>
  <c r="Z582" i="2"/>
  <c r="Y582" i="2"/>
  <c r="W582" i="2"/>
  <c r="V582" i="2"/>
  <c r="U582" i="2"/>
  <c r="P56" i="37"/>
  <c r="C56" i="37"/>
  <c r="AE213" i="2"/>
  <c r="AA213" i="2"/>
  <c r="Z213" i="2"/>
  <c r="Y213" i="2"/>
  <c r="W213" i="2"/>
  <c r="V213" i="2"/>
  <c r="U213" i="2"/>
  <c r="G23" i="37" s="1"/>
  <c r="AA615" i="2"/>
  <c r="Z615" i="2"/>
  <c r="Y615" i="2"/>
  <c r="W615" i="2"/>
  <c r="V615" i="2"/>
  <c r="U615" i="2"/>
  <c r="AE615" i="2"/>
  <c r="AE619" i="2"/>
  <c r="AA619" i="2"/>
  <c r="Z619" i="2"/>
  <c r="Y619" i="2"/>
  <c r="W619" i="2"/>
  <c r="V619" i="2"/>
  <c r="U619" i="2"/>
  <c r="AE617" i="2"/>
  <c r="AA617" i="2"/>
  <c r="Z617" i="2"/>
  <c r="Y617" i="2"/>
  <c r="W617" i="2"/>
  <c r="V617" i="2"/>
  <c r="U617" i="2"/>
  <c r="AA616" i="2"/>
  <c r="Z616" i="2"/>
  <c r="Y616" i="2"/>
  <c r="W616" i="2"/>
  <c r="V616" i="2"/>
  <c r="U616" i="2"/>
  <c r="AE616" i="2"/>
  <c r="H217" i="36"/>
  <c r="H216" i="36"/>
  <c r="H215" i="36"/>
  <c r="H214" i="36"/>
  <c r="H213" i="36"/>
  <c r="H212" i="36"/>
  <c r="H211" i="36"/>
  <c r="Q57" i="37"/>
  <c r="O23" i="37" l="1"/>
  <c r="O35" i="37"/>
  <c r="O41" i="37"/>
  <c r="J31" i="37"/>
  <c r="J32" i="37"/>
  <c r="J56" i="37"/>
  <c r="J33" i="37"/>
  <c r="J36" i="37"/>
  <c r="J34" i="37"/>
  <c r="G21" i="35"/>
  <c r="I21" i="35" s="1"/>
  <c r="O16" i="37" s="1"/>
  <c r="G65" i="35"/>
  <c r="I65" i="35" s="1"/>
  <c r="O32" i="37" s="1"/>
  <c r="G62" i="35"/>
  <c r="I62" i="35" s="1"/>
  <c r="O31" i="37" s="1"/>
  <c r="G77" i="35"/>
  <c r="I77" i="35" s="1"/>
  <c r="O36" i="37" s="1"/>
  <c r="G68" i="35"/>
  <c r="I68" i="35" s="1"/>
  <c r="O33" i="37" s="1"/>
  <c r="G38" i="35"/>
  <c r="I38" i="35" s="1"/>
  <c r="O22" i="37" s="1"/>
  <c r="G71" i="35"/>
  <c r="I71" i="35" s="1"/>
  <c r="O34" i="37" s="1"/>
  <c r="Q33" i="39"/>
  <c r="G33" i="39"/>
  <c r="L33" i="39"/>
  <c r="AA33" i="39"/>
  <c r="V33" i="39"/>
  <c r="F28" i="31"/>
  <c r="F11" i="31"/>
  <c r="AA1239" i="2"/>
  <c r="Z1239" i="2"/>
  <c r="Y1239" i="2"/>
  <c r="W1239" i="2"/>
  <c r="V1239" i="2"/>
  <c r="U1239" i="2"/>
  <c r="AE1239" i="2"/>
  <c r="AA1104" i="2"/>
  <c r="Z1104" i="2"/>
  <c r="Y1104" i="2"/>
  <c r="W1104" i="2"/>
  <c r="V1104" i="2"/>
  <c r="U1104" i="2"/>
  <c r="AE1104" i="2"/>
  <c r="AA1062" i="2"/>
  <c r="Z1062" i="2"/>
  <c r="Y1062" i="2"/>
  <c r="W1062" i="2"/>
  <c r="V1062" i="2"/>
  <c r="U1062" i="2"/>
  <c r="AE1062" i="2"/>
  <c r="AA902" i="2"/>
  <c r="Z902" i="2"/>
  <c r="Y902" i="2"/>
  <c r="W902" i="2"/>
  <c r="V902" i="2"/>
  <c r="U902" i="2"/>
  <c r="AE902" i="2"/>
  <c r="AA691" i="2"/>
  <c r="Z691" i="2"/>
  <c r="Y691" i="2"/>
  <c r="W691" i="2"/>
  <c r="V691" i="2"/>
  <c r="U691" i="2"/>
  <c r="AE691" i="2"/>
  <c r="AA654" i="2" l="1"/>
  <c r="Z654" i="2"/>
  <c r="Y654" i="2"/>
  <c r="W654" i="2"/>
  <c r="V654" i="2"/>
  <c r="U654" i="2"/>
  <c r="AE654" i="2"/>
  <c r="AA207" i="2"/>
  <c r="Z207" i="2"/>
  <c r="Y207" i="2"/>
  <c r="W207" i="2"/>
  <c r="V207" i="2"/>
  <c r="U207" i="2"/>
  <c r="AE207" i="2"/>
  <c r="AA583" i="2"/>
  <c r="Z583" i="2"/>
  <c r="Y583" i="2"/>
  <c r="W583" i="2"/>
  <c r="V583" i="2"/>
  <c r="U583" i="2"/>
  <c r="AE583" i="2"/>
  <c r="AA74" i="2"/>
  <c r="Z74" i="2"/>
  <c r="Y74" i="2"/>
  <c r="W74" i="2"/>
  <c r="V74" i="2"/>
  <c r="U74" i="2"/>
  <c r="AE74" i="2"/>
  <c r="AA609" i="2"/>
  <c r="Z609" i="2"/>
  <c r="Y609" i="2"/>
  <c r="W609" i="2"/>
  <c r="V609" i="2"/>
  <c r="U609" i="2"/>
  <c r="AE609" i="2"/>
  <c r="AA620" i="2"/>
  <c r="Z620" i="2"/>
  <c r="Y620" i="2"/>
  <c r="W620" i="2"/>
  <c r="V620" i="2"/>
  <c r="U620" i="2"/>
  <c r="AE620" i="2"/>
  <c r="AA496" i="2"/>
  <c r="Z496" i="2"/>
  <c r="Y496" i="2"/>
  <c r="W496" i="2"/>
  <c r="V496" i="2"/>
  <c r="U496" i="2"/>
  <c r="AE496" i="2"/>
  <c r="AA602" i="2"/>
  <c r="Z602" i="2"/>
  <c r="Y602" i="2"/>
  <c r="W602" i="2"/>
  <c r="V602" i="2"/>
  <c r="U602" i="2"/>
  <c r="AE602" i="2"/>
  <c r="AA205" i="2"/>
  <c r="Z205" i="2"/>
  <c r="Y205" i="2"/>
  <c r="W205" i="2"/>
  <c r="V205" i="2"/>
  <c r="U205" i="2"/>
  <c r="AE205" i="2"/>
  <c r="AA195" i="2"/>
  <c r="Z195" i="2"/>
  <c r="Y195" i="2"/>
  <c r="W195" i="2"/>
  <c r="V195" i="2"/>
  <c r="U195" i="2"/>
  <c r="AE195" i="2"/>
  <c r="AA186" i="2"/>
  <c r="Z186" i="2"/>
  <c r="Y186" i="2"/>
  <c r="W186" i="2"/>
  <c r="V186" i="2"/>
  <c r="U186" i="2"/>
  <c r="AE186" i="2"/>
  <c r="AA46" i="2"/>
  <c r="Z46" i="2"/>
  <c r="Y46" i="2"/>
  <c r="W46" i="2"/>
  <c r="V46" i="2"/>
  <c r="U46" i="2"/>
  <c r="AE46" i="2"/>
  <c r="AA454" i="2"/>
  <c r="Z454" i="2"/>
  <c r="Y454" i="2"/>
  <c r="W454" i="2"/>
  <c r="V454" i="2"/>
  <c r="U454" i="2"/>
  <c r="AE454" i="2"/>
  <c r="AA273" i="2"/>
  <c r="Z273" i="2"/>
  <c r="Y273" i="2"/>
  <c r="W273" i="2"/>
  <c r="V273" i="2"/>
  <c r="U273" i="2"/>
  <c r="AE273" i="2"/>
  <c r="AA248" i="2"/>
  <c r="Z248" i="2"/>
  <c r="Y248" i="2"/>
  <c r="W248" i="2"/>
  <c r="V248" i="2"/>
  <c r="U248" i="2"/>
  <c r="AE248" i="2"/>
  <c r="AA214" i="2"/>
  <c r="Z214" i="2"/>
  <c r="W214" i="2"/>
  <c r="V214" i="2"/>
  <c r="AE214" i="2"/>
  <c r="AA462" i="2"/>
  <c r="Z462" i="2"/>
  <c r="Y462" i="2"/>
  <c r="W462" i="2"/>
  <c r="V462" i="2"/>
  <c r="U462" i="2"/>
  <c r="AE462" i="2"/>
  <c r="AA82" i="2"/>
  <c r="Z82" i="2"/>
  <c r="Y82" i="2"/>
  <c r="W82" i="2"/>
  <c r="V82" i="2"/>
  <c r="U82" i="2"/>
  <c r="AE82" i="2"/>
  <c r="AA78" i="2"/>
  <c r="Z78" i="2"/>
  <c r="Y78" i="2"/>
  <c r="W78" i="2"/>
  <c r="V78" i="2"/>
  <c r="U78" i="2"/>
  <c r="AA27" i="2"/>
  <c r="Z27" i="2"/>
  <c r="Y27" i="2"/>
  <c r="W27" i="2"/>
  <c r="V27" i="2"/>
  <c r="U27" i="2"/>
  <c r="AE27" i="2"/>
  <c r="L12" i="28"/>
  <c r="L13" i="28"/>
  <c r="L14" i="28"/>
  <c r="L15" i="28"/>
  <c r="L16" i="28"/>
  <c r="L17" i="28"/>
  <c r="L18" i="28"/>
  <c r="L19" i="28"/>
  <c r="L20" i="28"/>
  <c r="L21" i="28"/>
  <c r="L22" i="28"/>
  <c r="L23" i="28"/>
  <c r="L24" i="28"/>
  <c r="L27" i="28"/>
  <c r="L28" i="28"/>
  <c r="AE14" i="2"/>
  <c r="AE15" i="2"/>
  <c r="AA15" i="2"/>
  <c r="Z15" i="2"/>
  <c r="Y15" i="2"/>
  <c r="W15" i="2"/>
  <c r="V15" i="2"/>
  <c r="U15" i="2"/>
  <c r="AE565" i="2"/>
  <c r="AE541" i="2"/>
  <c r="AE525" i="2"/>
  <c r="AE524" i="2"/>
  <c r="AE522" i="2"/>
  <c r="AE509" i="2"/>
  <c r="AE508" i="2"/>
  <c r="AE506" i="2"/>
  <c r="AE73" i="2"/>
  <c r="AE60" i="2"/>
  <c r="AE59" i="2"/>
  <c r="F30" i="31"/>
  <c r="P41" i="37"/>
  <c r="AE642" i="2"/>
  <c r="AE643" i="2"/>
  <c r="AE644" i="2"/>
  <c r="AE645" i="2"/>
  <c r="AE646" i="2"/>
  <c r="AE647" i="2"/>
  <c r="AE648" i="2"/>
  <c r="AE649" i="2"/>
  <c r="AE650" i="2"/>
  <c r="AE651" i="2"/>
  <c r="AE652" i="2"/>
  <c r="AE653" i="2"/>
  <c r="AE610" i="2"/>
  <c r="AE611" i="2"/>
  <c r="AE612" i="2"/>
  <c r="AE614" i="2"/>
  <c r="AE75" i="2"/>
  <c r="AE77" i="2"/>
  <c r="AE585" i="2"/>
  <c r="AE586" i="2"/>
  <c r="AE587" i="2"/>
  <c r="AE588" i="2"/>
  <c r="AE589" i="2"/>
  <c r="AE590" i="2"/>
  <c r="AE591" i="2"/>
  <c r="AE592" i="2"/>
  <c r="AE593" i="2"/>
  <c r="AE595" i="2"/>
  <c r="AE208" i="2"/>
  <c r="AE209" i="2"/>
  <c r="AE211" i="2"/>
  <c r="AE212" i="2"/>
  <c r="AE655" i="2"/>
  <c r="AE656" i="2"/>
  <c r="AE657" i="2"/>
  <c r="AE658" i="2"/>
  <c r="AE683" i="2"/>
  <c r="AE684" i="2"/>
  <c r="AE685" i="2"/>
  <c r="AE686" i="2"/>
  <c r="AE687" i="2"/>
  <c r="AE688" i="2"/>
  <c r="AE689" i="2"/>
  <c r="AE692" i="2"/>
  <c r="AE693" i="2"/>
  <c r="AE694" i="2"/>
  <c r="AE695" i="2"/>
  <c r="AE696" i="2"/>
  <c r="AE697" i="2"/>
  <c r="AE698" i="2"/>
  <c r="AE699" i="2"/>
  <c r="AE700" i="2"/>
  <c r="AE701" i="2"/>
  <c r="AE702" i="2"/>
  <c r="AE703" i="2"/>
  <c r="AE704" i="2"/>
  <c r="AE705" i="2"/>
  <c r="AE706" i="2"/>
  <c r="AE707" i="2"/>
  <c r="AE708" i="2"/>
  <c r="AE709" i="2"/>
  <c r="AE710" i="2"/>
  <c r="AE711" i="2"/>
  <c r="AE712" i="2"/>
  <c r="AE713" i="2"/>
  <c r="AE714" i="2"/>
  <c r="AE715" i="2"/>
  <c r="AE716" i="2"/>
  <c r="AE717" i="2"/>
  <c r="AE718" i="2"/>
  <c r="AE719" i="2"/>
  <c r="AE720" i="2"/>
  <c r="AE721" i="2"/>
  <c r="AE722" i="2"/>
  <c r="AE723" i="2"/>
  <c r="AE724" i="2"/>
  <c r="AE725" i="2"/>
  <c r="AE726" i="2"/>
  <c r="AE727" i="2"/>
  <c r="AE728" i="2"/>
  <c r="AE729" i="2"/>
  <c r="AE730" i="2"/>
  <c r="AE731" i="2"/>
  <c r="AE732" i="2"/>
  <c r="AE733" i="2"/>
  <c r="AE734" i="2"/>
  <c r="AE735" i="2"/>
  <c r="AE736" i="2"/>
  <c r="AE737" i="2"/>
  <c r="AE738" i="2"/>
  <c r="AE739" i="2"/>
  <c r="AE740" i="2"/>
  <c r="AE741" i="2"/>
  <c r="AE742" i="2"/>
  <c r="AE743" i="2"/>
  <c r="AE744" i="2"/>
  <c r="AE745" i="2"/>
  <c r="AE746" i="2"/>
  <c r="AE747" i="2"/>
  <c r="AE748" i="2"/>
  <c r="AE749" i="2"/>
  <c r="AE750" i="2"/>
  <c r="AE751" i="2"/>
  <c r="AE752" i="2"/>
  <c r="AE753" i="2"/>
  <c r="AE754" i="2"/>
  <c r="AE755" i="2"/>
  <c r="AE756" i="2"/>
  <c r="AE757" i="2"/>
  <c r="AE758" i="2"/>
  <c r="AE759" i="2"/>
  <c r="AE760" i="2"/>
  <c r="AE761" i="2"/>
  <c r="AE762" i="2"/>
  <c r="AE763" i="2"/>
  <c r="AE764" i="2"/>
  <c r="AE765" i="2"/>
  <c r="AE766" i="2"/>
  <c r="AE767" i="2"/>
  <c r="AE768" i="2"/>
  <c r="AE769" i="2"/>
  <c r="AE770" i="2"/>
  <c r="AE771" i="2"/>
  <c r="AE772" i="2"/>
  <c r="AE773" i="2"/>
  <c r="AE774" i="2"/>
  <c r="AE775" i="2"/>
  <c r="AE776" i="2"/>
  <c r="AE777" i="2"/>
  <c r="AE778" i="2"/>
  <c r="AE779" i="2"/>
  <c r="AE780" i="2"/>
  <c r="AE781" i="2"/>
  <c r="AE782" i="2"/>
  <c r="AE783" i="2"/>
  <c r="AE784" i="2"/>
  <c r="AE785" i="2"/>
  <c r="AE786" i="2"/>
  <c r="AE787" i="2"/>
  <c r="AE788" i="2"/>
  <c r="AE789" i="2"/>
  <c r="AE790" i="2"/>
  <c r="AE791" i="2"/>
  <c r="AE792" i="2"/>
  <c r="AE793" i="2"/>
  <c r="AE794" i="2"/>
  <c r="AE795" i="2"/>
  <c r="AE796" i="2"/>
  <c r="AE797" i="2"/>
  <c r="AE798" i="2"/>
  <c r="AE799" i="2"/>
  <c r="AE800" i="2"/>
  <c r="AE801" i="2"/>
  <c r="AE802" i="2"/>
  <c r="AE803" i="2"/>
  <c r="AE804" i="2"/>
  <c r="AE805" i="2"/>
  <c r="AE806" i="2"/>
  <c r="AE807" i="2"/>
  <c r="AE808" i="2"/>
  <c r="AE809" i="2"/>
  <c r="AE810" i="2"/>
  <c r="AE811" i="2"/>
  <c r="AE812" i="2"/>
  <c r="AE813" i="2"/>
  <c r="AE814" i="2"/>
  <c r="AE815" i="2"/>
  <c r="AE816" i="2"/>
  <c r="AE817" i="2"/>
  <c r="AE818" i="2"/>
  <c r="AE819" i="2"/>
  <c r="AE820" i="2"/>
  <c r="AE821" i="2"/>
  <c r="AE822" i="2"/>
  <c r="AE823" i="2"/>
  <c r="AE824" i="2"/>
  <c r="AE825" i="2"/>
  <c r="AE826" i="2"/>
  <c r="AE827" i="2"/>
  <c r="AE828" i="2"/>
  <c r="AE829" i="2"/>
  <c r="AE830" i="2"/>
  <c r="AE831" i="2"/>
  <c r="AE832" i="2"/>
  <c r="AE833" i="2"/>
  <c r="AE834" i="2"/>
  <c r="AE835" i="2"/>
  <c r="AE836" i="2"/>
  <c r="AE837" i="2"/>
  <c r="AE838" i="2"/>
  <c r="AE839" i="2"/>
  <c r="AE840" i="2"/>
  <c r="AE841" i="2"/>
  <c r="AE842" i="2"/>
  <c r="AE843" i="2"/>
  <c r="AE844" i="2"/>
  <c r="AE845" i="2"/>
  <c r="AE846" i="2"/>
  <c r="AE847" i="2"/>
  <c r="AE848" i="2"/>
  <c r="AE849" i="2"/>
  <c r="AE850" i="2"/>
  <c r="AE851" i="2"/>
  <c r="AE852" i="2"/>
  <c r="AE853" i="2"/>
  <c r="AE854" i="2"/>
  <c r="AE855" i="2"/>
  <c r="AE856" i="2"/>
  <c r="AE857" i="2"/>
  <c r="AE858" i="2"/>
  <c r="AE859" i="2"/>
  <c r="AE860" i="2"/>
  <c r="AE861" i="2"/>
  <c r="AE862" i="2"/>
  <c r="AE863" i="2"/>
  <c r="AE864" i="2"/>
  <c r="AE865" i="2"/>
  <c r="AE866" i="2"/>
  <c r="AE867" i="2"/>
  <c r="AE868" i="2"/>
  <c r="AE869" i="2"/>
  <c r="AE870" i="2"/>
  <c r="AE871" i="2"/>
  <c r="AE872" i="2"/>
  <c r="AE873" i="2"/>
  <c r="AE874" i="2"/>
  <c r="AE875" i="2"/>
  <c r="AE876" i="2"/>
  <c r="AE877" i="2"/>
  <c r="AE878" i="2"/>
  <c r="AE879" i="2"/>
  <c r="AE880" i="2"/>
  <c r="AE881" i="2"/>
  <c r="AE882" i="2"/>
  <c r="AE883" i="2"/>
  <c r="AE884" i="2"/>
  <c r="AE885" i="2"/>
  <c r="AE886" i="2"/>
  <c r="AE887" i="2"/>
  <c r="AE888" i="2"/>
  <c r="AE889" i="2"/>
  <c r="AE890" i="2"/>
  <c r="AE891" i="2"/>
  <c r="AE892" i="2"/>
  <c r="AE893" i="2"/>
  <c r="AE894" i="2"/>
  <c r="AE895" i="2"/>
  <c r="AE896" i="2"/>
  <c r="AE897" i="2"/>
  <c r="AE898" i="2"/>
  <c r="AE899" i="2"/>
  <c r="AE901" i="2"/>
  <c r="AE903" i="2"/>
  <c r="AE904" i="2"/>
  <c r="AE905" i="2"/>
  <c r="AE906" i="2"/>
  <c r="AE907" i="2"/>
  <c r="AE908" i="2"/>
  <c r="AE909" i="2"/>
  <c r="AE910" i="2"/>
  <c r="AE911" i="2"/>
  <c r="AE912" i="2"/>
  <c r="AE913" i="2"/>
  <c r="AE914" i="2"/>
  <c r="AE915" i="2"/>
  <c r="AE916" i="2"/>
  <c r="AE917" i="2"/>
  <c r="AE918" i="2"/>
  <c r="AE919" i="2"/>
  <c r="AE920" i="2"/>
  <c r="AE921" i="2"/>
  <c r="AE922" i="2"/>
  <c r="AE923" i="2"/>
  <c r="AE924" i="2"/>
  <c r="AE925" i="2"/>
  <c r="AE926" i="2"/>
  <c r="AE927" i="2"/>
  <c r="AE928" i="2"/>
  <c r="AE929" i="2"/>
  <c r="AE930" i="2"/>
  <c r="AE931" i="2"/>
  <c r="AE932" i="2"/>
  <c r="AE933" i="2"/>
  <c r="AE934" i="2"/>
  <c r="AE935" i="2"/>
  <c r="AE936" i="2"/>
  <c r="AE937" i="2"/>
  <c r="AE938" i="2"/>
  <c r="AE939" i="2"/>
  <c r="AE940" i="2"/>
  <c r="AE941" i="2"/>
  <c r="AE942" i="2"/>
  <c r="AE943" i="2"/>
  <c r="AE944" i="2"/>
  <c r="AE945" i="2"/>
  <c r="AE946" i="2"/>
  <c r="AE947" i="2"/>
  <c r="AE948" i="2"/>
  <c r="AE949" i="2"/>
  <c r="AE950" i="2"/>
  <c r="AE951" i="2"/>
  <c r="AE952" i="2"/>
  <c r="AE953" i="2"/>
  <c r="AE954" i="2"/>
  <c r="AE955" i="2"/>
  <c r="AE956" i="2"/>
  <c r="AE957" i="2"/>
  <c r="AE958" i="2"/>
  <c r="AE959" i="2"/>
  <c r="AE960" i="2"/>
  <c r="AE961" i="2"/>
  <c r="AE962" i="2"/>
  <c r="AE963" i="2"/>
  <c r="AE964" i="2"/>
  <c r="AE965" i="2"/>
  <c r="AE966" i="2"/>
  <c r="AE967" i="2"/>
  <c r="AE968" i="2"/>
  <c r="AE969" i="2"/>
  <c r="AE970" i="2"/>
  <c r="AE971" i="2"/>
  <c r="AE972" i="2"/>
  <c r="AE973" i="2"/>
  <c r="AE974" i="2"/>
  <c r="AE975" i="2"/>
  <c r="AE976" i="2"/>
  <c r="AE977" i="2"/>
  <c r="AE978" i="2"/>
  <c r="AE979" i="2"/>
  <c r="AE980" i="2"/>
  <c r="AE981" i="2"/>
  <c r="AE982" i="2"/>
  <c r="AE983" i="2"/>
  <c r="AE984" i="2"/>
  <c r="AE985" i="2"/>
  <c r="AE986" i="2"/>
  <c r="AE987" i="2"/>
  <c r="AE988" i="2"/>
  <c r="AE989" i="2"/>
  <c r="AE990" i="2"/>
  <c r="AE991" i="2"/>
  <c r="AE992" i="2"/>
  <c r="AE993" i="2"/>
  <c r="AE994" i="2"/>
  <c r="AE995" i="2"/>
  <c r="AE996" i="2"/>
  <c r="AE997" i="2"/>
  <c r="AE998" i="2"/>
  <c r="AE999" i="2"/>
  <c r="AE1000" i="2"/>
  <c r="AE1001" i="2"/>
  <c r="AE1002" i="2"/>
  <c r="AE1003" i="2"/>
  <c r="AE1004" i="2"/>
  <c r="AE1005" i="2"/>
  <c r="AE1006" i="2"/>
  <c r="AE1007" i="2"/>
  <c r="AE1008" i="2"/>
  <c r="AE1009" i="2"/>
  <c r="AE1010" i="2"/>
  <c r="AE1011" i="2"/>
  <c r="AE1012" i="2"/>
  <c r="AE1013" i="2"/>
  <c r="AE1014" i="2"/>
  <c r="AE1015" i="2"/>
  <c r="AE1016" i="2"/>
  <c r="AE1017" i="2"/>
  <c r="AE1018" i="2"/>
  <c r="AE1019" i="2"/>
  <c r="AE1020" i="2"/>
  <c r="AE1021" i="2"/>
  <c r="AE1022" i="2"/>
  <c r="AE1023" i="2"/>
  <c r="AE1024" i="2"/>
  <c r="AE1025" i="2"/>
  <c r="AE1026" i="2"/>
  <c r="AE1027" i="2"/>
  <c r="AE1028" i="2"/>
  <c r="AE1029" i="2"/>
  <c r="AE1030" i="2"/>
  <c r="AE1031" i="2"/>
  <c r="AE1032" i="2"/>
  <c r="AE1033" i="2"/>
  <c r="AE1034" i="2"/>
  <c r="AE1035" i="2"/>
  <c r="AE1036" i="2"/>
  <c r="AE1037" i="2"/>
  <c r="AE1038" i="2"/>
  <c r="AE1039" i="2"/>
  <c r="AE1040" i="2"/>
  <c r="AE1041" i="2"/>
  <c r="AE1042" i="2"/>
  <c r="AE1043" i="2"/>
  <c r="AE1044" i="2"/>
  <c r="AE1045" i="2"/>
  <c r="AE1046" i="2"/>
  <c r="AE1047" i="2"/>
  <c r="AE1048" i="2"/>
  <c r="AE1049" i="2"/>
  <c r="AE1050" i="2"/>
  <c r="AE1051" i="2"/>
  <c r="AE1052" i="2"/>
  <c r="AE1053" i="2"/>
  <c r="AE1054" i="2"/>
  <c r="AE1055" i="2"/>
  <c r="AE1056" i="2"/>
  <c r="AE1057" i="2"/>
  <c r="AE1059" i="2"/>
  <c r="AE1060" i="2"/>
  <c r="AE1061" i="2"/>
  <c r="AE1063" i="2"/>
  <c r="AE1064" i="2"/>
  <c r="AE1065" i="2"/>
  <c r="AE1066" i="2"/>
  <c r="AE1067" i="2"/>
  <c r="AE1068" i="2"/>
  <c r="AE1069" i="2"/>
  <c r="AE1070" i="2"/>
  <c r="AE1071" i="2"/>
  <c r="AE1072" i="2"/>
  <c r="AE1073" i="2"/>
  <c r="AE1074" i="2"/>
  <c r="AE1075" i="2"/>
  <c r="AE1076" i="2"/>
  <c r="AE1077" i="2"/>
  <c r="AE1078" i="2"/>
  <c r="AE1079" i="2"/>
  <c r="AE1080" i="2"/>
  <c r="AE1081" i="2"/>
  <c r="AE1082" i="2"/>
  <c r="AE1083" i="2"/>
  <c r="AE1084" i="2"/>
  <c r="AE1085" i="2"/>
  <c r="AE1086" i="2"/>
  <c r="AE1087" i="2"/>
  <c r="AE1088" i="2"/>
  <c r="AE1089" i="2"/>
  <c r="AE1090" i="2"/>
  <c r="AE1091" i="2"/>
  <c r="AE1092" i="2"/>
  <c r="AE1093" i="2"/>
  <c r="AE1094" i="2"/>
  <c r="AE1095" i="2"/>
  <c r="AE1096" i="2"/>
  <c r="AE1097" i="2"/>
  <c r="AE1098" i="2"/>
  <c r="AE1100" i="2"/>
  <c r="AE1101" i="2"/>
  <c r="AE1102" i="2"/>
  <c r="AE1103" i="2"/>
  <c r="AE1105" i="2"/>
  <c r="AE1106" i="2"/>
  <c r="AE1107" i="2"/>
  <c r="AE1108" i="2"/>
  <c r="AE1109" i="2"/>
  <c r="AE1110" i="2"/>
  <c r="AE1111" i="2"/>
  <c r="AE1112" i="2"/>
  <c r="AE1113" i="2"/>
  <c r="AE1114" i="2"/>
  <c r="AE1115" i="2"/>
  <c r="AE1116" i="2"/>
  <c r="AE1117" i="2"/>
  <c r="AE1118" i="2"/>
  <c r="AE1119" i="2"/>
  <c r="AE1120" i="2"/>
  <c r="AE1121" i="2"/>
  <c r="AE1122" i="2"/>
  <c r="AE1123" i="2"/>
  <c r="AE1124" i="2"/>
  <c r="AE1125" i="2"/>
  <c r="AE1126" i="2"/>
  <c r="AE1127" i="2"/>
  <c r="AE1128" i="2"/>
  <c r="AE1129" i="2"/>
  <c r="AE1130" i="2"/>
  <c r="AE1131" i="2"/>
  <c r="AE1132" i="2"/>
  <c r="AE1133" i="2"/>
  <c r="AE1134" i="2"/>
  <c r="AE1135" i="2"/>
  <c r="AE1136" i="2"/>
  <c r="AE1137" i="2"/>
  <c r="AE1138" i="2"/>
  <c r="AE1139" i="2"/>
  <c r="AE1140" i="2"/>
  <c r="AE1141" i="2"/>
  <c r="AE1142" i="2"/>
  <c r="AE1143" i="2"/>
  <c r="AE1144" i="2"/>
  <c r="AE1145" i="2"/>
  <c r="AE1146" i="2"/>
  <c r="AE1147" i="2"/>
  <c r="AE1148" i="2"/>
  <c r="AE1149" i="2"/>
  <c r="AE1150" i="2"/>
  <c r="AE1151" i="2"/>
  <c r="AE1152" i="2"/>
  <c r="AE1153" i="2"/>
  <c r="AE1154" i="2"/>
  <c r="AE1155" i="2"/>
  <c r="AE1156" i="2"/>
  <c r="AE1157" i="2"/>
  <c r="AE1158" i="2"/>
  <c r="AE1159" i="2"/>
  <c r="AE1160" i="2"/>
  <c r="AE1161" i="2"/>
  <c r="AE1162" i="2"/>
  <c r="AE1163" i="2"/>
  <c r="AE1164" i="2"/>
  <c r="AE1165" i="2"/>
  <c r="AE1166" i="2"/>
  <c r="AE1167" i="2"/>
  <c r="AE1168" i="2"/>
  <c r="AE1169" i="2"/>
  <c r="AE1170" i="2"/>
  <c r="AE1171" i="2"/>
  <c r="AE1172" i="2"/>
  <c r="AE1173" i="2"/>
  <c r="AE1174" i="2"/>
  <c r="AE1175" i="2"/>
  <c r="AE1176" i="2"/>
  <c r="AE1177" i="2"/>
  <c r="AE1178" i="2"/>
  <c r="AE1179" i="2"/>
  <c r="AE1180" i="2"/>
  <c r="AE1181" i="2"/>
  <c r="AE1182" i="2"/>
  <c r="AE1183" i="2"/>
  <c r="AE1184" i="2"/>
  <c r="AE1185" i="2"/>
  <c r="AE1186" i="2"/>
  <c r="AE1187" i="2"/>
  <c r="AE1188" i="2"/>
  <c r="AE1189" i="2"/>
  <c r="AE1190" i="2"/>
  <c r="AE1191" i="2"/>
  <c r="AE1192" i="2"/>
  <c r="AE1193" i="2"/>
  <c r="AE1194" i="2"/>
  <c r="AE1195" i="2"/>
  <c r="AE1196" i="2"/>
  <c r="AE1197" i="2"/>
  <c r="AE1198" i="2"/>
  <c r="AE1199" i="2"/>
  <c r="AE1200" i="2"/>
  <c r="AE1201" i="2"/>
  <c r="AE1202" i="2"/>
  <c r="AE1203" i="2"/>
  <c r="AE1204" i="2"/>
  <c r="AE1205" i="2"/>
  <c r="AE1206" i="2"/>
  <c r="AE1207" i="2"/>
  <c r="AE1208" i="2"/>
  <c r="AE1209" i="2"/>
  <c r="AE1210" i="2"/>
  <c r="AE1211" i="2"/>
  <c r="AE1212" i="2"/>
  <c r="AE1213" i="2"/>
  <c r="AE1214" i="2"/>
  <c r="AE1215" i="2"/>
  <c r="AE1216" i="2"/>
  <c r="AE1217" i="2"/>
  <c r="AE1218" i="2"/>
  <c r="AE1219" i="2"/>
  <c r="AE1220" i="2"/>
  <c r="AE1221" i="2"/>
  <c r="AE1222" i="2"/>
  <c r="AE1223" i="2"/>
  <c r="AE1224" i="2"/>
  <c r="AE1225" i="2"/>
  <c r="AE1226" i="2"/>
  <c r="AE1227" i="2"/>
  <c r="AE1228" i="2"/>
  <c r="AE1229" i="2"/>
  <c r="AE1230" i="2"/>
  <c r="AE1231" i="2"/>
  <c r="AE1232" i="2"/>
  <c r="AE1234" i="2"/>
  <c r="AE1235" i="2"/>
  <c r="AE1236" i="2"/>
  <c r="AE1237" i="2"/>
  <c r="AE1238" i="2"/>
  <c r="AE1240" i="2"/>
  <c r="AE1241" i="2"/>
  <c r="AE1242" i="2"/>
  <c r="AE1243" i="2"/>
  <c r="AE1244" i="2"/>
  <c r="AE1245" i="2"/>
  <c r="AE1246" i="2"/>
  <c r="AE1247" i="2"/>
  <c r="AE1248" i="2"/>
  <c r="AE1249" i="2"/>
  <c r="AE1250" i="2"/>
  <c r="AE1251" i="2"/>
  <c r="AE1252" i="2"/>
  <c r="AE1253" i="2"/>
  <c r="AE1254" i="2"/>
  <c r="AE1255" i="2"/>
  <c r="AE1256" i="2"/>
  <c r="AE1257" i="2"/>
  <c r="AE1258" i="2"/>
  <c r="AE1259" i="2"/>
  <c r="AE1260" i="2"/>
  <c r="AE1261" i="2"/>
  <c r="AE1262" i="2"/>
  <c r="AE1263" i="2"/>
  <c r="AE1264" i="2"/>
  <c r="AE1265" i="2"/>
  <c r="AE1266" i="2"/>
  <c r="AE1267" i="2"/>
  <c r="AE1268" i="2"/>
  <c r="AE1269" i="2"/>
  <c r="AE1270" i="2"/>
  <c r="AE1271" i="2"/>
  <c r="AE1272" i="2"/>
  <c r="AE1273" i="2"/>
  <c r="AE1274" i="2"/>
  <c r="AE1275" i="2"/>
  <c r="AE1276" i="2"/>
  <c r="AE1277" i="2"/>
  <c r="AE1278" i="2"/>
  <c r="AE1279" i="2"/>
  <c r="AE1280" i="2"/>
  <c r="AE1281" i="2"/>
  <c r="AE1282" i="2"/>
  <c r="AE1283" i="2"/>
  <c r="AE1284" i="2"/>
  <c r="AE1285" i="2"/>
  <c r="AE1286" i="2"/>
  <c r="AE1287" i="2"/>
  <c r="AE1288" i="2"/>
  <c r="AE1289" i="2"/>
  <c r="AE1290" i="2"/>
  <c r="AE1291" i="2"/>
  <c r="AE1292" i="2"/>
  <c r="AE1293" i="2"/>
  <c r="AE1294" i="2"/>
  <c r="AE1295" i="2"/>
  <c r="AE1296" i="2"/>
  <c r="AE1297" i="2"/>
  <c r="AE1298" i="2"/>
  <c r="AE1299" i="2"/>
  <c r="AE1300" i="2"/>
  <c r="AE1301" i="2"/>
  <c r="AE16" i="2"/>
  <c r="AE17" i="2"/>
  <c r="AE18" i="2"/>
  <c r="AE19" i="2"/>
  <c r="AE20" i="2"/>
  <c r="AE21" i="2"/>
  <c r="AE23" i="2"/>
  <c r="AE24" i="2"/>
  <c r="AE25" i="2"/>
  <c r="AE26" i="2"/>
  <c r="AE28" i="2"/>
  <c r="AE29" i="2"/>
  <c r="AE30" i="2"/>
  <c r="AE31" i="2"/>
  <c r="AE32" i="2"/>
  <c r="AE33" i="2"/>
  <c r="AE34" i="2"/>
  <c r="AE35" i="2"/>
  <c r="AE36" i="2"/>
  <c r="AE37" i="2"/>
  <c r="AE38" i="2"/>
  <c r="AE39" i="2"/>
  <c r="AE41" i="2"/>
  <c r="AE42" i="2"/>
  <c r="AE43" i="2"/>
  <c r="AE44" i="2"/>
  <c r="AE45" i="2"/>
  <c r="AE79" i="2"/>
  <c r="AE80" i="2"/>
  <c r="AE81" i="2"/>
  <c r="AE83" i="2"/>
  <c r="AE84" i="2"/>
  <c r="AE85" i="2"/>
  <c r="AE86" i="2"/>
  <c r="AE87" i="2"/>
  <c r="AE88" i="2"/>
  <c r="AE89" i="2"/>
  <c r="AE90" i="2"/>
  <c r="AE91" i="2"/>
  <c r="AE92" i="2"/>
  <c r="AE93" i="2"/>
  <c r="AE94" i="2"/>
  <c r="AE95" i="2"/>
  <c r="AE96" i="2"/>
  <c r="AE97" i="2"/>
  <c r="AE98" i="2"/>
  <c r="AE99" i="2"/>
  <c r="AE100" i="2"/>
  <c r="AE101" i="2"/>
  <c r="AE102" i="2"/>
  <c r="AE103" i="2"/>
  <c r="AE104" i="2"/>
  <c r="AE105" i="2"/>
  <c r="AE106" i="2"/>
  <c r="AE107" i="2"/>
  <c r="AE108" i="2"/>
  <c r="AE109" i="2"/>
  <c r="AE110" i="2"/>
  <c r="AE111" i="2"/>
  <c r="AE112" i="2"/>
  <c r="AE113" i="2"/>
  <c r="AE114" i="2"/>
  <c r="AE115" i="2"/>
  <c r="AE116" i="2"/>
  <c r="AE117" i="2"/>
  <c r="AE118" i="2"/>
  <c r="AE119" i="2"/>
  <c r="AE120" i="2"/>
  <c r="AE121" i="2"/>
  <c r="AE122" i="2"/>
  <c r="AE123" i="2"/>
  <c r="AE124" i="2"/>
  <c r="AE125" i="2"/>
  <c r="AE126" i="2"/>
  <c r="AE127" i="2"/>
  <c r="AE128" i="2"/>
  <c r="AE129" i="2"/>
  <c r="AE130" i="2"/>
  <c r="AE131" i="2"/>
  <c r="AE132" i="2"/>
  <c r="AE133" i="2"/>
  <c r="AE134" i="2"/>
  <c r="AE135" i="2"/>
  <c r="AE136" i="2"/>
  <c r="AE137" i="2"/>
  <c r="AE138" i="2"/>
  <c r="AE139" i="2"/>
  <c r="AE140" i="2"/>
  <c r="AE141" i="2"/>
  <c r="AE142" i="2"/>
  <c r="AE143" i="2"/>
  <c r="AE144" i="2"/>
  <c r="AE145" i="2"/>
  <c r="AE146" i="2"/>
  <c r="AE147" i="2"/>
  <c r="AE148" i="2"/>
  <c r="AE149" i="2"/>
  <c r="AE150" i="2"/>
  <c r="AE151" i="2"/>
  <c r="AE152" i="2"/>
  <c r="AE153" i="2"/>
  <c r="AE154" i="2"/>
  <c r="AE155" i="2"/>
  <c r="AE156" i="2"/>
  <c r="AE157" i="2"/>
  <c r="AE158" i="2"/>
  <c r="AE159" i="2"/>
  <c r="AE160" i="2"/>
  <c r="AE161" i="2"/>
  <c r="AE162" i="2"/>
  <c r="AE163" i="2"/>
  <c r="AE164" i="2"/>
  <c r="AE165" i="2"/>
  <c r="AE166" i="2"/>
  <c r="AE167" i="2"/>
  <c r="AE168" i="2"/>
  <c r="AE169" i="2"/>
  <c r="AE170" i="2"/>
  <c r="AE171" i="2"/>
  <c r="AE172" i="2"/>
  <c r="AE173" i="2"/>
  <c r="AE174" i="2"/>
  <c r="AE175" i="2"/>
  <c r="AE176" i="2"/>
  <c r="AE177" i="2"/>
  <c r="AE178" i="2"/>
  <c r="AE180" i="2"/>
  <c r="AE181" i="2"/>
  <c r="AE182" i="2"/>
  <c r="AE183" i="2"/>
  <c r="AE184" i="2"/>
  <c r="AE185" i="2"/>
  <c r="AE463" i="2"/>
  <c r="AE464" i="2"/>
  <c r="AE465" i="2"/>
  <c r="AE466" i="2"/>
  <c r="AE467" i="2"/>
  <c r="AE468" i="2"/>
  <c r="AE469" i="2"/>
  <c r="AE470" i="2"/>
  <c r="AE471" i="2"/>
  <c r="AE472" i="2"/>
  <c r="AE473" i="2"/>
  <c r="AE474" i="2"/>
  <c r="AE475" i="2"/>
  <c r="AE476" i="2"/>
  <c r="AE477" i="2"/>
  <c r="AE478" i="2"/>
  <c r="AE479" i="2"/>
  <c r="AE480" i="2"/>
  <c r="AE481" i="2"/>
  <c r="AE482" i="2"/>
  <c r="AE483" i="2"/>
  <c r="AE484" i="2"/>
  <c r="AE486" i="2"/>
  <c r="AE487" i="2"/>
  <c r="AE488" i="2"/>
  <c r="AE489" i="2"/>
  <c r="AE490" i="2"/>
  <c r="AE491" i="2"/>
  <c r="AE492" i="2"/>
  <c r="AE493" i="2"/>
  <c r="AE494" i="2"/>
  <c r="AE495" i="2"/>
  <c r="AE215" i="2"/>
  <c r="AE216" i="2"/>
  <c r="AE217" i="2"/>
  <c r="AE218" i="2"/>
  <c r="AE219" i="2"/>
  <c r="AE220" i="2"/>
  <c r="AE221" i="2"/>
  <c r="AE222" i="2"/>
  <c r="AE223" i="2"/>
  <c r="AE224" i="2"/>
  <c r="AE225" i="2"/>
  <c r="AE226" i="2"/>
  <c r="AE227" i="2"/>
  <c r="AE228" i="2"/>
  <c r="AE229" i="2"/>
  <c r="AE230" i="2"/>
  <c r="AE231" i="2"/>
  <c r="AE232" i="2"/>
  <c r="AE233" i="2"/>
  <c r="AE234" i="2"/>
  <c r="AE235" i="2"/>
  <c r="AE236" i="2"/>
  <c r="AE237" i="2"/>
  <c r="AE238" i="2"/>
  <c r="AE239" i="2"/>
  <c r="AE240" i="2"/>
  <c r="AE242" i="2"/>
  <c r="AE243" i="2"/>
  <c r="AE244" i="2"/>
  <c r="AE245" i="2"/>
  <c r="AE246" i="2"/>
  <c r="AE247" i="2"/>
  <c r="AE249" i="2"/>
  <c r="AE250" i="2"/>
  <c r="AE251" i="2"/>
  <c r="AE252" i="2"/>
  <c r="AE253" i="2"/>
  <c r="AE254" i="2"/>
  <c r="AE255" i="2"/>
  <c r="AE256" i="2"/>
  <c r="AE257" i="2"/>
  <c r="AE258" i="2"/>
  <c r="AE259" i="2"/>
  <c r="AE260" i="2"/>
  <c r="AE261" i="2"/>
  <c r="AE262" i="2"/>
  <c r="AE263" i="2"/>
  <c r="AE264" i="2"/>
  <c r="AE266" i="2"/>
  <c r="AE267" i="2"/>
  <c r="AE268" i="2"/>
  <c r="AE269" i="2"/>
  <c r="AE270" i="2"/>
  <c r="AE271" i="2"/>
  <c r="AE272" i="2"/>
  <c r="AE274" i="2"/>
  <c r="AE275" i="2"/>
  <c r="AE276" i="2"/>
  <c r="AE277" i="2"/>
  <c r="AE278" i="2"/>
  <c r="AE279" i="2"/>
  <c r="AE280" i="2"/>
  <c r="AE281" i="2"/>
  <c r="AE282" i="2"/>
  <c r="AE283" i="2"/>
  <c r="AE284" i="2"/>
  <c r="AE285" i="2"/>
  <c r="AE286" i="2"/>
  <c r="AE287" i="2"/>
  <c r="AE288" i="2"/>
  <c r="AE289" i="2"/>
  <c r="AE290" i="2"/>
  <c r="AE291" i="2"/>
  <c r="AE292" i="2"/>
  <c r="AE293" i="2"/>
  <c r="AE294" i="2"/>
  <c r="AE295" i="2"/>
  <c r="AE296" i="2"/>
  <c r="AE297" i="2"/>
  <c r="AE298" i="2"/>
  <c r="AE299" i="2"/>
  <c r="AE300" i="2"/>
  <c r="AE301" i="2"/>
  <c r="AE302" i="2"/>
  <c r="AE303" i="2"/>
  <c r="AE304" i="2"/>
  <c r="AE305" i="2"/>
  <c r="AE306" i="2"/>
  <c r="AE307" i="2"/>
  <c r="AE308" i="2"/>
  <c r="AE309" i="2"/>
  <c r="AE310" i="2"/>
  <c r="AE311" i="2"/>
  <c r="AE312" i="2"/>
  <c r="AE313" i="2"/>
  <c r="AE314" i="2"/>
  <c r="AE315" i="2"/>
  <c r="AE316" i="2"/>
  <c r="AE317" i="2"/>
  <c r="AE318" i="2"/>
  <c r="AE319" i="2"/>
  <c r="AE320" i="2"/>
  <c r="AE321" i="2"/>
  <c r="AE322" i="2"/>
  <c r="AE323" i="2"/>
  <c r="AE324" i="2"/>
  <c r="AE325" i="2"/>
  <c r="AE326" i="2"/>
  <c r="AE327" i="2"/>
  <c r="AE328" i="2"/>
  <c r="AE329" i="2"/>
  <c r="AE330" i="2"/>
  <c r="AE331" i="2"/>
  <c r="AE332" i="2"/>
  <c r="AE333" i="2"/>
  <c r="AE334" i="2"/>
  <c r="AE335" i="2"/>
  <c r="AE336" i="2"/>
  <c r="AE337" i="2"/>
  <c r="AE338" i="2"/>
  <c r="AE339" i="2"/>
  <c r="AE340" i="2"/>
  <c r="AE341" i="2"/>
  <c r="AE342" i="2"/>
  <c r="AE343" i="2"/>
  <c r="AE344" i="2"/>
  <c r="AE345" i="2"/>
  <c r="AE346" i="2"/>
  <c r="AE347" i="2"/>
  <c r="AE348" i="2"/>
  <c r="AE349" i="2"/>
  <c r="AE350" i="2"/>
  <c r="AE351" i="2"/>
  <c r="AE352" i="2"/>
  <c r="AE353" i="2"/>
  <c r="AE354" i="2"/>
  <c r="AE355" i="2"/>
  <c r="AE356" i="2"/>
  <c r="AE357" i="2"/>
  <c r="AE358" i="2"/>
  <c r="AE359" i="2"/>
  <c r="AE360" i="2"/>
  <c r="AE361" i="2"/>
  <c r="AE362" i="2"/>
  <c r="AE363" i="2"/>
  <c r="AE364" i="2"/>
  <c r="AE365" i="2"/>
  <c r="AE366" i="2"/>
  <c r="AE367" i="2"/>
  <c r="AE368" i="2"/>
  <c r="AE369" i="2"/>
  <c r="AE370" i="2"/>
  <c r="AE371" i="2"/>
  <c r="AE372" i="2"/>
  <c r="AE373" i="2"/>
  <c r="AE374" i="2"/>
  <c r="AE375" i="2"/>
  <c r="AE376" i="2"/>
  <c r="AE377" i="2"/>
  <c r="AE378" i="2"/>
  <c r="AE379" i="2"/>
  <c r="AE380" i="2"/>
  <c r="AE381" i="2"/>
  <c r="AE382" i="2"/>
  <c r="AE383" i="2"/>
  <c r="AE384" i="2"/>
  <c r="AE385" i="2"/>
  <c r="AE386" i="2"/>
  <c r="AE387" i="2"/>
  <c r="AE388" i="2"/>
  <c r="AE389" i="2"/>
  <c r="AE390" i="2"/>
  <c r="AE391" i="2"/>
  <c r="AE392" i="2"/>
  <c r="AE393" i="2"/>
  <c r="AE394" i="2"/>
  <c r="AE395" i="2"/>
  <c r="AE396" i="2"/>
  <c r="AE397" i="2"/>
  <c r="AE398" i="2"/>
  <c r="AE399" i="2"/>
  <c r="AE400" i="2"/>
  <c r="AE401" i="2"/>
  <c r="AE402" i="2"/>
  <c r="AE403" i="2"/>
  <c r="AE404" i="2"/>
  <c r="AE405" i="2"/>
  <c r="AE406" i="2"/>
  <c r="AE407" i="2"/>
  <c r="AE408" i="2"/>
  <c r="AE409" i="2"/>
  <c r="AE410" i="2"/>
  <c r="AE411" i="2"/>
  <c r="AE412" i="2"/>
  <c r="AE413" i="2"/>
  <c r="AE414" i="2"/>
  <c r="AE415" i="2"/>
  <c r="AE416" i="2"/>
  <c r="AE417" i="2"/>
  <c r="AE418" i="2"/>
  <c r="AE419" i="2"/>
  <c r="AE420" i="2"/>
  <c r="AE421" i="2"/>
  <c r="AE422" i="2"/>
  <c r="AE423" i="2"/>
  <c r="AE424" i="2"/>
  <c r="AE425" i="2"/>
  <c r="AE426" i="2"/>
  <c r="AE427" i="2"/>
  <c r="AE428" i="2"/>
  <c r="AE429" i="2"/>
  <c r="AE430" i="2"/>
  <c r="AE431" i="2"/>
  <c r="AE432" i="2"/>
  <c r="AE433" i="2"/>
  <c r="AE434" i="2"/>
  <c r="AE435" i="2"/>
  <c r="AE436" i="2"/>
  <c r="AE437" i="2"/>
  <c r="AE438" i="2"/>
  <c r="AE439" i="2"/>
  <c r="AE440" i="2"/>
  <c r="AE441" i="2"/>
  <c r="AE442" i="2"/>
  <c r="AE443" i="2"/>
  <c r="AE445" i="2"/>
  <c r="AE446" i="2"/>
  <c r="AE447" i="2"/>
  <c r="AE448" i="2"/>
  <c r="AE449" i="2"/>
  <c r="AE450" i="2"/>
  <c r="AE451" i="2"/>
  <c r="AE453" i="2"/>
  <c r="AE455" i="2"/>
  <c r="AE456" i="2"/>
  <c r="AE457" i="2"/>
  <c r="AE458" i="2"/>
  <c r="AE459" i="2"/>
  <c r="AE460" i="2"/>
  <c r="AE461" i="2"/>
  <c r="AE47" i="2"/>
  <c r="AE48" i="2"/>
  <c r="AE49" i="2"/>
  <c r="AE50" i="2"/>
  <c r="AE51" i="2"/>
  <c r="AE52" i="2"/>
  <c r="AE53" i="2"/>
  <c r="AE54" i="2"/>
  <c r="AE55" i="2"/>
  <c r="AE56" i="2"/>
  <c r="AE57" i="2"/>
  <c r="AE58" i="2"/>
  <c r="AE61" i="2"/>
  <c r="AE62" i="2"/>
  <c r="AE63" i="2"/>
  <c r="AE64" i="2"/>
  <c r="AE65" i="2"/>
  <c r="AE66" i="2"/>
  <c r="AE67" i="2"/>
  <c r="AE68" i="2"/>
  <c r="AE70" i="2"/>
  <c r="AE71" i="2"/>
  <c r="AE72" i="2"/>
  <c r="AE187" i="2"/>
  <c r="AE188" i="2"/>
  <c r="AE189" i="2"/>
  <c r="AE190" i="2"/>
  <c r="AE191" i="2"/>
  <c r="AE193" i="2"/>
  <c r="AE194" i="2"/>
  <c r="AE196" i="2"/>
  <c r="AE197" i="2"/>
  <c r="AE198" i="2"/>
  <c r="AE199" i="2"/>
  <c r="AE200" i="2"/>
  <c r="AE201" i="2"/>
  <c r="AE202" i="2"/>
  <c r="AE204" i="2"/>
  <c r="AE206" i="2"/>
  <c r="AE603" i="2"/>
  <c r="AE604" i="2"/>
  <c r="AE606" i="2"/>
  <c r="AE607" i="2"/>
  <c r="AE608" i="2"/>
  <c r="AE497" i="2"/>
  <c r="AE498" i="2"/>
  <c r="AE499" i="2"/>
  <c r="AE500" i="2"/>
  <c r="AE501" i="2"/>
  <c r="AE502" i="2"/>
  <c r="AE503" i="2"/>
  <c r="AE504" i="2"/>
  <c r="AE505" i="2"/>
  <c r="AE507" i="2"/>
  <c r="AE510" i="2"/>
  <c r="AE511" i="2"/>
  <c r="AE512" i="2"/>
  <c r="AE513" i="2"/>
  <c r="AE514" i="2"/>
  <c r="AE515" i="2"/>
  <c r="AE516" i="2"/>
  <c r="AE517" i="2"/>
  <c r="AE518" i="2"/>
  <c r="AE519" i="2"/>
  <c r="AE520" i="2"/>
  <c r="AE521" i="2"/>
  <c r="AE523" i="2"/>
  <c r="AE526" i="2"/>
  <c r="AE527" i="2"/>
  <c r="AE528" i="2"/>
  <c r="AE529" i="2"/>
  <c r="AE530" i="2"/>
  <c r="AE531" i="2"/>
  <c r="AE532" i="2"/>
  <c r="AE533" i="2"/>
  <c r="AE534" i="2"/>
  <c r="AE535" i="2"/>
  <c r="AE536" i="2"/>
  <c r="AE537" i="2"/>
  <c r="AE538" i="2"/>
  <c r="AE539" i="2"/>
  <c r="AE540" i="2"/>
  <c r="AE542" i="2"/>
  <c r="AE543" i="2"/>
  <c r="AE544" i="2"/>
  <c r="AE545" i="2"/>
  <c r="AE546" i="2"/>
  <c r="AE547" i="2"/>
  <c r="AE548" i="2"/>
  <c r="AE549" i="2"/>
  <c r="AE550" i="2"/>
  <c r="AE551" i="2"/>
  <c r="AE552" i="2"/>
  <c r="AE553" i="2"/>
  <c r="AE554" i="2"/>
  <c r="AE555" i="2"/>
  <c r="AE556" i="2"/>
  <c r="AE557" i="2"/>
  <c r="AE558" i="2"/>
  <c r="AE559" i="2"/>
  <c r="AE560" i="2"/>
  <c r="AE561" i="2"/>
  <c r="AE562" i="2"/>
  <c r="AE563" i="2"/>
  <c r="AE564" i="2"/>
  <c r="AE566" i="2"/>
  <c r="AE567" i="2"/>
  <c r="AE568" i="2"/>
  <c r="AE569" i="2"/>
  <c r="AE570" i="2"/>
  <c r="AE571" i="2"/>
  <c r="AE572" i="2"/>
  <c r="AE574" i="2"/>
  <c r="AE575" i="2"/>
  <c r="AE576" i="2"/>
  <c r="AE577" i="2"/>
  <c r="AE578" i="2"/>
  <c r="AE579" i="2"/>
  <c r="AE580" i="2"/>
  <c r="AE621" i="2"/>
  <c r="AE622" i="2"/>
  <c r="AE623" i="2"/>
  <c r="AE624" i="2"/>
  <c r="AE625" i="2"/>
  <c r="AE626" i="2"/>
  <c r="AE627" i="2"/>
  <c r="AE628" i="2"/>
  <c r="AE629" i="2"/>
  <c r="AE630" i="2"/>
  <c r="AE631" i="2"/>
  <c r="AE632" i="2"/>
  <c r="AE633" i="2"/>
  <c r="AE634" i="2"/>
  <c r="AE635" i="2"/>
  <c r="AE636" i="2"/>
  <c r="AE637" i="2"/>
  <c r="AE638" i="2"/>
  <c r="AE639" i="2"/>
  <c r="AE640" i="2"/>
  <c r="AE641" i="2"/>
  <c r="C37" i="37" l="1"/>
  <c r="C17" i="37"/>
  <c r="C41" i="37"/>
  <c r="AE78" i="2"/>
  <c r="P47" i="37" l="1"/>
  <c r="P48" i="37"/>
  <c r="P51" i="37"/>
  <c r="P54" i="37"/>
  <c r="P55" i="37"/>
  <c r="C45" i="37"/>
  <c r="C46" i="37"/>
  <c r="C47" i="37"/>
  <c r="C48" i="37"/>
  <c r="C49" i="37"/>
  <c r="C50" i="37"/>
  <c r="C51" i="37"/>
  <c r="C52" i="37"/>
  <c r="C53" i="37"/>
  <c r="C54" i="37"/>
  <c r="C55" i="37"/>
  <c r="C22" i="37"/>
  <c r="C23" i="37"/>
  <c r="C28" i="37"/>
  <c r="C39" i="37"/>
  <c r="H17" i="36"/>
  <c r="H18" i="36"/>
  <c r="H19" i="36"/>
  <c r="H20" i="36"/>
  <c r="H21" i="36"/>
  <c r="H22" i="36"/>
  <c r="H23" i="36"/>
  <c r="H24" i="36"/>
  <c r="H25" i="36"/>
  <c r="H26" i="36"/>
  <c r="H40" i="36"/>
  <c r="H41" i="36"/>
  <c r="H42" i="36"/>
  <c r="H43" i="36"/>
  <c r="H44" i="36"/>
  <c r="H45" i="36"/>
  <c r="H46" i="36"/>
  <c r="H109" i="36"/>
  <c r="H110" i="36"/>
  <c r="H111" i="36"/>
  <c r="H112" i="36"/>
  <c r="H113" i="36"/>
  <c r="H114" i="36"/>
  <c r="H115" i="36"/>
  <c r="H116" i="36"/>
  <c r="H71" i="36"/>
  <c r="H72" i="36"/>
  <c r="H73" i="36"/>
  <c r="H74" i="36"/>
  <c r="H75" i="36"/>
  <c r="H76" i="36"/>
  <c r="H77" i="36"/>
  <c r="H78" i="36"/>
  <c r="H79" i="36"/>
  <c r="H80" i="36"/>
  <c r="H81" i="36"/>
  <c r="H82" i="36"/>
  <c r="H83" i="36"/>
  <c r="H84" i="36"/>
  <c r="H85" i="36"/>
  <c r="H86" i="36"/>
  <c r="H87" i="36"/>
  <c r="H88" i="36"/>
  <c r="H89" i="36"/>
  <c r="H90" i="36"/>
  <c r="H91" i="36"/>
  <c r="H92" i="36"/>
  <c r="H93" i="36"/>
  <c r="H94" i="36"/>
  <c r="H95" i="36"/>
  <c r="H96" i="36"/>
  <c r="H97" i="36"/>
  <c r="H98" i="36"/>
  <c r="H99" i="36"/>
  <c r="H100" i="36"/>
  <c r="H101" i="36"/>
  <c r="H47" i="36"/>
  <c r="H48" i="36"/>
  <c r="H49" i="36"/>
  <c r="H50" i="36"/>
  <c r="H51" i="36"/>
  <c r="H52" i="36"/>
  <c r="H53" i="36"/>
  <c r="H54" i="36"/>
  <c r="H55" i="36"/>
  <c r="H56" i="36"/>
  <c r="H57" i="36"/>
  <c r="H58" i="36"/>
  <c r="H59" i="36"/>
  <c r="H60" i="36"/>
  <c r="H61" i="36"/>
  <c r="H62" i="36"/>
  <c r="H63" i="36"/>
  <c r="H141" i="36"/>
  <c r="H142" i="36"/>
  <c r="H143" i="36"/>
  <c r="H144" i="36"/>
  <c r="H145" i="36"/>
  <c r="H146" i="36"/>
  <c r="H117" i="36"/>
  <c r="H118" i="36"/>
  <c r="H119" i="36"/>
  <c r="H120" i="36"/>
  <c r="H121" i="36"/>
  <c r="H122" i="36"/>
  <c r="H123" i="36"/>
  <c r="H124" i="36"/>
  <c r="H170" i="36"/>
  <c r="H171" i="36"/>
  <c r="H172" i="36"/>
  <c r="H173" i="36"/>
  <c r="H174" i="36"/>
  <c r="H175" i="36"/>
  <c r="H176" i="36"/>
  <c r="H177" i="36"/>
  <c r="H154" i="36"/>
  <c r="H155" i="36"/>
  <c r="H156" i="36"/>
  <c r="H157" i="36"/>
  <c r="H158" i="36"/>
  <c r="H159" i="36"/>
  <c r="H160" i="36"/>
  <c r="H161" i="36"/>
  <c r="H125" i="36"/>
  <c r="H126" i="36"/>
  <c r="H127" i="36"/>
  <c r="H128" i="36"/>
  <c r="H129" i="36"/>
  <c r="H130" i="36"/>
  <c r="H131" i="36"/>
  <c r="H162" i="36"/>
  <c r="H163" i="36"/>
  <c r="H164" i="36"/>
  <c r="H165" i="36"/>
  <c r="H166" i="36"/>
  <c r="H167" i="36"/>
  <c r="H168" i="36"/>
  <c r="H169" i="36"/>
  <c r="H64" i="36"/>
  <c r="H65" i="36"/>
  <c r="H66" i="36"/>
  <c r="H67" i="36"/>
  <c r="H68" i="36"/>
  <c r="H102" i="36"/>
  <c r="H103" i="36"/>
  <c r="H104" i="36"/>
  <c r="H105" i="36"/>
  <c r="H106" i="36"/>
  <c r="H107" i="36"/>
  <c r="H108" i="36"/>
  <c r="H179" i="36"/>
  <c r="H180" i="36"/>
  <c r="H181" i="36"/>
  <c r="H182" i="36"/>
  <c r="H183" i="36"/>
  <c r="H184" i="36"/>
  <c r="H185" i="36"/>
  <c r="H186" i="36"/>
  <c r="H187" i="36"/>
  <c r="H188" i="36"/>
  <c r="H189" i="36"/>
  <c r="H190" i="36"/>
  <c r="H191" i="36"/>
  <c r="H192" i="36"/>
  <c r="H193" i="36"/>
  <c r="H194" i="36"/>
  <c r="H195" i="36"/>
  <c r="H196" i="36"/>
  <c r="H197" i="36"/>
  <c r="H198" i="36"/>
  <c r="H199" i="36"/>
  <c r="H200" i="36"/>
  <c r="H201" i="36"/>
  <c r="H202" i="36"/>
  <c r="H203" i="36"/>
  <c r="H204" i="36"/>
  <c r="H205" i="36"/>
  <c r="H206" i="36"/>
  <c r="H207" i="36"/>
  <c r="H208" i="36"/>
  <c r="H209" i="36"/>
  <c r="H210" i="36"/>
  <c r="H69" i="36"/>
  <c r="H70" i="36"/>
  <c r="H147" i="36"/>
  <c r="H148" i="36"/>
  <c r="H149" i="36"/>
  <c r="H150" i="36"/>
  <c r="H151" i="36"/>
  <c r="H152" i="36"/>
  <c r="H153" i="36"/>
  <c r="H27" i="36"/>
  <c r="H28" i="36"/>
  <c r="H29" i="36"/>
  <c r="H30" i="36"/>
  <c r="H31" i="36"/>
  <c r="H32" i="36"/>
  <c r="H132" i="36"/>
  <c r="H133" i="36"/>
  <c r="H134" i="36"/>
  <c r="H135" i="36"/>
  <c r="H136" i="36"/>
  <c r="H137" i="36"/>
  <c r="H138" i="36"/>
  <c r="H139" i="36"/>
  <c r="H140" i="36"/>
  <c r="H16" i="36"/>
  <c r="P45" i="37"/>
  <c r="F31" i="31"/>
  <c r="E54" i="35"/>
  <c r="G54" i="35" s="1"/>
  <c r="I54" i="35" s="1"/>
  <c r="E53" i="35"/>
  <c r="G53" i="35" s="1"/>
  <c r="I53" i="35" s="1"/>
  <c r="E52" i="35"/>
  <c r="E51" i="35"/>
  <c r="G51" i="35" s="1"/>
  <c r="I51" i="35" s="1"/>
  <c r="E50" i="35"/>
  <c r="G50" i="35" s="1"/>
  <c r="I50" i="35" s="1"/>
  <c r="E49" i="35"/>
  <c r="G49" i="35" s="1"/>
  <c r="I49" i="35" s="1"/>
  <c r="E27" i="35"/>
  <c r="G27" i="35" s="1"/>
  <c r="I27" i="35" s="1"/>
  <c r="E26" i="35"/>
  <c r="G26" i="35" s="1"/>
  <c r="I26" i="35" s="1"/>
  <c r="E25" i="35"/>
  <c r="G25" i="35" s="1"/>
  <c r="I25" i="35" s="1"/>
  <c r="E19" i="35"/>
  <c r="G19" i="35" s="1"/>
  <c r="I19" i="35" s="1"/>
  <c r="E18" i="35"/>
  <c r="G18" i="35" s="1"/>
  <c r="I18" i="35" s="1"/>
  <c r="E17" i="35"/>
  <c r="G17" i="35" s="1"/>
  <c r="I17" i="35" s="1"/>
  <c r="E33" i="35"/>
  <c r="G33" i="35" s="1"/>
  <c r="I33" i="35" s="1"/>
  <c r="E32" i="35"/>
  <c r="G32" i="35" s="1"/>
  <c r="I32" i="35" s="1"/>
  <c r="E31" i="35"/>
  <c r="G31" i="35" s="1"/>
  <c r="I31" i="35" s="1"/>
  <c r="E30" i="35"/>
  <c r="G30" i="35" s="1"/>
  <c r="I30" i="35" s="1"/>
  <c r="E29" i="35"/>
  <c r="G29" i="35" s="1"/>
  <c r="I29" i="35" s="1"/>
  <c r="E28" i="35"/>
  <c r="G28" i="35" s="1"/>
  <c r="I28" i="35" s="1"/>
  <c r="E60" i="35"/>
  <c r="G60" i="35" s="1"/>
  <c r="I60" i="35" s="1"/>
  <c r="E59" i="35"/>
  <c r="G59" i="35" s="1"/>
  <c r="I59" i="35" s="1"/>
  <c r="E58" i="35"/>
  <c r="G58" i="35" s="1"/>
  <c r="I58" i="35" s="1"/>
  <c r="E91" i="35"/>
  <c r="G91" i="35" s="1"/>
  <c r="I91" i="35" s="1"/>
  <c r="E90" i="35"/>
  <c r="G90" i="35" s="1"/>
  <c r="I90" i="35" s="1"/>
  <c r="E89" i="35"/>
  <c r="G89" i="35" s="1"/>
  <c r="I89" i="35" s="1"/>
  <c r="O44" i="37" s="1"/>
  <c r="O40" i="37"/>
  <c r="E80" i="35"/>
  <c r="G80" i="35" s="1"/>
  <c r="I80" i="35" s="1"/>
  <c r="E79" i="35"/>
  <c r="G79" i="35" s="1"/>
  <c r="I79" i="35" s="1"/>
  <c r="E85" i="35"/>
  <c r="G85" i="35" s="1"/>
  <c r="I85" i="35" s="1"/>
  <c r="E84" i="35"/>
  <c r="G84" i="35" s="1"/>
  <c r="I84" i="35" s="1"/>
  <c r="E36" i="35"/>
  <c r="G36" i="35" s="1"/>
  <c r="I36" i="35" s="1"/>
  <c r="E35" i="35"/>
  <c r="G35" i="35" s="1"/>
  <c r="I35" i="35" s="1"/>
  <c r="E34" i="35"/>
  <c r="G34" i="35" s="1"/>
  <c r="I34" i="35" s="1"/>
  <c r="E88" i="35"/>
  <c r="G88" i="35" s="1"/>
  <c r="I88" i="35" s="1"/>
  <c r="E87" i="35"/>
  <c r="G87" i="35" s="1"/>
  <c r="I87" i="35" s="1"/>
  <c r="E86" i="35"/>
  <c r="G86" i="35" s="1"/>
  <c r="I86" i="35" s="1"/>
  <c r="E97" i="35"/>
  <c r="G97" i="35" s="1"/>
  <c r="I97" i="35" s="1"/>
  <c r="E96" i="35"/>
  <c r="G96" i="35" s="1"/>
  <c r="I96" i="35" s="1"/>
  <c r="E95" i="35"/>
  <c r="G95" i="35" s="1"/>
  <c r="I95" i="35" s="1"/>
  <c r="E94" i="35"/>
  <c r="G94" i="35" s="1"/>
  <c r="I94" i="35" s="1"/>
  <c r="E93" i="35"/>
  <c r="G93" i="35" s="1"/>
  <c r="I93" i="35" s="1"/>
  <c r="E92" i="35"/>
  <c r="G92" i="35" s="1"/>
  <c r="I92" i="35" s="1"/>
  <c r="E99" i="35"/>
  <c r="G99" i="35" s="1"/>
  <c r="I99" i="35" s="1"/>
  <c r="E98" i="35"/>
  <c r="G98" i="35" s="1"/>
  <c r="I98" i="35" s="1"/>
  <c r="O49" i="37" s="1"/>
  <c r="E105" i="35"/>
  <c r="G105" i="35" s="1"/>
  <c r="I105" i="35" s="1"/>
  <c r="E104" i="35"/>
  <c r="G104" i="35" s="1"/>
  <c r="I104" i="35" s="1"/>
  <c r="E103" i="35"/>
  <c r="G103" i="35" s="1"/>
  <c r="I103" i="35" s="1"/>
  <c r="E102" i="35"/>
  <c r="E101" i="35"/>
  <c r="G101" i="35" s="1"/>
  <c r="I101" i="35" s="1"/>
  <c r="E100" i="35"/>
  <c r="G100" i="35" s="1"/>
  <c r="I100" i="35" s="1"/>
  <c r="E111" i="35"/>
  <c r="G111" i="35" s="1"/>
  <c r="I111" i="35" s="1"/>
  <c r="E110" i="35"/>
  <c r="G110" i="35" s="1"/>
  <c r="I110" i="35" s="1"/>
  <c r="E109" i="35"/>
  <c r="G109" i="35" s="1"/>
  <c r="I109" i="35" s="1"/>
  <c r="E108" i="35"/>
  <c r="G108" i="35" s="1"/>
  <c r="I108" i="35" s="1"/>
  <c r="E107" i="35"/>
  <c r="G107" i="35" s="1"/>
  <c r="I107" i="35" s="1"/>
  <c r="E106" i="35"/>
  <c r="G106" i="35" s="1"/>
  <c r="I106" i="35" s="1"/>
  <c r="E117" i="35"/>
  <c r="G117" i="35" s="1"/>
  <c r="I117" i="35" s="1"/>
  <c r="E116" i="35"/>
  <c r="G116" i="35" s="1"/>
  <c r="I116" i="35" s="1"/>
  <c r="E115" i="35"/>
  <c r="G115" i="35" s="1"/>
  <c r="I115" i="35" s="1"/>
  <c r="E114" i="35"/>
  <c r="G114" i="35" s="1"/>
  <c r="I114" i="35" s="1"/>
  <c r="E113" i="35"/>
  <c r="G113" i="35" s="1"/>
  <c r="I113" i="35" s="1"/>
  <c r="E112" i="35"/>
  <c r="G112" i="35" s="1"/>
  <c r="I112" i="35" s="1"/>
  <c r="O47" i="37" l="1"/>
  <c r="O53" i="37"/>
  <c r="O37" i="37"/>
  <c r="O20" i="37"/>
  <c r="O46" i="37"/>
  <c r="O19" i="37"/>
  <c r="O51" i="37"/>
  <c r="O42" i="37"/>
  <c r="O54" i="37"/>
  <c r="O55" i="37"/>
  <c r="O21" i="37"/>
  <c r="O26" i="37"/>
  <c r="O52" i="37"/>
  <c r="O38" i="37"/>
  <c r="P17" i="37"/>
  <c r="O48" i="37"/>
  <c r="O14" i="37"/>
  <c r="O43" i="37"/>
  <c r="O30" i="37"/>
  <c r="J39" i="37"/>
  <c r="J28" i="37"/>
  <c r="G102" i="35"/>
  <c r="I102" i="35" s="1"/>
  <c r="O50" i="37" s="1"/>
  <c r="G52" i="35"/>
  <c r="I52" i="35" s="1"/>
  <c r="O27" i="37" s="1"/>
  <c r="P37" i="37"/>
  <c r="P49" i="37"/>
  <c r="P53" i="37"/>
  <c r="P52" i="37"/>
  <c r="P50" i="37"/>
  <c r="P23" i="37"/>
  <c r="P46" i="37"/>
  <c r="P28" i="37"/>
  <c r="P39" i="37"/>
  <c r="P22" i="37"/>
  <c r="P44" i="37"/>
  <c r="P24" i="37"/>
  <c r="P20" i="37"/>
  <c r="P30" i="37"/>
  <c r="P35" i="37"/>
  <c r="P26" i="37"/>
  <c r="P38" i="37"/>
  <c r="P42" i="37"/>
  <c r="P13" i="37"/>
  <c r="P27" i="37"/>
  <c r="P16" i="37"/>
  <c r="P40" i="37"/>
  <c r="P21" i="37"/>
  <c r="P15" i="37"/>
  <c r="P25" i="37"/>
  <c r="P14" i="37"/>
  <c r="P18" i="37"/>
  <c r="P29" i="37"/>
  <c r="P19" i="37"/>
  <c r="H31" i="31"/>
  <c r="L11" i="28"/>
  <c r="L10" i="28"/>
  <c r="J45" i="37"/>
  <c r="C16" i="37"/>
  <c r="C18" i="37"/>
  <c r="C29" i="37"/>
  <c r="C24" i="37"/>
  <c r="C25" i="37"/>
  <c r="C26" i="37"/>
  <c r="C27" i="37"/>
  <c r="C14" i="37"/>
  <c r="C19" i="37"/>
  <c r="C20" i="37"/>
  <c r="C21" i="37"/>
  <c r="C38" i="37"/>
  <c r="C30" i="37"/>
  <c r="C44" i="37"/>
  <c r="C40" i="37"/>
  <c r="C15" i="37"/>
  <c r="C35" i="37"/>
  <c r="C42" i="37"/>
  <c r="C43" i="37"/>
  <c r="C13" i="37"/>
  <c r="D12" i="37"/>
  <c r="C12" i="37"/>
  <c r="AA359" i="2"/>
  <c r="Z359" i="2"/>
  <c r="W359" i="2"/>
  <c r="V359" i="2"/>
  <c r="AA358" i="2"/>
  <c r="Z358" i="2"/>
  <c r="Y358" i="2"/>
  <c r="U358" i="2" s="1"/>
  <c r="W358" i="2"/>
  <c r="V358" i="2"/>
  <c r="AA357" i="2"/>
  <c r="Z357" i="2"/>
  <c r="W357" i="2"/>
  <c r="V357" i="2"/>
  <c r="AA356" i="2"/>
  <c r="Z356" i="2"/>
  <c r="W356" i="2"/>
  <c r="V356" i="2"/>
  <c r="AA355" i="2"/>
  <c r="Z355" i="2"/>
  <c r="W355" i="2"/>
  <c r="V355" i="2"/>
  <c r="AA354" i="2"/>
  <c r="Z354" i="2"/>
  <c r="W354" i="2"/>
  <c r="V354" i="2"/>
  <c r="AA353" i="2"/>
  <c r="Z353" i="2"/>
  <c r="W353" i="2"/>
  <c r="V353" i="2"/>
  <c r="AA352" i="2"/>
  <c r="Z352" i="2"/>
  <c r="W352" i="2"/>
  <c r="V352" i="2"/>
  <c r="AA351" i="2"/>
  <c r="Z351" i="2"/>
  <c r="W351" i="2"/>
  <c r="V351" i="2"/>
  <c r="AA350" i="2"/>
  <c r="Z350" i="2"/>
  <c r="W350" i="2"/>
  <c r="V350" i="2"/>
  <c r="AA349" i="2"/>
  <c r="Z349" i="2"/>
  <c r="W349" i="2"/>
  <c r="V349" i="2"/>
  <c r="AA348" i="2"/>
  <c r="Z348" i="2"/>
  <c r="Y348" i="2"/>
  <c r="U348" i="2" s="1"/>
  <c r="W348" i="2"/>
  <c r="V348" i="2"/>
  <c r="AA347" i="2"/>
  <c r="Z347" i="2"/>
  <c r="W347" i="2"/>
  <c r="V347" i="2"/>
  <c r="AA346" i="2"/>
  <c r="Z346" i="2"/>
  <c r="W346" i="2"/>
  <c r="V346" i="2"/>
  <c r="AA345" i="2"/>
  <c r="Z345" i="2"/>
  <c r="W345" i="2"/>
  <c r="V345" i="2"/>
  <c r="AA344" i="2"/>
  <c r="Z344" i="2"/>
  <c r="W344" i="2"/>
  <c r="V344" i="2"/>
  <c r="AA343" i="2"/>
  <c r="Z343" i="2"/>
  <c r="W343" i="2"/>
  <c r="V343" i="2"/>
  <c r="AA342" i="2"/>
  <c r="Z342" i="2"/>
  <c r="W342" i="2"/>
  <c r="V342" i="2"/>
  <c r="AA341" i="2"/>
  <c r="Z341" i="2"/>
  <c r="W341" i="2"/>
  <c r="V341" i="2"/>
  <c r="AA340" i="2"/>
  <c r="Z340" i="2"/>
  <c r="W340" i="2"/>
  <c r="V340" i="2"/>
  <c r="AA339" i="2"/>
  <c r="Z339" i="2"/>
  <c r="W339" i="2"/>
  <c r="V339" i="2"/>
  <c r="AA338" i="2"/>
  <c r="Z338" i="2"/>
  <c r="W338" i="2"/>
  <c r="V338" i="2"/>
  <c r="AA337" i="2"/>
  <c r="Z337" i="2"/>
  <c r="W337" i="2"/>
  <c r="V337" i="2"/>
  <c r="AA336" i="2"/>
  <c r="Z336" i="2"/>
  <c r="W336" i="2"/>
  <c r="V336" i="2"/>
  <c r="AA335" i="2"/>
  <c r="Z335" i="2"/>
  <c r="W335" i="2"/>
  <c r="V335" i="2"/>
  <c r="AA334" i="2"/>
  <c r="Z334" i="2"/>
  <c r="W334" i="2"/>
  <c r="V334" i="2"/>
  <c r="AA333" i="2"/>
  <c r="Z333" i="2"/>
  <c r="W333" i="2"/>
  <c r="V333" i="2"/>
  <c r="AA332" i="2"/>
  <c r="Z332" i="2"/>
  <c r="W332" i="2"/>
  <c r="V332" i="2"/>
  <c r="AA331" i="2"/>
  <c r="Z331" i="2"/>
  <c r="W331" i="2"/>
  <c r="V331" i="2"/>
  <c r="AA330" i="2"/>
  <c r="Z330" i="2"/>
  <c r="W330" i="2"/>
  <c r="V330" i="2"/>
  <c r="AA329" i="2"/>
  <c r="Z329" i="2"/>
  <c r="W329" i="2"/>
  <c r="V329" i="2"/>
  <c r="AA328" i="2"/>
  <c r="Z328" i="2"/>
  <c r="W328" i="2"/>
  <c r="V328" i="2"/>
  <c r="AA327" i="2"/>
  <c r="Z327" i="2"/>
  <c r="W327" i="2"/>
  <c r="V327" i="2"/>
  <c r="AA326" i="2"/>
  <c r="Z326" i="2"/>
  <c r="W326" i="2"/>
  <c r="V326" i="2"/>
  <c r="AA325" i="2"/>
  <c r="Z325" i="2"/>
  <c r="W325" i="2"/>
  <c r="V325" i="2"/>
  <c r="AA324" i="2"/>
  <c r="Z324" i="2"/>
  <c r="W324" i="2"/>
  <c r="V324" i="2"/>
  <c r="AA323" i="2"/>
  <c r="Z323" i="2"/>
  <c r="W323" i="2"/>
  <c r="V323" i="2"/>
  <c r="AA322" i="2"/>
  <c r="Z322" i="2"/>
  <c r="W322" i="2"/>
  <c r="V322" i="2"/>
  <c r="AA321" i="2"/>
  <c r="Z321" i="2"/>
  <c r="W321" i="2"/>
  <c r="V321" i="2"/>
  <c r="AA320" i="2"/>
  <c r="Z320" i="2"/>
  <c r="W320" i="2"/>
  <c r="V320" i="2"/>
  <c r="AA319" i="2"/>
  <c r="Z319" i="2"/>
  <c r="Y319" i="2"/>
  <c r="U319" i="2" s="1"/>
  <c r="W319" i="2"/>
  <c r="V319" i="2"/>
  <c r="AA318" i="2"/>
  <c r="Z318" i="2"/>
  <c r="W318" i="2"/>
  <c r="V318" i="2"/>
  <c r="AA317" i="2"/>
  <c r="Z317" i="2"/>
  <c r="W317" i="2"/>
  <c r="V317" i="2"/>
  <c r="AA316" i="2"/>
  <c r="Z316" i="2"/>
  <c r="W316" i="2"/>
  <c r="V316" i="2"/>
  <c r="AA315" i="2"/>
  <c r="Z315" i="2"/>
  <c r="W315" i="2"/>
  <c r="V315" i="2"/>
  <c r="AA314" i="2"/>
  <c r="Z314" i="2"/>
  <c r="W314" i="2"/>
  <c r="V314" i="2"/>
  <c r="AA313" i="2"/>
  <c r="Z313" i="2"/>
  <c r="W313" i="2"/>
  <c r="V313" i="2"/>
  <c r="AA312" i="2"/>
  <c r="Z312" i="2"/>
  <c r="W312" i="2"/>
  <c r="V312" i="2"/>
  <c r="AA311" i="2"/>
  <c r="Z311" i="2"/>
  <c r="W311" i="2"/>
  <c r="V311" i="2"/>
  <c r="AA310" i="2"/>
  <c r="Z310" i="2"/>
  <c r="W310" i="2"/>
  <c r="V310" i="2"/>
  <c r="AA309" i="2"/>
  <c r="Z309" i="2"/>
  <c r="W309" i="2"/>
  <c r="V309" i="2"/>
  <c r="AA308" i="2"/>
  <c r="Z308" i="2"/>
  <c r="W308" i="2"/>
  <c r="V308" i="2"/>
  <c r="AA307" i="2"/>
  <c r="Z307" i="2"/>
  <c r="W307" i="2"/>
  <c r="V307" i="2"/>
  <c r="AA306" i="2"/>
  <c r="Z306" i="2"/>
  <c r="W306" i="2"/>
  <c r="V306" i="2"/>
  <c r="AA305" i="2"/>
  <c r="Z305" i="2"/>
  <c r="W305" i="2"/>
  <c r="V305" i="2"/>
  <c r="AA304" i="2"/>
  <c r="Z304" i="2"/>
  <c r="W304" i="2"/>
  <c r="V304" i="2"/>
  <c r="AA303" i="2"/>
  <c r="Z303" i="2"/>
  <c r="Y303" i="2"/>
  <c r="U303" i="2" s="1"/>
  <c r="W303" i="2"/>
  <c r="V303" i="2"/>
  <c r="AA302" i="2"/>
  <c r="Z302" i="2"/>
  <c r="W302" i="2"/>
  <c r="V302" i="2"/>
  <c r="AA301" i="2"/>
  <c r="Z301" i="2"/>
  <c r="W301" i="2"/>
  <c r="V301" i="2"/>
  <c r="AA300" i="2"/>
  <c r="Z300" i="2"/>
  <c r="W300" i="2"/>
  <c r="V300" i="2"/>
  <c r="AA299" i="2"/>
  <c r="Z299" i="2"/>
  <c r="W299" i="2"/>
  <c r="V299" i="2"/>
  <c r="AA298" i="2"/>
  <c r="Z298" i="2"/>
  <c r="W298" i="2"/>
  <c r="V298" i="2"/>
  <c r="AA297" i="2"/>
  <c r="Z297" i="2"/>
  <c r="W297" i="2"/>
  <c r="V297" i="2"/>
  <c r="AA296" i="2"/>
  <c r="Z296" i="2"/>
  <c r="W296" i="2"/>
  <c r="V296" i="2"/>
  <c r="AA295" i="2"/>
  <c r="Z295" i="2"/>
  <c r="W295" i="2"/>
  <c r="V295" i="2"/>
  <c r="AA294" i="2"/>
  <c r="Z294" i="2"/>
  <c r="W294" i="2"/>
  <c r="V294" i="2"/>
  <c r="AA293" i="2"/>
  <c r="Z293" i="2"/>
  <c r="W293" i="2"/>
  <c r="V293" i="2"/>
  <c r="AA292" i="2"/>
  <c r="Z292" i="2"/>
  <c r="W292" i="2"/>
  <c r="V292" i="2"/>
  <c r="AA291" i="2"/>
  <c r="Z291" i="2"/>
  <c r="W291" i="2"/>
  <c r="V291" i="2"/>
  <c r="AA290" i="2"/>
  <c r="Z290" i="2"/>
  <c r="W290" i="2"/>
  <c r="V290" i="2"/>
  <c r="AA289" i="2"/>
  <c r="Z289" i="2"/>
  <c r="W289" i="2"/>
  <c r="V289" i="2"/>
  <c r="AA288" i="2"/>
  <c r="Z288" i="2"/>
  <c r="W288" i="2"/>
  <c r="V288" i="2"/>
  <c r="AA287" i="2"/>
  <c r="Z287" i="2"/>
  <c r="W287" i="2"/>
  <c r="V287" i="2"/>
  <c r="AA286" i="2"/>
  <c r="Z286" i="2"/>
  <c r="W286" i="2"/>
  <c r="V286" i="2"/>
  <c r="AA285" i="2"/>
  <c r="Z285" i="2"/>
  <c r="W285" i="2"/>
  <c r="V285" i="2"/>
  <c r="AA284" i="2"/>
  <c r="Z284" i="2"/>
  <c r="W284" i="2"/>
  <c r="V284" i="2"/>
  <c r="AA283" i="2"/>
  <c r="Z283" i="2"/>
  <c r="W283" i="2"/>
  <c r="V283" i="2"/>
  <c r="AA282" i="2"/>
  <c r="Z282" i="2"/>
  <c r="W282" i="2"/>
  <c r="V282" i="2"/>
  <c r="AA281" i="2"/>
  <c r="Z281" i="2"/>
  <c r="W281" i="2"/>
  <c r="V281" i="2"/>
  <c r="AA280" i="2"/>
  <c r="Z280" i="2"/>
  <c r="W280" i="2"/>
  <c r="V280" i="2"/>
  <c r="AA279" i="2"/>
  <c r="Z279" i="2"/>
  <c r="W279" i="2"/>
  <c r="V279" i="2"/>
  <c r="AA278" i="2"/>
  <c r="Z278" i="2"/>
  <c r="W278" i="2"/>
  <c r="V278" i="2"/>
  <c r="AA277" i="2"/>
  <c r="Z277" i="2"/>
  <c r="W277" i="2"/>
  <c r="V277" i="2"/>
  <c r="AA276" i="2"/>
  <c r="Z276" i="2"/>
  <c r="W276" i="2"/>
  <c r="V276" i="2"/>
  <c r="AA275" i="2"/>
  <c r="Z275" i="2"/>
  <c r="W275" i="2"/>
  <c r="V275" i="2"/>
  <c r="AA274" i="2"/>
  <c r="Z274" i="2"/>
  <c r="W274" i="2"/>
  <c r="V274" i="2"/>
  <c r="AA272" i="2"/>
  <c r="Z272" i="2"/>
  <c r="W272" i="2"/>
  <c r="V272" i="2"/>
  <c r="AA271" i="2"/>
  <c r="Z271" i="2"/>
  <c r="W271" i="2"/>
  <c r="V271" i="2"/>
  <c r="AA270" i="2"/>
  <c r="Z270" i="2"/>
  <c r="W270" i="2"/>
  <c r="V270" i="2"/>
  <c r="AA269" i="2"/>
  <c r="Z269" i="2"/>
  <c r="W269" i="2"/>
  <c r="V269" i="2"/>
  <c r="AA268" i="2"/>
  <c r="Z268" i="2"/>
  <c r="W268" i="2"/>
  <c r="V268" i="2"/>
  <c r="AA267" i="2"/>
  <c r="Z267" i="2"/>
  <c r="W267" i="2"/>
  <c r="V267" i="2"/>
  <c r="AA266" i="2"/>
  <c r="Z266" i="2"/>
  <c r="W266" i="2"/>
  <c r="V266" i="2"/>
  <c r="AA264" i="2"/>
  <c r="Z264" i="2"/>
  <c r="W264" i="2"/>
  <c r="V264" i="2"/>
  <c r="AA263" i="2"/>
  <c r="Z263" i="2"/>
  <c r="W263" i="2"/>
  <c r="V263" i="2"/>
  <c r="AA262" i="2"/>
  <c r="Z262" i="2"/>
  <c r="W262" i="2"/>
  <c r="V262" i="2"/>
  <c r="AA261" i="2"/>
  <c r="Z261" i="2"/>
  <c r="W261" i="2"/>
  <c r="V261" i="2"/>
  <c r="AA260" i="2"/>
  <c r="Z260" i="2"/>
  <c r="W260" i="2"/>
  <c r="V260" i="2"/>
  <c r="AA259" i="2"/>
  <c r="Z259" i="2"/>
  <c r="W259" i="2"/>
  <c r="V259" i="2"/>
  <c r="AA258" i="2"/>
  <c r="Z258" i="2"/>
  <c r="W258" i="2"/>
  <c r="V258" i="2"/>
  <c r="AA257" i="2"/>
  <c r="Z257" i="2"/>
  <c r="W257" i="2"/>
  <c r="V257" i="2"/>
  <c r="AA256" i="2"/>
  <c r="Z256" i="2"/>
  <c r="W256" i="2"/>
  <c r="V256" i="2"/>
  <c r="AA255" i="2"/>
  <c r="Z255" i="2"/>
  <c r="W255" i="2"/>
  <c r="V255" i="2"/>
  <c r="AA254" i="2"/>
  <c r="Z254" i="2"/>
  <c r="W254" i="2"/>
  <c r="V254" i="2"/>
  <c r="AA253" i="2"/>
  <c r="Z253" i="2"/>
  <c r="W253" i="2"/>
  <c r="V253" i="2"/>
  <c r="AA252" i="2"/>
  <c r="Z252" i="2"/>
  <c r="W252" i="2"/>
  <c r="V252" i="2"/>
  <c r="AA251" i="2"/>
  <c r="Z251" i="2"/>
  <c r="W251" i="2"/>
  <c r="V251" i="2"/>
  <c r="AA250" i="2"/>
  <c r="Z250" i="2"/>
  <c r="W250" i="2"/>
  <c r="V250" i="2"/>
  <c r="AA249" i="2"/>
  <c r="Z249" i="2"/>
  <c r="W249" i="2"/>
  <c r="V249" i="2"/>
  <c r="AA247" i="2"/>
  <c r="Z247" i="2"/>
  <c r="W247" i="2"/>
  <c r="V247" i="2"/>
  <c r="AA246" i="2"/>
  <c r="Z246" i="2"/>
  <c r="Y246" i="2"/>
  <c r="U246" i="2" s="1"/>
  <c r="W246" i="2"/>
  <c r="V246" i="2"/>
  <c r="AA245" i="2"/>
  <c r="Z245" i="2"/>
  <c r="W245" i="2"/>
  <c r="V245" i="2"/>
  <c r="AA244" i="2"/>
  <c r="Z244" i="2"/>
  <c r="W244" i="2"/>
  <c r="V244" i="2"/>
  <c r="AA243" i="2"/>
  <c r="Z243" i="2"/>
  <c r="W243" i="2"/>
  <c r="V243" i="2"/>
  <c r="AA242" i="2"/>
  <c r="Z242" i="2"/>
  <c r="W242" i="2"/>
  <c r="V242" i="2"/>
  <c r="AA240" i="2"/>
  <c r="Z240" i="2"/>
  <c r="W240" i="2"/>
  <c r="V240" i="2"/>
  <c r="AA239" i="2"/>
  <c r="Z239" i="2"/>
  <c r="W239" i="2"/>
  <c r="V239" i="2"/>
  <c r="AA238" i="2"/>
  <c r="Z238" i="2"/>
  <c r="W238" i="2"/>
  <c r="V238" i="2"/>
  <c r="AA237" i="2"/>
  <c r="Z237" i="2"/>
  <c r="W237" i="2"/>
  <c r="V237" i="2"/>
  <c r="AA236" i="2"/>
  <c r="Z236" i="2"/>
  <c r="W236" i="2"/>
  <c r="V236" i="2"/>
  <c r="AA235" i="2"/>
  <c r="Z235" i="2"/>
  <c r="W235" i="2"/>
  <c r="V235" i="2"/>
  <c r="AA234" i="2"/>
  <c r="Z234" i="2"/>
  <c r="W234" i="2"/>
  <c r="V234" i="2"/>
  <c r="AA233" i="2"/>
  <c r="Z233" i="2"/>
  <c r="W233" i="2"/>
  <c r="V233" i="2"/>
  <c r="AA232" i="2"/>
  <c r="Z232" i="2"/>
  <c r="W232" i="2"/>
  <c r="V232" i="2"/>
  <c r="AA231" i="2"/>
  <c r="Z231" i="2"/>
  <c r="W231" i="2"/>
  <c r="V231" i="2"/>
  <c r="AA230" i="2"/>
  <c r="Z230" i="2"/>
  <c r="W230" i="2"/>
  <c r="V230" i="2"/>
  <c r="AA229" i="2"/>
  <c r="Z229" i="2"/>
  <c r="W229" i="2"/>
  <c r="V229" i="2"/>
  <c r="AA228" i="2"/>
  <c r="Z228" i="2"/>
  <c r="W228" i="2"/>
  <c r="V228" i="2"/>
  <c r="AA227" i="2"/>
  <c r="Z227" i="2"/>
  <c r="Y227" i="2"/>
  <c r="U227" i="2" s="1"/>
  <c r="W227" i="2"/>
  <c r="V227" i="2"/>
  <c r="AA226" i="2"/>
  <c r="Z226" i="2"/>
  <c r="W226" i="2"/>
  <c r="V226" i="2"/>
  <c r="AA225" i="2"/>
  <c r="Z225" i="2"/>
  <c r="W225" i="2"/>
  <c r="V225" i="2"/>
  <c r="AA224" i="2"/>
  <c r="Z224" i="2"/>
  <c r="W224" i="2"/>
  <c r="V224" i="2"/>
  <c r="AA223" i="2"/>
  <c r="Z223" i="2"/>
  <c r="W223" i="2"/>
  <c r="V223" i="2"/>
  <c r="AA222" i="2"/>
  <c r="Z222" i="2"/>
  <c r="W222" i="2"/>
  <c r="V222" i="2"/>
  <c r="AA221" i="2"/>
  <c r="Z221" i="2"/>
  <c r="Y221" i="2"/>
  <c r="U221" i="2" s="1"/>
  <c r="W221" i="2"/>
  <c r="V221" i="2"/>
  <c r="AA220" i="2"/>
  <c r="Z220" i="2"/>
  <c r="W220" i="2"/>
  <c r="V220" i="2"/>
  <c r="AA219" i="2"/>
  <c r="Z219" i="2"/>
  <c r="W219" i="2"/>
  <c r="V219" i="2"/>
  <c r="AA218" i="2"/>
  <c r="Z218" i="2"/>
  <c r="W218" i="2"/>
  <c r="V218" i="2"/>
  <c r="AA217" i="2"/>
  <c r="Z217" i="2"/>
  <c r="W217" i="2"/>
  <c r="V217" i="2"/>
  <c r="AA216" i="2"/>
  <c r="Z216" i="2"/>
  <c r="W216" i="2"/>
  <c r="V216" i="2"/>
  <c r="AA215" i="2"/>
  <c r="Z215" i="2"/>
  <c r="W215" i="2"/>
  <c r="V215" i="2"/>
  <c r="AA495" i="2"/>
  <c r="Z495" i="2"/>
  <c r="W495" i="2"/>
  <c r="V495" i="2"/>
  <c r="AA494" i="2"/>
  <c r="Z494" i="2"/>
  <c r="W494" i="2"/>
  <c r="V494" i="2"/>
  <c r="AA493" i="2"/>
  <c r="Z493" i="2"/>
  <c r="W493" i="2"/>
  <c r="V493" i="2"/>
  <c r="AA492" i="2"/>
  <c r="Z492" i="2"/>
  <c r="Y492" i="2"/>
  <c r="U492" i="2" s="1"/>
  <c r="W492" i="2"/>
  <c r="V492" i="2"/>
  <c r="AA491" i="2"/>
  <c r="Z491" i="2"/>
  <c r="W491" i="2"/>
  <c r="V491" i="2"/>
  <c r="AA490" i="2"/>
  <c r="Z490" i="2"/>
  <c r="W490" i="2"/>
  <c r="V490" i="2"/>
  <c r="AA489" i="2"/>
  <c r="Z489" i="2"/>
  <c r="W489" i="2"/>
  <c r="V489" i="2"/>
  <c r="AA488" i="2"/>
  <c r="Z488" i="2"/>
  <c r="W488" i="2"/>
  <c r="V488" i="2"/>
  <c r="AA487" i="2"/>
  <c r="Z487" i="2"/>
  <c r="W487" i="2"/>
  <c r="V487" i="2"/>
  <c r="AA486" i="2"/>
  <c r="Z486" i="2"/>
  <c r="W486" i="2"/>
  <c r="V486" i="2"/>
  <c r="AA484" i="2"/>
  <c r="Z484" i="2"/>
  <c r="W484" i="2"/>
  <c r="V484" i="2"/>
  <c r="AA483" i="2"/>
  <c r="Z483" i="2"/>
  <c r="W483" i="2"/>
  <c r="V483" i="2"/>
  <c r="AA482" i="2"/>
  <c r="Z482" i="2"/>
  <c r="W482" i="2"/>
  <c r="V482" i="2"/>
  <c r="AA481" i="2"/>
  <c r="Z481" i="2"/>
  <c r="W481" i="2"/>
  <c r="V481" i="2"/>
  <c r="AA480" i="2"/>
  <c r="Z480" i="2"/>
  <c r="W480" i="2"/>
  <c r="V480" i="2"/>
  <c r="AA479" i="2"/>
  <c r="Z479" i="2"/>
  <c r="W479" i="2"/>
  <c r="V479" i="2"/>
  <c r="AA478" i="2"/>
  <c r="Z478" i="2"/>
  <c r="W478" i="2"/>
  <c r="V478" i="2"/>
  <c r="AA477" i="2"/>
  <c r="Z477" i="2"/>
  <c r="W477" i="2"/>
  <c r="V477" i="2"/>
  <c r="AA476" i="2"/>
  <c r="Z476" i="2"/>
  <c r="W476" i="2"/>
  <c r="V476" i="2"/>
  <c r="AA475" i="2"/>
  <c r="Z475" i="2"/>
  <c r="W475" i="2"/>
  <c r="V475" i="2"/>
  <c r="AA474" i="2"/>
  <c r="Z474" i="2"/>
  <c r="W474" i="2"/>
  <c r="V474" i="2"/>
  <c r="AA473" i="2"/>
  <c r="Z473" i="2"/>
  <c r="W473" i="2"/>
  <c r="V473" i="2"/>
  <c r="AA472" i="2"/>
  <c r="Z472" i="2"/>
  <c r="W472" i="2"/>
  <c r="V472" i="2"/>
  <c r="AA471" i="2"/>
  <c r="Z471" i="2"/>
  <c r="W471" i="2"/>
  <c r="V471" i="2"/>
  <c r="AA470" i="2"/>
  <c r="Z470" i="2"/>
  <c r="W470" i="2"/>
  <c r="V470" i="2"/>
  <c r="AA469" i="2"/>
  <c r="Z469" i="2"/>
  <c r="W469" i="2"/>
  <c r="V469" i="2"/>
  <c r="AA468" i="2"/>
  <c r="Z468" i="2"/>
  <c r="W468" i="2"/>
  <c r="V468" i="2"/>
  <c r="AA467" i="2"/>
  <c r="Z467" i="2"/>
  <c r="W467" i="2"/>
  <c r="V467" i="2"/>
  <c r="AA466" i="2"/>
  <c r="Z466" i="2"/>
  <c r="W466" i="2"/>
  <c r="V466" i="2"/>
  <c r="AA465" i="2"/>
  <c r="Z465" i="2"/>
  <c r="W465" i="2"/>
  <c r="V465" i="2"/>
  <c r="AA464" i="2"/>
  <c r="Z464" i="2"/>
  <c r="Y464" i="2"/>
  <c r="U464" i="2" s="1"/>
  <c r="W464" i="2"/>
  <c r="V464" i="2"/>
  <c r="AA463" i="2"/>
  <c r="Z463" i="2"/>
  <c r="W463" i="2"/>
  <c r="V463" i="2"/>
  <c r="AA185" i="2"/>
  <c r="Z185" i="2"/>
  <c r="W185" i="2"/>
  <c r="V185" i="2"/>
  <c r="AA184" i="2"/>
  <c r="Z184" i="2"/>
  <c r="W184" i="2"/>
  <c r="V184" i="2"/>
  <c r="AA183" i="2"/>
  <c r="Z183" i="2"/>
  <c r="W183" i="2"/>
  <c r="V183" i="2"/>
  <c r="AA182" i="2"/>
  <c r="Z182" i="2"/>
  <c r="W182" i="2"/>
  <c r="V182" i="2"/>
  <c r="AA181" i="2"/>
  <c r="Z181" i="2"/>
  <c r="W181" i="2"/>
  <c r="V181" i="2"/>
  <c r="AA180" i="2"/>
  <c r="Z180" i="2"/>
  <c r="W180" i="2"/>
  <c r="V180" i="2"/>
  <c r="AA178" i="2"/>
  <c r="Z178" i="2"/>
  <c r="W178" i="2"/>
  <c r="V178" i="2"/>
  <c r="AA177" i="2"/>
  <c r="Z177" i="2"/>
  <c r="W177" i="2"/>
  <c r="V177" i="2"/>
  <c r="AA176" i="2"/>
  <c r="Z176" i="2"/>
  <c r="W176" i="2"/>
  <c r="V176" i="2"/>
  <c r="AA175" i="2"/>
  <c r="Z175" i="2"/>
  <c r="W175" i="2"/>
  <c r="V175" i="2"/>
  <c r="AA174" i="2"/>
  <c r="Z174" i="2"/>
  <c r="W174" i="2"/>
  <c r="V174" i="2"/>
  <c r="AA173" i="2"/>
  <c r="Z173" i="2"/>
  <c r="W173" i="2"/>
  <c r="V173" i="2"/>
  <c r="AA172" i="2"/>
  <c r="Z172" i="2"/>
  <c r="W172" i="2"/>
  <c r="V172" i="2"/>
  <c r="AA171" i="2"/>
  <c r="Z171" i="2"/>
  <c r="W171" i="2"/>
  <c r="V171" i="2"/>
  <c r="AA170" i="2"/>
  <c r="Z170" i="2"/>
  <c r="W170" i="2"/>
  <c r="V170" i="2"/>
  <c r="AA169" i="2"/>
  <c r="Z169" i="2"/>
  <c r="W169" i="2"/>
  <c r="V169" i="2"/>
  <c r="AA168" i="2"/>
  <c r="Z168" i="2"/>
  <c r="W168" i="2"/>
  <c r="V168" i="2"/>
  <c r="AA167" i="2"/>
  <c r="Z167" i="2"/>
  <c r="W167" i="2"/>
  <c r="V167" i="2"/>
  <c r="AA166" i="2"/>
  <c r="Z166" i="2"/>
  <c r="W166" i="2"/>
  <c r="V166" i="2"/>
  <c r="AA165" i="2"/>
  <c r="Z165" i="2"/>
  <c r="W165" i="2"/>
  <c r="V165" i="2"/>
  <c r="AA164" i="2"/>
  <c r="Z164" i="2"/>
  <c r="W164" i="2"/>
  <c r="V164" i="2"/>
  <c r="AA163" i="2"/>
  <c r="Z163" i="2"/>
  <c r="W163" i="2"/>
  <c r="V163" i="2"/>
  <c r="AA162" i="2"/>
  <c r="Z162" i="2"/>
  <c r="W162" i="2"/>
  <c r="V162" i="2"/>
  <c r="AA161" i="2"/>
  <c r="Z161" i="2"/>
  <c r="W161" i="2"/>
  <c r="V161" i="2"/>
  <c r="AA160" i="2"/>
  <c r="Z160" i="2"/>
  <c r="W160" i="2"/>
  <c r="V160" i="2"/>
  <c r="AA159" i="2"/>
  <c r="Z159" i="2"/>
  <c r="W159" i="2"/>
  <c r="V159" i="2"/>
  <c r="AA158" i="2"/>
  <c r="Z158" i="2"/>
  <c r="W158" i="2"/>
  <c r="V158" i="2"/>
  <c r="AA157" i="2"/>
  <c r="Z157" i="2"/>
  <c r="W157" i="2"/>
  <c r="V157" i="2"/>
  <c r="AA156" i="2"/>
  <c r="Z156" i="2"/>
  <c r="W156" i="2"/>
  <c r="V156" i="2"/>
  <c r="AA155" i="2"/>
  <c r="Z155" i="2"/>
  <c r="W155" i="2"/>
  <c r="V155" i="2"/>
  <c r="AA154" i="2"/>
  <c r="Z154" i="2"/>
  <c r="W154" i="2"/>
  <c r="V154" i="2"/>
  <c r="AA153" i="2"/>
  <c r="Z153" i="2"/>
  <c r="W153" i="2"/>
  <c r="V153" i="2"/>
  <c r="AA152" i="2"/>
  <c r="Z152" i="2"/>
  <c r="W152" i="2"/>
  <c r="V152" i="2"/>
  <c r="AA151" i="2"/>
  <c r="Z151" i="2"/>
  <c r="W151" i="2"/>
  <c r="V151" i="2"/>
  <c r="AA150" i="2"/>
  <c r="Z150" i="2"/>
  <c r="W150" i="2"/>
  <c r="V150" i="2"/>
  <c r="AA149" i="2"/>
  <c r="Z149" i="2"/>
  <c r="W149" i="2"/>
  <c r="V149" i="2"/>
  <c r="AA148" i="2"/>
  <c r="Z148" i="2"/>
  <c r="W148" i="2"/>
  <c r="V148" i="2"/>
  <c r="AA147" i="2"/>
  <c r="Z147" i="2"/>
  <c r="W147" i="2"/>
  <c r="V147" i="2"/>
  <c r="AA146" i="2"/>
  <c r="Z146" i="2"/>
  <c r="Y146" i="2"/>
  <c r="U146" i="2" s="1"/>
  <c r="W146" i="2"/>
  <c r="V146" i="2"/>
  <c r="AA145" i="2"/>
  <c r="Z145" i="2"/>
  <c r="W145" i="2"/>
  <c r="V145" i="2"/>
  <c r="AA144" i="2"/>
  <c r="Z144" i="2"/>
  <c r="W144" i="2"/>
  <c r="V144" i="2"/>
  <c r="AA143" i="2"/>
  <c r="Z143" i="2"/>
  <c r="W143" i="2"/>
  <c r="V143" i="2"/>
  <c r="AA142" i="2"/>
  <c r="Z142" i="2"/>
  <c r="W142" i="2"/>
  <c r="V142" i="2"/>
  <c r="AA141" i="2"/>
  <c r="Z141" i="2"/>
  <c r="W141" i="2"/>
  <c r="V141" i="2"/>
  <c r="AA140" i="2"/>
  <c r="Z140" i="2"/>
  <c r="W140" i="2"/>
  <c r="V140" i="2"/>
  <c r="AA139" i="2"/>
  <c r="Z139" i="2"/>
  <c r="W139" i="2"/>
  <c r="V139" i="2"/>
  <c r="AA138" i="2"/>
  <c r="Z138" i="2"/>
  <c r="W138" i="2"/>
  <c r="V138" i="2"/>
  <c r="AA137" i="2"/>
  <c r="Z137" i="2"/>
  <c r="W137" i="2"/>
  <c r="V137" i="2"/>
  <c r="AA136" i="2"/>
  <c r="Z136" i="2"/>
  <c r="W136" i="2"/>
  <c r="V136" i="2"/>
  <c r="AA135" i="2"/>
  <c r="Z135" i="2"/>
  <c r="W135" i="2"/>
  <c r="V135" i="2"/>
  <c r="AA134" i="2"/>
  <c r="Z134" i="2"/>
  <c r="W134" i="2"/>
  <c r="V134" i="2"/>
  <c r="AA133" i="2"/>
  <c r="Z133" i="2"/>
  <c r="W133" i="2"/>
  <c r="V133" i="2"/>
  <c r="AA132" i="2"/>
  <c r="Z132" i="2"/>
  <c r="W132" i="2"/>
  <c r="V132" i="2"/>
  <c r="AA131" i="2"/>
  <c r="Z131" i="2"/>
  <c r="W131" i="2"/>
  <c r="V131" i="2"/>
  <c r="AA130" i="2"/>
  <c r="Z130" i="2"/>
  <c r="W130" i="2"/>
  <c r="V130" i="2"/>
  <c r="AA129" i="2"/>
  <c r="Z129" i="2"/>
  <c r="W129" i="2"/>
  <c r="V129" i="2"/>
  <c r="AA128" i="2"/>
  <c r="Z128" i="2"/>
  <c r="W128" i="2"/>
  <c r="V128" i="2"/>
  <c r="AA127" i="2"/>
  <c r="Z127" i="2"/>
  <c r="W127" i="2"/>
  <c r="V127" i="2"/>
  <c r="AA126" i="2"/>
  <c r="Z126" i="2"/>
  <c r="W126" i="2"/>
  <c r="V126" i="2"/>
  <c r="AA125" i="2"/>
  <c r="Z125" i="2"/>
  <c r="Y125" i="2"/>
  <c r="U125" i="2" s="1"/>
  <c r="W125" i="2"/>
  <c r="V125" i="2"/>
  <c r="AA124" i="2"/>
  <c r="Z124" i="2"/>
  <c r="W124" i="2"/>
  <c r="V124" i="2"/>
  <c r="AA123" i="2"/>
  <c r="Z123" i="2"/>
  <c r="W123" i="2"/>
  <c r="V123" i="2"/>
  <c r="AA122" i="2"/>
  <c r="Z122" i="2"/>
  <c r="W122" i="2"/>
  <c r="V122" i="2"/>
  <c r="AA121" i="2"/>
  <c r="Z121" i="2"/>
  <c r="Y121" i="2"/>
  <c r="U121" i="2" s="1"/>
  <c r="W121" i="2"/>
  <c r="V121" i="2"/>
  <c r="AA120" i="2"/>
  <c r="Z120" i="2"/>
  <c r="W120" i="2"/>
  <c r="V120" i="2"/>
  <c r="AA119" i="2"/>
  <c r="Z119" i="2"/>
  <c r="W119" i="2"/>
  <c r="V119" i="2"/>
  <c r="AA118" i="2"/>
  <c r="Z118" i="2"/>
  <c r="W118" i="2"/>
  <c r="V118" i="2"/>
  <c r="AA117" i="2"/>
  <c r="Z117" i="2"/>
  <c r="W117" i="2"/>
  <c r="V117" i="2"/>
  <c r="AA116" i="2"/>
  <c r="Z116" i="2"/>
  <c r="W116" i="2"/>
  <c r="V116" i="2"/>
  <c r="AA115" i="2"/>
  <c r="Z115" i="2"/>
  <c r="W115" i="2"/>
  <c r="V115" i="2"/>
  <c r="AA114" i="2"/>
  <c r="Z114" i="2"/>
  <c r="W114" i="2"/>
  <c r="V114" i="2"/>
  <c r="AA113" i="2"/>
  <c r="Z113" i="2"/>
  <c r="W113" i="2"/>
  <c r="V113" i="2"/>
  <c r="AA112" i="2"/>
  <c r="Z112" i="2"/>
  <c r="W112" i="2"/>
  <c r="V112" i="2"/>
  <c r="AA111" i="2"/>
  <c r="Z111" i="2"/>
  <c r="Y111" i="2"/>
  <c r="U111" i="2" s="1"/>
  <c r="W111" i="2"/>
  <c r="V111" i="2"/>
  <c r="AA110" i="2"/>
  <c r="Z110" i="2"/>
  <c r="W110" i="2"/>
  <c r="V110" i="2"/>
  <c r="AA109" i="2"/>
  <c r="Z109" i="2"/>
  <c r="W109" i="2"/>
  <c r="V109" i="2"/>
  <c r="AA108" i="2"/>
  <c r="Z108" i="2"/>
  <c r="W108" i="2"/>
  <c r="V108" i="2"/>
  <c r="AA107" i="2"/>
  <c r="Z107" i="2"/>
  <c r="W107" i="2"/>
  <c r="V107" i="2"/>
  <c r="AA106" i="2"/>
  <c r="Z106" i="2"/>
  <c r="W106" i="2"/>
  <c r="V106" i="2"/>
  <c r="AA105" i="2"/>
  <c r="Z105" i="2"/>
  <c r="Y105" i="2"/>
  <c r="U105" i="2" s="1"/>
  <c r="W105" i="2"/>
  <c r="V105" i="2"/>
  <c r="AA104" i="2"/>
  <c r="Z104" i="2"/>
  <c r="W104" i="2"/>
  <c r="V104" i="2"/>
  <c r="AA103" i="2"/>
  <c r="Z103" i="2"/>
  <c r="Y103" i="2"/>
  <c r="U103" i="2" s="1"/>
  <c r="W103" i="2"/>
  <c r="V103" i="2"/>
  <c r="AA102" i="2"/>
  <c r="Z102" i="2"/>
  <c r="W102" i="2"/>
  <c r="V102" i="2"/>
  <c r="AA101" i="2"/>
  <c r="Z101" i="2"/>
  <c r="W101" i="2"/>
  <c r="V101" i="2"/>
  <c r="AA100" i="2"/>
  <c r="Z100" i="2"/>
  <c r="W100" i="2"/>
  <c r="V100" i="2"/>
  <c r="AA99" i="2"/>
  <c r="Z99" i="2"/>
  <c r="W99" i="2"/>
  <c r="V99" i="2"/>
  <c r="AA98" i="2"/>
  <c r="Z98" i="2"/>
  <c r="W98" i="2"/>
  <c r="V98" i="2"/>
  <c r="AA97" i="2"/>
  <c r="Z97" i="2"/>
  <c r="W97" i="2"/>
  <c r="V97" i="2"/>
  <c r="AA96" i="2"/>
  <c r="Z96" i="2"/>
  <c r="W96" i="2"/>
  <c r="V96" i="2"/>
  <c r="AA95" i="2"/>
  <c r="Z95" i="2"/>
  <c r="W95" i="2"/>
  <c r="V95" i="2"/>
  <c r="AA94" i="2"/>
  <c r="Z94" i="2"/>
  <c r="W94" i="2"/>
  <c r="V94" i="2"/>
  <c r="AA93" i="2"/>
  <c r="Z93" i="2"/>
  <c r="W93" i="2"/>
  <c r="V93" i="2"/>
  <c r="AA92" i="2"/>
  <c r="Z92" i="2"/>
  <c r="W92" i="2"/>
  <c r="V92" i="2"/>
  <c r="AA91" i="2"/>
  <c r="Z91" i="2"/>
  <c r="W91" i="2"/>
  <c r="V91" i="2"/>
  <c r="AA90" i="2"/>
  <c r="Z90" i="2"/>
  <c r="W90" i="2"/>
  <c r="V90" i="2"/>
  <c r="AA89" i="2"/>
  <c r="Z89" i="2"/>
  <c r="W89" i="2"/>
  <c r="V89" i="2"/>
  <c r="AA88" i="2"/>
  <c r="Z88" i="2"/>
  <c r="W88" i="2"/>
  <c r="V88" i="2"/>
  <c r="AA87" i="2"/>
  <c r="Z87" i="2"/>
  <c r="W87" i="2"/>
  <c r="V87" i="2"/>
  <c r="AA86" i="2"/>
  <c r="Z86" i="2"/>
  <c r="W86" i="2"/>
  <c r="V86" i="2"/>
  <c r="AA85" i="2"/>
  <c r="Z85" i="2"/>
  <c r="W85" i="2"/>
  <c r="V85" i="2"/>
  <c r="AA84" i="2"/>
  <c r="Z84" i="2"/>
  <c r="W84" i="2"/>
  <c r="V84" i="2"/>
  <c r="AA83" i="2"/>
  <c r="Z83" i="2"/>
  <c r="W83" i="2"/>
  <c r="V83" i="2"/>
  <c r="AA81" i="2"/>
  <c r="Z81" i="2"/>
  <c r="W81" i="2"/>
  <c r="V81" i="2"/>
  <c r="AA80" i="2"/>
  <c r="Z80" i="2"/>
  <c r="W80" i="2"/>
  <c r="V80" i="2"/>
  <c r="AA79" i="2"/>
  <c r="Z79" i="2"/>
  <c r="W79" i="2"/>
  <c r="V79" i="2"/>
  <c r="AA45" i="2"/>
  <c r="Z45" i="2"/>
  <c r="W45" i="2"/>
  <c r="V45" i="2"/>
  <c r="AA44" i="2"/>
  <c r="Z44" i="2"/>
  <c r="W44" i="2"/>
  <c r="V44" i="2"/>
  <c r="AA43" i="2"/>
  <c r="Z43" i="2"/>
  <c r="Y43" i="2"/>
  <c r="U43" i="2" s="1"/>
  <c r="W43" i="2"/>
  <c r="V43" i="2"/>
  <c r="AA42" i="2"/>
  <c r="Z42" i="2"/>
  <c r="W42" i="2"/>
  <c r="V42" i="2"/>
  <c r="AA41" i="2"/>
  <c r="Z41" i="2"/>
  <c r="W41" i="2"/>
  <c r="V41" i="2"/>
  <c r="AA39" i="2"/>
  <c r="Z39" i="2"/>
  <c r="W39" i="2"/>
  <c r="V39" i="2"/>
  <c r="AA38" i="2"/>
  <c r="Z38" i="2"/>
  <c r="W38" i="2"/>
  <c r="V38" i="2"/>
  <c r="AA37" i="2"/>
  <c r="Z37" i="2"/>
  <c r="W37" i="2"/>
  <c r="V37" i="2"/>
  <c r="AA36" i="2"/>
  <c r="Z36" i="2"/>
  <c r="W36" i="2"/>
  <c r="V36" i="2"/>
  <c r="AA35" i="2"/>
  <c r="Z35" i="2"/>
  <c r="W35" i="2"/>
  <c r="V35" i="2"/>
  <c r="AA34" i="2"/>
  <c r="Z34" i="2"/>
  <c r="W34" i="2"/>
  <c r="V34" i="2"/>
  <c r="AA33" i="2"/>
  <c r="Z33" i="2"/>
  <c r="W33" i="2"/>
  <c r="V33" i="2"/>
  <c r="AA32" i="2"/>
  <c r="Z32" i="2"/>
  <c r="W32" i="2"/>
  <c r="V32" i="2"/>
  <c r="AA31" i="2"/>
  <c r="Z31" i="2"/>
  <c r="W31" i="2"/>
  <c r="V31" i="2"/>
  <c r="AA30" i="2"/>
  <c r="Z30" i="2"/>
  <c r="W30" i="2"/>
  <c r="V30" i="2"/>
  <c r="AA29" i="2"/>
  <c r="Z29" i="2"/>
  <c r="W29" i="2"/>
  <c r="V29" i="2"/>
  <c r="AA28" i="2"/>
  <c r="Z28" i="2"/>
  <c r="W28" i="2"/>
  <c r="V28" i="2"/>
  <c r="AA26" i="2"/>
  <c r="Z26" i="2"/>
  <c r="W26" i="2"/>
  <c r="V26" i="2"/>
  <c r="AA25" i="2"/>
  <c r="Z25" i="2"/>
  <c r="W25" i="2"/>
  <c r="V25" i="2"/>
  <c r="AA658" i="2"/>
  <c r="Z658" i="2"/>
  <c r="W658" i="2"/>
  <c r="V658" i="2"/>
  <c r="AA657" i="2"/>
  <c r="Z657" i="2"/>
  <c r="W657" i="2"/>
  <c r="V657" i="2"/>
  <c r="AA656" i="2"/>
  <c r="Z656" i="2"/>
  <c r="W656" i="2"/>
  <c r="V656" i="2"/>
  <c r="AA655" i="2"/>
  <c r="Z655" i="2"/>
  <c r="W655" i="2"/>
  <c r="V655" i="2"/>
  <c r="AA212" i="2"/>
  <c r="Z212" i="2"/>
  <c r="W212" i="2"/>
  <c r="V212" i="2"/>
  <c r="AA211" i="2"/>
  <c r="Z211" i="2"/>
  <c r="W211" i="2"/>
  <c r="V211" i="2"/>
  <c r="AA209" i="2"/>
  <c r="Z209" i="2"/>
  <c r="W209" i="2"/>
  <c r="V209" i="2"/>
  <c r="AA208" i="2"/>
  <c r="Z208" i="2"/>
  <c r="W208" i="2"/>
  <c r="V208" i="2"/>
  <c r="AA595" i="2"/>
  <c r="Z595" i="2"/>
  <c r="W595" i="2"/>
  <c r="V595" i="2"/>
  <c r="AA593" i="2"/>
  <c r="Z593" i="2"/>
  <c r="W593" i="2"/>
  <c r="V593" i="2"/>
  <c r="AA592" i="2"/>
  <c r="Z592" i="2"/>
  <c r="W592" i="2"/>
  <c r="V592" i="2"/>
  <c r="AA591" i="2"/>
  <c r="Z591" i="2"/>
  <c r="W591" i="2"/>
  <c r="V591" i="2"/>
  <c r="AA590" i="2"/>
  <c r="Z590" i="2"/>
  <c r="W590" i="2"/>
  <c r="V590" i="2"/>
  <c r="AA589" i="2"/>
  <c r="Z589" i="2"/>
  <c r="W589" i="2"/>
  <c r="V589" i="2"/>
  <c r="AA588" i="2"/>
  <c r="Z588" i="2"/>
  <c r="Y588" i="2"/>
  <c r="U588" i="2" s="1"/>
  <c r="W588" i="2"/>
  <c r="V588" i="2"/>
  <c r="AA587" i="2"/>
  <c r="Z587" i="2"/>
  <c r="W587" i="2"/>
  <c r="V587" i="2"/>
  <c r="AA586" i="2"/>
  <c r="Z586" i="2"/>
  <c r="W586" i="2"/>
  <c r="V586" i="2"/>
  <c r="AA585" i="2"/>
  <c r="Z585" i="2"/>
  <c r="W585" i="2"/>
  <c r="V585" i="2"/>
  <c r="AA77" i="2"/>
  <c r="Z77" i="2"/>
  <c r="W77" i="2"/>
  <c r="V77" i="2"/>
  <c r="AA75" i="2"/>
  <c r="Z75" i="2"/>
  <c r="Y75" i="2"/>
  <c r="U75" i="2" s="1"/>
  <c r="W75" i="2"/>
  <c r="V75" i="2"/>
  <c r="AA614" i="2"/>
  <c r="Z614" i="2"/>
  <c r="W614" i="2"/>
  <c r="V614" i="2"/>
  <c r="AA612" i="2"/>
  <c r="Z612" i="2"/>
  <c r="W612" i="2"/>
  <c r="V612" i="2"/>
  <c r="AA611" i="2"/>
  <c r="Z611" i="2"/>
  <c r="W611" i="2"/>
  <c r="V611" i="2"/>
  <c r="AA610" i="2"/>
  <c r="Z610" i="2"/>
  <c r="W610" i="2"/>
  <c r="V610" i="2"/>
  <c r="AA653" i="2"/>
  <c r="Z653" i="2"/>
  <c r="W653" i="2"/>
  <c r="V653" i="2"/>
  <c r="AA652" i="2"/>
  <c r="Z652" i="2"/>
  <c r="W652" i="2"/>
  <c r="V652" i="2"/>
  <c r="AA651" i="2"/>
  <c r="Z651" i="2"/>
  <c r="W651" i="2"/>
  <c r="V651" i="2"/>
  <c r="AA650" i="2"/>
  <c r="Z650" i="2"/>
  <c r="W650" i="2"/>
  <c r="V650" i="2"/>
  <c r="AA649" i="2"/>
  <c r="Z649" i="2"/>
  <c r="W649" i="2"/>
  <c r="V649" i="2"/>
  <c r="AA648" i="2"/>
  <c r="Z648" i="2"/>
  <c r="W648" i="2"/>
  <c r="V648" i="2"/>
  <c r="AA647" i="2"/>
  <c r="Z647" i="2"/>
  <c r="W647" i="2"/>
  <c r="V647" i="2"/>
  <c r="AA646" i="2"/>
  <c r="Z646" i="2"/>
  <c r="W646" i="2"/>
  <c r="V646" i="2"/>
  <c r="AA645" i="2"/>
  <c r="Z645" i="2"/>
  <c r="W645" i="2"/>
  <c r="V645" i="2"/>
  <c r="AA644" i="2"/>
  <c r="Z644" i="2"/>
  <c r="W644" i="2"/>
  <c r="V644" i="2"/>
  <c r="AA643" i="2"/>
  <c r="Z643" i="2"/>
  <c r="W643" i="2"/>
  <c r="V643" i="2"/>
  <c r="AA642" i="2"/>
  <c r="Z642" i="2"/>
  <c r="W642" i="2"/>
  <c r="V642" i="2"/>
  <c r="AA641" i="2"/>
  <c r="Z641" i="2"/>
  <c r="W641" i="2"/>
  <c r="V641" i="2"/>
  <c r="AA640" i="2"/>
  <c r="Z640" i="2"/>
  <c r="W640" i="2"/>
  <c r="V640" i="2"/>
  <c r="AA639" i="2"/>
  <c r="Z639" i="2"/>
  <c r="W639" i="2"/>
  <c r="V639" i="2"/>
  <c r="AA638" i="2"/>
  <c r="Z638" i="2"/>
  <c r="W638" i="2"/>
  <c r="V638" i="2"/>
  <c r="AA637" i="2"/>
  <c r="Z637" i="2"/>
  <c r="W637" i="2"/>
  <c r="V637" i="2"/>
  <c r="AA636" i="2"/>
  <c r="Z636" i="2"/>
  <c r="W636" i="2"/>
  <c r="V636" i="2"/>
  <c r="AA635" i="2"/>
  <c r="Z635" i="2"/>
  <c r="W635" i="2"/>
  <c r="V635" i="2"/>
  <c r="AA634" i="2"/>
  <c r="Z634" i="2"/>
  <c r="W634" i="2"/>
  <c r="V634" i="2"/>
  <c r="AA633" i="2"/>
  <c r="Z633" i="2"/>
  <c r="W633" i="2"/>
  <c r="V633" i="2"/>
  <c r="AA632" i="2"/>
  <c r="Z632" i="2"/>
  <c r="W632" i="2"/>
  <c r="V632" i="2"/>
  <c r="AA631" i="2"/>
  <c r="Z631" i="2"/>
  <c r="W631" i="2"/>
  <c r="V631" i="2"/>
  <c r="AA630" i="2"/>
  <c r="Z630" i="2"/>
  <c r="W630" i="2"/>
  <c r="V630" i="2"/>
  <c r="AA629" i="2"/>
  <c r="Z629" i="2"/>
  <c r="W629" i="2"/>
  <c r="V629" i="2"/>
  <c r="AA628" i="2"/>
  <c r="Z628" i="2"/>
  <c r="W628" i="2"/>
  <c r="V628" i="2"/>
  <c r="AA627" i="2"/>
  <c r="Z627" i="2"/>
  <c r="W627" i="2"/>
  <c r="V627" i="2"/>
  <c r="AA626" i="2"/>
  <c r="Z626" i="2"/>
  <c r="W626" i="2"/>
  <c r="V626" i="2"/>
  <c r="AA625" i="2"/>
  <c r="Z625" i="2"/>
  <c r="W625" i="2"/>
  <c r="V625" i="2"/>
  <c r="AA624" i="2"/>
  <c r="Z624" i="2"/>
  <c r="W624" i="2"/>
  <c r="V624" i="2"/>
  <c r="AA623" i="2"/>
  <c r="Z623" i="2"/>
  <c r="W623" i="2"/>
  <c r="V623" i="2"/>
  <c r="AA622" i="2"/>
  <c r="Z622" i="2"/>
  <c r="W622" i="2"/>
  <c r="V622" i="2"/>
  <c r="AA621" i="2"/>
  <c r="Z621" i="2"/>
  <c r="W621" i="2"/>
  <c r="V621" i="2"/>
  <c r="AA580" i="2"/>
  <c r="Z580" i="2"/>
  <c r="W580" i="2"/>
  <c r="V580" i="2"/>
  <c r="AA579" i="2"/>
  <c r="Z579" i="2"/>
  <c r="W579" i="2"/>
  <c r="V579" i="2"/>
  <c r="AA578" i="2"/>
  <c r="Z578" i="2"/>
  <c r="W578" i="2"/>
  <c r="V578" i="2"/>
  <c r="AA577" i="2"/>
  <c r="Z577" i="2"/>
  <c r="W577" i="2"/>
  <c r="V577" i="2"/>
  <c r="AA576" i="2"/>
  <c r="Z576" i="2"/>
  <c r="W576" i="2"/>
  <c r="V576" i="2"/>
  <c r="AA575" i="2"/>
  <c r="Z575" i="2"/>
  <c r="W575" i="2"/>
  <c r="V575" i="2"/>
  <c r="AA574" i="2"/>
  <c r="Z574" i="2"/>
  <c r="W574" i="2"/>
  <c r="V574" i="2"/>
  <c r="AA572" i="2"/>
  <c r="Z572" i="2"/>
  <c r="W572" i="2"/>
  <c r="V572" i="2"/>
  <c r="AA571" i="2"/>
  <c r="Z571" i="2"/>
  <c r="W571" i="2"/>
  <c r="V571" i="2"/>
  <c r="AA570" i="2"/>
  <c r="Z570" i="2"/>
  <c r="W570" i="2"/>
  <c r="V570" i="2"/>
  <c r="AA569" i="2"/>
  <c r="Z569" i="2"/>
  <c r="W569" i="2"/>
  <c r="V569" i="2"/>
  <c r="AA568" i="2"/>
  <c r="Z568" i="2"/>
  <c r="W568" i="2"/>
  <c r="V568" i="2"/>
  <c r="AA567" i="2"/>
  <c r="Z567" i="2"/>
  <c r="W567" i="2"/>
  <c r="V567" i="2"/>
  <c r="AA566" i="2"/>
  <c r="Z566" i="2"/>
  <c r="W566" i="2"/>
  <c r="V566" i="2"/>
  <c r="AA565" i="2"/>
  <c r="Z565" i="2"/>
  <c r="W565" i="2"/>
  <c r="V565" i="2"/>
  <c r="AA564" i="2"/>
  <c r="Z564" i="2"/>
  <c r="W564" i="2"/>
  <c r="V564" i="2"/>
  <c r="AA563" i="2"/>
  <c r="Z563" i="2"/>
  <c r="W563" i="2"/>
  <c r="V563" i="2"/>
  <c r="AA562" i="2"/>
  <c r="Z562" i="2"/>
  <c r="W562" i="2"/>
  <c r="V562" i="2"/>
  <c r="AA561" i="2"/>
  <c r="Z561" i="2"/>
  <c r="W561" i="2"/>
  <c r="V561" i="2"/>
  <c r="AA560" i="2"/>
  <c r="Z560" i="2"/>
  <c r="W560" i="2"/>
  <c r="V560" i="2"/>
  <c r="AA559" i="2"/>
  <c r="Z559" i="2"/>
  <c r="W559" i="2"/>
  <c r="V559" i="2"/>
  <c r="AA558" i="2"/>
  <c r="Z558" i="2"/>
  <c r="W558" i="2"/>
  <c r="V558" i="2"/>
  <c r="AA557" i="2"/>
  <c r="Z557" i="2"/>
  <c r="W557" i="2"/>
  <c r="V557" i="2"/>
  <c r="AA556" i="2"/>
  <c r="Z556" i="2"/>
  <c r="W556" i="2"/>
  <c r="V556" i="2"/>
  <c r="AA555" i="2"/>
  <c r="Z555" i="2"/>
  <c r="W555" i="2"/>
  <c r="V555" i="2"/>
  <c r="AA554" i="2"/>
  <c r="Z554" i="2"/>
  <c r="W554" i="2"/>
  <c r="V554" i="2"/>
  <c r="AA553" i="2"/>
  <c r="Z553" i="2"/>
  <c r="W553" i="2"/>
  <c r="V553" i="2"/>
  <c r="AA552" i="2"/>
  <c r="Z552" i="2"/>
  <c r="W552" i="2"/>
  <c r="V552" i="2"/>
  <c r="AA551" i="2"/>
  <c r="Z551" i="2"/>
  <c r="W551" i="2"/>
  <c r="V551" i="2"/>
  <c r="AA550" i="2"/>
  <c r="Z550" i="2"/>
  <c r="W550" i="2"/>
  <c r="V550" i="2"/>
  <c r="AA549" i="2"/>
  <c r="Z549" i="2"/>
  <c r="W549" i="2"/>
  <c r="V549" i="2"/>
  <c r="AA548" i="2"/>
  <c r="Z548" i="2"/>
  <c r="W548" i="2"/>
  <c r="V548" i="2"/>
  <c r="AA547" i="2"/>
  <c r="Z547" i="2"/>
  <c r="W547" i="2"/>
  <c r="V547" i="2"/>
  <c r="AA546" i="2"/>
  <c r="Z546" i="2"/>
  <c r="W546" i="2"/>
  <c r="V546" i="2"/>
  <c r="AA545" i="2"/>
  <c r="Z545" i="2"/>
  <c r="W545" i="2"/>
  <c r="V545" i="2"/>
  <c r="AA544" i="2"/>
  <c r="Z544" i="2"/>
  <c r="W544" i="2"/>
  <c r="V544" i="2"/>
  <c r="AA543" i="2"/>
  <c r="Z543" i="2"/>
  <c r="W543" i="2"/>
  <c r="V543" i="2"/>
  <c r="AA542" i="2"/>
  <c r="Z542" i="2"/>
  <c r="W542" i="2"/>
  <c r="V542" i="2"/>
  <c r="AA541" i="2"/>
  <c r="Z541" i="2"/>
  <c r="W541" i="2"/>
  <c r="V541" i="2"/>
  <c r="AA540" i="2"/>
  <c r="Z540" i="2"/>
  <c r="W540" i="2"/>
  <c r="V540" i="2"/>
  <c r="AA539" i="2"/>
  <c r="Z539" i="2"/>
  <c r="Y539" i="2"/>
  <c r="U539" i="2" s="1"/>
  <c r="W539" i="2"/>
  <c r="V539" i="2"/>
  <c r="AA538" i="2"/>
  <c r="Z538" i="2"/>
  <c r="W538" i="2"/>
  <c r="V538" i="2"/>
  <c r="AA537" i="2"/>
  <c r="Z537" i="2"/>
  <c r="W537" i="2"/>
  <c r="V537" i="2"/>
  <c r="AA536" i="2"/>
  <c r="Z536" i="2"/>
  <c r="W536" i="2"/>
  <c r="V536" i="2"/>
  <c r="AA535" i="2"/>
  <c r="Z535" i="2"/>
  <c r="W535" i="2"/>
  <c r="V535" i="2"/>
  <c r="AA534" i="2"/>
  <c r="Z534" i="2"/>
  <c r="W534" i="2"/>
  <c r="V534" i="2"/>
  <c r="AA533" i="2"/>
  <c r="Z533" i="2"/>
  <c r="W533" i="2"/>
  <c r="V533" i="2"/>
  <c r="AA532" i="2"/>
  <c r="Z532" i="2"/>
  <c r="W532" i="2"/>
  <c r="V532" i="2"/>
  <c r="AA531" i="2"/>
  <c r="Z531" i="2"/>
  <c r="W531" i="2"/>
  <c r="V531" i="2"/>
  <c r="AA530" i="2"/>
  <c r="Z530" i="2"/>
  <c r="W530" i="2"/>
  <c r="V530" i="2"/>
  <c r="AA529" i="2"/>
  <c r="Z529" i="2"/>
  <c r="W529" i="2"/>
  <c r="V529" i="2"/>
  <c r="AA528" i="2"/>
  <c r="Z528" i="2"/>
  <c r="W528" i="2"/>
  <c r="V528" i="2"/>
  <c r="AA527" i="2"/>
  <c r="Z527" i="2"/>
  <c r="W527" i="2"/>
  <c r="V527" i="2"/>
  <c r="AA526" i="2"/>
  <c r="Z526" i="2"/>
  <c r="W526" i="2"/>
  <c r="V526" i="2"/>
  <c r="AA525" i="2"/>
  <c r="Z525" i="2"/>
  <c r="W525" i="2"/>
  <c r="V525" i="2"/>
  <c r="AA524" i="2"/>
  <c r="Z524" i="2"/>
  <c r="W524" i="2"/>
  <c r="V524" i="2"/>
  <c r="AA523" i="2"/>
  <c r="Z523" i="2"/>
  <c r="W523" i="2"/>
  <c r="V523" i="2"/>
  <c r="AA522" i="2"/>
  <c r="Z522" i="2"/>
  <c r="W522" i="2"/>
  <c r="V522" i="2"/>
  <c r="AA521" i="2"/>
  <c r="Z521" i="2"/>
  <c r="W521" i="2"/>
  <c r="V521" i="2"/>
  <c r="AA520" i="2"/>
  <c r="Z520" i="2"/>
  <c r="W520" i="2"/>
  <c r="V520" i="2"/>
  <c r="AA519" i="2"/>
  <c r="Z519" i="2"/>
  <c r="W519" i="2"/>
  <c r="V519" i="2"/>
  <c r="AA518" i="2"/>
  <c r="Z518" i="2"/>
  <c r="Y518" i="2"/>
  <c r="U518" i="2" s="1"/>
  <c r="W518" i="2"/>
  <c r="V518" i="2"/>
  <c r="AA517" i="2"/>
  <c r="Z517" i="2"/>
  <c r="W517" i="2"/>
  <c r="V517" i="2"/>
  <c r="AA516" i="2"/>
  <c r="Z516" i="2"/>
  <c r="W516" i="2"/>
  <c r="V516" i="2"/>
  <c r="AA515" i="2"/>
  <c r="Z515" i="2"/>
  <c r="W515" i="2"/>
  <c r="V515" i="2"/>
  <c r="AA514" i="2"/>
  <c r="Z514" i="2"/>
  <c r="W514" i="2"/>
  <c r="V514" i="2"/>
  <c r="AA513" i="2"/>
  <c r="Z513" i="2"/>
  <c r="W513" i="2"/>
  <c r="V513" i="2"/>
  <c r="AA512" i="2"/>
  <c r="Z512" i="2"/>
  <c r="W512" i="2"/>
  <c r="V512" i="2"/>
  <c r="AA511" i="2"/>
  <c r="Z511" i="2"/>
  <c r="Y511" i="2"/>
  <c r="W511" i="2"/>
  <c r="V511" i="2"/>
  <c r="U511" i="2"/>
  <c r="AA510" i="2"/>
  <c r="Z510" i="2"/>
  <c r="W510" i="2"/>
  <c r="V510" i="2"/>
  <c r="AA509" i="2"/>
  <c r="Z509" i="2"/>
  <c r="W509" i="2"/>
  <c r="V509" i="2"/>
  <c r="AA508" i="2"/>
  <c r="Z508" i="2"/>
  <c r="W508" i="2"/>
  <c r="V508" i="2"/>
  <c r="AA507" i="2"/>
  <c r="Z507" i="2"/>
  <c r="W507" i="2"/>
  <c r="V507" i="2"/>
  <c r="AA506" i="2"/>
  <c r="Z506" i="2"/>
  <c r="W506" i="2"/>
  <c r="V506" i="2"/>
  <c r="AA505" i="2"/>
  <c r="Z505" i="2"/>
  <c r="W505" i="2"/>
  <c r="V505" i="2"/>
  <c r="AA504" i="2"/>
  <c r="Z504" i="2"/>
  <c r="W504" i="2"/>
  <c r="V504" i="2"/>
  <c r="AA503" i="2"/>
  <c r="Z503" i="2"/>
  <c r="W503" i="2"/>
  <c r="V503" i="2"/>
  <c r="AA502" i="2"/>
  <c r="Z502" i="2"/>
  <c r="W502" i="2"/>
  <c r="V502" i="2"/>
  <c r="AA501" i="2"/>
  <c r="Z501" i="2"/>
  <c r="W501" i="2"/>
  <c r="V501" i="2"/>
  <c r="AA500" i="2"/>
  <c r="Z500" i="2"/>
  <c r="W500" i="2"/>
  <c r="V500" i="2"/>
  <c r="AA499" i="2"/>
  <c r="Z499" i="2"/>
  <c r="W499" i="2"/>
  <c r="V499" i="2"/>
  <c r="AA498" i="2"/>
  <c r="Z498" i="2"/>
  <c r="W498" i="2"/>
  <c r="V498" i="2"/>
  <c r="AA497" i="2"/>
  <c r="Z497" i="2"/>
  <c r="W497" i="2"/>
  <c r="V497" i="2"/>
  <c r="AA608" i="2"/>
  <c r="Z608" i="2"/>
  <c r="W608" i="2"/>
  <c r="V608" i="2"/>
  <c r="AA607" i="2"/>
  <c r="Z607" i="2"/>
  <c r="W607" i="2"/>
  <c r="V607" i="2"/>
  <c r="AA606" i="2"/>
  <c r="Z606" i="2"/>
  <c r="W606" i="2"/>
  <c r="V606" i="2"/>
  <c r="AA604" i="2"/>
  <c r="Z604" i="2"/>
  <c r="W604" i="2"/>
  <c r="V604" i="2"/>
  <c r="AA603" i="2"/>
  <c r="Z603" i="2"/>
  <c r="W603" i="2"/>
  <c r="V603" i="2"/>
  <c r="AA206" i="2"/>
  <c r="Z206" i="2"/>
  <c r="W206" i="2"/>
  <c r="V206" i="2"/>
  <c r="AA204" i="2"/>
  <c r="Z204" i="2"/>
  <c r="W204" i="2"/>
  <c r="V204" i="2"/>
  <c r="AA202" i="2"/>
  <c r="Z202" i="2"/>
  <c r="W202" i="2"/>
  <c r="V202" i="2"/>
  <c r="AA201" i="2"/>
  <c r="Z201" i="2"/>
  <c r="W201" i="2"/>
  <c r="V201" i="2"/>
  <c r="AA200" i="2"/>
  <c r="Z200" i="2"/>
  <c r="W200" i="2"/>
  <c r="V200" i="2"/>
  <c r="AA199" i="2"/>
  <c r="Z199" i="2"/>
  <c r="Y199" i="2"/>
  <c r="U199" i="2" s="1"/>
  <c r="W199" i="2"/>
  <c r="V199" i="2"/>
  <c r="AA198" i="2"/>
  <c r="Z198" i="2"/>
  <c r="W198" i="2"/>
  <c r="V198" i="2"/>
  <c r="AA197" i="2"/>
  <c r="Z197" i="2"/>
  <c r="W197" i="2"/>
  <c r="V197" i="2"/>
  <c r="AA196" i="2"/>
  <c r="Z196" i="2"/>
  <c r="W196" i="2"/>
  <c r="V196" i="2"/>
  <c r="AA194" i="2"/>
  <c r="Z194" i="2"/>
  <c r="W194" i="2"/>
  <c r="V194" i="2"/>
  <c r="AA193" i="2"/>
  <c r="Z193" i="2"/>
  <c r="W193" i="2"/>
  <c r="V193" i="2"/>
  <c r="AA191" i="2"/>
  <c r="Z191" i="2"/>
  <c r="W191" i="2"/>
  <c r="V191" i="2"/>
  <c r="AA190" i="2"/>
  <c r="Z190" i="2"/>
  <c r="W190" i="2"/>
  <c r="V190" i="2"/>
  <c r="AA189" i="2"/>
  <c r="Z189" i="2"/>
  <c r="W189" i="2"/>
  <c r="V189" i="2"/>
  <c r="AA188" i="2"/>
  <c r="Z188" i="2"/>
  <c r="W188" i="2"/>
  <c r="V188" i="2"/>
  <c r="AA187" i="2"/>
  <c r="Z187" i="2"/>
  <c r="W187" i="2"/>
  <c r="V187" i="2"/>
  <c r="AA73" i="2"/>
  <c r="Z73" i="2"/>
  <c r="W73" i="2"/>
  <c r="V73" i="2"/>
  <c r="AA72" i="2"/>
  <c r="Z72" i="2"/>
  <c r="W72" i="2"/>
  <c r="V72" i="2"/>
  <c r="AA71" i="2"/>
  <c r="Z71" i="2"/>
  <c r="W71" i="2"/>
  <c r="V71" i="2"/>
  <c r="AA70" i="2"/>
  <c r="Z70" i="2"/>
  <c r="W70" i="2"/>
  <c r="V70" i="2"/>
  <c r="AA68" i="2"/>
  <c r="Z68" i="2"/>
  <c r="W68" i="2"/>
  <c r="V68" i="2"/>
  <c r="AA67" i="2"/>
  <c r="Z67" i="2"/>
  <c r="W67" i="2"/>
  <c r="V67" i="2"/>
  <c r="AA66" i="2"/>
  <c r="Z66" i="2"/>
  <c r="W66" i="2"/>
  <c r="V66" i="2"/>
  <c r="AA65" i="2"/>
  <c r="Z65" i="2"/>
  <c r="W65" i="2"/>
  <c r="V65" i="2"/>
  <c r="AA64" i="2"/>
  <c r="Z64" i="2"/>
  <c r="W64" i="2"/>
  <c r="V64" i="2"/>
  <c r="AA63" i="2"/>
  <c r="Z63" i="2"/>
  <c r="W63" i="2"/>
  <c r="V63" i="2"/>
  <c r="AA62" i="2"/>
  <c r="Z62" i="2"/>
  <c r="W62" i="2"/>
  <c r="V62" i="2"/>
  <c r="AA61" i="2"/>
  <c r="Z61" i="2"/>
  <c r="W61" i="2"/>
  <c r="V61" i="2"/>
  <c r="AA60" i="2"/>
  <c r="Z60" i="2"/>
  <c r="W60" i="2"/>
  <c r="V60" i="2"/>
  <c r="AA59" i="2"/>
  <c r="Z59" i="2"/>
  <c r="W59" i="2"/>
  <c r="V59" i="2"/>
  <c r="AA58" i="2"/>
  <c r="Z58" i="2"/>
  <c r="W58" i="2"/>
  <c r="V58" i="2"/>
  <c r="AA57" i="2"/>
  <c r="Z57" i="2"/>
  <c r="W57" i="2"/>
  <c r="V57" i="2"/>
  <c r="AA56" i="2"/>
  <c r="Z56" i="2"/>
  <c r="W56" i="2"/>
  <c r="V56" i="2"/>
  <c r="AA55" i="2"/>
  <c r="Z55" i="2"/>
  <c r="W55" i="2"/>
  <c r="V55" i="2"/>
  <c r="AA54" i="2"/>
  <c r="Z54" i="2"/>
  <c r="W54" i="2"/>
  <c r="V54" i="2"/>
  <c r="AA53" i="2"/>
  <c r="Z53" i="2"/>
  <c r="W53" i="2"/>
  <c r="V53" i="2"/>
  <c r="AA52" i="2"/>
  <c r="Z52" i="2"/>
  <c r="W52" i="2"/>
  <c r="V52" i="2"/>
  <c r="AA51" i="2"/>
  <c r="Z51" i="2"/>
  <c r="W51" i="2"/>
  <c r="V51" i="2"/>
  <c r="AA50" i="2"/>
  <c r="Z50" i="2"/>
  <c r="W50" i="2"/>
  <c r="V50" i="2"/>
  <c r="AA49" i="2"/>
  <c r="Z49" i="2"/>
  <c r="Y49" i="2"/>
  <c r="U49" i="2" s="1"/>
  <c r="W49" i="2"/>
  <c r="V49" i="2"/>
  <c r="AA48" i="2"/>
  <c r="Z48" i="2"/>
  <c r="W48" i="2"/>
  <c r="V48" i="2"/>
  <c r="AA47" i="2"/>
  <c r="Z47" i="2"/>
  <c r="W47" i="2"/>
  <c r="V47" i="2"/>
  <c r="AA461" i="2"/>
  <c r="Z461" i="2"/>
  <c r="W461" i="2"/>
  <c r="V461" i="2"/>
  <c r="AA460" i="2"/>
  <c r="Z460" i="2"/>
  <c r="W460" i="2"/>
  <c r="V460" i="2"/>
  <c r="AA459" i="2"/>
  <c r="Z459" i="2"/>
  <c r="W459" i="2"/>
  <c r="V459" i="2"/>
  <c r="AA458" i="2"/>
  <c r="Z458" i="2"/>
  <c r="W458" i="2"/>
  <c r="V458" i="2"/>
  <c r="AA457" i="2"/>
  <c r="Z457" i="2"/>
  <c r="W457" i="2"/>
  <c r="V457" i="2"/>
  <c r="AA456" i="2"/>
  <c r="Z456" i="2"/>
  <c r="W456" i="2"/>
  <c r="V456" i="2"/>
  <c r="AA455" i="2"/>
  <c r="Z455" i="2"/>
  <c r="W455" i="2"/>
  <c r="V455" i="2"/>
  <c r="AA453" i="2"/>
  <c r="Z453" i="2"/>
  <c r="W453" i="2"/>
  <c r="V453" i="2"/>
  <c r="AA451" i="2"/>
  <c r="Z451" i="2"/>
  <c r="W451" i="2"/>
  <c r="V451" i="2"/>
  <c r="AA450" i="2"/>
  <c r="Z450" i="2"/>
  <c r="W450" i="2"/>
  <c r="V450" i="2"/>
  <c r="AA449" i="2"/>
  <c r="Z449" i="2"/>
  <c r="W449" i="2"/>
  <c r="V449" i="2"/>
  <c r="AA448" i="2"/>
  <c r="Z448" i="2"/>
  <c r="W448" i="2"/>
  <c r="V448" i="2"/>
  <c r="AA447" i="2"/>
  <c r="Z447" i="2"/>
  <c r="W447" i="2"/>
  <c r="V447" i="2"/>
  <c r="AA446" i="2"/>
  <c r="Z446" i="2"/>
  <c r="W446" i="2"/>
  <c r="V446" i="2"/>
  <c r="AA445" i="2"/>
  <c r="Z445" i="2"/>
  <c r="W445" i="2"/>
  <c r="V445" i="2"/>
  <c r="AA443" i="2"/>
  <c r="Z443" i="2"/>
  <c r="W443" i="2"/>
  <c r="V443" i="2"/>
  <c r="AA442" i="2"/>
  <c r="Z442" i="2"/>
  <c r="W442" i="2"/>
  <c r="V442" i="2"/>
  <c r="AA441" i="2"/>
  <c r="Z441" i="2"/>
  <c r="W441" i="2"/>
  <c r="V441" i="2"/>
  <c r="AA440" i="2"/>
  <c r="Z440" i="2"/>
  <c r="W440" i="2"/>
  <c r="V440" i="2"/>
  <c r="AA439" i="2"/>
  <c r="Z439" i="2"/>
  <c r="W439" i="2"/>
  <c r="V439" i="2"/>
  <c r="AA438" i="2"/>
  <c r="Z438" i="2"/>
  <c r="W438" i="2"/>
  <c r="V438" i="2"/>
  <c r="AA437" i="2"/>
  <c r="Z437" i="2"/>
  <c r="W437" i="2"/>
  <c r="V437" i="2"/>
  <c r="AA436" i="2"/>
  <c r="Z436" i="2"/>
  <c r="W436" i="2"/>
  <c r="V436" i="2"/>
  <c r="AA435" i="2"/>
  <c r="Z435" i="2"/>
  <c r="W435" i="2"/>
  <c r="V435" i="2"/>
  <c r="AA434" i="2"/>
  <c r="Z434" i="2"/>
  <c r="W434" i="2"/>
  <c r="V434" i="2"/>
  <c r="AA433" i="2"/>
  <c r="Z433" i="2"/>
  <c r="W433" i="2"/>
  <c r="V433" i="2"/>
  <c r="AA432" i="2"/>
  <c r="Z432" i="2"/>
  <c r="W432" i="2"/>
  <c r="V432" i="2"/>
  <c r="AA431" i="2"/>
  <c r="Z431" i="2"/>
  <c r="W431" i="2"/>
  <c r="V431" i="2"/>
  <c r="AA430" i="2"/>
  <c r="Z430" i="2"/>
  <c r="W430" i="2"/>
  <c r="V430" i="2"/>
  <c r="AA429" i="2"/>
  <c r="Z429" i="2"/>
  <c r="W429" i="2"/>
  <c r="V429" i="2"/>
  <c r="AA428" i="2"/>
  <c r="Z428" i="2"/>
  <c r="W428" i="2"/>
  <c r="V428" i="2"/>
  <c r="AA427" i="2"/>
  <c r="Z427" i="2"/>
  <c r="W427" i="2"/>
  <c r="V427" i="2"/>
  <c r="AA426" i="2"/>
  <c r="Z426" i="2"/>
  <c r="W426" i="2"/>
  <c r="V426" i="2"/>
  <c r="AA425" i="2"/>
  <c r="Z425" i="2"/>
  <c r="W425" i="2"/>
  <c r="V425" i="2"/>
  <c r="AA424" i="2"/>
  <c r="Z424" i="2"/>
  <c r="W424" i="2"/>
  <c r="V424" i="2"/>
  <c r="AA423" i="2"/>
  <c r="Z423" i="2"/>
  <c r="W423" i="2"/>
  <c r="V423" i="2"/>
  <c r="AA422" i="2"/>
  <c r="Z422" i="2"/>
  <c r="W422" i="2"/>
  <c r="V422" i="2"/>
  <c r="AA421" i="2"/>
  <c r="Z421" i="2"/>
  <c r="W421" i="2"/>
  <c r="V421" i="2"/>
  <c r="AA420" i="2"/>
  <c r="Z420" i="2"/>
  <c r="W420" i="2"/>
  <c r="V420" i="2"/>
  <c r="AA419" i="2"/>
  <c r="Z419" i="2"/>
  <c r="W419" i="2"/>
  <c r="V419" i="2"/>
  <c r="AA418" i="2"/>
  <c r="Z418" i="2"/>
  <c r="W418" i="2"/>
  <c r="V418" i="2"/>
  <c r="AA417" i="2"/>
  <c r="Z417" i="2"/>
  <c r="W417" i="2"/>
  <c r="V417" i="2"/>
  <c r="AA416" i="2"/>
  <c r="Z416" i="2"/>
  <c r="W416" i="2"/>
  <c r="V416" i="2"/>
  <c r="AA415" i="2"/>
  <c r="Z415" i="2"/>
  <c r="W415" i="2"/>
  <c r="V415" i="2"/>
  <c r="AA414" i="2"/>
  <c r="Z414" i="2"/>
  <c r="W414" i="2"/>
  <c r="V414" i="2"/>
  <c r="AA413" i="2"/>
  <c r="Z413" i="2"/>
  <c r="W413" i="2"/>
  <c r="V413" i="2"/>
  <c r="AA412" i="2"/>
  <c r="Z412" i="2"/>
  <c r="W412" i="2"/>
  <c r="V412" i="2"/>
  <c r="AA411" i="2"/>
  <c r="Z411" i="2"/>
  <c r="W411" i="2"/>
  <c r="V411" i="2"/>
  <c r="AA410" i="2"/>
  <c r="Z410" i="2"/>
  <c r="W410" i="2"/>
  <c r="V410" i="2"/>
  <c r="AA409" i="2"/>
  <c r="Z409" i="2"/>
  <c r="W409" i="2"/>
  <c r="V409" i="2"/>
  <c r="AA408" i="2"/>
  <c r="Z408" i="2"/>
  <c r="W408" i="2"/>
  <c r="V408" i="2"/>
  <c r="AA407" i="2"/>
  <c r="Z407" i="2"/>
  <c r="W407" i="2"/>
  <c r="V407" i="2"/>
  <c r="AA406" i="2"/>
  <c r="Z406" i="2"/>
  <c r="W406" i="2"/>
  <c r="V406" i="2"/>
  <c r="AA405" i="2"/>
  <c r="Z405" i="2"/>
  <c r="W405" i="2"/>
  <c r="V405" i="2"/>
  <c r="AA404" i="2"/>
  <c r="Z404" i="2"/>
  <c r="W404" i="2"/>
  <c r="V404" i="2"/>
  <c r="AA403" i="2"/>
  <c r="Z403" i="2"/>
  <c r="W403" i="2"/>
  <c r="V403" i="2"/>
  <c r="AA402" i="2"/>
  <c r="Z402" i="2"/>
  <c r="W402" i="2"/>
  <c r="V402" i="2"/>
  <c r="AA401" i="2"/>
  <c r="Z401" i="2"/>
  <c r="W401" i="2"/>
  <c r="V401" i="2"/>
  <c r="AA400" i="2"/>
  <c r="Z400" i="2"/>
  <c r="W400" i="2"/>
  <c r="V400" i="2"/>
  <c r="AA399" i="2"/>
  <c r="Z399" i="2"/>
  <c r="W399" i="2"/>
  <c r="V399" i="2"/>
  <c r="AA398" i="2"/>
  <c r="Z398" i="2"/>
  <c r="W398" i="2"/>
  <c r="V398" i="2"/>
  <c r="AA397" i="2"/>
  <c r="Z397" i="2"/>
  <c r="W397" i="2"/>
  <c r="V397" i="2"/>
  <c r="AA396" i="2"/>
  <c r="Z396" i="2"/>
  <c r="W396" i="2"/>
  <c r="V396" i="2"/>
  <c r="AA395" i="2"/>
  <c r="Z395" i="2"/>
  <c r="W395" i="2"/>
  <c r="V395" i="2"/>
  <c r="AA394" i="2"/>
  <c r="Z394" i="2"/>
  <c r="W394" i="2"/>
  <c r="V394" i="2"/>
  <c r="AA393" i="2"/>
  <c r="Z393" i="2"/>
  <c r="W393" i="2"/>
  <c r="V393" i="2"/>
  <c r="AA392" i="2"/>
  <c r="Z392" i="2"/>
  <c r="W392" i="2"/>
  <c r="V392" i="2"/>
  <c r="AA391" i="2"/>
  <c r="Z391" i="2"/>
  <c r="W391" i="2"/>
  <c r="V391" i="2"/>
  <c r="AA390" i="2"/>
  <c r="Z390" i="2"/>
  <c r="W390" i="2"/>
  <c r="V390" i="2"/>
  <c r="AA389" i="2"/>
  <c r="Z389" i="2"/>
  <c r="W389" i="2"/>
  <c r="V389" i="2"/>
  <c r="AA388" i="2"/>
  <c r="Z388" i="2"/>
  <c r="W388" i="2"/>
  <c r="V388" i="2"/>
  <c r="AA387" i="2"/>
  <c r="Z387" i="2"/>
  <c r="W387" i="2"/>
  <c r="V387" i="2"/>
  <c r="AA386" i="2"/>
  <c r="Z386" i="2"/>
  <c r="W386" i="2"/>
  <c r="V386" i="2"/>
  <c r="AA385" i="2"/>
  <c r="Z385" i="2"/>
  <c r="W385" i="2"/>
  <c r="V385" i="2"/>
  <c r="AA384" i="2"/>
  <c r="Z384" i="2"/>
  <c r="W384" i="2"/>
  <c r="V384" i="2"/>
  <c r="AA383" i="2"/>
  <c r="Z383" i="2"/>
  <c r="W383" i="2"/>
  <c r="V383" i="2"/>
  <c r="AA382" i="2"/>
  <c r="Z382" i="2"/>
  <c r="W382" i="2"/>
  <c r="V382" i="2"/>
  <c r="AA381" i="2"/>
  <c r="Z381" i="2"/>
  <c r="W381" i="2"/>
  <c r="V381" i="2"/>
  <c r="AA380" i="2"/>
  <c r="Z380" i="2"/>
  <c r="W380" i="2"/>
  <c r="V380" i="2"/>
  <c r="AA379" i="2"/>
  <c r="Z379" i="2"/>
  <c r="W379" i="2"/>
  <c r="V379" i="2"/>
  <c r="AA378" i="2"/>
  <c r="Z378" i="2"/>
  <c r="W378" i="2"/>
  <c r="V378" i="2"/>
  <c r="AA377" i="2"/>
  <c r="Z377" i="2"/>
  <c r="W377" i="2"/>
  <c r="V377" i="2"/>
  <c r="AA376" i="2"/>
  <c r="Z376" i="2"/>
  <c r="W376" i="2"/>
  <c r="V376" i="2"/>
  <c r="AA375" i="2"/>
  <c r="Z375" i="2"/>
  <c r="W375" i="2"/>
  <c r="V375" i="2"/>
  <c r="AA374" i="2"/>
  <c r="Z374" i="2"/>
  <c r="W374" i="2"/>
  <c r="V374" i="2"/>
  <c r="AA373" i="2"/>
  <c r="Z373" i="2"/>
  <c r="W373" i="2"/>
  <c r="V373" i="2"/>
  <c r="AA372" i="2"/>
  <c r="Z372" i="2"/>
  <c r="W372" i="2"/>
  <c r="V372" i="2"/>
  <c r="AA371" i="2"/>
  <c r="Z371" i="2"/>
  <c r="W371" i="2"/>
  <c r="V371" i="2"/>
  <c r="AA370" i="2"/>
  <c r="Z370" i="2"/>
  <c r="W370" i="2"/>
  <c r="V370" i="2"/>
  <c r="AA369" i="2"/>
  <c r="Z369" i="2"/>
  <c r="W369" i="2"/>
  <c r="V369" i="2"/>
  <c r="AA368" i="2"/>
  <c r="Z368" i="2"/>
  <c r="W368" i="2"/>
  <c r="V368" i="2"/>
  <c r="AA367" i="2"/>
  <c r="Z367" i="2"/>
  <c r="W367" i="2"/>
  <c r="V367" i="2"/>
  <c r="AA366" i="2"/>
  <c r="Z366" i="2"/>
  <c r="W366" i="2"/>
  <c r="V366" i="2"/>
  <c r="AA365" i="2"/>
  <c r="Z365" i="2"/>
  <c r="W365" i="2"/>
  <c r="V365" i="2"/>
  <c r="AA364" i="2"/>
  <c r="Z364" i="2"/>
  <c r="W364" i="2"/>
  <c r="V364" i="2"/>
  <c r="AA363" i="2"/>
  <c r="Z363" i="2"/>
  <c r="W363" i="2"/>
  <c r="V363" i="2"/>
  <c r="AA362" i="2"/>
  <c r="Z362" i="2"/>
  <c r="W362" i="2"/>
  <c r="V362" i="2"/>
  <c r="AA361" i="2"/>
  <c r="Z361" i="2"/>
  <c r="W361" i="2"/>
  <c r="V361" i="2"/>
  <c r="AA360" i="2"/>
  <c r="Z360" i="2"/>
  <c r="W360" i="2"/>
  <c r="V360" i="2"/>
  <c r="AA962" i="2"/>
  <c r="Z962" i="2"/>
  <c r="Y962" i="2"/>
  <c r="W962" i="2"/>
  <c r="V962" i="2"/>
  <c r="U962" i="2"/>
  <c r="AA961" i="2"/>
  <c r="Z961" i="2"/>
  <c r="Y961" i="2"/>
  <c r="W961" i="2"/>
  <c r="V961" i="2"/>
  <c r="U961" i="2"/>
  <c r="AA960" i="2"/>
  <c r="Z960" i="2"/>
  <c r="Y960" i="2"/>
  <c r="W960" i="2"/>
  <c r="V960" i="2"/>
  <c r="U960" i="2"/>
  <c r="AA959" i="2"/>
  <c r="Z959" i="2"/>
  <c r="Y959" i="2"/>
  <c r="W959" i="2"/>
  <c r="V959" i="2"/>
  <c r="U959" i="2"/>
  <c r="AA958" i="2"/>
  <c r="Z958" i="2"/>
  <c r="Y958" i="2"/>
  <c r="W958" i="2"/>
  <c r="V958" i="2"/>
  <c r="U958" i="2"/>
  <c r="AA957" i="2"/>
  <c r="Z957" i="2"/>
  <c r="Y957" i="2"/>
  <c r="W957" i="2"/>
  <c r="V957" i="2"/>
  <c r="U957" i="2"/>
  <c r="AA956" i="2"/>
  <c r="Z956" i="2"/>
  <c r="Y956" i="2"/>
  <c r="W956" i="2"/>
  <c r="V956" i="2"/>
  <c r="U956" i="2"/>
  <c r="AA955" i="2"/>
  <c r="Z955" i="2"/>
  <c r="Y955" i="2"/>
  <c r="W955" i="2"/>
  <c r="V955" i="2"/>
  <c r="U955" i="2"/>
  <c r="AA954" i="2"/>
  <c r="Z954" i="2"/>
  <c r="Y954" i="2"/>
  <c r="W954" i="2"/>
  <c r="V954" i="2"/>
  <c r="U954" i="2"/>
  <c r="AA953" i="2"/>
  <c r="Z953" i="2"/>
  <c r="Y953" i="2"/>
  <c r="W953" i="2"/>
  <c r="V953" i="2"/>
  <c r="U953" i="2"/>
  <c r="AA952" i="2"/>
  <c r="Z952" i="2"/>
  <c r="Y952" i="2"/>
  <c r="W952" i="2"/>
  <c r="V952" i="2"/>
  <c r="U952" i="2"/>
  <c r="AA951" i="2"/>
  <c r="Z951" i="2"/>
  <c r="Y951" i="2"/>
  <c r="W951" i="2"/>
  <c r="V951" i="2"/>
  <c r="U951" i="2"/>
  <c r="AA950" i="2"/>
  <c r="Z950" i="2"/>
  <c r="Y950" i="2"/>
  <c r="W950" i="2"/>
  <c r="V950" i="2"/>
  <c r="U950" i="2"/>
  <c r="AA949" i="2"/>
  <c r="Z949" i="2"/>
  <c r="Y949" i="2"/>
  <c r="W949" i="2"/>
  <c r="V949" i="2"/>
  <c r="U949" i="2"/>
  <c r="AA948" i="2"/>
  <c r="Z948" i="2"/>
  <c r="Y948" i="2"/>
  <c r="W948" i="2"/>
  <c r="V948" i="2"/>
  <c r="U948" i="2"/>
  <c r="AA947" i="2"/>
  <c r="Z947" i="2"/>
  <c r="Y947" i="2"/>
  <c r="W947" i="2"/>
  <c r="V947" i="2"/>
  <c r="U947" i="2"/>
  <c r="AA946" i="2"/>
  <c r="Z946" i="2"/>
  <c r="Y946" i="2"/>
  <c r="W946" i="2"/>
  <c r="V946" i="2"/>
  <c r="U946" i="2"/>
  <c r="AA945" i="2"/>
  <c r="Z945" i="2"/>
  <c r="Y945" i="2"/>
  <c r="W945" i="2"/>
  <c r="V945" i="2"/>
  <c r="U945" i="2"/>
  <c r="AA944" i="2"/>
  <c r="Z944" i="2"/>
  <c r="Y944" i="2"/>
  <c r="W944" i="2"/>
  <c r="V944" i="2"/>
  <c r="U944" i="2"/>
  <c r="AA943" i="2"/>
  <c r="Z943" i="2"/>
  <c r="Y943" i="2"/>
  <c r="W943" i="2"/>
  <c r="V943" i="2"/>
  <c r="U943" i="2"/>
  <c r="AA942" i="2"/>
  <c r="Z942" i="2"/>
  <c r="Y942" i="2"/>
  <c r="W942" i="2"/>
  <c r="V942" i="2"/>
  <c r="U942" i="2"/>
  <c r="AA941" i="2"/>
  <c r="Z941" i="2"/>
  <c r="Y941" i="2"/>
  <c r="W941" i="2"/>
  <c r="V941" i="2"/>
  <c r="U941" i="2"/>
  <c r="AA940" i="2"/>
  <c r="Z940" i="2"/>
  <c r="Y940" i="2"/>
  <c r="W940" i="2"/>
  <c r="V940" i="2"/>
  <c r="U940" i="2"/>
  <c r="AA939" i="2"/>
  <c r="Z939" i="2"/>
  <c r="Y939" i="2"/>
  <c r="W939" i="2"/>
  <c r="V939" i="2"/>
  <c r="U939" i="2"/>
  <c r="AA938" i="2"/>
  <c r="Z938" i="2"/>
  <c r="Y938" i="2"/>
  <c r="W938" i="2"/>
  <c r="V938" i="2"/>
  <c r="U938" i="2"/>
  <c r="AA937" i="2"/>
  <c r="Z937" i="2"/>
  <c r="Y937" i="2"/>
  <c r="W937" i="2"/>
  <c r="V937" i="2"/>
  <c r="U937" i="2"/>
  <c r="AA936" i="2"/>
  <c r="Z936" i="2"/>
  <c r="Y936" i="2"/>
  <c r="W936" i="2"/>
  <c r="V936" i="2"/>
  <c r="U936" i="2"/>
  <c r="AA935" i="2"/>
  <c r="Z935" i="2"/>
  <c r="Y935" i="2"/>
  <c r="W935" i="2"/>
  <c r="V935" i="2"/>
  <c r="U935" i="2"/>
  <c r="AA934" i="2"/>
  <c r="Z934" i="2"/>
  <c r="Y934" i="2"/>
  <c r="W934" i="2"/>
  <c r="V934" i="2"/>
  <c r="U934" i="2"/>
  <c r="AA933" i="2"/>
  <c r="Z933" i="2"/>
  <c r="Y933" i="2"/>
  <c r="W933" i="2"/>
  <c r="V933" i="2"/>
  <c r="U933" i="2"/>
  <c r="AA932" i="2"/>
  <c r="Z932" i="2"/>
  <c r="Y932" i="2"/>
  <c r="W932" i="2"/>
  <c r="V932" i="2"/>
  <c r="U932" i="2"/>
  <c r="AA931" i="2"/>
  <c r="Z931" i="2"/>
  <c r="Y931" i="2"/>
  <c r="W931" i="2"/>
  <c r="V931" i="2"/>
  <c r="U931" i="2"/>
  <c r="AA930" i="2"/>
  <c r="Z930" i="2"/>
  <c r="Y930" i="2"/>
  <c r="W930" i="2"/>
  <c r="V930" i="2"/>
  <c r="U930" i="2"/>
  <c r="AA929" i="2"/>
  <c r="Z929" i="2"/>
  <c r="Y929" i="2"/>
  <c r="W929" i="2"/>
  <c r="V929" i="2"/>
  <c r="U929" i="2"/>
  <c r="AA928" i="2"/>
  <c r="Z928" i="2"/>
  <c r="Y928" i="2"/>
  <c r="W928" i="2"/>
  <c r="V928" i="2"/>
  <c r="U928" i="2"/>
  <c r="AA927" i="2"/>
  <c r="Z927" i="2"/>
  <c r="Y927" i="2"/>
  <c r="W927" i="2"/>
  <c r="V927" i="2"/>
  <c r="U927" i="2"/>
  <c r="AA926" i="2"/>
  <c r="Z926" i="2"/>
  <c r="Y926" i="2"/>
  <c r="W926" i="2"/>
  <c r="V926" i="2"/>
  <c r="U926" i="2"/>
  <c r="AA925" i="2"/>
  <c r="Z925" i="2"/>
  <c r="Y925" i="2"/>
  <c r="W925" i="2"/>
  <c r="V925" i="2"/>
  <c r="U925" i="2"/>
  <c r="AA924" i="2"/>
  <c r="Z924" i="2"/>
  <c r="Y924" i="2"/>
  <c r="W924" i="2"/>
  <c r="V924" i="2"/>
  <c r="U924" i="2"/>
  <c r="AA923" i="2"/>
  <c r="Z923" i="2"/>
  <c r="Y923" i="2"/>
  <c r="W923" i="2"/>
  <c r="V923" i="2"/>
  <c r="U923" i="2"/>
  <c r="AA922" i="2"/>
  <c r="Z922" i="2"/>
  <c r="Y922" i="2"/>
  <c r="W922" i="2"/>
  <c r="V922" i="2"/>
  <c r="U922" i="2"/>
  <c r="AA921" i="2"/>
  <c r="Z921" i="2"/>
  <c r="Y921" i="2"/>
  <c r="W921" i="2"/>
  <c r="V921" i="2"/>
  <c r="U921" i="2"/>
  <c r="AA920" i="2"/>
  <c r="Z920" i="2"/>
  <c r="Y920" i="2"/>
  <c r="W920" i="2"/>
  <c r="V920" i="2"/>
  <c r="U920" i="2"/>
  <c r="AA919" i="2"/>
  <c r="Z919" i="2"/>
  <c r="Y919" i="2"/>
  <c r="W919" i="2"/>
  <c r="V919" i="2"/>
  <c r="U919" i="2"/>
  <c r="AA918" i="2"/>
  <c r="Z918" i="2"/>
  <c r="Y918" i="2"/>
  <c r="W918" i="2"/>
  <c r="V918" i="2"/>
  <c r="U918" i="2"/>
  <c r="AA917" i="2"/>
  <c r="Z917" i="2"/>
  <c r="Y917" i="2"/>
  <c r="W917" i="2"/>
  <c r="V917" i="2"/>
  <c r="U917" i="2"/>
  <c r="AA916" i="2"/>
  <c r="Z916" i="2"/>
  <c r="Y916" i="2"/>
  <c r="W916" i="2"/>
  <c r="V916" i="2"/>
  <c r="U916" i="2"/>
  <c r="AA915" i="2"/>
  <c r="Z915" i="2"/>
  <c r="Y915" i="2"/>
  <c r="W915" i="2"/>
  <c r="V915" i="2"/>
  <c r="U915" i="2"/>
  <c r="AA914" i="2"/>
  <c r="Z914" i="2"/>
  <c r="Y914" i="2"/>
  <c r="W914" i="2"/>
  <c r="V914" i="2"/>
  <c r="U914" i="2"/>
  <c r="AA913" i="2"/>
  <c r="Z913" i="2"/>
  <c r="Y913" i="2"/>
  <c r="W913" i="2"/>
  <c r="V913" i="2"/>
  <c r="U913" i="2"/>
  <c r="AA912" i="2"/>
  <c r="Z912" i="2"/>
  <c r="Y912" i="2"/>
  <c r="W912" i="2"/>
  <c r="V912" i="2"/>
  <c r="U912" i="2"/>
  <c r="AA911" i="2"/>
  <c r="Z911" i="2"/>
  <c r="Y911" i="2"/>
  <c r="W911" i="2"/>
  <c r="V911" i="2"/>
  <c r="U911" i="2"/>
  <c r="AA910" i="2"/>
  <c r="Z910" i="2"/>
  <c r="Y910" i="2"/>
  <c r="W910" i="2"/>
  <c r="V910" i="2"/>
  <c r="U910" i="2"/>
  <c r="AA909" i="2"/>
  <c r="Z909" i="2"/>
  <c r="Y909" i="2"/>
  <c r="W909" i="2"/>
  <c r="V909" i="2"/>
  <c r="U909" i="2"/>
  <c r="AA908" i="2"/>
  <c r="Z908" i="2"/>
  <c r="Y908" i="2"/>
  <c r="W908" i="2"/>
  <c r="V908" i="2"/>
  <c r="U908" i="2"/>
  <c r="AA907" i="2"/>
  <c r="Z907" i="2"/>
  <c r="Y907" i="2"/>
  <c r="W907" i="2"/>
  <c r="V907" i="2"/>
  <c r="U907" i="2"/>
  <c r="AA906" i="2"/>
  <c r="Z906" i="2"/>
  <c r="Y906" i="2"/>
  <c r="W906" i="2"/>
  <c r="V906" i="2"/>
  <c r="U906" i="2"/>
  <c r="AA905" i="2"/>
  <c r="Z905" i="2"/>
  <c r="Y905" i="2"/>
  <c r="W905" i="2"/>
  <c r="V905" i="2"/>
  <c r="U905" i="2"/>
  <c r="AA904" i="2"/>
  <c r="Z904" i="2"/>
  <c r="Y904" i="2"/>
  <c r="W904" i="2"/>
  <c r="V904" i="2"/>
  <c r="U904" i="2"/>
  <c r="AA903" i="2"/>
  <c r="Z903" i="2"/>
  <c r="Y903" i="2"/>
  <c r="W903" i="2"/>
  <c r="V903" i="2"/>
  <c r="U903" i="2"/>
  <c r="AA901" i="2"/>
  <c r="Z901" i="2"/>
  <c r="Y901" i="2"/>
  <c r="W901" i="2"/>
  <c r="V901" i="2"/>
  <c r="U901" i="2"/>
  <c r="AA899" i="2"/>
  <c r="Z899" i="2"/>
  <c r="Y899" i="2"/>
  <c r="W899" i="2"/>
  <c r="V899" i="2"/>
  <c r="U899" i="2"/>
  <c r="AA898" i="2"/>
  <c r="Z898" i="2"/>
  <c r="Y898" i="2"/>
  <c r="W898" i="2"/>
  <c r="V898" i="2"/>
  <c r="U898" i="2"/>
  <c r="AA897" i="2"/>
  <c r="Z897" i="2"/>
  <c r="Y897" i="2"/>
  <c r="W897" i="2"/>
  <c r="V897" i="2"/>
  <c r="U897" i="2"/>
  <c r="AA896" i="2"/>
  <c r="Z896" i="2"/>
  <c r="Y896" i="2"/>
  <c r="W896" i="2"/>
  <c r="V896" i="2"/>
  <c r="U896" i="2"/>
  <c r="AA895" i="2"/>
  <c r="Z895" i="2"/>
  <c r="Y895" i="2"/>
  <c r="W895" i="2"/>
  <c r="V895" i="2"/>
  <c r="U895" i="2"/>
  <c r="AA894" i="2"/>
  <c r="Z894" i="2"/>
  <c r="Y894" i="2"/>
  <c r="W894" i="2"/>
  <c r="V894" i="2"/>
  <c r="U894" i="2"/>
  <c r="AA893" i="2"/>
  <c r="Z893" i="2"/>
  <c r="Y893" i="2"/>
  <c r="W893" i="2"/>
  <c r="V893" i="2"/>
  <c r="U893" i="2"/>
  <c r="AA892" i="2"/>
  <c r="Z892" i="2"/>
  <c r="Y892" i="2"/>
  <c r="W892" i="2"/>
  <c r="V892" i="2"/>
  <c r="U892" i="2"/>
  <c r="AA891" i="2"/>
  <c r="Z891" i="2"/>
  <c r="Y891" i="2"/>
  <c r="W891" i="2"/>
  <c r="V891" i="2"/>
  <c r="U891" i="2"/>
  <c r="AA890" i="2"/>
  <c r="Z890" i="2"/>
  <c r="Y890" i="2"/>
  <c r="W890" i="2"/>
  <c r="V890" i="2"/>
  <c r="U890" i="2"/>
  <c r="AA889" i="2"/>
  <c r="Z889" i="2"/>
  <c r="Y889" i="2"/>
  <c r="W889" i="2"/>
  <c r="V889" i="2"/>
  <c r="U889" i="2"/>
  <c r="AA888" i="2"/>
  <c r="Z888" i="2"/>
  <c r="Y888" i="2"/>
  <c r="W888" i="2"/>
  <c r="V888" i="2"/>
  <c r="U888" i="2"/>
  <c r="AA887" i="2"/>
  <c r="Z887" i="2"/>
  <c r="Y887" i="2"/>
  <c r="W887" i="2"/>
  <c r="V887" i="2"/>
  <c r="U887" i="2"/>
  <c r="AA886" i="2"/>
  <c r="Z886" i="2"/>
  <c r="Y886" i="2"/>
  <c r="W886" i="2"/>
  <c r="V886" i="2"/>
  <c r="U886" i="2"/>
  <c r="AA885" i="2"/>
  <c r="Z885" i="2"/>
  <c r="Y885" i="2"/>
  <c r="W885" i="2"/>
  <c r="V885" i="2"/>
  <c r="U885" i="2"/>
  <c r="AA884" i="2"/>
  <c r="Z884" i="2"/>
  <c r="Y884" i="2"/>
  <c r="W884" i="2"/>
  <c r="V884" i="2"/>
  <c r="U884" i="2"/>
  <c r="AA883" i="2"/>
  <c r="Z883" i="2"/>
  <c r="Y883" i="2"/>
  <c r="W883" i="2"/>
  <c r="V883" i="2"/>
  <c r="U883" i="2"/>
  <c r="AA882" i="2"/>
  <c r="Z882" i="2"/>
  <c r="Y882" i="2"/>
  <c r="W882" i="2"/>
  <c r="V882" i="2"/>
  <c r="U882" i="2"/>
  <c r="AA881" i="2"/>
  <c r="Z881" i="2"/>
  <c r="Y881" i="2"/>
  <c r="X881" i="2"/>
  <c r="W881" i="2"/>
  <c r="V881" i="2"/>
  <c r="U881" i="2"/>
  <c r="T881" i="2"/>
  <c r="AA880" i="2"/>
  <c r="Z880" i="2"/>
  <c r="Y880" i="2"/>
  <c r="X880" i="2"/>
  <c r="W880" i="2"/>
  <c r="V880" i="2"/>
  <c r="U880" i="2"/>
  <c r="T880" i="2"/>
  <c r="AA879" i="2"/>
  <c r="Z879" i="2"/>
  <c r="Y879" i="2"/>
  <c r="X879" i="2"/>
  <c r="W879" i="2"/>
  <c r="V879" i="2"/>
  <c r="U879" i="2"/>
  <c r="T879" i="2"/>
  <c r="AA878" i="2"/>
  <c r="Z878" i="2"/>
  <c r="Y878" i="2"/>
  <c r="X878" i="2"/>
  <c r="W878" i="2"/>
  <c r="V878" i="2"/>
  <c r="U878" i="2"/>
  <c r="T878" i="2"/>
  <c r="AA877" i="2"/>
  <c r="Z877" i="2"/>
  <c r="Y877" i="2"/>
  <c r="X877" i="2"/>
  <c r="W877" i="2"/>
  <c r="V877" i="2"/>
  <c r="U877" i="2"/>
  <c r="T877" i="2"/>
  <c r="AA876" i="2"/>
  <c r="Z876" i="2"/>
  <c r="Y876" i="2"/>
  <c r="X876" i="2"/>
  <c r="W876" i="2"/>
  <c r="V876" i="2"/>
  <c r="U876" i="2"/>
  <c r="T876" i="2"/>
  <c r="AA875" i="2"/>
  <c r="Z875" i="2"/>
  <c r="Y875" i="2"/>
  <c r="X875" i="2"/>
  <c r="W875" i="2"/>
  <c r="V875" i="2"/>
  <c r="U875" i="2"/>
  <c r="T875" i="2"/>
  <c r="AA874" i="2"/>
  <c r="Z874" i="2"/>
  <c r="Y874" i="2"/>
  <c r="X874" i="2"/>
  <c r="W874" i="2"/>
  <c r="V874" i="2"/>
  <c r="U874" i="2"/>
  <c r="T874" i="2"/>
  <c r="AA873" i="2"/>
  <c r="Z873" i="2"/>
  <c r="Y873" i="2"/>
  <c r="X873" i="2"/>
  <c r="W873" i="2"/>
  <c r="V873" i="2"/>
  <c r="U873" i="2"/>
  <c r="T873" i="2"/>
  <c r="AA872" i="2"/>
  <c r="Z872" i="2"/>
  <c r="Y872" i="2"/>
  <c r="X872" i="2"/>
  <c r="W872" i="2"/>
  <c r="V872" i="2"/>
  <c r="U872" i="2"/>
  <c r="T872" i="2"/>
  <c r="AA871" i="2"/>
  <c r="Z871" i="2"/>
  <c r="Y871" i="2"/>
  <c r="W871" i="2"/>
  <c r="V871" i="2"/>
  <c r="U871" i="2"/>
  <c r="AA870" i="2"/>
  <c r="Z870" i="2"/>
  <c r="Y870" i="2"/>
  <c r="W870" i="2"/>
  <c r="V870" i="2"/>
  <c r="U870" i="2"/>
  <c r="AA869" i="2"/>
  <c r="Z869" i="2"/>
  <c r="Y869" i="2"/>
  <c r="X869" i="2"/>
  <c r="W869" i="2"/>
  <c r="V869" i="2"/>
  <c r="U869" i="2"/>
  <c r="T869" i="2"/>
  <c r="AA868" i="2"/>
  <c r="Z868" i="2"/>
  <c r="Y868" i="2"/>
  <c r="W868" i="2"/>
  <c r="V868" i="2"/>
  <c r="U868" i="2"/>
  <c r="AA867" i="2"/>
  <c r="Z867" i="2"/>
  <c r="Y867" i="2"/>
  <c r="X867" i="2"/>
  <c r="W867" i="2"/>
  <c r="V867" i="2"/>
  <c r="U867" i="2"/>
  <c r="T867" i="2"/>
  <c r="AA866" i="2"/>
  <c r="Z866" i="2"/>
  <c r="Y866" i="2"/>
  <c r="X866" i="2"/>
  <c r="W866" i="2"/>
  <c r="V866" i="2"/>
  <c r="U866" i="2"/>
  <c r="T866" i="2"/>
  <c r="AA865" i="2"/>
  <c r="Z865" i="2"/>
  <c r="Y865" i="2"/>
  <c r="X865" i="2"/>
  <c r="W865" i="2"/>
  <c r="V865" i="2"/>
  <c r="U865" i="2"/>
  <c r="T865" i="2"/>
  <c r="AA864" i="2"/>
  <c r="Z864" i="2"/>
  <c r="Y864" i="2"/>
  <c r="X864" i="2"/>
  <c r="W864" i="2"/>
  <c r="V864" i="2"/>
  <c r="U864" i="2"/>
  <c r="T864" i="2"/>
  <c r="AA863" i="2"/>
  <c r="Z863" i="2"/>
  <c r="Y863" i="2"/>
  <c r="X863" i="2"/>
  <c r="W863" i="2"/>
  <c r="V863" i="2"/>
  <c r="U863" i="2"/>
  <c r="T863" i="2"/>
  <c r="AA862" i="2"/>
  <c r="Z862" i="2"/>
  <c r="Y862" i="2"/>
  <c r="X862" i="2"/>
  <c r="W862" i="2"/>
  <c r="V862" i="2"/>
  <c r="U862" i="2"/>
  <c r="T862" i="2"/>
  <c r="AA861" i="2"/>
  <c r="Z861" i="2"/>
  <c r="Y861" i="2"/>
  <c r="X861" i="2"/>
  <c r="W861" i="2"/>
  <c r="V861" i="2"/>
  <c r="U861" i="2"/>
  <c r="T861" i="2"/>
  <c r="AA860" i="2"/>
  <c r="Z860" i="2"/>
  <c r="Y860" i="2"/>
  <c r="X860" i="2"/>
  <c r="W860" i="2"/>
  <c r="V860" i="2"/>
  <c r="U860" i="2"/>
  <c r="T860" i="2"/>
  <c r="AA859" i="2"/>
  <c r="Z859" i="2"/>
  <c r="Y859" i="2"/>
  <c r="X859" i="2"/>
  <c r="W859" i="2"/>
  <c r="V859" i="2"/>
  <c r="U859" i="2"/>
  <c r="T859" i="2"/>
  <c r="AA858" i="2"/>
  <c r="Z858" i="2"/>
  <c r="Y858" i="2"/>
  <c r="X858" i="2"/>
  <c r="W858" i="2"/>
  <c r="V858" i="2"/>
  <c r="U858" i="2"/>
  <c r="T858" i="2"/>
  <c r="AA857" i="2"/>
  <c r="Z857" i="2"/>
  <c r="Y857" i="2"/>
  <c r="W857" i="2"/>
  <c r="V857" i="2"/>
  <c r="U857" i="2"/>
  <c r="AA856" i="2"/>
  <c r="Z856" i="2"/>
  <c r="Y856" i="2"/>
  <c r="W856" i="2"/>
  <c r="V856" i="2"/>
  <c r="U856" i="2"/>
  <c r="AA855" i="2"/>
  <c r="Z855" i="2"/>
  <c r="Y855" i="2"/>
  <c r="W855" i="2"/>
  <c r="V855" i="2"/>
  <c r="U855" i="2"/>
  <c r="AA854" i="2"/>
  <c r="Z854" i="2"/>
  <c r="Y854" i="2"/>
  <c r="W854" i="2"/>
  <c r="V854" i="2"/>
  <c r="U854" i="2"/>
  <c r="AA853" i="2"/>
  <c r="Z853" i="2"/>
  <c r="Y853" i="2"/>
  <c r="X853" i="2"/>
  <c r="T853" i="2" s="1"/>
  <c r="W853" i="2"/>
  <c r="V853" i="2"/>
  <c r="U853" i="2"/>
  <c r="AA852" i="2"/>
  <c r="Z852" i="2"/>
  <c r="Y852" i="2"/>
  <c r="X852" i="2"/>
  <c r="W852" i="2"/>
  <c r="V852" i="2"/>
  <c r="U852" i="2"/>
  <c r="T852" i="2"/>
  <c r="AA851" i="2"/>
  <c r="Z851" i="2"/>
  <c r="Y851" i="2"/>
  <c r="X851" i="2"/>
  <c r="W851" i="2"/>
  <c r="V851" i="2"/>
  <c r="U851" i="2"/>
  <c r="T851" i="2"/>
  <c r="AA850" i="2"/>
  <c r="Z850" i="2"/>
  <c r="Y850" i="2"/>
  <c r="W850" i="2"/>
  <c r="V850" i="2"/>
  <c r="U850" i="2"/>
  <c r="AA849" i="2"/>
  <c r="Z849" i="2"/>
  <c r="Y849" i="2"/>
  <c r="W849" i="2"/>
  <c r="V849" i="2"/>
  <c r="U849" i="2"/>
  <c r="AA848" i="2"/>
  <c r="Z848" i="2"/>
  <c r="Y848" i="2"/>
  <c r="W848" i="2"/>
  <c r="V848" i="2"/>
  <c r="U848" i="2"/>
  <c r="AA847" i="2"/>
  <c r="Z847" i="2"/>
  <c r="Y847" i="2"/>
  <c r="W847" i="2"/>
  <c r="V847" i="2"/>
  <c r="U847" i="2"/>
  <c r="AA846" i="2"/>
  <c r="Z846" i="2"/>
  <c r="Y846" i="2"/>
  <c r="W846" i="2"/>
  <c r="V846" i="2"/>
  <c r="U846" i="2"/>
  <c r="AA845" i="2"/>
  <c r="Z845" i="2"/>
  <c r="Y845" i="2"/>
  <c r="W845" i="2"/>
  <c r="V845" i="2"/>
  <c r="U845" i="2"/>
  <c r="AA844" i="2"/>
  <c r="Z844" i="2"/>
  <c r="Y844" i="2"/>
  <c r="W844" i="2"/>
  <c r="V844" i="2"/>
  <c r="U844" i="2"/>
  <c r="AA843" i="2"/>
  <c r="Z843" i="2"/>
  <c r="Y843" i="2"/>
  <c r="X843" i="2"/>
  <c r="T843" i="2" s="1"/>
  <c r="W843" i="2"/>
  <c r="V843" i="2"/>
  <c r="U843" i="2"/>
  <c r="AA842" i="2"/>
  <c r="Z842" i="2"/>
  <c r="Y842" i="2"/>
  <c r="W842" i="2"/>
  <c r="V842" i="2"/>
  <c r="U842" i="2"/>
  <c r="AA841" i="2"/>
  <c r="Z841" i="2"/>
  <c r="Y841" i="2"/>
  <c r="W841" i="2"/>
  <c r="V841" i="2"/>
  <c r="U841" i="2"/>
  <c r="AA840" i="2"/>
  <c r="Z840" i="2"/>
  <c r="Y840" i="2"/>
  <c r="W840" i="2"/>
  <c r="V840" i="2"/>
  <c r="U840" i="2"/>
  <c r="AA839" i="2"/>
  <c r="Z839" i="2"/>
  <c r="Y839" i="2"/>
  <c r="W839" i="2"/>
  <c r="V839" i="2"/>
  <c r="U839" i="2"/>
  <c r="AA838" i="2"/>
  <c r="Z838" i="2"/>
  <c r="Y838" i="2"/>
  <c r="W838" i="2"/>
  <c r="V838" i="2"/>
  <c r="U838" i="2"/>
  <c r="AA837" i="2"/>
  <c r="Z837" i="2"/>
  <c r="Y837" i="2"/>
  <c r="W837" i="2"/>
  <c r="V837" i="2"/>
  <c r="U837" i="2"/>
  <c r="AA836" i="2"/>
  <c r="Z836" i="2"/>
  <c r="Y836" i="2"/>
  <c r="W836" i="2"/>
  <c r="V836" i="2"/>
  <c r="U836" i="2"/>
  <c r="AA835" i="2"/>
  <c r="Z835" i="2"/>
  <c r="Y835" i="2"/>
  <c r="W835" i="2"/>
  <c r="V835" i="2"/>
  <c r="U835" i="2"/>
  <c r="AA834" i="2"/>
  <c r="Z834" i="2"/>
  <c r="Y834" i="2"/>
  <c r="W834" i="2"/>
  <c r="V834" i="2"/>
  <c r="U834" i="2"/>
  <c r="AA833" i="2"/>
  <c r="Z833" i="2"/>
  <c r="Y833" i="2"/>
  <c r="W833" i="2"/>
  <c r="V833" i="2"/>
  <c r="U833" i="2"/>
  <c r="AA832" i="2"/>
  <c r="Z832" i="2"/>
  <c r="Y832" i="2"/>
  <c r="W832" i="2"/>
  <c r="V832" i="2"/>
  <c r="U832" i="2"/>
  <c r="AA831" i="2"/>
  <c r="Z831" i="2"/>
  <c r="Y831" i="2"/>
  <c r="W831" i="2"/>
  <c r="V831" i="2"/>
  <c r="U831" i="2"/>
  <c r="AA830" i="2"/>
  <c r="Z830" i="2"/>
  <c r="Y830" i="2"/>
  <c r="W830" i="2"/>
  <c r="V830" i="2"/>
  <c r="U830" i="2"/>
  <c r="AA829" i="2"/>
  <c r="Z829" i="2"/>
  <c r="Y829" i="2"/>
  <c r="W829" i="2"/>
  <c r="V829" i="2"/>
  <c r="U829" i="2"/>
  <c r="AA828" i="2"/>
  <c r="Z828" i="2"/>
  <c r="Y828" i="2"/>
  <c r="W828" i="2"/>
  <c r="V828" i="2"/>
  <c r="U828" i="2"/>
  <c r="AA827" i="2"/>
  <c r="Z827" i="2"/>
  <c r="Y827" i="2"/>
  <c r="W827" i="2"/>
  <c r="V827" i="2"/>
  <c r="U827" i="2"/>
  <c r="AA826" i="2"/>
  <c r="Z826" i="2"/>
  <c r="Y826" i="2"/>
  <c r="W826" i="2"/>
  <c r="V826" i="2"/>
  <c r="U826" i="2"/>
  <c r="AA825" i="2"/>
  <c r="Z825" i="2"/>
  <c r="Y825" i="2"/>
  <c r="X825" i="2"/>
  <c r="W825" i="2"/>
  <c r="V825" i="2"/>
  <c r="U825" i="2"/>
  <c r="T825" i="2"/>
  <c r="AA824" i="2"/>
  <c r="Z824" i="2"/>
  <c r="Y824" i="2"/>
  <c r="W824" i="2"/>
  <c r="V824" i="2"/>
  <c r="U824" i="2"/>
  <c r="AA823" i="2"/>
  <c r="Z823" i="2"/>
  <c r="Y823" i="2"/>
  <c r="W823" i="2"/>
  <c r="V823" i="2"/>
  <c r="U823" i="2"/>
  <c r="AA822" i="2"/>
  <c r="Z822" i="2"/>
  <c r="Y822" i="2"/>
  <c r="W822" i="2"/>
  <c r="V822" i="2"/>
  <c r="U822" i="2"/>
  <c r="AA821" i="2"/>
  <c r="Z821" i="2"/>
  <c r="Y821" i="2"/>
  <c r="W821" i="2"/>
  <c r="V821" i="2"/>
  <c r="U821" i="2"/>
  <c r="AA820" i="2"/>
  <c r="Z820" i="2"/>
  <c r="Y820" i="2"/>
  <c r="W820" i="2"/>
  <c r="V820" i="2"/>
  <c r="U820" i="2"/>
  <c r="AA819" i="2"/>
  <c r="Z819" i="2"/>
  <c r="Y819" i="2"/>
  <c r="W819" i="2"/>
  <c r="V819" i="2"/>
  <c r="U819" i="2"/>
  <c r="AA818" i="2"/>
  <c r="Z818" i="2"/>
  <c r="Y818" i="2"/>
  <c r="W818" i="2"/>
  <c r="V818" i="2"/>
  <c r="U818" i="2"/>
  <c r="AA817" i="2"/>
  <c r="Z817" i="2"/>
  <c r="Y817" i="2"/>
  <c r="W817" i="2"/>
  <c r="V817" i="2"/>
  <c r="U817" i="2"/>
  <c r="AA816" i="2"/>
  <c r="Z816" i="2"/>
  <c r="Y816" i="2"/>
  <c r="W816" i="2"/>
  <c r="V816" i="2"/>
  <c r="U816" i="2"/>
  <c r="AA815" i="2"/>
  <c r="Z815" i="2"/>
  <c r="Y815" i="2"/>
  <c r="W815" i="2"/>
  <c r="V815" i="2"/>
  <c r="U815" i="2"/>
  <c r="AA814" i="2"/>
  <c r="Z814" i="2"/>
  <c r="Y814" i="2"/>
  <c r="W814" i="2"/>
  <c r="V814" i="2"/>
  <c r="U814" i="2"/>
  <c r="AA813" i="2"/>
  <c r="Z813" i="2"/>
  <c r="Y813" i="2"/>
  <c r="W813" i="2"/>
  <c r="V813" i="2"/>
  <c r="U813" i="2"/>
  <c r="AA812" i="2"/>
  <c r="Z812" i="2"/>
  <c r="Y812" i="2"/>
  <c r="W812" i="2"/>
  <c r="V812" i="2"/>
  <c r="U812" i="2"/>
  <c r="AA811" i="2"/>
  <c r="Z811" i="2"/>
  <c r="Y811" i="2"/>
  <c r="W811" i="2"/>
  <c r="V811" i="2"/>
  <c r="U811" i="2"/>
  <c r="AA810" i="2"/>
  <c r="Z810" i="2"/>
  <c r="Y810" i="2"/>
  <c r="X810" i="2"/>
  <c r="T810" i="2" s="1"/>
  <c r="W810" i="2"/>
  <c r="V810" i="2"/>
  <c r="U810" i="2"/>
  <c r="AA809" i="2"/>
  <c r="Z809" i="2"/>
  <c r="Y809" i="2"/>
  <c r="X809" i="2"/>
  <c r="W809" i="2"/>
  <c r="V809" i="2"/>
  <c r="U809" i="2"/>
  <c r="T809" i="2"/>
  <c r="AA808" i="2"/>
  <c r="Z808" i="2"/>
  <c r="Y808" i="2"/>
  <c r="X808" i="2"/>
  <c r="W808" i="2"/>
  <c r="V808" i="2"/>
  <c r="U808" i="2"/>
  <c r="T808" i="2"/>
  <c r="AA807" i="2"/>
  <c r="Z807" i="2"/>
  <c r="Y807" i="2"/>
  <c r="X807" i="2"/>
  <c r="W807" i="2"/>
  <c r="V807" i="2"/>
  <c r="U807" i="2"/>
  <c r="T807" i="2"/>
  <c r="AA806" i="2"/>
  <c r="Z806" i="2"/>
  <c r="Y806" i="2"/>
  <c r="W806" i="2"/>
  <c r="V806" i="2"/>
  <c r="U806" i="2"/>
  <c r="AA805" i="2"/>
  <c r="Z805" i="2"/>
  <c r="Y805" i="2"/>
  <c r="W805" i="2"/>
  <c r="V805" i="2"/>
  <c r="U805" i="2"/>
  <c r="AA804" i="2"/>
  <c r="Z804" i="2"/>
  <c r="Y804" i="2"/>
  <c r="W804" i="2"/>
  <c r="V804" i="2"/>
  <c r="U804" i="2"/>
  <c r="AA803" i="2"/>
  <c r="Z803" i="2"/>
  <c r="Y803" i="2"/>
  <c r="W803" i="2"/>
  <c r="V803" i="2"/>
  <c r="U803" i="2"/>
  <c r="AA802" i="2"/>
  <c r="Z802" i="2"/>
  <c r="Y802" i="2"/>
  <c r="W802" i="2"/>
  <c r="V802" i="2"/>
  <c r="U802" i="2"/>
  <c r="AA801" i="2"/>
  <c r="Z801" i="2"/>
  <c r="Y801" i="2"/>
  <c r="W801" i="2"/>
  <c r="V801" i="2"/>
  <c r="U801" i="2"/>
  <c r="AA800" i="2"/>
  <c r="Z800" i="2"/>
  <c r="Y800" i="2"/>
  <c r="W800" i="2"/>
  <c r="V800" i="2"/>
  <c r="U800" i="2"/>
  <c r="AA799" i="2"/>
  <c r="Z799" i="2"/>
  <c r="Y799" i="2"/>
  <c r="W799" i="2"/>
  <c r="V799" i="2"/>
  <c r="U799" i="2"/>
  <c r="AA798" i="2"/>
  <c r="Z798" i="2"/>
  <c r="Y798" i="2"/>
  <c r="W798" i="2"/>
  <c r="V798" i="2"/>
  <c r="U798" i="2"/>
  <c r="AA797" i="2"/>
  <c r="Z797" i="2"/>
  <c r="Y797" i="2"/>
  <c r="W797" i="2"/>
  <c r="V797" i="2"/>
  <c r="U797" i="2"/>
  <c r="AA796" i="2"/>
  <c r="Z796" i="2"/>
  <c r="Y796" i="2"/>
  <c r="W796" i="2"/>
  <c r="V796" i="2"/>
  <c r="U796" i="2"/>
  <c r="AA795" i="2"/>
  <c r="Z795" i="2"/>
  <c r="Y795" i="2"/>
  <c r="W795" i="2"/>
  <c r="V795" i="2"/>
  <c r="U795" i="2"/>
  <c r="AA794" i="2"/>
  <c r="Z794" i="2"/>
  <c r="Y794" i="2"/>
  <c r="W794" i="2"/>
  <c r="V794" i="2"/>
  <c r="U794" i="2"/>
  <c r="AA793" i="2"/>
  <c r="Z793" i="2"/>
  <c r="Y793" i="2"/>
  <c r="W793" i="2"/>
  <c r="V793" i="2"/>
  <c r="U793" i="2"/>
  <c r="AA792" i="2"/>
  <c r="Z792" i="2"/>
  <c r="Y792" i="2"/>
  <c r="X792" i="2"/>
  <c r="W792" i="2"/>
  <c r="V792" i="2"/>
  <c r="U792" i="2"/>
  <c r="T792" i="2"/>
  <c r="AA791" i="2"/>
  <c r="Z791" i="2"/>
  <c r="Y791" i="2"/>
  <c r="X791" i="2"/>
  <c r="W791" i="2"/>
  <c r="V791" i="2"/>
  <c r="U791" i="2"/>
  <c r="T791" i="2"/>
  <c r="AA790" i="2"/>
  <c r="Z790" i="2"/>
  <c r="Y790" i="2"/>
  <c r="X790" i="2"/>
  <c r="W790" i="2"/>
  <c r="V790" i="2"/>
  <c r="U790" i="2"/>
  <c r="T790" i="2"/>
  <c r="AA789" i="2"/>
  <c r="Z789" i="2"/>
  <c r="Y789" i="2"/>
  <c r="W789" i="2"/>
  <c r="V789" i="2"/>
  <c r="U789" i="2"/>
  <c r="AA788" i="2"/>
  <c r="Z788" i="2"/>
  <c r="Y788" i="2"/>
  <c r="W788" i="2"/>
  <c r="V788" i="2"/>
  <c r="U788" i="2"/>
  <c r="AA787" i="2"/>
  <c r="Z787" i="2"/>
  <c r="Y787" i="2"/>
  <c r="W787" i="2"/>
  <c r="V787" i="2"/>
  <c r="U787" i="2"/>
  <c r="AA786" i="2"/>
  <c r="Z786" i="2"/>
  <c r="Y786" i="2"/>
  <c r="W786" i="2"/>
  <c r="V786" i="2"/>
  <c r="U786" i="2"/>
  <c r="AA785" i="2"/>
  <c r="Z785" i="2"/>
  <c r="Y785" i="2"/>
  <c r="W785" i="2"/>
  <c r="V785" i="2"/>
  <c r="U785" i="2"/>
  <c r="AA784" i="2"/>
  <c r="Z784" i="2"/>
  <c r="Y784" i="2"/>
  <c r="W784" i="2"/>
  <c r="V784" i="2"/>
  <c r="U784" i="2"/>
  <c r="AA783" i="2"/>
  <c r="Z783" i="2"/>
  <c r="Y783" i="2"/>
  <c r="W783" i="2"/>
  <c r="V783" i="2"/>
  <c r="U783" i="2"/>
  <c r="AA782" i="2"/>
  <c r="Z782" i="2"/>
  <c r="Y782" i="2"/>
  <c r="W782" i="2"/>
  <c r="V782" i="2"/>
  <c r="U782" i="2"/>
  <c r="AA781" i="2"/>
  <c r="Z781" i="2"/>
  <c r="Y781" i="2"/>
  <c r="W781" i="2"/>
  <c r="V781" i="2"/>
  <c r="U781" i="2"/>
  <c r="AA780" i="2"/>
  <c r="Z780" i="2"/>
  <c r="Y780" i="2"/>
  <c r="W780" i="2"/>
  <c r="V780" i="2"/>
  <c r="U780" i="2"/>
  <c r="AA779" i="2"/>
  <c r="Z779" i="2"/>
  <c r="Y779" i="2"/>
  <c r="W779" i="2"/>
  <c r="V779" i="2"/>
  <c r="U779" i="2"/>
  <c r="AA778" i="2"/>
  <c r="Z778" i="2"/>
  <c r="Y778" i="2"/>
  <c r="W778" i="2"/>
  <c r="V778" i="2"/>
  <c r="U778" i="2"/>
  <c r="AA777" i="2"/>
  <c r="Z777" i="2"/>
  <c r="Y777" i="2"/>
  <c r="W777" i="2"/>
  <c r="V777" i="2"/>
  <c r="U777" i="2"/>
  <c r="AA776" i="2"/>
  <c r="Z776" i="2"/>
  <c r="Y776" i="2"/>
  <c r="W776" i="2"/>
  <c r="V776" i="2"/>
  <c r="U776" i="2"/>
  <c r="AA775" i="2"/>
  <c r="Z775" i="2"/>
  <c r="Y775" i="2"/>
  <c r="W775" i="2"/>
  <c r="V775" i="2"/>
  <c r="U775" i="2"/>
  <c r="AA774" i="2"/>
  <c r="Z774" i="2"/>
  <c r="Y774" i="2"/>
  <c r="W774" i="2"/>
  <c r="V774" i="2"/>
  <c r="U774" i="2"/>
  <c r="AA773" i="2"/>
  <c r="Z773" i="2"/>
  <c r="Y773" i="2"/>
  <c r="W773" i="2"/>
  <c r="V773" i="2"/>
  <c r="U773" i="2"/>
  <c r="AA772" i="2"/>
  <c r="Z772" i="2"/>
  <c r="Y772" i="2"/>
  <c r="W772" i="2"/>
  <c r="V772" i="2"/>
  <c r="U772" i="2"/>
  <c r="AA771" i="2"/>
  <c r="Z771" i="2"/>
  <c r="Y771" i="2"/>
  <c r="W771" i="2"/>
  <c r="V771" i="2"/>
  <c r="U771" i="2"/>
  <c r="AA770" i="2"/>
  <c r="Z770" i="2"/>
  <c r="Y770" i="2"/>
  <c r="W770" i="2"/>
  <c r="V770" i="2"/>
  <c r="U770" i="2"/>
  <c r="AA769" i="2"/>
  <c r="Z769" i="2"/>
  <c r="Y769" i="2"/>
  <c r="W769" i="2"/>
  <c r="V769" i="2"/>
  <c r="U769" i="2"/>
  <c r="AA768" i="2"/>
  <c r="Z768" i="2"/>
  <c r="Y768" i="2"/>
  <c r="W768" i="2"/>
  <c r="V768" i="2"/>
  <c r="U768" i="2"/>
  <c r="AA767" i="2"/>
  <c r="Z767" i="2"/>
  <c r="Y767" i="2"/>
  <c r="X767" i="2"/>
  <c r="W767" i="2"/>
  <c r="V767" i="2"/>
  <c r="U767" i="2"/>
  <c r="T767" i="2"/>
  <c r="AA766" i="2"/>
  <c r="Z766" i="2"/>
  <c r="Y766" i="2"/>
  <c r="X766" i="2"/>
  <c r="W766" i="2"/>
  <c r="V766" i="2"/>
  <c r="U766" i="2"/>
  <c r="T766" i="2"/>
  <c r="AA765" i="2"/>
  <c r="Z765" i="2"/>
  <c r="Y765" i="2"/>
  <c r="X765" i="2"/>
  <c r="W765" i="2"/>
  <c r="V765" i="2"/>
  <c r="U765" i="2"/>
  <c r="T765" i="2"/>
  <c r="AA764" i="2"/>
  <c r="Z764" i="2"/>
  <c r="Y764" i="2"/>
  <c r="X764" i="2"/>
  <c r="W764" i="2"/>
  <c r="V764" i="2"/>
  <c r="U764" i="2"/>
  <c r="T764" i="2"/>
  <c r="AA763" i="2"/>
  <c r="Z763" i="2"/>
  <c r="Y763" i="2"/>
  <c r="W763" i="2"/>
  <c r="V763" i="2"/>
  <c r="U763" i="2"/>
  <c r="AA762" i="2"/>
  <c r="Z762" i="2"/>
  <c r="Y762" i="2"/>
  <c r="W762" i="2"/>
  <c r="V762" i="2"/>
  <c r="U762" i="2"/>
  <c r="AA761" i="2"/>
  <c r="Z761" i="2"/>
  <c r="Y761" i="2"/>
  <c r="W761" i="2"/>
  <c r="V761" i="2"/>
  <c r="U761" i="2"/>
  <c r="AA760" i="2"/>
  <c r="Z760" i="2"/>
  <c r="Y760" i="2"/>
  <c r="W760" i="2"/>
  <c r="V760" i="2"/>
  <c r="U760" i="2"/>
  <c r="AA759" i="2"/>
  <c r="Z759" i="2"/>
  <c r="Y759" i="2"/>
  <c r="W759" i="2"/>
  <c r="V759" i="2"/>
  <c r="U759" i="2"/>
  <c r="AA758" i="2"/>
  <c r="Z758" i="2"/>
  <c r="Y758" i="2"/>
  <c r="W758" i="2"/>
  <c r="V758" i="2"/>
  <c r="U758" i="2"/>
  <c r="AA757" i="2"/>
  <c r="Z757" i="2"/>
  <c r="Y757" i="2"/>
  <c r="W757" i="2"/>
  <c r="V757" i="2"/>
  <c r="U757" i="2"/>
  <c r="AA756" i="2"/>
  <c r="Z756" i="2"/>
  <c r="Y756" i="2"/>
  <c r="W756" i="2"/>
  <c r="V756" i="2"/>
  <c r="U756" i="2"/>
  <c r="AA755" i="2"/>
  <c r="Z755" i="2"/>
  <c r="Y755" i="2"/>
  <c r="W755" i="2"/>
  <c r="V755" i="2"/>
  <c r="U755" i="2"/>
  <c r="AA754" i="2"/>
  <c r="Z754" i="2"/>
  <c r="Y754" i="2"/>
  <c r="W754" i="2"/>
  <c r="V754" i="2"/>
  <c r="U754" i="2"/>
  <c r="AA753" i="2"/>
  <c r="Z753" i="2"/>
  <c r="Y753" i="2"/>
  <c r="W753" i="2"/>
  <c r="V753" i="2"/>
  <c r="U753" i="2"/>
  <c r="AA752" i="2"/>
  <c r="Z752" i="2"/>
  <c r="Y752" i="2"/>
  <c r="W752" i="2"/>
  <c r="V752" i="2"/>
  <c r="U752" i="2"/>
  <c r="AA751" i="2"/>
  <c r="Z751" i="2"/>
  <c r="Y751" i="2"/>
  <c r="X751" i="2"/>
  <c r="T751" i="2" s="1"/>
  <c r="W751" i="2"/>
  <c r="V751" i="2"/>
  <c r="U751" i="2"/>
  <c r="AA750" i="2"/>
  <c r="Z750" i="2"/>
  <c r="Y750" i="2"/>
  <c r="X750" i="2"/>
  <c r="W750" i="2"/>
  <c r="V750" i="2"/>
  <c r="U750" i="2"/>
  <c r="T750" i="2"/>
  <c r="AA749" i="2"/>
  <c r="Z749" i="2"/>
  <c r="Y749" i="2"/>
  <c r="X749" i="2"/>
  <c r="W749" i="2"/>
  <c r="V749" i="2"/>
  <c r="U749" i="2"/>
  <c r="T749" i="2"/>
  <c r="AA748" i="2"/>
  <c r="Z748" i="2"/>
  <c r="Y748" i="2"/>
  <c r="W748" i="2"/>
  <c r="V748" i="2"/>
  <c r="U748" i="2"/>
  <c r="AA747" i="2"/>
  <c r="Z747" i="2"/>
  <c r="Y747" i="2"/>
  <c r="W747" i="2"/>
  <c r="V747" i="2"/>
  <c r="U747" i="2"/>
  <c r="AA746" i="2"/>
  <c r="Z746" i="2"/>
  <c r="Y746" i="2"/>
  <c r="W746" i="2"/>
  <c r="V746" i="2"/>
  <c r="U746" i="2"/>
  <c r="AA745" i="2"/>
  <c r="Z745" i="2"/>
  <c r="Y745" i="2"/>
  <c r="W745" i="2"/>
  <c r="V745" i="2"/>
  <c r="U745" i="2"/>
  <c r="AA744" i="2"/>
  <c r="Z744" i="2"/>
  <c r="Y744" i="2"/>
  <c r="W744" i="2"/>
  <c r="V744" i="2"/>
  <c r="U744" i="2"/>
  <c r="AA743" i="2"/>
  <c r="Z743" i="2"/>
  <c r="Y743" i="2"/>
  <c r="W743" i="2"/>
  <c r="V743" i="2"/>
  <c r="U743" i="2"/>
  <c r="AA742" i="2"/>
  <c r="Z742" i="2"/>
  <c r="Y742" i="2"/>
  <c r="W742" i="2"/>
  <c r="V742" i="2"/>
  <c r="U742" i="2"/>
  <c r="AA741" i="2"/>
  <c r="Z741" i="2"/>
  <c r="Y741" i="2"/>
  <c r="W741" i="2"/>
  <c r="V741" i="2"/>
  <c r="U741" i="2"/>
  <c r="AA740" i="2"/>
  <c r="Z740" i="2"/>
  <c r="Y740" i="2"/>
  <c r="W740" i="2"/>
  <c r="V740" i="2"/>
  <c r="U740" i="2"/>
  <c r="AA739" i="2"/>
  <c r="Z739" i="2"/>
  <c r="Y739" i="2"/>
  <c r="X739" i="2"/>
  <c r="T739" i="2" s="1"/>
  <c r="W739" i="2"/>
  <c r="V739" i="2"/>
  <c r="U739" i="2"/>
  <c r="AA738" i="2"/>
  <c r="Z738" i="2"/>
  <c r="Y738" i="2"/>
  <c r="W738" i="2"/>
  <c r="V738" i="2"/>
  <c r="U738" i="2"/>
  <c r="AA737" i="2"/>
  <c r="Z737" i="2"/>
  <c r="Y737" i="2"/>
  <c r="W737" i="2"/>
  <c r="V737" i="2"/>
  <c r="U737" i="2"/>
  <c r="AA736" i="2"/>
  <c r="Z736" i="2"/>
  <c r="Y736" i="2"/>
  <c r="W736" i="2"/>
  <c r="V736" i="2"/>
  <c r="U736" i="2"/>
  <c r="AA735" i="2"/>
  <c r="Z735" i="2"/>
  <c r="Y735" i="2"/>
  <c r="W735" i="2"/>
  <c r="V735" i="2"/>
  <c r="U735" i="2"/>
  <c r="AA734" i="2"/>
  <c r="Z734" i="2"/>
  <c r="Y734" i="2"/>
  <c r="W734" i="2"/>
  <c r="V734" i="2"/>
  <c r="U734" i="2"/>
  <c r="AA733" i="2"/>
  <c r="Z733" i="2"/>
  <c r="Y733" i="2"/>
  <c r="X733" i="2"/>
  <c r="W733" i="2"/>
  <c r="V733" i="2"/>
  <c r="U733" i="2"/>
  <c r="T733" i="2"/>
  <c r="AA732" i="2"/>
  <c r="Z732" i="2"/>
  <c r="Y732" i="2"/>
  <c r="X732" i="2"/>
  <c r="W732" i="2"/>
  <c r="V732" i="2"/>
  <c r="U732" i="2"/>
  <c r="T732" i="2"/>
  <c r="AA731" i="2"/>
  <c r="Z731" i="2"/>
  <c r="Y731" i="2"/>
  <c r="W731" i="2"/>
  <c r="V731" i="2"/>
  <c r="U731" i="2"/>
  <c r="AA730" i="2"/>
  <c r="Z730" i="2"/>
  <c r="Y730" i="2"/>
  <c r="X730" i="2"/>
  <c r="W730" i="2"/>
  <c r="V730" i="2"/>
  <c r="U730" i="2"/>
  <c r="T730" i="2"/>
  <c r="AA729" i="2"/>
  <c r="Z729" i="2"/>
  <c r="Y729" i="2"/>
  <c r="W729" i="2"/>
  <c r="V729" i="2"/>
  <c r="U729" i="2"/>
  <c r="AA728" i="2"/>
  <c r="Z728" i="2"/>
  <c r="Y728" i="2"/>
  <c r="W728" i="2"/>
  <c r="V728" i="2"/>
  <c r="U728" i="2"/>
  <c r="AA727" i="2"/>
  <c r="Z727" i="2"/>
  <c r="Y727" i="2"/>
  <c r="W727" i="2"/>
  <c r="V727" i="2"/>
  <c r="U727" i="2"/>
  <c r="AA726" i="2"/>
  <c r="Z726" i="2"/>
  <c r="Y726" i="2"/>
  <c r="W726" i="2"/>
  <c r="V726" i="2"/>
  <c r="U726" i="2"/>
  <c r="AA725" i="2"/>
  <c r="Z725" i="2"/>
  <c r="Y725" i="2"/>
  <c r="W725" i="2"/>
  <c r="V725" i="2"/>
  <c r="U725" i="2"/>
  <c r="AA724" i="2"/>
  <c r="Z724" i="2"/>
  <c r="Y724" i="2"/>
  <c r="W724" i="2"/>
  <c r="V724" i="2"/>
  <c r="U724" i="2"/>
  <c r="AA723" i="2"/>
  <c r="Z723" i="2"/>
  <c r="Y723" i="2"/>
  <c r="W723" i="2"/>
  <c r="V723" i="2"/>
  <c r="U723" i="2"/>
  <c r="AA722" i="2"/>
  <c r="Z722" i="2"/>
  <c r="Y722" i="2"/>
  <c r="W722" i="2"/>
  <c r="V722" i="2"/>
  <c r="U722" i="2"/>
  <c r="AA721" i="2"/>
  <c r="Z721" i="2"/>
  <c r="Y721" i="2"/>
  <c r="W721" i="2"/>
  <c r="V721" i="2"/>
  <c r="U721" i="2"/>
  <c r="AA720" i="2"/>
  <c r="Z720" i="2"/>
  <c r="Y720" i="2"/>
  <c r="W720" i="2"/>
  <c r="V720" i="2"/>
  <c r="U720" i="2"/>
  <c r="AA719" i="2"/>
  <c r="Z719" i="2"/>
  <c r="Y719" i="2"/>
  <c r="X719" i="2"/>
  <c r="W719" i="2"/>
  <c r="V719" i="2"/>
  <c r="U719" i="2"/>
  <c r="T719" i="2"/>
  <c r="AA718" i="2"/>
  <c r="Z718" i="2"/>
  <c r="Y718" i="2"/>
  <c r="X718" i="2"/>
  <c r="W718" i="2"/>
  <c r="V718" i="2"/>
  <c r="U718" i="2"/>
  <c r="T718" i="2"/>
  <c r="AA717" i="2"/>
  <c r="Z717" i="2"/>
  <c r="Y717" i="2"/>
  <c r="X717" i="2"/>
  <c r="W717" i="2"/>
  <c r="V717" i="2"/>
  <c r="U717" i="2"/>
  <c r="T717" i="2"/>
  <c r="AA716" i="2"/>
  <c r="Z716" i="2"/>
  <c r="Y716" i="2"/>
  <c r="X716" i="2"/>
  <c r="W716" i="2"/>
  <c r="V716" i="2"/>
  <c r="U716" i="2"/>
  <c r="T716" i="2"/>
  <c r="AA715" i="2"/>
  <c r="Z715" i="2"/>
  <c r="Y715" i="2"/>
  <c r="X715" i="2"/>
  <c r="W715" i="2"/>
  <c r="V715" i="2"/>
  <c r="U715" i="2"/>
  <c r="T715" i="2"/>
  <c r="AA714" i="2"/>
  <c r="Z714" i="2"/>
  <c r="Y714" i="2"/>
  <c r="W714" i="2"/>
  <c r="V714" i="2"/>
  <c r="U714" i="2"/>
  <c r="AA713" i="2"/>
  <c r="Z713" i="2"/>
  <c r="Y713" i="2"/>
  <c r="W713" i="2"/>
  <c r="V713" i="2"/>
  <c r="U713" i="2"/>
  <c r="AA712" i="2"/>
  <c r="Z712" i="2"/>
  <c r="Y712" i="2"/>
  <c r="W712" i="2"/>
  <c r="V712" i="2"/>
  <c r="U712" i="2"/>
  <c r="AA711" i="2"/>
  <c r="Z711" i="2"/>
  <c r="Y711" i="2"/>
  <c r="W711" i="2"/>
  <c r="V711" i="2"/>
  <c r="U711" i="2"/>
  <c r="AA710" i="2"/>
  <c r="Z710" i="2"/>
  <c r="Y710" i="2"/>
  <c r="W710" i="2"/>
  <c r="V710" i="2"/>
  <c r="U710" i="2"/>
  <c r="AA709" i="2"/>
  <c r="Z709" i="2"/>
  <c r="Y709" i="2"/>
  <c r="W709" i="2"/>
  <c r="V709" i="2"/>
  <c r="U709" i="2"/>
  <c r="AA708" i="2"/>
  <c r="Z708" i="2"/>
  <c r="Y708" i="2"/>
  <c r="W708" i="2"/>
  <c r="V708" i="2"/>
  <c r="U708" i="2"/>
  <c r="AA707" i="2"/>
  <c r="Z707" i="2"/>
  <c r="Y707" i="2"/>
  <c r="W707" i="2"/>
  <c r="V707" i="2"/>
  <c r="U707" i="2"/>
  <c r="AA706" i="2"/>
  <c r="Z706" i="2"/>
  <c r="Y706" i="2"/>
  <c r="W706" i="2"/>
  <c r="V706" i="2"/>
  <c r="U706" i="2"/>
  <c r="AA705" i="2"/>
  <c r="Z705" i="2"/>
  <c r="Y705" i="2"/>
  <c r="W705" i="2"/>
  <c r="V705" i="2"/>
  <c r="U705" i="2"/>
  <c r="AA704" i="2"/>
  <c r="Z704" i="2"/>
  <c r="Y704" i="2"/>
  <c r="W704" i="2"/>
  <c r="V704" i="2"/>
  <c r="U704" i="2"/>
  <c r="AA703" i="2"/>
  <c r="Z703" i="2"/>
  <c r="Y703" i="2"/>
  <c r="W703" i="2"/>
  <c r="V703" i="2"/>
  <c r="U703" i="2"/>
  <c r="AA702" i="2"/>
  <c r="Z702" i="2"/>
  <c r="Y702" i="2"/>
  <c r="X702" i="2"/>
  <c r="W702" i="2"/>
  <c r="V702" i="2"/>
  <c r="U702" i="2"/>
  <c r="T702" i="2"/>
  <c r="AA701" i="2"/>
  <c r="Z701" i="2"/>
  <c r="Y701" i="2"/>
  <c r="X701" i="2"/>
  <c r="W701" i="2"/>
  <c r="V701" i="2"/>
  <c r="U701" i="2"/>
  <c r="T701" i="2"/>
  <c r="AA700" i="2"/>
  <c r="Z700" i="2"/>
  <c r="Y700" i="2"/>
  <c r="X700" i="2"/>
  <c r="W700" i="2"/>
  <c r="V700" i="2"/>
  <c r="U700" i="2"/>
  <c r="T700" i="2"/>
  <c r="AA699" i="2"/>
  <c r="Z699" i="2"/>
  <c r="Y699" i="2"/>
  <c r="X699" i="2"/>
  <c r="W699" i="2"/>
  <c r="V699" i="2"/>
  <c r="U699" i="2"/>
  <c r="T699" i="2"/>
  <c r="AA698" i="2"/>
  <c r="Z698" i="2"/>
  <c r="Y698" i="2"/>
  <c r="W698" i="2"/>
  <c r="V698" i="2"/>
  <c r="U698" i="2"/>
  <c r="AA697" i="2"/>
  <c r="Z697" i="2"/>
  <c r="Y697" i="2"/>
  <c r="W697" i="2"/>
  <c r="V697" i="2"/>
  <c r="U697" i="2"/>
  <c r="AA696" i="2"/>
  <c r="Z696" i="2"/>
  <c r="Y696" i="2"/>
  <c r="W696" i="2"/>
  <c r="V696" i="2"/>
  <c r="U696" i="2"/>
  <c r="AA695" i="2"/>
  <c r="Z695" i="2"/>
  <c r="Y695" i="2"/>
  <c r="W695" i="2"/>
  <c r="V695" i="2"/>
  <c r="U695" i="2"/>
  <c r="AA694" i="2"/>
  <c r="Z694" i="2"/>
  <c r="Y694" i="2"/>
  <c r="W694" i="2"/>
  <c r="V694" i="2"/>
  <c r="U694" i="2"/>
  <c r="AA693" i="2"/>
  <c r="Z693" i="2"/>
  <c r="Y693" i="2"/>
  <c r="W693" i="2"/>
  <c r="V693" i="2"/>
  <c r="U693" i="2"/>
  <c r="AA692" i="2"/>
  <c r="Z692" i="2"/>
  <c r="Y692" i="2"/>
  <c r="W692" i="2"/>
  <c r="V692" i="2"/>
  <c r="U692" i="2"/>
  <c r="AA689" i="2"/>
  <c r="Z689" i="2"/>
  <c r="Y689" i="2"/>
  <c r="X689" i="2"/>
  <c r="W689" i="2"/>
  <c r="V689" i="2"/>
  <c r="U689" i="2"/>
  <c r="T689" i="2"/>
  <c r="AA688" i="2"/>
  <c r="Z688" i="2"/>
  <c r="Y688" i="2"/>
  <c r="W688" i="2"/>
  <c r="V688" i="2"/>
  <c r="U688" i="2"/>
  <c r="AA687" i="2"/>
  <c r="Z687" i="2"/>
  <c r="Y687" i="2"/>
  <c r="W687" i="2"/>
  <c r="V687" i="2"/>
  <c r="U687" i="2"/>
  <c r="AA686" i="2"/>
  <c r="Z686" i="2"/>
  <c r="Y686" i="2"/>
  <c r="W686" i="2"/>
  <c r="V686" i="2"/>
  <c r="U686" i="2"/>
  <c r="AA685" i="2"/>
  <c r="Z685" i="2"/>
  <c r="Y685" i="2"/>
  <c r="X685" i="2"/>
  <c r="W685" i="2"/>
  <c r="V685" i="2"/>
  <c r="U685" i="2"/>
  <c r="T685" i="2"/>
  <c r="AA684" i="2"/>
  <c r="Z684" i="2"/>
  <c r="Y684" i="2"/>
  <c r="X684" i="2"/>
  <c r="W684" i="2"/>
  <c r="V684" i="2"/>
  <c r="U684" i="2"/>
  <c r="T684" i="2"/>
  <c r="AA683" i="2"/>
  <c r="Z683" i="2"/>
  <c r="Y683" i="2"/>
  <c r="X683" i="2"/>
  <c r="W683" i="2"/>
  <c r="V683" i="2"/>
  <c r="U683" i="2"/>
  <c r="T683" i="2"/>
  <c r="AA1265" i="2"/>
  <c r="Z1265" i="2"/>
  <c r="Y1265" i="2"/>
  <c r="W1265" i="2"/>
  <c r="V1265" i="2"/>
  <c r="U1265" i="2"/>
  <c r="AA1264" i="2"/>
  <c r="Z1264" i="2"/>
  <c r="Y1264" i="2"/>
  <c r="W1264" i="2"/>
  <c r="V1264" i="2"/>
  <c r="U1264" i="2"/>
  <c r="AA1263" i="2"/>
  <c r="Z1263" i="2"/>
  <c r="Y1263" i="2"/>
  <c r="W1263" i="2"/>
  <c r="V1263" i="2"/>
  <c r="U1263" i="2"/>
  <c r="AA1262" i="2"/>
  <c r="Z1262" i="2"/>
  <c r="Y1262" i="2"/>
  <c r="X1262" i="2"/>
  <c r="T1262" i="2" s="1"/>
  <c r="W1262" i="2"/>
  <c r="V1262" i="2"/>
  <c r="U1262" i="2"/>
  <c r="AA1261" i="2"/>
  <c r="Z1261" i="2"/>
  <c r="Y1261" i="2"/>
  <c r="W1261" i="2"/>
  <c r="V1261" i="2"/>
  <c r="U1261" i="2"/>
  <c r="AA1260" i="2"/>
  <c r="Z1260" i="2"/>
  <c r="Y1260" i="2"/>
  <c r="W1260" i="2"/>
  <c r="V1260" i="2"/>
  <c r="U1260" i="2"/>
  <c r="AA1259" i="2"/>
  <c r="Z1259" i="2"/>
  <c r="Y1259" i="2"/>
  <c r="W1259" i="2"/>
  <c r="V1259" i="2"/>
  <c r="U1259" i="2"/>
  <c r="AA1258" i="2"/>
  <c r="Z1258" i="2"/>
  <c r="Y1258" i="2"/>
  <c r="W1258" i="2"/>
  <c r="V1258" i="2"/>
  <c r="U1258" i="2"/>
  <c r="AA1257" i="2"/>
  <c r="Z1257" i="2"/>
  <c r="Y1257" i="2"/>
  <c r="W1257" i="2"/>
  <c r="V1257" i="2"/>
  <c r="U1257" i="2"/>
  <c r="AA1256" i="2"/>
  <c r="Z1256" i="2"/>
  <c r="Y1256" i="2"/>
  <c r="W1256" i="2"/>
  <c r="V1256" i="2"/>
  <c r="U1256" i="2"/>
  <c r="AA1255" i="2"/>
  <c r="Z1255" i="2"/>
  <c r="Y1255" i="2"/>
  <c r="X1255" i="2"/>
  <c r="T1255" i="2" s="1"/>
  <c r="W1255" i="2"/>
  <c r="V1255" i="2"/>
  <c r="U1255" i="2"/>
  <c r="AA1254" i="2"/>
  <c r="Z1254" i="2"/>
  <c r="Y1254" i="2"/>
  <c r="W1254" i="2"/>
  <c r="V1254" i="2"/>
  <c r="U1254" i="2"/>
  <c r="AA1253" i="2"/>
  <c r="Z1253" i="2"/>
  <c r="Y1253" i="2"/>
  <c r="W1253" i="2"/>
  <c r="V1253" i="2"/>
  <c r="U1253" i="2"/>
  <c r="AA1252" i="2"/>
  <c r="Z1252" i="2"/>
  <c r="Y1252" i="2"/>
  <c r="W1252" i="2"/>
  <c r="V1252" i="2"/>
  <c r="U1252" i="2"/>
  <c r="AA1251" i="2"/>
  <c r="Z1251" i="2"/>
  <c r="Y1251" i="2"/>
  <c r="W1251" i="2"/>
  <c r="V1251" i="2"/>
  <c r="U1251" i="2"/>
  <c r="AA1250" i="2"/>
  <c r="Z1250" i="2"/>
  <c r="Y1250" i="2"/>
  <c r="W1250" i="2"/>
  <c r="V1250" i="2"/>
  <c r="U1250" i="2"/>
  <c r="AA1249" i="2"/>
  <c r="Z1249" i="2"/>
  <c r="Y1249" i="2"/>
  <c r="X1249" i="2"/>
  <c r="W1249" i="2"/>
  <c r="V1249" i="2"/>
  <c r="U1249" i="2"/>
  <c r="T1249" i="2"/>
  <c r="AA1248" i="2"/>
  <c r="Z1248" i="2"/>
  <c r="Y1248" i="2"/>
  <c r="W1248" i="2"/>
  <c r="V1248" i="2"/>
  <c r="U1248" i="2"/>
  <c r="AA1247" i="2"/>
  <c r="Z1247" i="2"/>
  <c r="Y1247" i="2"/>
  <c r="W1247" i="2"/>
  <c r="V1247" i="2"/>
  <c r="U1247" i="2"/>
  <c r="AA1246" i="2"/>
  <c r="Z1246" i="2"/>
  <c r="Y1246" i="2"/>
  <c r="W1246" i="2"/>
  <c r="V1246" i="2"/>
  <c r="U1246" i="2"/>
  <c r="AA1245" i="2"/>
  <c r="Z1245" i="2"/>
  <c r="Y1245" i="2"/>
  <c r="W1245" i="2"/>
  <c r="V1245" i="2"/>
  <c r="U1245" i="2"/>
  <c r="AA1244" i="2"/>
  <c r="Z1244" i="2"/>
  <c r="Y1244" i="2"/>
  <c r="W1244" i="2"/>
  <c r="V1244" i="2"/>
  <c r="U1244" i="2"/>
  <c r="AA1243" i="2"/>
  <c r="Z1243" i="2"/>
  <c r="Y1243" i="2"/>
  <c r="W1243" i="2"/>
  <c r="V1243" i="2"/>
  <c r="U1243" i="2"/>
  <c r="AA1242" i="2"/>
  <c r="Z1242" i="2"/>
  <c r="Y1242" i="2"/>
  <c r="W1242" i="2"/>
  <c r="V1242" i="2"/>
  <c r="U1242" i="2"/>
  <c r="AA1241" i="2"/>
  <c r="Z1241" i="2"/>
  <c r="Y1241" i="2"/>
  <c r="W1241" i="2"/>
  <c r="V1241" i="2"/>
  <c r="U1241" i="2"/>
  <c r="AA1240" i="2"/>
  <c r="Z1240" i="2"/>
  <c r="Y1240" i="2"/>
  <c r="W1240" i="2"/>
  <c r="V1240" i="2"/>
  <c r="U1240" i="2"/>
  <c r="AA1238" i="2"/>
  <c r="Z1238" i="2"/>
  <c r="Y1238" i="2"/>
  <c r="W1238" i="2"/>
  <c r="V1238" i="2"/>
  <c r="U1238" i="2"/>
  <c r="AA1237" i="2"/>
  <c r="Z1237" i="2"/>
  <c r="Y1237" i="2"/>
  <c r="W1237" i="2"/>
  <c r="V1237" i="2"/>
  <c r="U1237" i="2"/>
  <c r="AA1236" i="2"/>
  <c r="Z1236" i="2"/>
  <c r="Y1236" i="2"/>
  <c r="W1236" i="2"/>
  <c r="V1236" i="2"/>
  <c r="U1236" i="2"/>
  <c r="AA1235" i="2"/>
  <c r="Z1235" i="2"/>
  <c r="Y1235" i="2"/>
  <c r="X1235" i="2"/>
  <c r="T1235" i="2" s="1"/>
  <c r="W1235" i="2"/>
  <c r="V1235" i="2"/>
  <c r="U1235" i="2"/>
  <c r="AA1234" i="2"/>
  <c r="Z1234" i="2"/>
  <c r="Y1234" i="2"/>
  <c r="W1234" i="2"/>
  <c r="V1234" i="2"/>
  <c r="U1234" i="2"/>
  <c r="AA1232" i="2"/>
  <c r="Z1232" i="2"/>
  <c r="Y1232" i="2"/>
  <c r="X1232" i="2"/>
  <c r="W1232" i="2"/>
  <c r="V1232" i="2"/>
  <c r="U1232" i="2"/>
  <c r="T1232" i="2"/>
  <c r="AA1231" i="2"/>
  <c r="Z1231" i="2"/>
  <c r="Y1231" i="2"/>
  <c r="X1231" i="2"/>
  <c r="W1231" i="2"/>
  <c r="V1231" i="2"/>
  <c r="U1231" i="2"/>
  <c r="T1231" i="2"/>
  <c r="AA1230" i="2"/>
  <c r="Z1230" i="2"/>
  <c r="Y1230" i="2"/>
  <c r="W1230" i="2"/>
  <c r="V1230" i="2"/>
  <c r="U1230" i="2"/>
  <c r="AA1229" i="2"/>
  <c r="Z1229" i="2"/>
  <c r="Y1229" i="2"/>
  <c r="W1229" i="2"/>
  <c r="V1229" i="2"/>
  <c r="U1229" i="2"/>
  <c r="AA1228" i="2"/>
  <c r="Z1228" i="2"/>
  <c r="Y1228" i="2"/>
  <c r="W1228" i="2"/>
  <c r="V1228" i="2"/>
  <c r="U1228" i="2"/>
  <c r="AA1227" i="2"/>
  <c r="Z1227" i="2"/>
  <c r="Y1227" i="2"/>
  <c r="W1227" i="2"/>
  <c r="V1227" i="2"/>
  <c r="U1227" i="2"/>
  <c r="AA1226" i="2"/>
  <c r="Z1226" i="2"/>
  <c r="Y1226" i="2"/>
  <c r="W1226" i="2"/>
  <c r="V1226" i="2"/>
  <c r="U1226" i="2"/>
  <c r="AA1225" i="2"/>
  <c r="Z1225" i="2"/>
  <c r="Y1225" i="2"/>
  <c r="W1225" i="2"/>
  <c r="V1225" i="2"/>
  <c r="U1225" i="2"/>
  <c r="AA1224" i="2"/>
  <c r="Z1224" i="2"/>
  <c r="Y1224" i="2"/>
  <c r="W1224" i="2"/>
  <c r="V1224" i="2"/>
  <c r="U1224" i="2"/>
  <c r="AA1223" i="2"/>
  <c r="Z1223" i="2"/>
  <c r="Y1223" i="2"/>
  <c r="W1223" i="2"/>
  <c r="V1223" i="2"/>
  <c r="U1223" i="2"/>
  <c r="AA1222" i="2"/>
  <c r="Z1222" i="2"/>
  <c r="Y1222" i="2"/>
  <c r="W1222" i="2"/>
  <c r="V1222" i="2"/>
  <c r="U1222" i="2"/>
  <c r="AA1221" i="2"/>
  <c r="Z1221" i="2"/>
  <c r="Y1221" i="2"/>
  <c r="W1221" i="2"/>
  <c r="V1221" i="2"/>
  <c r="U1221" i="2"/>
  <c r="AA1220" i="2"/>
  <c r="Z1220" i="2"/>
  <c r="Y1220" i="2"/>
  <c r="W1220" i="2"/>
  <c r="V1220" i="2"/>
  <c r="U1220" i="2"/>
  <c r="AA1219" i="2"/>
  <c r="Z1219" i="2"/>
  <c r="Y1219" i="2"/>
  <c r="W1219" i="2"/>
  <c r="V1219" i="2"/>
  <c r="U1219" i="2"/>
  <c r="AA1218" i="2"/>
  <c r="Z1218" i="2"/>
  <c r="Y1218" i="2"/>
  <c r="W1218" i="2"/>
  <c r="V1218" i="2"/>
  <c r="U1218" i="2"/>
  <c r="AA1217" i="2"/>
  <c r="Z1217" i="2"/>
  <c r="Y1217" i="2"/>
  <c r="W1217" i="2"/>
  <c r="V1217" i="2"/>
  <c r="U1217" i="2"/>
  <c r="AA1216" i="2"/>
  <c r="Z1216" i="2"/>
  <c r="Y1216" i="2"/>
  <c r="W1216" i="2"/>
  <c r="V1216" i="2"/>
  <c r="U1216" i="2"/>
  <c r="AA1215" i="2"/>
  <c r="Z1215" i="2"/>
  <c r="Y1215" i="2"/>
  <c r="W1215" i="2"/>
  <c r="V1215" i="2"/>
  <c r="U1215" i="2"/>
  <c r="AA1214" i="2"/>
  <c r="Z1214" i="2"/>
  <c r="Y1214" i="2"/>
  <c r="W1214" i="2"/>
  <c r="V1214" i="2"/>
  <c r="U1214" i="2"/>
  <c r="AA1213" i="2"/>
  <c r="Z1213" i="2"/>
  <c r="Y1213" i="2"/>
  <c r="W1213" i="2"/>
  <c r="V1213" i="2"/>
  <c r="U1213" i="2"/>
  <c r="AA1212" i="2"/>
  <c r="Z1212" i="2"/>
  <c r="Y1212" i="2"/>
  <c r="W1212" i="2"/>
  <c r="V1212" i="2"/>
  <c r="U1212" i="2"/>
  <c r="AA1211" i="2"/>
  <c r="Z1211" i="2"/>
  <c r="Y1211" i="2"/>
  <c r="W1211" i="2"/>
  <c r="V1211" i="2"/>
  <c r="U1211" i="2"/>
  <c r="AA1210" i="2"/>
  <c r="Z1210" i="2"/>
  <c r="Y1210" i="2"/>
  <c r="W1210" i="2"/>
  <c r="V1210" i="2"/>
  <c r="U1210" i="2"/>
  <c r="AA1209" i="2"/>
  <c r="Z1209" i="2"/>
  <c r="Y1209" i="2"/>
  <c r="W1209" i="2"/>
  <c r="V1209" i="2"/>
  <c r="U1209" i="2"/>
  <c r="AA1208" i="2"/>
  <c r="Z1208" i="2"/>
  <c r="Y1208" i="2"/>
  <c r="W1208" i="2"/>
  <c r="V1208" i="2"/>
  <c r="U1208" i="2"/>
  <c r="AA1207" i="2"/>
  <c r="Z1207" i="2"/>
  <c r="Y1207" i="2"/>
  <c r="W1207" i="2"/>
  <c r="V1207" i="2"/>
  <c r="U1207" i="2"/>
  <c r="AA1206" i="2"/>
  <c r="Z1206" i="2"/>
  <c r="Y1206" i="2"/>
  <c r="W1206" i="2"/>
  <c r="V1206" i="2"/>
  <c r="U1206" i="2"/>
  <c r="AA1205" i="2"/>
  <c r="Z1205" i="2"/>
  <c r="Y1205" i="2"/>
  <c r="W1205" i="2"/>
  <c r="V1205" i="2"/>
  <c r="U1205" i="2"/>
  <c r="AA1204" i="2"/>
  <c r="Z1204" i="2"/>
  <c r="Y1204" i="2"/>
  <c r="W1204" i="2"/>
  <c r="V1204" i="2"/>
  <c r="U1204" i="2"/>
  <c r="AA1203" i="2"/>
  <c r="Z1203" i="2"/>
  <c r="Y1203" i="2"/>
  <c r="W1203" i="2"/>
  <c r="V1203" i="2"/>
  <c r="U1203" i="2"/>
  <c r="AA1202" i="2"/>
  <c r="Z1202" i="2"/>
  <c r="Y1202" i="2"/>
  <c r="W1202" i="2"/>
  <c r="V1202" i="2"/>
  <c r="U1202" i="2"/>
  <c r="AA1201" i="2"/>
  <c r="Z1201" i="2"/>
  <c r="Y1201" i="2"/>
  <c r="W1201" i="2"/>
  <c r="V1201" i="2"/>
  <c r="U1201" i="2"/>
  <c r="AA1200" i="2"/>
  <c r="Z1200" i="2"/>
  <c r="Y1200" i="2"/>
  <c r="W1200" i="2"/>
  <c r="V1200" i="2"/>
  <c r="U1200" i="2"/>
  <c r="AA1199" i="2"/>
  <c r="Z1199" i="2"/>
  <c r="Y1199" i="2"/>
  <c r="W1199" i="2"/>
  <c r="V1199" i="2"/>
  <c r="U1199" i="2"/>
  <c r="AA1198" i="2"/>
  <c r="Z1198" i="2"/>
  <c r="Y1198" i="2"/>
  <c r="W1198" i="2"/>
  <c r="V1198" i="2"/>
  <c r="U1198" i="2"/>
  <c r="AA1197" i="2"/>
  <c r="Z1197" i="2"/>
  <c r="Y1197" i="2"/>
  <c r="W1197" i="2"/>
  <c r="V1197" i="2"/>
  <c r="U1197" i="2"/>
  <c r="AA1196" i="2"/>
  <c r="Z1196" i="2"/>
  <c r="Y1196" i="2"/>
  <c r="W1196" i="2"/>
  <c r="V1196" i="2"/>
  <c r="U1196" i="2"/>
  <c r="AA1195" i="2"/>
  <c r="Z1195" i="2"/>
  <c r="Y1195" i="2"/>
  <c r="W1195" i="2"/>
  <c r="V1195" i="2"/>
  <c r="U1195" i="2"/>
  <c r="AA1194" i="2"/>
  <c r="Z1194" i="2"/>
  <c r="Y1194" i="2"/>
  <c r="W1194" i="2"/>
  <c r="V1194" i="2"/>
  <c r="U1194" i="2"/>
  <c r="AA1193" i="2"/>
  <c r="Z1193" i="2"/>
  <c r="Y1193" i="2"/>
  <c r="W1193" i="2"/>
  <c r="V1193" i="2"/>
  <c r="U1193" i="2"/>
  <c r="AA1192" i="2"/>
  <c r="Z1192" i="2"/>
  <c r="Y1192" i="2"/>
  <c r="W1192" i="2"/>
  <c r="V1192" i="2"/>
  <c r="U1192" i="2"/>
  <c r="AA1191" i="2"/>
  <c r="Z1191" i="2"/>
  <c r="Y1191" i="2"/>
  <c r="W1191" i="2"/>
  <c r="V1191" i="2"/>
  <c r="U1191" i="2"/>
  <c r="AA1190" i="2"/>
  <c r="Z1190" i="2"/>
  <c r="Y1190" i="2"/>
  <c r="W1190" i="2"/>
  <c r="V1190" i="2"/>
  <c r="U1190" i="2"/>
  <c r="AA1189" i="2"/>
  <c r="Z1189" i="2"/>
  <c r="Y1189" i="2"/>
  <c r="W1189" i="2"/>
  <c r="V1189" i="2"/>
  <c r="U1189" i="2"/>
  <c r="AA1188" i="2"/>
  <c r="Z1188" i="2"/>
  <c r="Y1188" i="2"/>
  <c r="W1188" i="2"/>
  <c r="V1188" i="2"/>
  <c r="U1188" i="2"/>
  <c r="AA1187" i="2"/>
  <c r="Z1187" i="2"/>
  <c r="Y1187" i="2"/>
  <c r="W1187" i="2"/>
  <c r="V1187" i="2"/>
  <c r="U1187" i="2"/>
  <c r="AA1186" i="2"/>
  <c r="Z1186" i="2"/>
  <c r="Y1186" i="2"/>
  <c r="W1186" i="2"/>
  <c r="V1186" i="2"/>
  <c r="U1186" i="2"/>
  <c r="AA1185" i="2"/>
  <c r="Z1185" i="2"/>
  <c r="Y1185" i="2"/>
  <c r="W1185" i="2"/>
  <c r="V1185" i="2"/>
  <c r="U1185" i="2"/>
  <c r="AA1184" i="2"/>
  <c r="Z1184" i="2"/>
  <c r="Y1184" i="2"/>
  <c r="W1184" i="2"/>
  <c r="V1184" i="2"/>
  <c r="U1184" i="2"/>
  <c r="AA1183" i="2"/>
  <c r="Z1183" i="2"/>
  <c r="Y1183" i="2"/>
  <c r="W1183" i="2"/>
  <c r="V1183" i="2"/>
  <c r="U1183" i="2"/>
  <c r="AA1182" i="2"/>
  <c r="Z1182" i="2"/>
  <c r="Y1182" i="2"/>
  <c r="W1182" i="2"/>
  <c r="V1182" i="2"/>
  <c r="U1182" i="2"/>
  <c r="AA1181" i="2"/>
  <c r="Z1181" i="2"/>
  <c r="Y1181" i="2"/>
  <c r="W1181" i="2"/>
  <c r="V1181" i="2"/>
  <c r="U1181" i="2"/>
  <c r="AA1180" i="2"/>
  <c r="Z1180" i="2"/>
  <c r="Y1180" i="2"/>
  <c r="W1180" i="2"/>
  <c r="V1180" i="2"/>
  <c r="U1180" i="2"/>
  <c r="AA1179" i="2"/>
  <c r="Z1179" i="2"/>
  <c r="Y1179" i="2"/>
  <c r="W1179" i="2"/>
  <c r="V1179" i="2"/>
  <c r="U1179" i="2"/>
  <c r="AA1178" i="2"/>
  <c r="Z1178" i="2"/>
  <c r="Y1178" i="2"/>
  <c r="W1178" i="2"/>
  <c r="V1178" i="2"/>
  <c r="U1178" i="2"/>
  <c r="AA1177" i="2"/>
  <c r="Z1177" i="2"/>
  <c r="Y1177" i="2"/>
  <c r="W1177" i="2"/>
  <c r="V1177" i="2"/>
  <c r="U1177" i="2"/>
  <c r="AA1176" i="2"/>
  <c r="Z1176" i="2"/>
  <c r="Y1176" i="2"/>
  <c r="W1176" i="2"/>
  <c r="V1176" i="2"/>
  <c r="U1176" i="2"/>
  <c r="AA1175" i="2"/>
  <c r="Z1175" i="2"/>
  <c r="Y1175" i="2"/>
  <c r="W1175" i="2"/>
  <c r="V1175" i="2"/>
  <c r="U1175" i="2"/>
  <c r="AA1174" i="2"/>
  <c r="Z1174" i="2"/>
  <c r="Y1174" i="2"/>
  <c r="W1174" i="2"/>
  <c r="V1174" i="2"/>
  <c r="U1174" i="2"/>
  <c r="AA1173" i="2"/>
  <c r="Z1173" i="2"/>
  <c r="Y1173" i="2"/>
  <c r="W1173" i="2"/>
  <c r="V1173" i="2"/>
  <c r="U1173" i="2"/>
  <c r="AA1172" i="2"/>
  <c r="Z1172" i="2"/>
  <c r="Y1172" i="2"/>
  <c r="W1172" i="2"/>
  <c r="V1172" i="2"/>
  <c r="U1172" i="2"/>
  <c r="AA1171" i="2"/>
  <c r="Z1171" i="2"/>
  <c r="Y1171" i="2"/>
  <c r="W1171" i="2"/>
  <c r="V1171" i="2"/>
  <c r="U1171" i="2"/>
  <c r="AA1170" i="2"/>
  <c r="Z1170" i="2"/>
  <c r="Y1170" i="2"/>
  <c r="W1170" i="2"/>
  <c r="V1170" i="2"/>
  <c r="U1170" i="2"/>
  <c r="AA1169" i="2"/>
  <c r="Z1169" i="2"/>
  <c r="Y1169" i="2"/>
  <c r="W1169" i="2"/>
  <c r="V1169" i="2"/>
  <c r="U1169" i="2"/>
  <c r="AA1168" i="2"/>
  <c r="Z1168" i="2"/>
  <c r="Y1168" i="2"/>
  <c r="W1168" i="2"/>
  <c r="V1168" i="2"/>
  <c r="U1168" i="2"/>
  <c r="AA1167" i="2"/>
  <c r="Z1167" i="2"/>
  <c r="Y1167" i="2"/>
  <c r="W1167" i="2"/>
  <c r="V1167" i="2"/>
  <c r="U1167" i="2"/>
  <c r="AA1166" i="2"/>
  <c r="Z1166" i="2"/>
  <c r="Y1166" i="2"/>
  <c r="W1166" i="2"/>
  <c r="V1166" i="2"/>
  <c r="U1166" i="2"/>
  <c r="AA1165" i="2"/>
  <c r="Z1165" i="2"/>
  <c r="Y1165" i="2"/>
  <c r="W1165" i="2"/>
  <c r="V1165" i="2"/>
  <c r="U1165" i="2"/>
  <c r="AA1164" i="2"/>
  <c r="Z1164" i="2"/>
  <c r="Y1164" i="2"/>
  <c r="W1164" i="2"/>
  <c r="V1164" i="2"/>
  <c r="U1164" i="2"/>
  <c r="AA1163" i="2"/>
  <c r="Z1163" i="2"/>
  <c r="Y1163" i="2"/>
  <c r="W1163" i="2"/>
  <c r="V1163" i="2"/>
  <c r="U1163" i="2"/>
  <c r="AA1162" i="2"/>
  <c r="Z1162" i="2"/>
  <c r="Y1162" i="2"/>
  <c r="W1162" i="2"/>
  <c r="V1162" i="2"/>
  <c r="U1162" i="2"/>
  <c r="AA1161" i="2"/>
  <c r="Z1161" i="2"/>
  <c r="Y1161" i="2"/>
  <c r="W1161" i="2"/>
  <c r="V1161" i="2"/>
  <c r="U1161" i="2"/>
  <c r="AA1160" i="2"/>
  <c r="Z1160" i="2"/>
  <c r="Y1160" i="2"/>
  <c r="W1160" i="2"/>
  <c r="V1160" i="2"/>
  <c r="U1160" i="2"/>
  <c r="AA1159" i="2"/>
  <c r="Z1159" i="2"/>
  <c r="Y1159" i="2"/>
  <c r="W1159" i="2"/>
  <c r="V1159" i="2"/>
  <c r="U1159" i="2"/>
  <c r="AA1158" i="2"/>
  <c r="Z1158" i="2"/>
  <c r="Y1158" i="2"/>
  <c r="W1158" i="2"/>
  <c r="V1158" i="2"/>
  <c r="U1158" i="2"/>
  <c r="AA1157" i="2"/>
  <c r="Z1157" i="2"/>
  <c r="Y1157" i="2"/>
  <c r="W1157" i="2"/>
  <c r="V1157" i="2"/>
  <c r="U1157" i="2"/>
  <c r="AA1156" i="2"/>
  <c r="Z1156" i="2"/>
  <c r="Y1156" i="2"/>
  <c r="W1156" i="2"/>
  <c r="V1156" i="2"/>
  <c r="U1156" i="2"/>
  <c r="AA1155" i="2"/>
  <c r="Z1155" i="2"/>
  <c r="Y1155" i="2"/>
  <c r="W1155" i="2"/>
  <c r="V1155" i="2"/>
  <c r="U1155" i="2"/>
  <c r="AA1154" i="2"/>
  <c r="Z1154" i="2"/>
  <c r="Y1154" i="2"/>
  <c r="W1154" i="2"/>
  <c r="V1154" i="2"/>
  <c r="U1154" i="2"/>
  <c r="AA1153" i="2"/>
  <c r="Z1153" i="2"/>
  <c r="Y1153" i="2"/>
  <c r="W1153" i="2"/>
  <c r="V1153" i="2"/>
  <c r="U1153" i="2"/>
  <c r="AA1152" i="2"/>
  <c r="Z1152" i="2"/>
  <c r="Y1152" i="2"/>
  <c r="W1152" i="2"/>
  <c r="V1152" i="2"/>
  <c r="U1152" i="2"/>
  <c r="AA1151" i="2"/>
  <c r="Z1151" i="2"/>
  <c r="Y1151" i="2"/>
  <c r="W1151" i="2"/>
  <c r="V1151" i="2"/>
  <c r="U1151" i="2"/>
  <c r="AA1150" i="2"/>
  <c r="Z1150" i="2"/>
  <c r="Y1150" i="2"/>
  <c r="W1150" i="2"/>
  <c r="V1150" i="2"/>
  <c r="U1150" i="2"/>
  <c r="AA1149" i="2"/>
  <c r="Z1149" i="2"/>
  <c r="Y1149" i="2"/>
  <c r="W1149" i="2"/>
  <c r="V1149" i="2"/>
  <c r="U1149" i="2"/>
  <c r="AA1148" i="2"/>
  <c r="Z1148" i="2"/>
  <c r="Y1148" i="2"/>
  <c r="W1148" i="2"/>
  <c r="V1148" i="2"/>
  <c r="U1148" i="2"/>
  <c r="AA1147" i="2"/>
  <c r="Z1147" i="2"/>
  <c r="Y1147" i="2"/>
  <c r="W1147" i="2"/>
  <c r="V1147" i="2"/>
  <c r="U1147" i="2"/>
  <c r="AA1146" i="2"/>
  <c r="Z1146" i="2"/>
  <c r="Y1146" i="2"/>
  <c r="W1146" i="2"/>
  <c r="V1146" i="2"/>
  <c r="U1146" i="2"/>
  <c r="AA1145" i="2"/>
  <c r="Z1145" i="2"/>
  <c r="Y1145" i="2"/>
  <c r="W1145" i="2"/>
  <c r="V1145" i="2"/>
  <c r="U1145" i="2"/>
  <c r="AA1144" i="2"/>
  <c r="Z1144" i="2"/>
  <c r="Y1144" i="2"/>
  <c r="W1144" i="2"/>
  <c r="V1144" i="2"/>
  <c r="U1144" i="2"/>
  <c r="AA1143" i="2"/>
  <c r="Z1143" i="2"/>
  <c r="Y1143" i="2"/>
  <c r="W1143" i="2"/>
  <c r="V1143" i="2"/>
  <c r="U1143" i="2"/>
  <c r="AA1142" i="2"/>
  <c r="Z1142" i="2"/>
  <c r="Y1142" i="2"/>
  <c r="W1142" i="2"/>
  <c r="V1142" i="2"/>
  <c r="U1142" i="2"/>
  <c r="AA1141" i="2"/>
  <c r="Z1141" i="2"/>
  <c r="Y1141" i="2"/>
  <c r="W1141" i="2"/>
  <c r="V1141" i="2"/>
  <c r="U1141" i="2"/>
  <c r="AA1140" i="2"/>
  <c r="Z1140" i="2"/>
  <c r="Y1140" i="2"/>
  <c r="W1140" i="2"/>
  <c r="V1140" i="2"/>
  <c r="U1140" i="2"/>
  <c r="AA1139" i="2"/>
  <c r="Z1139" i="2"/>
  <c r="Y1139" i="2"/>
  <c r="W1139" i="2"/>
  <c r="V1139" i="2"/>
  <c r="U1139" i="2"/>
  <c r="AA1138" i="2"/>
  <c r="Z1138" i="2"/>
  <c r="Y1138" i="2"/>
  <c r="W1138" i="2"/>
  <c r="V1138" i="2"/>
  <c r="U1138" i="2"/>
  <c r="AA1137" i="2"/>
  <c r="Z1137" i="2"/>
  <c r="Y1137" i="2"/>
  <c r="W1137" i="2"/>
  <c r="V1137" i="2"/>
  <c r="U1137" i="2"/>
  <c r="AA1136" i="2"/>
  <c r="Z1136" i="2"/>
  <c r="Y1136" i="2"/>
  <c r="W1136" i="2"/>
  <c r="V1136" i="2"/>
  <c r="U1136" i="2"/>
  <c r="AA1135" i="2"/>
  <c r="Z1135" i="2"/>
  <c r="Y1135" i="2"/>
  <c r="W1135" i="2"/>
  <c r="V1135" i="2"/>
  <c r="U1135" i="2"/>
  <c r="AA1134" i="2"/>
  <c r="Z1134" i="2"/>
  <c r="Y1134" i="2"/>
  <c r="W1134" i="2"/>
  <c r="V1134" i="2"/>
  <c r="U1134" i="2"/>
  <c r="AA1133" i="2"/>
  <c r="Z1133" i="2"/>
  <c r="Y1133" i="2"/>
  <c r="W1133" i="2"/>
  <c r="V1133" i="2"/>
  <c r="U1133" i="2"/>
  <c r="AA1132" i="2"/>
  <c r="Z1132" i="2"/>
  <c r="Y1132" i="2"/>
  <c r="W1132" i="2"/>
  <c r="V1132" i="2"/>
  <c r="U1132" i="2"/>
  <c r="AA1131" i="2"/>
  <c r="Z1131" i="2"/>
  <c r="Y1131" i="2"/>
  <c r="W1131" i="2"/>
  <c r="V1131" i="2"/>
  <c r="U1131" i="2"/>
  <c r="AA1130" i="2"/>
  <c r="Z1130" i="2"/>
  <c r="Y1130" i="2"/>
  <c r="W1130" i="2"/>
  <c r="V1130" i="2"/>
  <c r="U1130" i="2"/>
  <c r="AA1129" i="2"/>
  <c r="Z1129" i="2"/>
  <c r="Y1129" i="2"/>
  <c r="W1129" i="2"/>
  <c r="V1129" i="2"/>
  <c r="U1129" i="2"/>
  <c r="AA1128" i="2"/>
  <c r="Z1128" i="2"/>
  <c r="Y1128" i="2"/>
  <c r="W1128" i="2"/>
  <c r="V1128" i="2"/>
  <c r="U1128" i="2"/>
  <c r="AA1127" i="2"/>
  <c r="Z1127" i="2"/>
  <c r="Y1127" i="2"/>
  <c r="W1127" i="2"/>
  <c r="V1127" i="2"/>
  <c r="U1127" i="2"/>
  <c r="AA1126" i="2"/>
  <c r="Z1126" i="2"/>
  <c r="Y1126" i="2"/>
  <c r="W1126" i="2"/>
  <c r="V1126" i="2"/>
  <c r="U1126" i="2"/>
  <c r="AA1125" i="2"/>
  <c r="Z1125" i="2"/>
  <c r="Y1125" i="2"/>
  <c r="W1125" i="2"/>
  <c r="V1125" i="2"/>
  <c r="U1125" i="2"/>
  <c r="AA1124" i="2"/>
  <c r="Z1124" i="2"/>
  <c r="Y1124" i="2"/>
  <c r="W1124" i="2"/>
  <c r="V1124" i="2"/>
  <c r="U1124" i="2"/>
  <c r="AA1123" i="2"/>
  <c r="Z1123" i="2"/>
  <c r="Y1123" i="2"/>
  <c r="W1123" i="2"/>
  <c r="V1123" i="2"/>
  <c r="U1123" i="2"/>
  <c r="AA1122" i="2"/>
  <c r="Z1122" i="2"/>
  <c r="Y1122" i="2"/>
  <c r="W1122" i="2"/>
  <c r="V1122" i="2"/>
  <c r="U1122" i="2"/>
  <c r="AA1121" i="2"/>
  <c r="Z1121" i="2"/>
  <c r="Y1121" i="2"/>
  <c r="W1121" i="2"/>
  <c r="V1121" i="2"/>
  <c r="U1121" i="2"/>
  <c r="AA1120" i="2"/>
  <c r="Z1120" i="2"/>
  <c r="Y1120" i="2"/>
  <c r="W1120" i="2"/>
  <c r="V1120" i="2"/>
  <c r="U1120" i="2"/>
  <c r="AA1119" i="2"/>
  <c r="Z1119" i="2"/>
  <c r="Y1119" i="2"/>
  <c r="W1119" i="2"/>
  <c r="V1119" i="2"/>
  <c r="U1119" i="2"/>
  <c r="AA1118" i="2"/>
  <c r="Z1118" i="2"/>
  <c r="Y1118" i="2"/>
  <c r="W1118" i="2"/>
  <c r="V1118" i="2"/>
  <c r="U1118" i="2"/>
  <c r="AA1117" i="2"/>
  <c r="Z1117" i="2"/>
  <c r="Y1117" i="2"/>
  <c r="W1117" i="2"/>
  <c r="V1117" i="2"/>
  <c r="U1117" i="2"/>
  <c r="AA1116" i="2"/>
  <c r="Z1116" i="2"/>
  <c r="Y1116" i="2"/>
  <c r="W1116" i="2"/>
  <c r="V1116" i="2"/>
  <c r="U1116" i="2"/>
  <c r="AA1115" i="2"/>
  <c r="Z1115" i="2"/>
  <c r="Y1115" i="2"/>
  <c r="W1115" i="2"/>
  <c r="V1115" i="2"/>
  <c r="U1115" i="2"/>
  <c r="AA1114" i="2"/>
  <c r="Z1114" i="2"/>
  <c r="Y1114" i="2"/>
  <c r="W1114" i="2"/>
  <c r="V1114" i="2"/>
  <c r="U1114" i="2"/>
  <c r="AA1113" i="2"/>
  <c r="Z1113" i="2"/>
  <c r="Y1113" i="2"/>
  <c r="W1113" i="2"/>
  <c r="V1113" i="2"/>
  <c r="U1113" i="2"/>
  <c r="AA1112" i="2"/>
  <c r="Z1112" i="2"/>
  <c r="Y1112" i="2"/>
  <c r="W1112" i="2"/>
  <c r="V1112" i="2"/>
  <c r="U1112" i="2"/>
  <c r="AA1111" i="2"/>
  <c r="Z1111" i="2"/>
  <c r="Y1111" i="2"/>
  <c r="W1111" i="2"/>
  <c r="V1111" i="2"/>
  <c r="U1111" i="2"/>
  <c r="AA1110" i="2"/>
  <c r="Z1110" i="2"/>
  <c r="Y1110" i="2"/>
  <c r="W1110" i="2"/>
  <c r="V1110" i="2"/>
  <c r="U1110" i="2"/>
  <c r="AA1109" i="2"/>
  <c r="Z1109" i="2"/>
  <c r="Y1109" i="2"/>
  <c r="W1109" i="2"/>
  <c r="V1109" i="2"/>
  <c r="U1109" i="2"/>
  <c r="AA1108" i="2"/>
  <c r="Z1108" i="2"/>
  <c r="Y1108" i="2"/>
  <c r="W1108" i="2"/>
  <c r="V1108" i="2"/>
  <c r="U1108" i="2"/>
  <c r="AA1107" i="2"/>
  <c r="Z1107" i="2"/>
  <c r="Y1107" i="2"/>
  <c r="W1107" i="2"/>
  <c r="V1107" i="2"/>
  <c r="U1107" i="2"/>
  <c r="AA1106" i="2"/>
  <c r="Z1106" i="2"/>
  <c r="Y1106" i="2"/>
  <c r="W1106" i="2"/>
  <c r="V1106" i="2"/>
  <c r="U1106" i="2"/>
  <c r="AA1105" i="2"/>
  <c r="Z1105" i="2"/>
  <c r="Y1105" i="2"/>
  <c r="W1105" i="2"/>
  <c r="V1105" i="2"/>
  <c r="U1105" i="2"/>
  <c r="AA1103" i="2"/>
  <c r="Z1103" i="2"/>
  <c r="Y1103" i="2"/>
  <c r="W1103" i="2"/>
  <c r="V1103" i="2"/>
  <c r="U1103" i="2"/>
  <c r="AA1102" i="2"/>
  <c r="Z1102" i="2"/>
  <c r="Y1102" i="2"/>
  <c r="W1102" i="2"/>
  <c r="V1102" i="2"/>
  <c r="U1102" i="2"/>
  <c r="AA1101" i="2"/>
  <c r="Z1101" i="2"/>
  <c r="Y1101" i="2"/>
  <c r="W1101" i="2"/>
  <c r="V1101" i="2"/>
  <c r="U1101" i="2"/>
  <c r="AA1100" i="2"/>
  <c r="Z1100" i="2"/>
  <c r="Y1100" i="2"/>
  <c r="W1100" i="2"/>
  <c r="V1100" i="2"/>
  <c r="U1100" i="2"/>
  <c r="AA1098" i="2"/>
  <c r="Z1098" i="2"/>
  <c r="Y1098" i="2"/>
  <c r="W1098" i="2"/>
  <c r="V1098" i="2"/>
  <c r="U1098" i="2"/>
  <c r="AA1097" i="2"/>
  <c r="Z1097" i="2"/>
  <c r="Y1097" i="2"/>
  <c r="W1097" i="2"/>
  <c r="V1097" i="2"/>
  <c r="U1097" i="2"/>
  <c r="AA1096" i="2"/>
  <c r="Z1096" i="2"/>
  <c r="Y1096" i="2"/>
  <c r="W1096" i="2"/>
  <c r="V1096" i="2"/>
  <c r="U1096" i="2"/>
  <c r="AA1095" i="2"/>
  <c r="Z1095" i="2"/>
  <c r="Y1095" i="2"/>
  <c r="W1095" i="2"/>
  <c r="V1095" i="2"/>
  <c r="U1095" i="2"/>
  <c r="AA1094" i="2"/>
  <c r="Z1094" i="2"/>
  <c r="Y1094" i="2"/>
  <c r="W1094" i="2"/>
  <c r="V1094" i="2"/>
  <c r="U1094" i="2"/>
  <c r="AA1093" i="2"/>
  <c r="Z1093" i="2"/>
  <c r="Y1093" i="2"/>
  <c r="W1093" i="2"/>
  <c r="V1093" i="2"/>
  <c r="U1093" i="2"/>
  <c r="AA1092" i="2"/>
  <c r="Z1092" i="2"/>
  <c r="Y1092" i="2"/>
  <c r="W1092" i="2"/>
  <c r="V1092" i="2"/>
  <c r="U1092" i="2"/>
  <c r="AA1091" i="2"/>
  <c r="Z1091" i="2"/>
  <c r="Y1091" i="2"/>
  <c r="W1091" i="2"/>
  <c r="V1091" i="2"/>
  <c r="U1091" i="2"/>
  <c r="AA1090" i="2"/>
  <c r="Z1090" i="2"/>
  <c r="Y1090" i="2"/>
  <c r="W1090" i="2"/>
  <c r="V1090" i="2"/>
  <c r="U1090" i="2"/>
  <c r="AA1089" i="2"/>
  <c r="Z1089" i="2"/>
  <c r="Y1089" i="2"/>
  <c r="W1089" i="2"/>
  <c r="V1089" i="2"/>
  <c r="U1089" i="2"/>
  <c r="AA1088" i="2"/>
  <c r="Z1088" i="2"/>
  <c r="Y1088" i="2"/>
  <c r="W1088" i="2"/>
  <c r="V1088" i="2"/>
  <c r="U1088" i="2"/>
  <c r="AA1087" i="2"/>
  <c r="Z1087" i="2"/>
  <c r="Y1087" i="2"/>
  <c r="W1087" i="2"/>
  <c r="V1087" i="2"/>
  <c r="U1087" i="2"/>
  <c r="AA1086" i="2"/>
  <c r="Z1086" i="2"/>
  <c r="Y1086" i="2"/>
  <c r="W1086" i="2"/>
  <c r="V1086" i="2"/>
  <c r="U1086" i="2"/>
  <c r="AA1085" i="2"/>
  <c r="Z1085" i="2"/>
  <c r="Y1085" i="2"/>
  <c r="W1085" i="2"/>
  <c r="V1085" i="2"/>
  <c r="U1085" i="2"/>
  <c r="AA1084" i="2"/>
  <c r="Z1084" i="2"/>
  <c r="Y1084" i="2"/>
  <c r="W1084" i="2"/>
  <c r="V1084" i="2"/>
  <c r="U1084" i="2"/>
  <c r="AA1083" i="2"/>
  <c r="Z1083" i="2"/>
  <c r="Y1083" i="2"/>
  <c r="W1083" i="2"/>
  <c r="V1083" i="2"/>
  <c r="U1083" i="2"/>
  <c r="AA1082" i="2"/>
  <c r="Z1082" i="2"/>
  <c r="Y1082" i="2"/>
  <c r="W1082" i="2"/>
  <c r="V1082" i="2"/>
  <c r="U1082" i="2"/>
  <c r="AA1081" i="2"/>
  <c r="Z1081" i="2"/>
  <c r="Y1081" i="2"/>
  <c r="W1081" i="2"/>
  <c r="V1081" i="2"/>
  <c r="U1081" i="2"/>
  <c r="AA1080" i="2"/>
  <c r="Z1080" i="2"/>
  <c r="Y1080" i="2"/>
  <c r="X1080" i="2"/>
  <c r="T1080" i="2" s="1"/>
  <c r="W1080" i="2"/>
  <c r="V1080" i="2"/>
  <c r="U1080" i="2"/>
  <c r="AA1079" i="2"/>
  <c r="Z1079" i="2"/>
  <c r="Y1079" i="2"/>
  <c r="X1079" i="2"/>
  <c r="T1079" i="2" s="1"/>
  <c r="W1079" i="2"/>
  <c r="V1079" i="2"/>
  <c r="U1079" i="2"/>
  <c r="AA1078" i="2"/>
  <c r="Z1078" i="2"/>
  <c r="Y1078" i="2"/>
  <c r="W1078" i="2"/>
  <c r="V1078" i="2"/>
  <c r="U1078" i="2"/>
  <c r="AA1077" i="2"/>
  <c r="Z1077" i="2"/>
  <c r="Y1077" i="2"/>
  <c r="W1077" i="2"/>
  <c r="V1077" i="2"/>
  <c r="U1077" i="2"/>
  <c r="AA1076" i="2"/>
  <c r="Z1076" i="2"/>
  <c r="Y1076" i="2"/>
  <c r="W1076" i="2"/>
  <c r="V1076" i="2"/>
  <c r="U1076" i="2"/>
  <c r="AA1075" i="2"/>
  <c r="Z1075" i="2"/>
  <c r="Y1075" i="2"/>
  <c r="W1075" i="2"/>
  <c r="V1075" i="2"/>
  <c r="U1075" i="2"/>
  <c r="AA1074" i="2"/>
  <c r="Z1074" i="2"/>
  <c r="Y1074" i="2"/>
  <c r="W1074" i="2"/>
  <c r="V1074" i="2"/>
  <c r="U1074" i="2"/>
  <c r="AA1073" i="2"/>
  <c r="Z1073" i="2"/>
  <c r="Y1073" i="2"/>
  <c r="W1073" i="2"/>
  <c r="V1073" i="2"/>
  <c r="U1073" i="2"/>
  <c r="AA1072" i="2"/>
  <c r="Z1072" i="2"/>
  <c r="Y1072" i="2"/>
  <c r="W1072" i="2"/>
  <c r="V1072" i="2"/>
  <c r="U1072" i="2"/>
  <c r="AA1071" i="2"/>
  <c r="Z1071" i="2"/>
  <c r="Y1071" i="2"/>
  <c r="X1071" i="2"/>
  <c r="T1071" i="2" s="1"/>
  <c r="W1071" i="2"/>
  <c r="V1071" i="2"/>
  <c r="U1071" i="2"/>
  <c r="AA1070" i="2"/>
  <c r="Z1070" i="2"/>
  <c r="Y1070" i="2"/>
  <c r="W1070" i="2"/>
  <c r="V1070" i="2"/>
  <c r="U1070" i="2"/>
  <c r="AA1069" i="2"/>
  <c r="Z1069" i="2"/>
  <c r="Y1069" i="2"/>
  <c r="W1069" i="2"/>
  <c r="V1069" i="2"/>
  <c r="U1069" i="2"/>
  <c r="AA1068" i="2"/>
  <c r="Z1068" i="2"/>
  <c r="Y1068" i="2"/>
  <c r="W1068" i="2"/>
  <c r="V1068" i="2"/>
  <c r="U1068" i="2"/>
  <c r="AA1067" i="2"/>
  <c r="Z1067" i="2"/>
  <c r="Y1067" i="2"/>
  <c r="W1067" i="2"/>
  <c r="V1067" i="2"/>
  <c r="U1067" i="2"/>
  <c r="AA1066" i="2"/>
  <c r="Z1066" i="2"/>
  <c r="Y1066" i="2"/>
  <c r="W1066" i="2"/>
  <c r="V1066" i="2"/>
  <c r="U1066" i="2"/>
  <c r="AA1065" i="2"/>
  <c r="Z1065" i="2"/>
  <c r="Y1065" i="2"/>
  <c r="W1065" i="2"/>
  <c r="V1065" i="2"/>
  <c r="U1065" i="2"/>
  <c r="AA1064" i="2"/>
  <c r="Z1064" i="2"/>
  <c r="Y1064" i="2"/>
  <c r="W1064" i="2"/>
  <c r="V1064" i="2"/>
  <c r="U1064" i="2"/>
  <c r="AA1063" i="2"/>
  <c r="Z1063" i="2"/>
  <c r="Y1063" i="2"/>
  <c r="W1063" i="2"/>
  <c r="V1063" i="2"/>
  <c r="U1063" i="2"/>
  <c r="AA1061" i="2"/>
  <c r="Z1061" i="2"/>
  <c r="Y1061" i="2"/>
  <c r="X1061" i="2"/>
  <c r="W1061" i="2"/>
  <c r="V1061" i="2"/>
  <c r="U1061" i="2"/>
  <c r="T1061" i="2"/>
  <c r="AA1060" i="2"/>
  <c r="Z1060" i="2"/>
  <c r="Y1060" i="2"/>
  <c r="W1060" i="2"/>
  <c r="V1060" i="2"/>
  <c r="U1060" i="2"/>
  <c r="AA1059" i="2"/>
  <c r="Z1059" i="2"/>
  <c r="Y1059" i="2"/>
  <c r="W1059" i="2"/>
  <c r="V1059" i="2"/>
  <c r="U1059" i="2"/>
  <c r="AA1057" i="2"/>
  <c r="Z1057" i="2"/>
  <c r="Y1057" i="2"/>
  <c r="W1057" i="2"/>
  <c r="V1057" i="2"/>
  <c r="U1057" i="2"/>
  <c r="AA1056" i="2"/>
  <c r="Z1056" i="2"/>
  <c r="Y1056" i="2"/>
  <c r="W1056" i="2"/>
  <c r="V1056" i="2"/>
  <c r="U1056" i="2"/>
  <c r="AA1055" i="2"/>
  <c r="Z1055" i="2"/>
  <c r="Y1055" i="2"/>
  <c r="W1055" i="2"/>
  <c r="V1055" i="2"/>
  <c r="U1055" i="2"/>
  <c r="AA1054" i="2"/>
  <c r="Z1054" i="2"/>
  <c r="Y1054" i="2"/>
  <c r="W1054" i="2"/>
  <c r="V1054" i="2"/>
  <c r="U1054" i="2"/>
  <c r="AA1053" i="2"/>
  <c r="Z1053" i="2"/>
  <c r="Y1053" i="2"/>
  <c r="W1053" i="2"/>
  <c r="V1053" i="2"/>
  <c r="U1053" i="2"/>
  <c r="AA1052" i="2"/>
  <c r="Z1052" i="2"/>
  <c r="Y1052" i="2"/>
  <c r="W1052" i="2"/>
  <c r="V1052" i="2"/>
  <c r="U1052" i="2"/>
  <c r="AA1051" i="2"/>
  <c r="Z1051" i="2"/>
  <c r="Y1051" i="2"/>
  <c r="W1051" i="2"/>
  <c r="V1051" i="2"/>
  <c r="U1051" i="2"/>
  <c r="AA1050" i="2"/>
  <c r="Z1050" i="2"/>
  <c r="Y1050" i="2"/>
  <c r="X1050" i="2"/>
  <c r="W1050" i="2"/>
  <c r="V1050" i="2"/>
  <c r="U1050" i="2"/>
  <c r="T1050" i="2"/>
  <c r="AA1049" i="2"/>
  <c r="Z1049" i="2"/>
  <c r="Y1049" i="2"/>
  <c r="W1049" i="2"/>
  <c r="V1049" i="2"/>
  <c r="U1049" i="2"/>
  <c r="AA1048" i="2"/>
  <c r="Z1048" i="2"/>
  <c r="Y1048" i="2"/>
  <c r="W1048" i="2"/>
  <c r="V1048" i="2"/>
  <c r="U1048" i="2"/>
  <c r="AA1047" i="2"/>
  <c r="Z1047" i="2"/>
  <c r="Y1047" i="2"/>
  <c r="W1047" i="2"/>
  <c r="V1047" i="2"/>
  <c r="U1047" i="2"/>
  <c r="AA1046" i="2"/>
  <c r="Z1046" i="2"/>
  <c r="Y1046" i="2"/>
  <c r="W1046" i="2"/>
  <c r="V1046" i="2"/>
  <c r="U1046" i="2"/>
  <c r="AA1045" i="2"/>
  <c r="Z1045" i="2"/>
  <c r="Y1045" i="2"/>
  <c r="W1045" i="2"/>
  <c r="V1045" i="2"/>
  <c r="U1045" i="2"/>
  <c r="AA1044" i="2"/>
  <c r="Z1044" i="2"/>
  <c r="Y1044" i="2"/>
  <c r="W1044" i="2"/>
  <c r="V1044" i="2"/>
  <c r="U1044" i="2"/>
  <c r="AA1043" i="2"/>
  <c r="Z1043" i="2"/>
  <c r="Y1043" i="2"/>
  <c r="W1043" i="2"/>
  <c r="V1043" i="2"/>
  <c r="U1043" i="2"/>
  <c r="AA1042" i="2"/>
  <c r="Z1042" i="2"/>
  <c r="Y1042" i="2"/>
  <c r="W1042" i="2"/>
  <c r="V1042" i="2"/>
  <c r="U1042" i="2"/>
  <c r="AA1041" i="2"/>
  <c r="Z1041" i="2"/>
  <c r="Y1041" i="2"/>
  <c r="W1041" i="2"/>
  <c r="V1041" i="2"/>
  <c r="U1041" i="2"/>
  <c r="AA1040" i="2"/>
  <c r="Z1040" i="2"/>
  <c r="Y1040" i="2"/>
  <c r="W1040" i="2"/>
  <c r="V1040" i="2"/>
  <c r="U1040" i="2"/>
  <c r="AA1039" i="2"/>
  <c r="Z1039" i="2"/>
  <c r="Y1039" i="2"/>
  <c r="W1039" i="2"/>
  <c r="V1039" i="2"/>
  <c r="U1039" i="2"/>
  <c r="AA1038" i="2"/>
  <c r="Z1038" i="2"/>
  <c r="Y1038" i="2"/>
  <c r="W1038" i="2"/>
  <c r="V1038" i="2"/>
  <c r="U1038" i="2"/>
  <c r="AA1037" i="2"/>
  <c r="Z1037" i="2"/>
  <c r="Y1037" i="2"/>
  <c r="W1037" i="2"/>
  <c r="V1037" i="2"/>
  <c r="U1037" i="2"/>
  <c r="AA1036" i="2"/>
  <c r="Z1036" i="2"/>
  <c r="Y1036" i="2"/>
  <c r="W1036" i="2"/>
  <c r="V1036" i="2"/>
  <c r="U1036" i="2"/>
  <c r="AA1035" i="2"/>
  <c r="Z1035" i="2"/>
  <c r="Y1035" i="2"/>
  <c r="W1035" i="2"/>
  <c r="V1035" i="2"/>
  <c r="U1035" i="2"/>
  <c r="AA1034" i="2"/>
  <c r="Z1034" i="2"/>
  <c r="Y1034" i="2"/>
  <c r="X1034" i="2"/>
  <c r="T1034" i="2" s="1"/>
  <c r="W1034" i="2"/>
  <c r="V1034" i="2"/>
  <c r="U1034" i="2"/>
  <c r="AA1033" i="2"/>
  <c r="Z1033" i="2"/>
  <c r="Y1033" i="2"/>
  <c r="X1033" i="2"/>
  <c r="T1033" i="2" s="1"/>
  <c r="W1033" i="2"/>
  <c r="V1033" i="2"/>
  <c r="U1033" i="2"/>
  <c r="AA1032" i="2"/>
  <c r="Z1032" i="2"/>
  <c r="Y1032" i="2"/>
  <c r="W1032" i="2"/>
  <c r="V1032" i="2"/>
  <c r="U1032" i="2"/>
  <c r="AA1031" i="2"/>
  <c r="Z1031" i="2"/>
  <c r="Y1031" i="2"/>
  <c r="X1031" i="2"/>
  <c r="W1031" i="2"/>
  <c r="V1031" i="2"/>
  <c r="U1031" i="2"/>
  <c r="T1031" i="2"/>
  <c r="AA1030" i="2"/>
  <c r="Z1030" i="2"/>
  <c r="Y1030" i="2"/>
  <c r="W1030" i="2"/>
  <c r="V1030" i="2"/>
  <c r="U1030" i="2"/>
  <c r="AA1029" i="2"/>
  <c r="Z1029" i="2"/>
  <c r="Y1029" i="2"/>
  <c r="W1029" i="2"/>
  <c r="V1029" i="2"/>
  <c r="U1029" i="2"/>
  <c r="AA1028" i="2"/>
  <c r="Z1028" i="2"/>
  <c r="Y1028" i="2"/>
  <c r="W1028" i="2"/>
  <c r="V1028" i="2"/>
  <c r="U1028" i="2"/>
  <c r="AA1027" i="2"/>
  <c r="Z1027" i="2"/>
  <c r="Y1027" i="2"/>
  <c r="W1027" i="2"/>
  <c r="V1027" i="2"/>
  <c r="U1027" i="2"/>
  <c r="AA1026" i="2"/>
  <c r="Z1026" i="2"/>
  <c r="Y1026" i="2"/>
  <c r="X1026" i="2"/>
  <c r="T1026" i="2" s="1"/>
  <c r="W1026" i="2"/>
  <c r="V1026" i="2"/>
  <c r="U1026" i="2"/>
  <c r="AA1025" i="2"/>
  <c r="Z1025" i="2"/>
  <c r="Y1025" i="2"/>
  <c r="W1025" i="2"/>
  <c r="V1025" i="2"/>
  <c r="U1025" i="2"/>
  <c r="AA1024" i="2"/>
  <c r="Z1024" i="2"/>
  <c r="Y1024" i="2"/>
  <c r="W1024" i="2"/>
  <c r="V1024" i="2"/>
  <c r="U1024" i="2"/>
  <c r="AA1023" i="2"/>
  <c r="Z1023" i="2"/>
  <c r="Y1023" i="2"/>
  <c r="W1023" i="2"/>
  <c r="V1023" i="2"/>
  <c r="U1023" i="2"/>
  <c r="AA1022" i="2"/>
  <c r="Z1022" i="2"/>
  <c r="Y1022" i="2"/>
  <c r="W1022" i="2"/>
  <c r="V1022" i="2"/>
  <c r="U1022" i="2"/>
  <c r="AA1021" i="2"/>
  <c r="Z1021" i="2"/>
  <c r="Y1021" i="2"/>
  <c r="W1021" i="2"/>
  <c r="V1021" i="2"/>
  <c r="U1021" i="2"/>
  <c r="AA1020" i="2"/>
  <c r="Z1020" i="2"/>
  <c r="Y1020" i="2"/>
  <c r="W1020" i="2"/>
  <c r="V1020" i="2"/>
  <c r="U1020" i="2"/>
  <c r="AA1019" i="2"/>
  <c r="Z1019" i="2"/>
  <c r="Y1019" i="2"/>
  <c r="W1019" i="2"/>
  <c r="V1019" i="2"/>
  <c r="U1019" i="2"/>
  <c r="AA1018" i="2"/>
  <c r="Z1018" i="2"/>
  <c r="Y1018" i="2"/>
  <c r="W1018" i="2"/>
  <c r="V1018" i="2"/>
  <c r="U1018" i="2"/>
  <c r="AA1017" i="2"/>
  <c r="Z1017" i="2"/>
  <c r="Y1017" i="2"/>
  <c r="W1017" i="2"/>
  <c r="V1017" i="2"/>
  <c r="U1017" i="2"/>
  <c r="AA1016" i="2"/>
  <c r="Z1016" i="2"/>
  <c r="Y1016" i="2"/>
  <c r="W1016" i="2"/>
  <c r="V1016" i="2"/>
  <c r="U1016" i="2"/>
  <c r="AA1015" i="2"/>
  <c r="Z1015" i="2"/>
  <c r="Y1015" i="2"/>
  <c r="W1015" i="2"/>
  <c r="V1015" i="2"/>
  <c r="U1015" i="2"/>
  <c r="AA1014" i="2"/>
  <c r="Z1014" i="2"/>
  <c r="Y1014" i="2"/>
  <c r="X1014" i="2"/>
  <c r="W1014" i="2"/>
  <c r="V1014" i="2"/>
  <c r="U1014" i="2"/>
  <c r="T1014" i="2"/>
  <c r="AA1013" i="2"/>
  <c r="Z1013" i="2"/>
  <c r="Y1013" i="2"/>
  <c r="W1013" i="2"/>
  <c r="V1013" i="2"/>
  <c r="U1013" i="2"/>
  <c r="AA1012" i="2"/>
  <c r="Z1012" i="2"/>
  <c r="Y1012" i="2"/>
  <c r="W1012" i="2"/>
  <c r="V1012" i="2"/>
  <c r="U1012" i="2"/>
  <c r="AA1011" i="2"/>
  <c r="Z1011" i="2"/>
  <c r="Y1011" i="2"/>
  <c r="W1011" i="2"/>
  <c r="V1011" i="2"/>
  <c r="U1011" i="2"/>
  <c r="AA1010" i="2"/>
  <c r="Z1010" i="2"/>
  <c r="Y1010" i="2"/>
  <c r="W1010" i="2"/>
  <c r="V1010" i="2"/>
  <c r="U1010" i="2"/>
  <c r="AA1009" i="2"/>
  <c r="Z1009" i="2"/>
  <c r="Y1009" i="2"/>
  <c r="W1009" i="2"/>
  <c r="V1009" i="2"/>
  <c r="U1009" i="2"/>
  <c r="AA1008" i="2"/>
  <c r="Z1008" i="2"/>
  <c r="Y1008" i="2"/>
  <c r="W1008" i="2"/>
  <c r="V1008" i="2"/>
  <c r="U1008" i="2"/>
  <c r="AA1007" i="2"/>
  <c r="Z1007" i="2"/>
  <c r="Y1007" i="2"/>
  <c r="W1007" i="2"/>
  <c r="V1007" i="2"/>
  <c r="U1007" i="2"/>
  <c r="AA1006" i="2"/>
  <c r="Z1006" i="2"/>
  <c r="Y1006" i="2"/>
  <c r="W1006" i="2"/>
  <c r="V1006" i="2"/>
  <c r="U1006" i="2"/>
  <c r="AA1005" i="2"/>
  <c r="Z1005" i="2"/>
  <c r="Y1005" i="2"/>
  <c r="W1005" i="2"/>
  <c r="V1005" i="2"/>
  <c r="U1005" i="2"/>
  <c r="AA1004" i="2"/>
  <c r="Z1004" i="2"/>
  <c r="Y1004" i="2"/>
  <c r="W1004" i="2"/>
  <c r="V1004" i="2"/>
  <c r="U1004" i="2"/>
  <c r="AA1003" i="2"/>
  <c r="Z1003" i="2"/>
  <c r="Y1003" i="2"/>
  <c r="W1003" i="2"/>
  <c r="V1003" i="2"/>
  <c r="U1003" i="2"/>
  <c r="AA1002" i="2"/>
  <c r="Z1002" i="2"/>
  <c r="Y1002" i="2"/>
  <c r="W1002" i="2"/>
  <c r="V1002" i="2"/>
  <c r="U1002" i="2"/>
  <c r="AA1001" i="2"/>
  <c r="Z1001" i="2"/>
  <c r="Y1001" i="2"/>
  <c r="W1001" i="2"/>
  <c r="V1001" i="2"/>
  <c r="U1001" i="2"/>
  <c r="AA1000" i="2"/>
  <c r="Z1000" i="2"/>
  <c r="Y1000" i="2"/>
  <c r="W1000" i="2"/>
  <c r="V1000" i="2"/>
  <c r="U1000" i="2"/>
  <c r="AA999" i="2"/>
  <c r="Z999" i="2"/>
  <c r="Y999" i="2"/>
  <c r="W999" i="2"/>
  <c r="V999" i="2"/>
  <c r="U999" i="2"/>
  <c r="AA998" i="2"/>
  <c r="Z998" i="2"/>
  <c r="Y998" i="2"/>
  <c r="W998" i="2"/>
  <c r="V998" i="2"/>
  <c r="U998" i="2"/>
  <c r="AA997" i="2"/>
  <c r="Z997" i="2"/>
  <c r="Y997" i="2"/>
  <c r="W997" i="2"/>
  <c r="V997" i="2"/>
  <c r="U997" i="2"/>
  <c r="AA996" i="2"/>
  <c r="Z996" i="2"/>
  <c r="Y996" i="2"/>
  <c r="W996" i="2"/>
  <c r="V996" i="2"/>
  <c r="U996" i="2"/>
  <c r="AA995" i="2"/>
  <c r="Z995" i="2"/>
  <c r="Y995" i="2"/>
  <c r="W995" i="2"/>
  <c r="V995" i="2"/>
  <c r="U995" i="2"/>
  <c r="AA994" i="2"/>
  <c r="Z994" i="2"/>
  <c r="Y994" i="2"/>
  <c r="W994" i="2"/>
  <c r="V994" i="2"/>
  <c r="U994" i="2"/>
  <c r="AA993" i="2"/>
  <c r="Z993" i="2"/>
  <c r="Y993" i="2"/>
  <c r="W993" i="2"/>
  <c r="V993" i="2"/>
  <c r="U993" i="2"/>
  <c r="AA992" i="2"/>
  <c r="Z992" i="2"/>
  <c r="Y992" i="2"/>
  <c r="W992" i="2"/>
  <c r="V992" i="2"/>
  <c r="U992" i="2"/>
  <c r="AA991" i="2"/>
  <c r="Z991" i="2"/>
  <c r="Y991" i="2"/>
  <c r="W991" i="2"/>
  <c r="V991" i="2"/>
  <c r="U991" i="2"/>
  <c r="AA990" i="2"/>
  <c r="Z990" i="2"/>
  <c r="Y990" i="2"/>
  <c r="W990" i="2"/>
  <c r="V990" i="2"/>
  <c r="U990" i="2"/>
  <c r="AA989" i="2"/>
  <c r="Z989" i="2"/>
  <c r="Y989" i="2"/>
  <c r="W989" i="2"/>
  <c r="V989" i="2"/>
  <c r="U989" i="2"/>
  <c r="AA988" i="2"/>
  <c r="Z988" i="2"/>
  <c r="Y988" i="2"/>
  <c r="W988" i="2"/>
  <c r="V988" i="2"/>
  <c r="U988" i="2"/>
  <c r="AA987" i="2"/>
  <c r="Z987" i="2"/>
  <c r="Y987" i="2"/>
  <c r="W987" i="2"/>
  <c r="V987" i="2"/>
  <c r="U987" i="2"/>
  <c r="AA986" i="2"/>
  <c r="Z986" i="2"/>
  <c r="Y986" i="2"/>
  <c r="W986" i="2"/>
  <c r="V986" i="2"/>
  <c r="U986" i="2"/>
  <c r="AA985" i="2"/>
  <c r="Z985" i="2"/>
  <c r="Y985" i="2"/>
  <c r="W985" i="2"/>
  <c r="V985" i="2"/>
  <c r="U985" i="2"/>
  <c r="AA984" i="2"/>
  <c r="Z984" i="2"/>
  <c r="Y984" i="2"/>
  <c r="W984" i="2"/>
  <c r="V984" i="2"/>
  <c r="U984" i="2"/>
  <c r="AA983" i="2"/>
  <c r="Z983" i="2"/>
  <c r="Y983" i="2"/>
  <c r="W983" i="2"/>
  <c r="V983" i="2"/>
  <c r="U983" i="2"/>
  <c r="AA982" i="2"/>
  <c r="Z982" i="2"/>
  <c r="Y982" i="2"/>
  <c r="W982" i="2"/>
  <c r="V982" i="2"/>
  <c r="U982" i="2"/>
  <c r="AA981" i="2"/>
  <c r="Z981" i="2"/>
  <c r="Y981" i="2"/>
  <c r="W981" i="2"/>
  <c r="V981" i="2"/>
  <c r="U981" i="2"/>
  <c r="AA980" i="2"/>
  <c r="Z980" i="2"/>
  <c r="Y980" i="2"/>
  <c r="W980" i="2"/>
  <c r="V980" i="2"/>
  <c r="U980" i="2"/>
  <c r="AA979" i="2"/>
  <c r="Z979" i="2"/>
  <c r="Y979" i="2"/>
  <c r="W979" i="2"/>
  <c r="V979" i="2"/>
  <c r="U979" i="2"/>
  <c r="AA978" i="2"/>
  <c r="Z978" i="2"/>
  <c r="Y978" i="2"/>
  <c r="W978" i="2"/>
  <c r="V978" i="2"/>
  <c r="U978" i="2"/>
  <c r="AA977" i="2"/>
  <c r="Z977" i="2"/>
  <c r="Y977" i="2"/>
  <c r="W977" i="2"/>
  <c r="V977" i="2"/>
  <c r="U977" i="2"/>
  <c r="AA976" i="2"/>
  <c r="Z976" i="2"/>
  <c r="Y976" i="2"/>
  <c r="W976" i="2"/>
  <c r="V976" i="2"/>
  <c r="U976" i="2"/>
  <c r="AA975" i="2"/>
  <c r="Z975" i="2"/>
  <c r="Y975" i="2"/>
  <c r="W975" i="2"/>
  <c r="V975" i="2"/>
  <c r="U975" i="2"/>
  <c r="AA974" i="2"/>
  <c r="Z974" i="2"/>
  <c r="Y974" i="2"/>
  <c r="W974" i="2"/>
  <c r="V974" i="2"/>
  <c r="U974" i="2"/>
  <c r="AA973" i="2"/>
  <c r="Z973" i="2"/>
  <c r="Y973" i="2"/>
  <c r="W973" i="2"/>
  <c r="V973" i="2"/>
  <c r="U973" i="2"/>
  <c r="AA972" i="2"/>
  <c r="Z972" i="2"/>
  <c r="Y972" i="2"/>
  <c r="W972" i="2"/>
  <c r="V972" i="2"/>
  <c r="U972" i="2"/>
  <c r="AA971" i="2"/>
  <c r="Z971" i="2"/>
  <c r="Y971" i="2"/>
  <c r="W971" i="2"/>
  <c r="V971" i="2"/>
  <c r="U971" i="2"/>
  <c r="AA970" i="2"/>
  <c r="Z970" i="2"/>
  <c r="Y970" i="2"/>
  <c r="W970" i="2"/>
  <c r="V970" i="2"/>
  <c r="U970" i="2"/>
  <c r="AA969" i="2"/>
  <c r="Z969" i="2"/>
  <c r="Y969" i="2"/>
  <c r="W969" i="2"/>
  <c r="V969" i="2"/>
  <c r="U969" i="2"/>
  <c r="AA968" i="2"/>
  <c r="Z968" i="2"/>
  <c r="Y968" i="2"/>
  <c r="W968" i="2"/>
  <c r="V968" i="2"/>
  <c r="U968" i="2"/>
  <c r="AA967" i="2"/>
  <c r="Z967" i="2"/>
  <c r="Y967" i="2"/>
  <c r="W967" i="2"/>
  <c r="V967" i="2"/>
  <c r="U967" i="2"/>
  <c r="AA966" i="2"/>
  <c r="Z966" i="2"/>
  <c r="Y966" i="2"/>
  <c r="W966" i="2"/>
  <c r="V966" i="2"/>
  <c r="U966" i="2"/>
  <c r="AA965" i="2"/>
  <c r="Z965" i="2"/>
  <c r="Y965" i="2"/>
  <c r="W965" i="2"/>
  <c r="V965" i="2"/>
  <c r="U965" i="2"/>
  <c r="AA964" i="2"/>
  <c r="Z964" i="2"/>
  <c r="Y964" i="2"/>
  <c r="W964" i="2"/>
  <c r="V964" i="2"/>
  <c r="U964" i="2"/>
  <c r="AA963" i="2"/>
  <c r="Z963" i="2"/>
  <c r="Y963" i="2"/>
  <c r="W963" i="2"/>
  <c r="V963" i="2"/>
  <c r="U963" i="2"/>
  <c r="H13" i="36"/>
  <c r="H12" i="36"/>
  <c r="H15" i="36"/>
  <c r="H14" i="36"/>
  <c r="H219" i="36" l="1"/>
  <c r="H33" i="32" s="1"/>
  <c r="C57" i="37"/>
  <c r="G53" i="37"/>
  <c r="G51" i="37"/>
  <c r="G48" i="37"/>
  <c r="G47" i="37"/>
  <c r="G49" i="37"/>
  <c r="G52" i="37"/>
  <c r="G50" i="37"/>
  <c r="P43" i="37"/>
  <c r="F15" i="32"/>
  <c r="P12" i="37"/>
  <c r="L29" i="28"/>
  <c r="Y289" i="2"/>
  <c r="U289" i="2" s="1"/>
  <c r="Y119" i="2"/>
  <c r="U119" i="2" s="1"/>
  <c r="Y400" i="2"/>
  <c r="U400" i="2" s="1"/>
  <c r="Y224" i="2"/>
  <c r="U224" i="2" s="1"/>
  <c r="Y235" i="2"/>
  <c r="U235" i="2" s="1"/>
  <c r="Y266" i="2"/>
  <c r="U266" i="2" s="1"/>
  <c r="Y345" i="2"/>
  <c r="U345" i="2" s="1"/>
  <c r="Y510" i="2"/>
  <c r="U510" i="2" s="1"/>
  <c r="Y153" i="2"/>
  <c r="U153" i="2" s="1"/>
  <c r="Y635" i="2"/>
  <c r="U635" i="2" s="1"/>
  <c r="Y471" i="2"/>
  <c r="U471" i="2" s="1"/>
  <c r="Y109" i="2"/>
  <c r="U109" i="2" s="1"/>
  <c r="Y490" i="2"/>
  <c r="U490" i="2" s="1"/>
  <c r="Y237" i="2"/>
  <c r="U237" i="2" s="1"/>
  <c r="Y610" i="2"/>
  <c r="U610" i="2" s="1"/>
  <c r="Y281" i="2"/>
  <c r="U281" i="2" s="1"/>
  <c r="Y626" i="2"/>
  <c r="U626" i="2" s="1"/>
  <c r="Y309" i="2"/>
  <c r="U309" i="2" s="1"/>
  <c r="Y403" i="2"/>
  <c r="U403" i="2" s="1"/>
  <c r="Y287" i="2"/>
  <c r="U287" i="2" s="1"/>
  <c r="Y65" i="2"/>
  <c r="U65" i="2" s="1"/>
  <c r="Y315" i="2"/>
  <c r="U315" i="2" s="1"/>
  <c r="Y101" i="2"/>
  <c r="U101" i="2" s="1"/>
  <c r="Y393" i="2"/>
  <c r="U393" i="2" s="1"/>
  <c r="Y458" i="2"/>
  <c r="U458" i="2" s="1"/>
  <c r="Y536" i="2"/>
  <c r="U536" i="2" s="1"/>
  <c r="Y321" i="2"/>
  <c r="U321" i="2" s="1"/>
  <c r="Y415" i="2"/>
  <c r="U415" i="2" s="1"/>
  <c r="Y469" i="2"/>
  <c r="U469" i="2" s="1"/>
  <c r="Y395" i="2"/>
  <c r="U395" i="2" s="1"/>
  <c r="Y45" i="2"/>
  <c r="U45" i="2" s="1"/>
  <c r="Y253" i="2"/>
  <c r="U253" i="2" s="1"/>
  <c r="Y333" i="2"/>
  <c r="U333" i="2" s="1"/>
  <c r="Y377" i="2"/>
  <c r="U377" i="2" s="1"/>
  <c r="Y439" i="2"/>
  <c r="U439" i="2" s="1"/>
  <c r="Y141" i="2"/>
  <c r="U141" i="2" s="1"/>
  <c r="Y311" i="2"/>
  <c r="U311" i="2" s="1"/>
  <c r="Y208" i="2"/>
  <c r="U208" i="2" s="1"/>
  <c r="Y32" i="2"/>
  <c r="U32" i="2" s="1"/>
  <c r="Y133" i="2"/>
  <c r="U133" i="2" s="1"/>
  <c r="Y446" i="2"/>
  <c r="U446" i="2" s="1"/>
  <c r="Y638" i="2"/>
  <c r="U638" i="2" s="1"/>
  <c r="Y477" i="2"/>
  <c r="U477" i="2" s="1"/>
  <c r="Y589" i="2"/>
  <c r="U589" i="2" s="1"/>
  <c r="Y83" i="2"/>
  <c r="U83" i="2" s="1"/>
  <c r="Y184" i="2"/>
  <c r="U184" i="2" s="1"/>
  <c r="Y279" i="2"/>
  <c r="U279" i="2" s="1"/>
  <c r="Y117" i="2"/>
  <c r="U117" i="2" s="1"/>
  <c r="Y167" i="2"/>
  <c r="U167" i="2" s="1"/>
  <c r="Y335" i="2"/>
  <c r="U335" i="2" s="1"/>
  <c r="Y499" i="2"/>
  <c r="U499" i="2" s="1"/>
  <c r="Y634" i="2"/>
  <c r="U634" i="2" s="1"/>
  <c r="Y555" i="2"/>
  <c r="U555" i="2" s="1"/>
  <c r="Y145" i="2"/>
  <c r="U145" i="2" s="1"/>
  <c r="Y173" i="2"/>
  <c r="U173" i="2" s="1"/>
  <c r="Y123" i="2"/>
  <c r="U123" i="2" s="1"/>
  <c r="Y468" i="2"/>
  <c r="U468" i="2" s="1"/>
  <c r="Y275" i="2"/>
  <c r="U275" i="2" s="1"/>
  <c r="Y448" i="2"/>
  <c r="U448" i="2" s="1"/>
  <c r="Y624" i="2"/>
  <c r="U624" i="2" s="1"/>
  <c r="Y251" i="2"/>
  <c r="U251" i="2" s="1"/>
  <c r="Y425" i="2"/>
  <c r="U425" i="2" s="1"/>
  <c r="Y475" i="2"/>
  <c r="U475" i="2" s="1"/>
  <c r="Y293" i="2"/>
  <c r="U293" i="2" s="1"/>
  <c r="Y354" i="2"/>
  <c r="U354" i="2" s="1"/>
  <c r="Y631" i="2"/>
  <c r="U631" i="2" s="1"/>
  <c r="Y35" i="2"/>
  <c r="U35" i="2" s="1"/>
  <c r="Y80" i="2"/>
  <c r="U80" i="2" s="1"/>
  <c r="Y421" i="2"/>
  <c r="U421" i="2" s="1"/>
  <c r="Y106" i="2"/>
  <c r="U106" i="2" s="1"/>
  <c r="Y365" i="2"/>
  <c r="U365" i="2" s="1"/>
  <c r="Y360" i="2"/>
  <c r="U360" i="2" s="1"/>
  <c r="Y67" i="2"/>
  <c r="U67" i="2" s="1"/>
  <c r="Y56" i="2"/>
  <c r="U56" i="2" s="1"/>
  <c r="Y628" i="2"/>
  <c r="U628" i="2" s="1"/>
  <c r="Y363" i="2"/>
  <c r="U363" i="2" s="1"/>
  <c r="Y636" i="2"/>
  <c r="U636" i="2" s="1"/>
  <c r="Y585" i="2"/>
  <c r="U585" i="2" s="1"/>
  <c r="Y113" i="2"/>
  <c r="U113" i="2" s="1"/>
  <c r="Y150" i="2"/>
  <c r="U150" i="2" s="1"/>
  <c r="Y171" i="2"/>
  <c r="U171" i="2" s="1"/>
  <c r="Y465" i="2"/>
  <c r="U465" i="2" s="1"/>
  <c r="Y356" i="2"/>
  <c r="U356" i="2" s="1"/>
  <c r="Y405" i="2"/>
  <c r="U405" i="2" s="1"/>
  <c r="Y25" i="2"/>
  <c r="U25" i="2" s="1"/>
  <c r="Y31" i="2"/>
  <c r="U31" i="2" s="1"/>
  <c r="Y283" i="2"/>
  <c r="U283" i="2" s="1"/>
  <c r="Y603" i="2"/>
  <c r="U603" i="2" s="1"/>
  <c r="Y267" i="2"/>
  <c r="U267" i="2" s="1"/>
  <c r="Y325" i="2"/>
  <c r="U325" i="2" s="1"/>
  <c r="Y341" i="2"/>
  <c r="U341" i="2" s="1"/>
  <c r="Y385" i="2"/>
  <c r="U385" i="2" s="1"/>
  <c r="Y68" i="2"/>
  <c r="U68" i="2" s="1"/>
  <c r="Y161" i="2"/>
  <c r="U161" i="2" s="1"/>
  <c r="Y261" i="2"/>
  <c r="U261" i="2" s="1"/>
  <c r="Y305" i="2"/>
  <c r="U305" i="2" s="1"/>
  <c r="Y632" i="2"/>
  <c r="U632" i="2" s="1"/>
  <c r="Y648" i="2"/>
  <c r="U648" i="2" s="1"/>
  <c r="Y93" i="2"/>
  <c r="U93" i="2" s="1"/>
  <c r="Y375" i="2"/>
  <c r="U375" i="2" s="1"/>
  <c r="Y151" i="2"/>
  <c r="U151" i="2" s="1"/>
  <c r="Y223" i="2"/>
  <c r="U223" i="2" s="1"/>
  <c r="Y347" i="2"/>
  <c r="U347" i="2" s="1"/>
  <c r="Y352" i="2"/>
  <c r="U352" i="2" s="1"/>
  <c r="Y364" i="2"/>
  <c r="U364" i="2" s="1"/>
  <c r="Y401" i="2"/>
  <c r="U401" i="2" s="1"/>
  <c r="Y417" i="2"/>
  <c r="U417" i="2" s="1"/>
  <c r="Y428" i="2"/>
  <c r="U428" i="2" s="1"/>
  <c r="Y591" i="2"/>
  <c r="U591" i="2" s="1"/>
  <c r="Y228" i="2"/>
  <c r="U228" i="2" s="1"/>
  <c r="Y572" i="2"/>
  <c r="U572" i="2" s="1"/>
  <c r="Y546" i="2"/>
  <c r="U546" i="2" s="1"/>
  <c r="Y268" i="2"/>
  <c r="U268" i="2" s="1"/>
  <c r="Y295" i="2"/>
  <c r="U295" i="2" s="1"/>
  <c r="Y217" i="2"/>
  <c r="U217" i="2" s="1"/>
  <c r="Y70" i="2"/>
  <c r="U70" i="2" s="1"/>
  <c r="Y201" i="2"/>
  <c r="U201" i="2" s="1"/>
  <c r="Y566" i="2"/>
  <c r="U566" i="2" s="1"/>
  <c r="Y381" i="2"/>
  <c r="U381" i="2" s="1"/>
  <c r="Y397" i="2"/>
  <c r="U397" i="2" s="1"/>
  <c r="Y445" i="2"/>
  <c r="U445" i="2" s="1"/>
  <c r="Y556" i="2"/>
  <c r="U556" i="2" s="1"/>
  <c r="Y157" i="2"/>
  <c r="U157" i="2" s="1"/>
  <c r="Y239" i="2"/>
  <c r="U239" i="2" s="1"/>
  <c r="Y407" i="2"/>
  <c r="U407" i="2" s="1"/>
  <c r="Y587" i="2"/>
  <c r="U587" i="2" s="1"/>
  <c r="Y28" i="2"/>
  <c r="U28" i="2" s="1"/>
  <c r="Y110" i="2"/>
  <c r="U110" i="2" s="1"/>
  <c r="Y131" i="2"/>
  <c r="U131" i="2" s="1"/>
  <c r="Y147" i="2"/>
  <c r="U147" i="2" s="1"/>
  <c r="Y467" i="2"/>
  <c r="U467" i="2" s="1"/>
  <c r="Y285" i="2"/>
  <c r="U285" i="2" s="1"/>
  <c r="Y301" i="2"/>
  <c r="U301" i="2" s="1"/>
  <c r="Y592" i="2"/>
  <c r="U592" i="2" s="1"/>
  <c r="Y38" i="2"/>
  <c r="U38" i="2" s="1"/>
  <c r="Y483" i="2"/>
  <c r="U483" i="2" s="1"/>
  <c r="Y327" i="2"/>
  <c r="U327" i="2" s="1"/>
  <c r="Y343" i="2"/>
  <c r="U343" i="2" s="1"/>
  <c r="Y481" i="2"/>
  <c r="U481" i="2" s="1"/>
  <c r="Y163" i="2"/>
  <c r="U163" i="2" s="1"/>
  <c r="Y229" i="2"/>
  <c r="U229" i="2" s="1"/>
  <c r="Y443" i="2"/>
  <c r="U443" i="2" s="1"/>
  <c r="Y435" i="2"/>
  <c r="U435" i="2" s="1"/>
  <c r="Y440" i="2"/>
  <c r="U440" i="2" s="1"/>
  <c r="Y189" i="2"/>
  <c r="U189" i="2" s="1"/>
  <c r="Y515" i="2"/>
  <c r="U515" i="2" s="1"/>
  <c r="Y568" i="2"/>
  <c r="U568" i="2" s="1"/>
  <c r="Y526" i="2"/>
  <c r="U526" i="2" s="1"/>
  <c r="Y307" i="2"/>
  <c r="U307" i="2" s="1"/>
  <c r="Y550" i="2"/>
  <c r="U550" i="2" s="1"/>
  <c r="Y36" i="2"/>
  <c r="U36" i="2" s="1"/>
  <c r="Y143" i="2"/>
  <c r="U143" i="2" s="1"/>
  <c r="Y463" i="2"/>
  <c r="U463" i="2" s="1"/>
  <c r="Y312" i="2"/>
  <c r="U312" i="2" s="1"/>
  <c r="Y187" i="2"/>
  <c r="U187" i="2" s="1"/>
  <c r="Y388" i="2"/>
  <c r="U388" i="2" s="1"/>
  <c r="Y34" i="2"/>
  <c r="U34" i="2" s="1"/>
  <c r="Y127" i="2"/>
  <c r="U127" i="2" s="1"/>
  <c r="Y225" i="2"/>
  <c r="U225" i="2" s="1"/>
  <c r="Y349" i="2"/>
  <c r="U349" i="2" s="1"/>
  <c r="Y580" i="2"/>
  <c r="U580" i="2" s="1"/>
  <c r="Y532" i="2"/>
  <c r="U532" i="2" s="1"/>
  <c r="Y548" i="2"/>
  <c r="U548" i="2" s="1"/>
  <c r="Y575" i="2"/>
  <c r="U575" i="2" s="1"/>
  <c r="Y593" i="2"/>
  <c r="U593" i="2" s="1"/>
  <c r="Y85" i="2"/>
  <c r="U85" i="2" s="1"/>
  <c r="Y479" i="2"/>
  <c r="U479" i="2" s="1"/>
  <c r="Y323" i="2"/>
  <c r="U323" i="2" s="1"/>
  <c r="Y577" i="2"/>
  <c r="U577" i="2" s="1"/>
  <c r="Y72" i="2"/>
  <c r="U72" i="2" s="1"/>
  <c r="Y558" i="2"/>
  <c r="U558" i="2" s="1"/>
  <c r="Y630" i="2"/>
  <c r="U630" i="2" s="1"/>
  <c r="Y612" i="2"/>
  <c r="U612" i="2" s="1"/>
  <c r="Y159" i="2"/>
  <c r="U159" i="2" s="1"/>
  <c r="Y242" i="2"/>
  <c r="U242" i="2" s="1"/>
  <c r="Y259" i="2"/>
  <c r="U259" i="2" s="1"/>
  <c r="Y399" i="2"/>
  <c r="U399" i="2" s="1"/>
  <c r="Y441" i="2"/>
  <c r="U441" i="2" s="1"/>
  <c r="Y460" i="2"/>
  <c r="U460" i="2" s="1"/>
  <c r="Y308" i="2"/>
  <c r="U308" i="2" s="1"/>
  <c r="Y367" i="2"/>
  <c r="U367" i="2" s="1"/>
  <c r="Y404" i="2"/>
  <c r="U404" i="2" s="1"/>
  <c r="Y646" i="2"/>
  <c r="U646" i="2" s="1"/>
  <c r="Y655" i="2"/>
  <c r="U655" i="2" s="1"/>
  <c r="Y30" i="2"/>
  <c r="U30" i="2" s="1"/>
  <c r="Y91" i="2"/>
  <c r="U91" i="2" s="1"/>
  <c r="Y107" i="2"/>
  <c r="U107" i="2" s="1"/>
  <c r="Y149" i="2"/>
  <c r="U149" i="2" s="1"/>
  <c r="Y182" i="2"/>
  <c r="U182" i="2" s="1"/>
  <c r="Y313" i="2"/>
  <c r="U313" i="2" s="1"/>
  <c r="Y608" i="2"/>
  <c r="U608" i="2" s="1"/>
  <c r="Y165" i="2"/>
  <c r="U165" i="2" s="1"/>
  <c r="Y486" i="2"/>
  <c r="U486" i="2" s="1"/>
  <c r="Y231" i="2"/>
  <c r="U231" i="2" s="1"/>
  <c r="Y329" i="2"/>
  <c r="U329" i="2" s="1"/>
  <c r="Y437" i="2"/>
  <c r="U437" i="2" s="1"/>
  <c r="Y544" i="2"/>
  <c r="U544" i="2" s="1"/>
  <c r="Y528" i="2"/>
  <c r="U528" i="2" s="1"/>
  <c r="Y554" i="2"/>
  <c r="U554" i="2" s="1"/>
  <c r="Y652" i="2"/>
  <c r="U652" i="2" s="1"/>
  <c r="Y574" i="2"/>
  <c r="U574" i="2" s="1"/>
  <c r="Y653" i="2"/>
  <c r="U653" i="2" s="1"/>
  <c r="Y168" i="2"/>
  <c r="U168" i="2" s="1"/>
  <c r="Y487" i="2"/>
  <c r="U487" i="2" s="1"/>
  <c r="Y290" i="2"/>
  <c r="U290" i="2" s="1"/>
  <c r="Y330" i="2"/>
  <c r="U330" i="2" s="1"/>
  <c r="Y391" i="2"/>
  <c r="U391" i="2" s="1"/>
  <c r="Y431" i="2"/>
  <c r="U431" i="2" s="1"/>
  <c r="Y502" i="2"/>
  <c r="U502" i="2" s="1"/>
  <c r="Y542" i="2"/>
  <c r="U542" i="2" s="1"/>
  <c r="Y622" i="2"/>
  <c r="U622" i="2" s="1"/>
  <c r="Y97" i="2"/>
  <c r="U97" i="2" s="1"/>
  <c r="Y137" i="2"/>
  <c r="U137" i="2" s="1"/>
  <c r="Y177" i="2"/>
  <c r="U177" i="2" s="1"/>
  <c r="Y257" i="2"/>
  <c r="U257" i="2" s="1"/>
  <c r="Y299" i="2"/>
  <c r="U299" i="2" s="1"/>
  <c r="Y339" i="2"/>
  <c r="U339" i="2" s="1"/>
  <c r="Y378" i="2"/>
  <c r="U378" i="2" s="1"/>
  <c r="Y649" i="2"/>
  <c r="U649" i="2" s="1"/>
  <c r="Y84" i="2"/>
  <c r="U84" i="2" s="1"/>
  <c r="Y124" i="2"/>
  <c r="U124" i="2" s="1"/>
  <c r="Y164" i="2"/>
  <c r="U164" i="2" s="1"/>
  <c r="Y482" i="2"/>
  <c r="U482" i="2" s="1"/>
  <c r="Y243" i="2"/>
  <c r="U243" i="2" s="1"/>
  <c r="Y286" i="2"/>
  <c r="U286" i="2" s="1"/>
  <c r="Y326" i="2"/>
  <c r="U326" i="2" s="1"/>
  <c r="Y357" i="2"/>
  <c r="U357" i="2" s="1"/>
  <c r="Y396" i="2"/>
  <c r="U396" i="2" s="1"/>
  <c r="Y436" i="2"/>
  <c r="U436" i="2" s="1"/>
  <c r="Y507" i="2"/>
  <c r="U507" i="2" s="1"/>
  <c r="Y547" i="2"/>
  <c r="U547" i="2" s="1"/>
  <c r="Y627" i="2"/>
  <c r="U627" i="2" s="1"/>
  <c r="Y77" i="2"/>
  <c r="U77" i="2" s="1"/>
  <c r="Y26" i="2"/>
  <c r="U26" i="2" s="1"/>
  <c r="Y102" i="2"/>
  <c r="U102" i="2" s="1"/>
  <c r="Y142" i="2"/>
  <c r="U142" i="2" s="1"/>
  <c r="Y183" i="2"/>
  <c r="U183" i="2" s="1"/>
  <c r="Y304" i="2"/>
  <c r="U304" i="2" s="1"/>
  <c r="Y344" i="2"/>
  <c r="U344" i="2" s="1"/>
  <c r="Y461" i="2"/>
  <c r="U461" i="2" s="1"/>
  <c r="Y374" i="2"/>
  <c r="U374" i="2" s="1"/>
  <c r="Y414" i="2"/>
  <c r="U414" i="2" s="1"/>
  <c r="Y457" i="2"/>
  <c r="U457" i="2" s="1"/>
  <c r="Y198" i="2"/>
  <c r="U198" i="2" s="1"/>
  <c r="Y645" i="2"/>
  <c r="U645" i="2" s="1"/>
  <c r="Y658" i="2"/>
  <c r="U658" i="2" s="1"/>
  <c r="G43" i="37" s="1"/>
  <c r="Y79" i="2"/>
  <c r="U79" i="2" s="1"/>
  <c r="Y120" i="2"/>
  <c r="U120" i="2" s="1"/>
  <c r="Y160" i="2"/>
  <c r="U160" i="2" s="1"/>
  <c r="Y478" i="2"/>
  <c r="U478" i="2" s="1"/>
  <c r="Y238" i="2"/>
  <c r="U238" i="2" s="1"/>
  <c r="Y282" i="2"/>
  <c r="U282" i="2" s="1"/>
  <c r="Y322" i="2"/>
  <c r="U322" i="2" s="1"/>
  <c r="Y353" i="2"/>
  <c r="U353" i="2" s="1"/>
  <c r="Y383" i="2"/>
  <c r="U383" i="2" s="1"/>
  <c r="Y423" i="2"/>
  <c r="U423" i="2" s="1"/>
  <c r="Y51" i="2"/>
  <c r="U51" i="2" s="1"/>
  <c r="Y606" i="2"/>
  <c r="U606" i="2" s="1"/>
  <c r="Y534" i="2"/>
  <c r="U534" i="2" s="1"/>
  <c r="Y89" i="2"/>
  <c r="U89" i="2" s="1"/>
  <c r="Y129" i="2"/>
  <c r="U129" i="2" s="1"/>
  <c r="Y169" i="2"/>
  <c r="U169" i="2" s="1"/>
  <c r="Y488" i="2"/>
  <c r="U488" i="2" s="1"/>
  <c r="Y249" i="2"/>
  <c r="U249" i="2" s="1"/>
  <c r="Y291" i="2"/>
  <c r="U291" i="2" s="1"/>
  <c r="Y331" i="2"/>
  <c r="U331" i="2" s="1"/>
  <c r="Y392" i="2"/>
  <c r="U392" i="2" s="1"/>
  <c r="Y432" i="2"/>
  <c r="U432" i="2" s="1"/>
  <c r="Y503" i="2"/>
  <c r="U503" i="2" s="1"/>
  <c r="Y543" i="2"/>
  <c r="U543" i="2" s="1"/>
  <c r="Y623" i="2"/>
  <c r="U623" i="2" s="1"/>
  <c r="Y98" i="2"/>
  <c r="U98" i="2" s="1"/>
  <c r="Y138" i="2"/>
  <c r="U138" i="2" s="1"/>
  <c r="Y178" i="2"/>
  <c r="U178" i="2" s="1"/>
  <c r="Y216" i="2"/>
  <c r="U216" i="2" s="1"/>
  <c r="Y258" i="2"/>
  <c r="U258" i="2" s="1"/>
  <c r="Y300" i="2"/>
  <c r="U300" i="2" s="1"/>
  <c r="Y340" i="2"/>
  <c r="U340" i="2" s="1"/>
  <c r="Y361" i="2"/>
  <c r="U361" i="2" s="1"/>
  <c r="Y529" i="2"/>
  <c r="U529" i="2" s="1"/>
  <c r="Y427" i="2"/>
  <c r="U427" i="2" s="1"/>
  <c r="Y55" i="2"/>
  <c r="U55" i="2" s="1"/>
  <c r="Y538" i="2"/>
  <c r="U538" i="2" s="1"/>
  <c r="Y579" i="2"/>
  <c r="U579" i="2" s="1"/>
  <c r="Y370" i="2"/>
  <c r="U370" i="2" s="1"/>
  <c r="Y410" i="2"/>
  <c r="U410" i="2" s="1"/>
  <c r="Y451" i="2"/>
  <c r="U451" i="2" s="1"/>
  <c r="Y193" i="2"/>
  <c r="U193" i="2" s="1"/>
  <c r="Y521" i="2"/>
  <c r="U521" i="2" s="1"/>
  <c r="Y561" i="2"/>
  <c r="U561" i="2" s="1"/>
  <c r="Y641" i="2"/>
  <c r="U641" i="2" s="1"/>
  <c r="Y212" i="2"/>
  <c r="U212" i="2" s="1"/>
  <c r="Y42" i="2"/>
  <c r="U42" i="2" s="1"/>
  <c r="Y116" i="2"/>
  <c r="U116" i="2" s="1"/>
  <c r="Y156" i="2"/>
  <c r="U156" i="2" s="1"/>
  <c r="Y474" i="2"/>
  <c r="U474" i="2" s="1"/>
  <c r="Y234" i="2"/>
  <c r="U234" i="2" s="1"/>
  <c r="Y278" i="2"/>
  <c r="U278" i="2" s="1"/>
  <c r="Y318" i="2"/>
  <c r="U318" i="2" s="1"/>
  <c r="Y422" i="2"/>
  <c r="U422" i="2" s="1"/>
  <c r="Y202" i="2"/>
  <c r="U202" i="2" s="1"/>
  <c r="Y379" i="2"/>
  <c r="U379" i="2" s="1"/>
  <c r="Y419" i="2"/>
  <c r="U419" i="2" s="1"/>
  <c r="Y204" i="2"/>
  <c r="U204" i="2" s="1"/>
  <c r="Y530" i="2"/>
  <c r="U530" i="2" s="1"/>
  <c r="Y650" i="2"/>
  <c r="U650" i="2" s="1"/>
  <c r="Y94" i="2"/>
  <c r="U94" i="2" s="1"/>
  <c r="Y134" i="2"/>
  <c r="U134" i="2" s="1"/>
  <c r="Y174" i="2"/>
  <c r="U174" i="2" s="1"/>
  <c r="Y493" i="2"/>
  <c r="U493" i="2" s="1"/>
  <c r="Y254" i="2"/>
  <c r="U254" i="2" s="1"/>
  <c r="Y296" i="2"/>
  <c r="U296" i="2" s="1"/>
  <c r="Y336" i="2"/>
  <c r="U336" i="2" s="1"/>
  <c r="Y366" i="2"/>
  <c r="U366" i="2" s="1"/>
  <c r="Y406" i="2"/>
  <c r="U406" i="2" s="1"/>
  <c r="Y447" i="2"/>
  <c r="U447" i="2" s="1"/>
  <c r="Y188" i="2"/>
  <c r="U188" i="2" s="1"/>
  <c r="Y517" i="2"/>
  <c r="U517" i="2" s="1"/>
  <c r="Y557" i="2"/>
  <c r="U557" i="2" s="1"/>
  <c r="Y637" i="2"/>
  <c r="U637" i="2" s="1"/>
  <c r="Y595" i="2"/>
  <c r="U595" i="2" s="1"/>
  <c r="Y37" i="2"/>
  <c r="U37" i="2" s="1"/>
  <c r="Y112" i="2"/>
  <c r="U112" i="2" s="1"/>
  <c r="Y152" i="2"/>
  <c r="U152" i="2" s="1"/>
  <c r="Y470" i="2"/>
  <c r="U470" i="2" s="1"/>
  <c r="Y230" i="2"/>
  <c r="U230" i="2" s="1"/>
  <c r="Y274" i="2"/>
  <c r="U274" i="2" s="1"/>
  <c r="Y314" i="2"/>
  <c r="U314" i="2" s="1"/>
  <c r="Y560" i="2"/>
  <c r="U560" i="2" s="1"/>
  <c r="Y115" i="2"/>
  <c r="U115" i="2" s="1"/>
  <c r="Y384" i="2"/>
  <c r="U384" i="2" s="1"/>
  <c r="Y424" i="2"/>
  <c r="U424" i="2" s="1"/>
  <c r="Y52" i="2"/>
  <c r="U52" i="2" s="1"/>
  <c r="Y607" i="2"/>
  <c r="U607" i="2" s="1"/>
  <c r="Y535" i="2"/>
  <c r="U535" i="2" s="1"/>
  <c r="Y576" i="2"/>
  <c r="U576" i="2" s="1"/>
  <c r="Y611" i="2"/>
  <c r="U611" i="2" s="1"/>
  <c r="Y90" i="2"/>
  <c r="U90" i="2" s="1"/>
  <c r="Y130" i="2"/>
  <c r="U130" i="2" s="1"/>
  <c r="Y170" i="2"/>
  <c r="U170" i="2" s="1"/>
  <c r="Y489" i="2"/>
  <c r="U489" i="2" s="1"/>
  <c r="Y250" i="2"/>
  <c r="U250" i="2" s="1"/>
  <c r="Y292" i="2"/>
  <c r="U292" i="2" s="1"/>
  <c r="Y332" i="2"/>
  <c r="U332" i="2" s="1"/>
  <c r="Y277" i="2"/>
  <c r="U277" i="2" s="1"/>
  <c r="Y433" i="2"/>
  <c r="U433" i="2" s="1"/>
  <c r="Y61" i="2"/>
  <c r="U61" i="2" s="1"/>
  <c r="Y504" i="2"/>
  <c r="U504" i="2" s="1"/>
  <c r="Y99" i="2"/>
  <c r="U99" i="2" s="1"/>
  <c r="Y139" i="2"/>
  <c r="U139" i="2" s="1"/>
  <c r="Y180" i="2"/>
  <c r="U180" i="2" s="1"/>
  <c r="Y362" i="2"/>
  <c r="U362" i="2" s="1"/>
  <c r="Y402" i="2"/>
  <c r="U402" i="2" s="1"/>
  <c r="Y442" i="2"/>
  <c r="U442" i="2" s="1"/>
  <c r="Y71" i="2"/>
  <c r="U71" i="2" s="1"/>
  <c r="Y513" i="2"/>
  <c r="U513" i="2" s="1"/>
  <c r="Y553" i="2"/>
  <c r="U553" i="2" s="1"/>
  <c r="Y633" i="2"/>
  <c r="U633" i="2" s="1"/>
  <c r="Y590" i="2"/>
  <c r="U590" i="2" s="1"/>
  <c r="Y33" i="2"/>
  <c r="U33" i="2" s="1"/>
  <c r="Y108" i="2"/>
  <c r="U108" i="2" s="1"/>
  <c r="Y148" i="2"/>
  <c r="U148" i="2" s="1"/>
  <c r="Y466" i="2"/>
  <c r="U466" i="2" s="1"/>
  <c r="Y226" i="2"/>
  <c r="U226" i="2" s="1"/>
  <c r="Y269" i="2"/>
  <c r="U269" i="2" s="1"/>
  <c r="Y310" i="2"/>
  <c r="U310" i="2" s="1"/>
  <c r="Y350" i="2"/>
  <c r="U350" i="2" s="1"/>
  <c r="Y456" i="2"/>
  <c r="U456" i="2" s="1"/>
  <c r="Y211" i="2"/>
  <c r="U211" i="2" s="1"/>
  <c r="Y371" i="2"/>
  <c r="U371" i="2" s="1"/>
  <c r="Y411" i="2"/>
  <c r="U411" i="2" s="1"/>
  <c r="Y453" i="2"/>
  <c r="U453" i="2" s="1"/>
  <c r="Y194" i="2"/>
  <c r="U194" i="2" s="1"/>
  <c r="Y562" i="2"/>
  <c r="U562" i="2" s="1"/>
  <c r="Y642" i="2"/>
  <c r="U642" i="2" s="1"/>
  <c r="Y473" i="2"/>
  <c r="U473" i="2" s="1"/>
  <c r="Y86" i="2"/>
  <c r="U86" i="2" s="1"/>
  <c r="Y126" i="2"/>
  <c r="U126" i="2" s="1"/>
  <c r="Y166" i="2"/>
  <c r="U166" i="2" s="1"/>
  <c r="Y484" i="2"/>
  <c r="U484" i="2" s="1"/>
  <c r="Y245" i="2"/>
  <c r="U245" i="2" s="1"/>
  <c r="Y288" i="2"/>
  <c r="U288" i="2" s="1"/>
  <c r="Y328" i="2"/>
  <c r="U328" i="2" s="1"/>
  <c r="Y359" i="2"/>
  <c r="U359" i="2" s="1"/>
  <c r="Y197" i="2"/>
  <c r="U197" i="2" s="1"/>
  <c r="Y564" i="2"/>
  <c r="U564" i="2" s="1"/>
  <c r="Y640" i="2"/>
  <c r="U640" i="2" s="1"/>
  <c r="Y571" i="2"/>
  <c r="U571" i="2" s="1"/>
  <c r="Y389" i="2"/>
  <c r="U389" i="2" s="1"/>
  <c r="Y429" i="2"/>
  <c r="U429" i="2" s="1"/>
  <c r="Y57" i="2"/>
  <c r="U57" i="2" s="1"/>
  <c r="Y500" i="2"/>
  <c r="U500" i="2" s="1"/>
  <c r="Y540" i="2"/>
  <c r="U540" i="2" s="1"/>
  <c r="Y95" i="2"/>
  <c r="U95" i="2" s="1"/>
  <c r="Y135" i="2"/>
  <c r="U135" i="2" s="1"/>
  <c r="Y175" i="2"/>
  <c r="U175" i="2" s="1"/>
  <c r="Y494" i="2"/>
  <c r="U494" i="2" s="1"/>
  <c r="Y255" i="2"/>
  <c r="U255" i="2" s="1"/>
  <c r="Y297" i="2"/>
  <c r="U297" i="2" s="1"/>
  <c r="Y337" i="2"/>
  <c r="U337" i="2" s="1"/>
  <c r="Y373" i="2"/>
  <c r="U373" i="2" s="1"/>
  <c r="Y657" i="2"/>
  <c r="U657" i="2" s="1"/>
  <c r="Y418" i="2"/>
  <c r="U418" i="2" s="1"/>
  <c r="Y380" i="2"/>
  <c r="U380" i="2" s="1"/>
  <c r="Y420" i="2"/>
  <c r="U420" i="2" s="1"/>
  <c r="Y48" i="2"/>
  <c r="U48" i="2" s="1"/>
  <c r="Y206" i="2"/>
  <c r="U206" i="2" s="1"/>
  <c r="G21" i="37" s="1"/>
  <c r="Y531" i="2"/>
  <c r="U531" i="2" s="1"/>
  <c r="Y651" i="2"/>
  <c r="U651" i="2" s="1"/>
  <c r="Y398" i="2"/>
  <c r="U398" i="2" s="1"/>
  <c r="Y438" i="2"/>
  <c r="U438" i="2" s="1"/>
  <c r="Y549" i="2"/>
  <c r="U549" i="2" s="1"/>
  <c r="Y629" i="2"/>
  <c r="U629" i="2" s="1"/>
  <c r="Y586" i="2"/>
  <c r="U586" i="2" s="1"/>
  <c r="Y29" i="2"/>
  <c r="U29" i="2" s="1"/>
  <c r="Y104" i="2"/>
  <c r="U104" i="2" s="1"/>
  <c r="Y144" i="2"/>
  <c r="U144" i="2" s="1"/>
  <c r="Y185" i="2"/>
  <c r="U185" i="2" s="1"/>
  <c r="Y222" i="2"/>
  <c r="U222" i="2" s="1"/>
  <c r="Y306" i="2"/>
  <c r="U306" i="2" s="1"/>
  <c r="Y346" i="2"/>
  <c r="U346" i="2" s="1"/>
  <c r="Y155" i="2"/>
  <c r="U155" i="2" s="1"/>
  <c r="Y413" i="2"/>
  <c r="U413" i="2" s="1"/>
  <c r="Y604" i="2"/>
  <c r="U604" i="2" s="1"/>
  <c r="Y369" i="2"/>
  <c r="U369" i="2" s="1"/>
  <c r="Y233" i="2"/>
  <c r="U233" i="2" s="1"/>
  <c r="Y376" i="2"/>
  <c r="U376" i="2" s="1"/>
  <c r="Y416" i="2"/>
  <c r="U416" i="2" s="1"/>
  <c r="Y459" i="2"/>
  <c r="U459" i="2" s="1"/>
  <c r="Y200" i="2"/>
  <c r="U200" i="2" s="1"/>
  <c r="Y567" i="2"/>
  <c r="U567" i="2" s="1"/>
  <c r="Y647" i="2"/>
  <c r="U647" i="2" s="1"/>
  <c r="Y81" i="2"/>
  <c r="U81" i="2" s="1"/>
  <c r="Y122" i="2"/>
  <c r="U122" i="2" s="1"/>
  <c r="Y162" i="2"/>
  <c r="U162" i="2" s="1"/>
  <c r="Y480" i="2"/>
  <c r="U480" i="2" s="1"/>
  <c r="Y284" i="2"/>
  <c r="U284" i="2" s="1"/>
  <c r="Y324" i="2"/>
  <c r="U324" i="2" s="1"/>
  <c r="Y355" i="2"/>
  <c r="U355" i="2" s="1"/>
  <c r="Y88" i="2"/>
  <c r="U88" i="2" s="1"/>
  <c r="Y569" i="2"/>
  <c r="U569" i="2" s="1"/>
  <c r="Y394" i="2"/>
  <c r="U394" i="2" s="1"/>
  <c r="Y434" i="2"/>
  <c r="U434" i="2" s="1"/>
  <c r="Y505" i="2"/>
  <c r="U505" i="2" s="1"/>
  <c r="Y545" i="2"/>
  <c r="U545" i="2" s="1"/>
  <c r="Y625" i="2"/>
  <c r="U625" i="2" s="1"/>
  <c r="Y100" i="2"/>
  <c r="U100" i="2" s="1"/>
  <c r="Y140" i="2"/>
  <c r="U140" i="2" s="1"/>
  <c r="Y181" i="2"/>
  <c r="U181" i="2" s="1"/>
  <c r="Y260" i="2"/>
  <c r="U260" i="2" s="1"/>
  <c r="Y302" i="2"/>
  <c r="U302" i="2" s="1"/>
  <c r="Y342" i="2"/>
  <c r="U342" i="2" s="1"/>
  <c r="Y128" i="2"/>
  <c r="U128" i="2" s="1"/>
  <c r="Y372" i="2"/>
  <c r="U372" i="2" s="1"/>
  <c r="Y412" i="2"/>
  <c r="U412" i="2" s="1"/>
  <c r="Y455" i="2"/>
  <c r="U455" i="2" s="1"/>
  <c r="Y196" i="2"/>
  <c r="U196" i="2" s="1"/>
  <c r="Y523" i="2"/>
  <c r="U523" i="2" s="1"/>
  <c r="Y563" i="2"/>
  <c r="U563" i="2" s="1"/>
  <c r="Y643" i="2"/>
  <c r="U643" i="2" s="1"/>
  <c r="Y656" i="2"/>
  <c r="U656" i="2" s="1"/>
  <c r="Y44" i="2"/>
  <c r="U44" i="2" s="1"/>
  <c r="Y118" i="2"/>
  <c r="U118" i="2" s="1"/>
  <c r="Y158" i="2"/>
  <c r="U158" i="2" s="1"/>
  <c r="Y476" i="2"/>
  <c r="U476" i="2" s="1"/>
  <c r="Y236" i="2"/>
  <c r="U236" i="2" s="1"/>
  <c r="Y280" i="2"/>
  <c r="U280" i="2" s="1"/>
  <c r="Y320" i="2"/>
  <c r="U320" i="2" s="1"/>
  <c r="Y387" i="2"/>
  <c r="U387" i="2" s="1"/>
  <c r="Y87" i="2"/>
  <c r="U87" i="2" s="1"/>
  <c r="Y50" i="2"/>
  <c r="U50" i="2" s="1"/>
  <c r="Y390" i="2"/>
  <c r="U390" i="2" s="1"/>
  <c r="Y430" i="2"/>
  <c r="U430" i="2" s="1"/>
  <c r="Y58" i="2"/>
  <c r="U58" i="2" s="1"/>
  <c r="Y501" i="2"/>
  <c r="U501" i="2" s="1"/>
  <c r="Y621" i="2"/>
  <c r="U621" i="2" s="1"/>
  <c r="Y96" i="2"/>
  <c r="U96" i="2" s="1"/>
  <c r="Y136" i="2"/>
  <c r="U136" i="2" s="1"/>
  <c r="Y176" i="2"/>
  <c r="U176" i="2" s="1"/>
  <c r="Y256" i="2"/>
  <c r="U256" i="2" s="1"/>
  <c r="Y298" i="2"/>
  <c r="U298" i="2" s="1"/>
  <c r="Y338" i="2"/>
  <c r="U338" i="2" s="1"/>
  <c r="Y644" i="2"/>
  <c r="U644" i="2" s="1"/>
  <c r="Y409" i="2"/>
  <c r="U409" i="2" s="1"/>
  <c r="Y41" i="2"/>
  <c r="U41" i="2" s="1"/>
  <c r="Y368" i="2"/>
  <c r="U368" i="2" s="1"/>
  <c r="Y408" i="2"/>
  <c r="U408" i="2" s="1"/>
  <c r="Y449" i="2"/>
  <c r="U449" i="2" s="1"/>
  <c r="Y190" i="2"/>
  <c r="U190" i="2" s="1"/>
  <c r="Y519" i="2"/>
  <c r="U519" i="2" s="1"/>
  <c r="Y559" i="2"/>
  <c r="U559" i="2" s="1"/>
  <c r="Y639" i="2"/>
  <c r="U639" i="2" s="1"/>
  <c r="Y209" i="2"/>
  <c r="U209" i="2" s="1"/>
  <c r="Y39" i="2"/>
  <c r="U39" i="2" s="1"/>
  <c r="Y114" i="2"/>
  <c r="U114" i="2" s="1"/>
  <c r="Y154" i="2"/>
  <c r="U154" i="2" s="1"/>
  <c r="Y472" i="2"/>
  <c r="U472" i="2" s="1"/>
  <c r="Y232" i="2"/>
  <c r="U232" i="2" s="1"/>
  <c r="Y276" i="2"/>
  <c r="U276" i="2" s="1"/>
  <c r="Y316" i="2"/>
  <c r="U316" i="2" s="1"/>
  <c r="Y382" i="2"/>
  <c r="U382" i="2" s="1"/>
  <c r="Y533" i="2"/>
  <c r="U533" i="2" s="1"/>
  <c r="Y317" i="2"/>
  <c r="U317" i="2" s="1"/>
  <c r="Y386" i="2"/>
  <c r="U386" i="2" s="1"/>
  <c r="Y426" i="2"/>
  <c r="U426" i="2" s="1"/>
  <c r="Y537" i="2"/>
  <c r="U537" i="2" s="1"/>
  <c r="Y578" i="2"/>
  <c r="U578" i="2" s="1"/>
  <c r="Y614" i="2"/>
  <c r="U614" i="2" s="1"/>
  <c r="Y92" i="2"/>
  <c r="U92" i="2" s="1"/>
  <c r="Y132" i="2"/>
  <c r="U132" i="2" s="1"/>
  <c r="Y172" i="2"/>
  <c r="U172" i="2" s="1"/>
  <c r="Y491" i="2"/>
  <c r="U491" i="2" s="1"/>
  <c r="Y252" i="2"/>
  <c r="U252" i="2" s="1"/>
  <c r="Y294" i="2"/>
  <c r="U294" i="2" s="1"/>
  <c r="Y334" i="2"/>
  <c r="U334" i="2" s="1"/>
  <c r="Y450" i="2"/>
  <c r="U450" i="2" s="1"/>
  <c r="Y191" i="2"/>
  <c r="U191" i="2" s="1"/>
  <c r="Y520" i="2"/>
  <c r="U520" i="2" s="1"/>
  <c r="G41" i="37" l="1"/>
  <c r="G22" i="37"/>
  <c r="G46" i="37"/>
  <c r="G40" i="37"/>
  <c r="G37" i="37"/>
  <c r="G15" i="37"/>
  <c r="G42" i="37"/>
  <c r="G38" i="37"/>
  <c r="P57" i="37"/>
  <c r="G44" i="37"/>
  <c r="G16" i="37"/>
  <c r="G29" i="37"/>
  <c r="G35" i="37"/>
  <c r="G27" i="37"/>
  <c r="G19" i="37"/>
  <c r="G20" i="37"/>
  <c r="A6" i="28" l="1"/>
  <c r="A5" i="28"/>
  <c r="A3" i="28"/>
  <c r="X594" i="2" l="1"/>
  <c r="T594" i="2" s="1"/>
  <c r="X22" i="2"/>
  <c r="T22" i="2" s="1"/>
  <c r="AB485" i="2"/>
  <c r="X452" i="2"/>
  <c r="T452" i="2" s="1"/>
  <c r="AB618" i="2"/>
  <c r="X40" i="2"/>
  <c r="T40" i="2" s="1"/>
  <c r="AB600" i="2"/>
  <c r="AB444" i="2"/>
  <c r="X203" i="2"/>
  <c r="T203" i="2" s="1"/>
  <c r="X444" i="2"/>
  <c r="T444" i="2" s="1"/>
  <c r="X584" i="2"/>
  <c r="T584" i="2" s="1"/>
  <c r="X265" i="2"/>
  <c r="T265" i="2" s="1"/>
  <c r="AB241" i="2"/>
  <c r="X241" i="2"/>
  <c r="T241" i="2" s="1"/>
  <c r="AB210" i="2"/>
  <c r="AB69" i="2"/>
  <c r="AB594" i="2"/>
  <c r="AB40" i="2"/>
  <c r="X192" i="2"/>
  <c r="T192" i="2" s="1"/>
  <c r="AB605" i="2"/>
  <c r="X10" i="2"/>
  <c r="T10" i="2" s="1"/>
  <c r="AB584" i="2"/>
  <c r="AB22" i="2"/>
  <c r="AB573" i="2"/>
  <c r="X600" i="2"/>
  <c r="T600" i="2" s="1"/>
  <c r="X618" i="2"/>
  <c r="T618" i="2" s="1"/>
  <c r="AB10" i="2"/>
  <c r="AB76" i="2"/>
  <c r="AB265" i="2"/>
  <c r="X485" i="2"/>
  <c r="T485" i="2" s="1"/>
  <c r="AB192" i="2"/>
  <c r="AB179" i="2"/>
  <c r="X605" i="2"/>
  <c r="T605" i="2" s="1"/>
  <c r="X69" i="2"/>
  <c r="T69" i="2" s="1"/>
  <c r="X613" i="2"/>
  <c r="T613" i="2" s="1"/>
  <c r="AB613" i="2"/>
  <c r="X573" i="2"/>
  <c r="T573" i="2" s="1"/>
  <c r="X210" i="2"/>
  <c r="T210" i="2" s="1"/>
  <c r="X76" i="2"/>
  <c r="T76" i="2" s="1"/>
  <c r="X179" i="2"/>
  <c r="T179" i="2" s="1"/>
  <c r="AB203" i="2"/>
  <c r="AB452" i="2"/>
  <c r="X680" i="2"/>
  <c r="T680" i="2" s="1"/>
  <c r="X676" i="2"/>
  <c r="T676" i="2" s="1"/>
  <c r="X900" i="2"/>
  <c r="T900" i="2" s="1"/>
  <c r="X669" i="2"/>
  <c r="T669" i="2" s="1"/>
  <c r="AB670" i="2"/>
  <c r="X675" i="2"/>
  <c r="T675" i="2" s="1"/>
  <c r="X663" i="2"/>
  <c r="T663" i="2" s="1"/>
  <c r="AB668" i="2"/>
  <c r="AB661" i="2"/>
  <c r="AB671" i="2"/>
  <c r="AB663" i="2"/>
  <c r="AB676" i="2"/>
  <c r="X664" i="2"/>
  <c r="T664" i="2" s="1"/>
  <c r="X678" i="2"/>
  <c r="T678" i="2" s="1"/>
  <c r="AB678" i="2"/>
  <c r="AB690" i="2"/>
  <c r="X1233" i="2"/>
  <c r="T1233" i="2" s="1"/>
  <c r="AB667" i="2"/>
  <c r="AB680" i="2"/>
  <c r="AB672" i="2"/>
  <c r="X677" i="2"/>
  <c r="T677" i="2" s="1"/>
  <c r="X673" i="2"/>
  <c r="T673" i="2" s="1"/>
  <c r="AB673" i="2"/>
  <c r="AB665" i="2"/>
  <c r="X674" i="2"/>
  <c r="T674" i="2" s="1"/>
  <c r="AB674" i="2"/>
  <c r="AB662" i="2"/>
  <c r="AB1233" i="2"/>
  <c r="AB677" i="2"/>
  <c r="AB1058" i="2"/>
  <c r="AB679" i="2"/>
  <c r="AB681" i="2"/>
  <c r="AB669" i="2"/>
  <c r="X679" i="2"/>
  <c r="T679" i="2" s="1"/>
  <c r="AB659" i="2"/>
  <c r="AB900" i="2"/>
  <c r="AB664" i="2"/>
  <c r="AB660" i="2"/>
  <c r="AB682" i="2"/>
  <c r="AB1099" i="2"/>
  <c r="AB666" i="2"/>
  <c r="X661" i="2"/>
  <c r="T661" i="2" s="1"/>
  <c r="X670" i="2"/>
  <c r="T670" i="2" s="1"/>
  <c r="X662" i="2"/>
  <c r="T662" i="2" s="1"/>
  <c r="X1099" i="2"/>
  <c r="T1099" i="2" s="1"/>
  <c r="AB675" i="2"/>
  <c r="X1299" i="2"/>
  <c r="T1299" i="2" s="1"/>
  <c r="X1291" i="2"/>
  <c r="T1291" i="2" s="1"/>
  <c r="X599" i="2"/>
  <c r="T599" i="2" s="1"/>
  <c r="X598" i="2"/>
  <c r="T598" i="2" s="1"/>
  <c r="X1290" i="2"/>
  <c r="T1290" i="2" s="1"/>
  <c r="X1294" i="2"/>
  <c r="T1294" i="2" s="1"/>
  <c r="X1297" i="2"/>
  <c r="T1297" i="2" s="1"/>
  <c r="AB599" i="2"/>
  <c r="X1301" i="2"/>
  <c r="T1301" i="2" s="1"/>
  <c r="X1295" i="2"/>
  <c r="T1295" i="2" s="1"/>
  <c r="X1292" i="2"/>
  <c r="T1292" i="2" s="1"/>
  <c r="X1296" i="2"/>
  <c r="T1296" i="2" s="1"/>
  <c r="AB598" i="2"/>
  <c r="X800" i="2"/>
  <c r="T800" i="2" s="1"/>
  <c r="X794" i="2"/>
  <c r="T794" i="2" s="1"/>
  <c r="X1051" i="2"/>
  <c r="T1051" i="2" s="1"/>
  <c r="X975" i="2"/>
  <c r="T975" i="2" s="1"/>
  <c r="X1102" i="2"/>
  <c r="T1102" i="2" s="1"/>
  <c r="X892" i="2"/>
  <c r="T892" i="2" s="1"/>
  <c r="X1088" i="2"/>
  <c r="T1088" i="2" s="1"/>
  <c r="X1057" i="2"/>
  <c r="T1057" i="2" s="1"/>
  <c r="X769" i="2"/>
  <c r="T769" i="2" s="1"/>
  <c r="X728" i="2"/>
  <c r="T728" i="2" s="1"/>
  <c r="X708" i="2"/>
  <c r="T708" i="2" s="1"/>
  <c r="X984" i="2"/>
  <c r="T984" i="2" s="1"/>
  <c r="X1236" i="2"/>
  <c r="T1236" i="2" s="1"/>
  <c r="X899" i="2"/>
  <c r="T899" i="2" s="1"/>
  <c r="X704" i="2"/>
  <c r="T704" i="2" s="1"/>
  <c r="X1103" i="2"/>
  <c r="T1103" i="2" s="1"/>
  <c r="X1090" i="2"/>
  <c r="T1090" i="2" s="1"/>
  <c r="X1045" i="2"/>
  <c r="T1045" i="2" s="1"/>
  <c r="X1055" i="2"/>
  <c r="T1055" i="2" s="1"/>
  <c r="X1168" i="2"/>
  <c r="T1168" i="2" s="1"/>
  <c r="X1048" i="2"/>
  <c r="T1048" i="2" s="1"/>
  <c r="X893" i="2"/>
  <c r="T893" i="2" s="1"/>
  <c r="X824" i="2"/>
  <c r="T824" i="2" s="1"/>
  <c r="X823" i="2"/>
  <c r="T823" i="2" s="1"/>
  <c r="X887" i="2"/>
  <c r="T887" i="2" s="1"/>
  <c r="X871" i="2"/>
  <c r="T871" i="2" s="1"/>
  <c r="X1163" i="2"/>
  <c r="T1163" i="2" s="1"/>
  <c r="X1195" i="2"/>
  <c r="T1195" i="2" s="1"/>
  <c r="X1019" i="2"/>
  <c r="T1019" i="2" s="1"/>
  <c r="X946" i="2"/>
  <c r="T946" i="2" s="1"/>
  <c r="X793" i="2"/>
  <c r="T793" i="2" s="1"/>
  <c r="X763" i="2"/>
  <c r="T763" i="2" s="1"/>
  <c r="X757" i="2"/>
  <c r="T757" i="2" s="1"/>
  <c r="X974" i="2"/>
  <c r="T974" i="2" s="1"/>
  <c r="X870" i="2"/>
  <c r="T870" i="2" s="1"/>
  <c r="X1227" i="2"/>
  <c r="T1227" i="2" s="1"/>
  <c r="X1087" i="2"/>
  <c r="T1087" i="2" s="1"/>
  <c r="X829" i="2"/>
  <c r="T829" i="2" s="1"/>
  <c r="X768" i="2"/>
  <c r="T768" i="2" s="1"/>
  <c r="X727" i="2"/>
  <c r="T727" i="2" s="1"/>
  <c r="X709" i="2"/>
  <c r="T709" i="2" s="1"/>
  <c r="X980" i="2"/>
  <c r="T980" i="2" s="1"/>
  <c r="X939" i="2"/>
  <c r="T939" i="2" s="1"/>
  <c r="X1254" i="2"/>
  <c r="T1254" i="2" s="1"/>
  <c r="X1089" i="2"/>
  <c r="T1089" i="2" s="1"/>
  <c r="X720" i="2"/>
  <c r="T720" i="2" s="1"/>
  <c r="X756" i="2"/>
  <c r="T756" i="2" s="1"/>
  <c r="X1049" i="2"/>
  <c r="T1049" i="2" s="1"/>
  <c r="X1128" i="2"/>
  <c r="T1128" i="2" s="1"/>
  <c r="X888" i="2"/>
  <c r="T888" i="2" s="1"/>
  <c r="X898" i="2"/>
  <c r="T898" i="2" s="1"/>
  <c r="X817" i="2"/>
  <c r="T817" i="2" s="1"/>
  <c r="X703" i="2"/>
  <c r="T703" i="2" s="1"/>
  <c r="X1248" i="2"/>
  <c r="T1248" i="2" s="1"/>
  <c r="X1234" i="2"/>
  <c r="T1234" i="2" s="1"/>
  <c r="X1094" i="2"/>
  <c r="T1094" i="2" s="1"/>
  <c r="X1054" i="2"/>
  <c r="T1054" i="2" s="1"/>
  <c r="X1131" i="2"/>
  <c r="T1131" i="2" s="1"/>
  <c r="X762" i="2"/>
  <c r="T762" i="2" s="1"/>
  <c r="X1135" i="2"/>
  <c r="T1135" i="2" s="1"/>
  <c r="X828" i="2"/>
  <c r="T828" i="2" s="1"/>
  <c r="X737" i="2"/>
  <c r="T737" i="2" s="1"/>
  <c r="X1082" i="2"/>
  <c r="T1082" i="2" s="1"/>
  <c r="X897" i="2"/>
  <c r="T897" i="2" s="1"/>
  <c r="X816" i="2"/>
  <c r="T816" i="2" s="1"/>
  <c r="X1247" i="2"/>
  <c r="T1247" i="2" s="1"/>
  <c r="X707" i="2"/>
  <c r="T707" i="2" s="1"/>
  <c r="X1101" i="2"/>
  <c r="T1101" i="2" s="1"/>
  <c r="X1100" i="2"/>
  <c r="T1100" i="2" s="1"/>
  <c r="X885" i="2"/>
  <c r="T885" i="2" s="1"/>
  <c r="X822" i="2"/>
  <c r="T822" i="2" s="1"/>
  <c r="X688" i="2"/>
  <c r="T688" i="2" s="1"/>
  <c r="X1238" i="2"/>
  <c r="T1238" i="2" s="1"/>
  <c r="X797" i="2"/>
  <c r="T797" i="2" s="1"/>
  <c r="X731" i="2"/>
  <c r="T731" i="2" s="1"/>
  <c r="X931" i="2"/>
  <c r="T931" i="2" s="1"/>
  <c r="X1167" i="2"/>
  <c r="T1167" i="2" s="1"/>
  <c r="X736" i="2"/>
  <c r="T736" i="2" s="1"/>
  <c r="X1023" i="2"/>
  <c r="T1023" i="2" s="1"/>
  <c r="X827" i="2"/>
  <c r="T827" i="2" s="1"/>
  <c r="X785" i="2"/>
  <c r="T785" i="2" s="1"/>
  <c r="X1093" i="2"/>
  <c r="T1093" i="2" s="1"/>
  <c r="X896" i="2"/>
  <c r="T896" i="2" s="1"/>
  <c r="X890" i="2"/>
  <c r="T890" i="2" s="1"/>
  <c r="X1258" i="2"/>
  <c r="T1258" i="2" s="1"/>
  <c r="X1199" i="2"/>
  <c r="T1199" i="2" s="1"/>
  <c r="X884" i="2"/>
  <c r="T884" i="2" s="1"/>
  <c r="X796" i="2"/>
  <c r="T796" i="2" s="1"/>
  <c r="X1053" i="2"/>
  <c r="T1053" i="2" s="1"/>
  <c r="X1016" i="2"/>
  <c r="T1016" i="2" s="1"/>
  <c r="X868" i="2"/>
  <c r="T868" i="2" s="1"/>
  <c r="X760" i="2"/>
  <c r="T760" i="2" s="1"/>
  <c r="X1022" i="2"/>
  <c r="T1022" i="2" s="1"/>
  <c r="X936" i="2"/>
  <c r="T936" i="2" s="1"/>
  <c r="X826" i="2"/>
  <c r="T826" i="2" s="1"/>
  <c r="X784" i="2"/>
  <c r="T784" i="2" s="1"/>
  <c r="X735" i="2"/>
  <c r="T735" i="2" s="1"/>
  <c r="X1092" i="2"/>
  <c r="T1092" i="2" s="1"/>
  <c r="X1047" i="2"/>
  <c r="T1047" i="2" s="1"/>
  <c r="X983" i="2"/>
  <c r="T983" i="2" s="1"/>
  <c r="X895" i="2"/>
  <c r="T895" i="2" s="1"/>
  <c r="X889" i="2"/>
  <c r="T889" i="2" s="1"/>
  <c r="X1198" i="2"/>
  <c r="T1198" i="2" s="1"/>
  <c r="X883" i="2"/>
  <c r="T883" i="2" s="1"/>
  <c r="X1237" i="2"/>
  <c r="T1237" i="2" s="1"/>
  <c r="X1015" i="2"/>
  <c r="T1015" i="2" s="1"/>
  <c r="X759" i="2"/>
  <c r="T759" i="2" s="1"/>
  <c r="X729" i="2"/>
  <c r="T729" i="2" s="1"/>
  <c r="X795" i="2"/>
  <c r="T795" i="2" s="1"/>
  <c r="X1052" i="2"/>
  <c r="T1052" i="2" s="1"/>
  <c r="X976" i="2"/>
  <c r="T976" i="2" s="1"/>
  <c r="X901" i="2"/>
  <c r="T901" i="2" s="1"/>
  <c r="X705" i="2"/>
  <c r="T705" i="2" s="1"/>
  <c r="X734" i="2"/>
  <c r="T734" i="2" s="1"/>
  <c r="X783" i="2"/>
  <c r="T783" i="2" s="1"/>
  <c r="X1230" i="2"/>
  <c r="T1230" i="2" s="1"/>
  <c r="X1091" i="2"/>
  <c r="T1091" i="2" s="1"/>
  <c r="X1046" i="2"/>
  <c r="T1046" i="2" s="1"/>
  <c r="X894" i="2"/>
  <c r="T894" i="2" s="1"/>
  <c r="AB581" i="2"/>
  <c r="X581" i="2"/>
  <c r="T581" i="2" s="1"/>
  <c r="X597" i="2"/>
  <c r="T597" i="2" s="1"/>
  <c r="X11" i="2"/>
  <c r="T11" i="2" s="1"/>
  <c r="AB582" i="2"/>
  <c r="X582" i="2"/>
  <c r="T582" i="2" s="1"/>
  <c r="AB11" i="2"/>
  <c r="AB601" i="2"/>
  <c r="X601" i="2"/>
  <c r="T601" i="2" s="1"/>
  <c r="AB596" i="2"/>
  <c r="X596" i="2"/>
  <c r="T596" i="2" s="1"/>
  <c r="AB12" i="2"/>
  <c r="AB597" i="2"/>
  <c r="AB13" i="2"/>
  <c r="X12" i="2"/>
  <c r="T12" i="2" s="1"/>
  <c r="X13" i="2"/>
  <c r="T13" i="2" s="1"/>
  <c r="AB213" i="2"/>
  <c r="AB615" i="2"/>
  <c r="AB619" i="2"/>
  <c r="X617" i="2"/>
  <c r="T617" i="2" s="1"/>
  <c r="X616" i="2"/>
  <c r="T616" i="2" s="1"/>
  <c r="X213" i="2"/>
  <c r="T213" i="2" s="1"/>
  <c r="E23" i="37" s="1"/>
  <c r="X615" i="2"/>
  <c r="T615" i="2" s="1"/>
  <c r="AB616" i="2"/>
  <c r="AB617" i="2"/>
  <c r="X619" i="2"/>
  <c r="T619" i="2" s="1"/>
  <c r="AB902" i="2"/>
  <c r="AB691" i="2"/>
  <c r="X902" i="2"/>
  <c r="T902" i="2" s="1"/>
  <c r="AB1062" i="2"/>
  <c r="X691" i="2"/>
  <c r="T691" i="2" s="1"/>
  <c r="X1104" i="2"/>
  <c r="T1104" i="2" s="1"/>
  <c r="AB1239" i="2"/>
  <c r="X1062" i="2"/>
  <c r="T1062" i="2" s="1"/>
  <c r="X1239" i="2"/>
  <c r="T1239" i="2" s="1"/>
  <c r="AB1104" i="2"/>
  <c r="AB654" i="2"/>
  <c r="AB205" i="2"/>
  <c r="X454" i="2"/>
  <c r="T454" i="2" s="1"/>
  <c r="AB82" i="2"/>
  <c r="AB454" i="2"/>
  <c r="X654" i="2"/>
  <c r="T654" i="2" s="1"/>
  <c r="AB609" i="2"/>
  <c r="X205" i="2"/>
  <c r="T205" i="2" s="1"/>
  <c r="AB273" i="2"/>
  <c r="X82" i="2"/>
  <c r="T82" i="2" s="1"/>
  <c r="AB207" i="2"/>
  <c r="X609" i="2"/>
  <c r="T609" i="2" s="1"/>
  <c r="AB195" i="2"/>
  <c r="X273" i="2"/>
  <c r="T273" i="2" s="1"/>
  <c r="AB78" i="2"/>
  <c r="X207" i="2"/>
  <c r="T207" i="2" s="1"/>
  <c r="AB620" i="2"/>
  <c r="X195" i="2"/>
  <c r="T195" i="2" s="1"/>
  <c r="AB248" i="2"/>
  <c r="X78" i="2"/>
  <c r="T78" i="2" s="1"/>
  <c r="AB583" i="2"/>
  <c r="X620" i="2"/>
  <c r="T620" i="2" s="1"/>
  <c r="AB186" i="2"/>
  <c r="X248" i="2"/>
  <c r="T248" i="2" s="1"/>
  <c r="AB27" i="2"/>
  <c r="X583" i="2"/>
  <c r="T583" i="2" s="1"/>
  <c r="AB496" i="2"/>
  <c r="X186" i="2"/>
  <c r="T186" i="2" s="1"/>
  <c r="AB214" i="2"/>
  <c r="X27" i="2"/>
  <c r="T27" i="2" s="1"/>
  <c r="AB15" i="2"/>
  <c r="X462" i="2"/>
  <c r="T462" i="2" s="1"/>
  <c r="AB74" i="2"/>
  <c r="X496" i="2"/>
  <c r="T496" i="2" s="1"/>
  <c r="AB46" i="2"/>
  <c r="X214" i="2"/>
  <c r="X15" i="2"/>
  <c r="T15" i="2" s="1"/>
  <c r="X74" i="2"/>
  <c r="T74" i="2" s="1"/>
  <c r="AB602" i="2"/>
  <c r="X46" i="2"/>
  <c r="T46" i="2" s="1"/>
  <c r="AB462" i="2"/>
  <c r="X602" i="2"/>
  <c r="T602" i="2" s="1"/>
  <c r="X941" i="2"/>
  <c r="T941" i="2" s="1"/>
  <c r="X886" i="2"/>
  <c r="T886" i="2" s="1"/>
  <c r="X745" i="2"/>
  <c r="T745" i="2" s="1"/>
  <c r="X740" i="2"/>
  <c r="T740" i="2" s="1"/>
  <c r="X1159" i="2"/>
  <c r="T1159" i="2" s="1"/>
  <c r="X1154" i="2"/>
  <c r="T1154" i="2" s="1"/>
  <c r="X1149" i="2"/>
  <c r="T1149" i="2" s="1"/>
  <c r="X1144" i="2"/>
  <c r="T1144" i="2" s="1"/>
  <c r="X1139" i="2"/>
  <c r="T1139" i="2" s="1"/>
  <c r="X1044" i="2"/>
  <c r="T1044" i="2" s="1"/>
  <c r="X1039" i="2"/>
  <c r="T1039" i="2" s="1"/>
  <c r="X971" i="2"/>
  <c r="T971" i="2" s="1"/>
  <c r="X966" i="2"/>
  <c r="T966" i="2" s="1"/>
  <c r="X811" i="2"/>
  <c r="T811" i="2" s="1"/>
  <c r="X778" i="2"/>
  <c r="T778" i="2" s="1"/>
  <c r="X773" i="2"/>
  <c r="T773" i="2" s="1"/>
  <c r="X1244" i="2"/>
  <c r="T1244" i="2" s="1"/>
  <c r="X1228" i="2"/>
  <c r="T1228" i="2" s="1"/>
  <c r="X1134" i="2"/>
  <c r="T1134" i="2" s="1"/>
  <c r="X1223" i="2"/>
  <c r="T1223" i="2" s="1"/>
  <c r="X1218" i="2"/>
  <c r="T1218" i="2" s="1"/>
  <c r="X1208" i="2"/>
  <c r="T1208" i="2" s="1"/>
  <c r="X1203" i="2"/>
  <c r="T1203" i="2" s="1"/>
  <c r="X1129" i="2"/>
  <c r="T1129" i="2" s="1"/>
  <c r="X1005" i="2"/>
  <c r="T1005" i="2" s="1"/>
  <c r="X1000" i="2"/>
  <c r="T1000" i="2" s="1"/>
  <c r="X990" i="2"/>
  <c r="T990" i="2" s="1"/>
  <c r="X1081" i="2"/>
  <c r="T1081" i="2" s="1"/>
  <c r="X1012" i="2"/>
  <c r="T1012" i="2" s="1"/>
  <c r="X1263" i="2"/>
  <c r="T1263" i="2" s="1"/>
  <c r="X1213" i="2"/>
  <c r="T1213" i="2" s="1"/>
  <c r="X1074" i="2"/>
  <c r="T1074" i="2" s="1"/>
  <c r="X1010" i="2"/>
  <c r="T1010" i="2" s="1"/>
  <c r="X995" i="2"/>
  <c r="T995" i="2" s="1"/>
  <c r="X985" i="2"/>
  <c r="T985" i="2" s="1"/>
  <c r="X963" i="2"/>
  <c r="T963" i="2" s="1"/>
  <c r="X987" i="2"/>
  <c r="T987" i="2" s="1"/>
  <c r="X841" i="2"/>
  <c r="T841" i="2" s="1"/>
  <c r="X1164" i="2"/>
  <c r="T1164" i="2" s="1"/>
  <c r="X926" i="2"/>
  <c r="T926" i="2" s="1"/>
  <c r="X921" i="2"/>
  <c r="T921" i="2" s="1"/>
  <c r="X916" i="2"/>
  <c r="T916" i="2" s="1"/>
  <c r="X911" i="2"/>
  <c r="T911" i="2" s="1"/>
  <c r="X906" i="2"/>
  <c r="T906" i="2" s="1"/>
  <c r="X854" i="2"/>
  <c r="T854" i="2" s="1"/>
  <c r="X712" i="2"/>
  <c r="T712" i="2" s="1"/>
  <c r="X1124" i="2"/>
  <c r="T1124" i="2" s="1"/>
  <c r="X1119" i="2"/>
  <c r="T1119" i="2" s="1"/>
  <c r="X1114" i="2"/>
  <c r="T1114" i="2" s="1"/>
  <c r="X1109" i="2"/>
  <c r="T1109" i="2" s="1"/>
  <c r="X1069" i="2"/>
  <c r="T1069" i="2" s="1"/>
  <c r="X1064" i="2"/>
  <c r="T1064" i="2" s="1"/>
  <c r="X1029" i="2"/>
  <c r="T1029" i="2" s="1"/>
  <c r="X754" i="2"/>
  <c r="T754" i="2" s="1"/>
  <c r="X721" i="2"/>
  <c r="T721" i="2" s="1"/>
  <c r="X1188" i="2"/>
  <c r="T1188" i="2" s="1"/>
  <c r="X1178" i="2"/>
  <c r="T1178" i="2" s="1"/>
  <c r="X832" i="2"/>
  <c r="T832" i="2" s="1"/>
  <c r="X1151" i="2"/>
  <c r="T1151" i="2" s="1"/>
  <c r="X741" i="2"/>
  <c r="T741" i="2" s="1"/>
  <c r="X1024" i="2"/>
  <c r="T1024" i="2" s="1"/>
  <c r="X806" i="2"/>
  <c r="T806" i="2" s="1"/>
  <c r="X726" i="2"/>
  <c r="T726" i="2" s="1"/>
  <c r="X698" i="2"/>
  <c r="T698" i="2" s="1"/>
  <c r="X1193" i="2"/>
  <c r="T1193" i="2" s="1"/>
  <c r="X1173" i="2"/>
  <c r="T1173" i="2" s="1"/>
  <c r="X968" i="2"/>
  <c r="T968" i="2" s="1"/>
  <c r="X840" i="2"/>
  <c r="T840" i="2" s="1"/>
  <c r="X1098" i="2"/>
  <c r="T1098" i="2" s="1"/>
  <c r="X801" i="2"/>
  <c r="T801" i="2" s="1"/>
  <c r="X693" i="2"/>
  <c r="T693" i="2" s="1"/>
  <c r="X1183" i="2"/>
  <c r="T1183" i="2" s="1"/>
  <c r="X742" i="2"/>
  <c r="T742" i="2" s="1"/>
  <c r="X1007" i="2"/>
  <c r="T1007" i="2" s="1"/>
  <c r="X849" i="2"/>
  <c r="T849" i="2" s="1"/>
  <c r="X844" i="2"/>
  <c r="T844" i="2" s="1"/>
  <c r="X787" i="2"/>
  <c r="T787" i="2" s="1"/>
  <c r="X1253" i="2"/>
  <c r="T1253" i="2" s="1"/>
  <c r="X965" i="2"/>
  <c r="T965" i="2" s="1"/>
  <c r="X1221" i="2"/>
  <c r="T1221" i="2" s="1"/>
  <c r="X988" i="2"/>
  <c r="T988" i="2" s="1"/>
  <c r="X1117" i="2"/>
  <c r="T1117" i="2" s="1"/>
  <c r="X837" i="2"/>
  <c r="T837" i="2" s="1"/>
  <c r="X747" i="2"/>
  <c r="T747" i="2" s="1"/>
  <c r="X1160" i="2"/>
  <c r="T1160" i="2" s="1"/>
  <c r="X1194" i="2"/>
  <c r="T1194" i="2" s="1"/>
  <c r="X960" i="2"/>
  <c r="T960" i="2" s="1"/>
  <c r="X955" i="2"/>
  <c r="T955" i="2" s="1"/>
  <c r="X950" i="2"/>
  <c r="T950" i="2" s="1"/>
  <c r="X839" i="2"/>
  <c r="T839" i="2" s="1"/>
  <c r="X834" i="2"/>
  <c r="T834" i="2" s="1"/>
  <c r="X820" i="2"/>
  <c r="T820" i="2" s="1"/>
  <c r="X686" i="2"/>
  <c r="T686" i="2" s="1"/>
  <c r="X1097" i="2"/>
  <c r="T1097" i="2" s="1"/>
  <c r="X1083" i="2"/>
  <c r="T1083" i="2" s="1"/>
  <c r="X970" i="2"/>
  <c r="T970" i="2" s="1"/>
  <c r="X1122" i="2"/>
  <c r="T1122" i="2" s="1"/>
  <c r="X1146" i="2"/>
  <c r="T1146" i="2" s="1"/>
  <c r="X1040" i="2"/>
  <c r="T1040" i="2" s="1"/>
  <c r="X945" i="2"/>
  <c r="T945" i="2" s="1"/>
  <c r="X940" i="2"/>
  <c r="T940" i="2" s="1"/>
  <c r="X744" i="2"/>
  <c r="T744" i="2" s="1"/>
  <c r="X1158" i="2"/>
  <c r="T1158" i="2" s="1"/>
  <c r="X1153" i="2"/>
  <c r="T1153" i="2" s="1"/>
  <c r="X1148" i="2"/>
  <c r="T1148" i="2" s="1"/>
  <c r="X1143" i="2"/>
  <c r="T1143" i="2" s="1"/>
  <c r="X1138" i="2"/>
  <c r="T1138" i="2" s="1"/>
  <c r="X1043" i="2"/>
  <c r="T1043" i="2" s="1"/>
  <c r="X1038" i="2"/>
  <c r="T1038" i="2" s="1"/>
  <c r="X1161" i="2"/>
  <c r="T1161" i="2" s="1"/>
  <c r="X687" i="2"/>
  <c r="T687" i="2" s="1"/>
  <c r="X815" i="2"/>
  <c r="T815" i="2" s="1"/>
  <c r="X782" i="2"/>
  <c r="T782" i="2" s="1"/>
  <c r="X777" i="2"/>
  <c r="T777" i="2" s="1"/>
  <c r="X772" i="2"/>
  <c r="T772" i="2" s="1"/>
  <c r="X1243" i="2"/>
  <c r="T1243" i="2" s="1"/>
  <c r="X1133" i="2"/>
  <c r="T1133" i="2" s="1"/>
  <c r="X1217" i="2"/>
  <c r="T1217" i="2" s="1"/>
  <c r="X1202" i="2"/>
  <c r="T1202" i="2" s="1"/>
  <c r="X1073" i="2"/>
  <c r="T1073" i="2" s="1"/>
  <c r="X1009" i="2"/>
  <c r="T1009" i="2" s="1"/>
  <c r="X999" i="2"/>
  <c r="T999" i="2" s="1"/>
  <c r="X989" i="2"/>
  <c r="T989" i="2" s="1"/>
  <c r="X979" i="2"/>
  <c r="T979" i="2" s="1"/>
  <c r="X1211" i="2"/>
  <c r="T1211" i="2" s="1"/>
  <c r="X1112" i="2"/>
  <c r="T1112" i="2" s="1"/>
  <c r="X1256" i="2"/>
  <c r="T1256" i="2" s="1"/>
  <c r="X696" i="2"/>
  <c r="T696" i="2" s="1"/>
  <c r="X1186" i="2"/>
  <c r="T1186" i="2" s="1"/>
  <c r="X978" i="2"/>
  <c r="T978" i="2" s="1"/>
  <c r="X948" i="2"/>
  <c r="T948" i="2" s="1"/>
  <c r="X1041" i="2"/>
  <c r="T1041" i="2" s="1"/>
  <c r="X997" i="2"/>
  <c r="T997" i="2" s="1"/>
  <c r="X835" i="2"/>
  <c r="T835" i="2" s="1"/>
  <c r="X935" i="2"/>
  <c r="T935" i="2" s="1"/>
  <c r="X1222" i="2"/>
  <c r="T1222" i="2" s="1"/>
  <c r="X1212" i="2"/>
  <c r="T1212" i="2" s="1"/>
  <c r="X1207" i="2"/>
  <c r="T1207" i="2" s="1"/>
  <c r="X1078" i="2"/>
  <c r="T1078" i="2" s="1"/>
  <c r="X1004" i="2"/>
  <c r="T1004" i="2" s="1"/>
  <c r="X994" i="2"/>
  <c r="T994" i="2" s="1"/>
  <c r="X1018" i="2"/>
  <c r="T1018" i="2" s="1"/>
  <c r="X1191" i="2"/>
  <c r="T1191" i="2" s="1"/>
  <c r="X1095" i="2"/>
  <c r="T1095" i="2" s="1"/>
  <c r="X1165" i="2"/>
  <c r="T1165" i="2" s="1"/>
  <c r="X1155" i="2"/>
  <c r="T1155" i="2" s="1"/>
  <c r="X972" i="2"/>
  <c r="T972" i="2" s="1"/>
  <c r="X821" i="2"/>
  <c r="T821" i="2" s="1"/>
  <c r="X930" i="2"/>
  <c r="T930" i="2" s="1"/>
  <c r="X925" i="2"/>
  <c r="T925" i="2" s="1"/>
  <c r="X920" i="2"/>
  <c r="T920" i="2" s="1"/>
  <c r="X915" i="2"/>
  <c r="T915" i="2" s="1"/>
  <c r="X910" i="2"/>
  <c r="T910" i="2" s="1"/>
  <c r="X905" i="2"/>
  <c r="T905" i="2" s="1"/>
  <c r="X758" i="2"/>
  <c r="T758" i="2" s="1"/>
  <c r="X711" i="2"/>
  <c r="T711" i="2" s="1"/>
  <c r="X1123" i="2"/>
  <c r="T1123" i="2" s="1"/>
  <c r="X1118" i="2"/>
  <c r="T1118" i="2" s="1"/>
  <c r="X1113" i="2"/>
  <c r="T1113" i="2" s="1"/>
  <c r="X1108" i="2"/>
  <c r="T1108" i="2" s="1"/>
  <c r="X1068" i="2"/>
  <c r="T1068" i="2" s="1"/>
  <c r="X1063" i="2"/>
  <c r="T1063" i="2" s="1"/>
  <c r="X1028" i="2"/>
  <c r="T1028" i="2" s="1"/>
  <c r="X1107" i="2"/>
  <c r="T1107" i="2" s="1"/>
  <c r="X1027" i="2"/>
  <c r="T1027" i="2" s="1"/>
  <c r="X1171" i="2"/>
  <c r="T1171" i="2" s="1"/>
  <c r="X1017" i="2"/>
  <c r="T1017" i="2" s="1"/>
  <c r="X746" i="2"/>
  <c r="T746" i="2" s="1"/>
  <c r="X1257" i="2"/>
  <c r="T1257" i="2" s="1"/>
  <c r="X1197" i="2"/>
  <c r="T1197" i="2" s="1"/>
  <c r="X692" i="2"/>
  <c r="T692" i="2" s="1"/>
  <c r="X1187" i="2"/>
  <c r="T1187" i="2" s="1"/>
  <c r="X1177" i="2"/>
  <c r="T1177" i="2" s="1"/>
  <c r="X1096" i="2"/>
  <c r="T1096" i="2" s="1"/>
  <c r="X1206" i="2"/>
  <c r="T1206" i="2" s="1"/>
  <c r="X1003" i="2"/>
  <c r="T1003" i="2" s="1"/>
  <c r="X804" i="2"/>
  <c r="T804" i="2" s="1"/>
  <c r="X1251" i="2"/>
  <c r="T1251" i="2" s="1"/>
  <c r="X1086" i="2"/>
  <c r="T1086" i="2" s="1"/>
  <c r="X1136" i="2"/>
  <c r="T1136" i="2" s="1"/>
  <c r="X1002" i="2"/>
  <c r="T1002" i="2" s="1"/>
  <c r="X951" i="2"/>
  <c r="T951" i="2" s="1"/>
  <c r="X805" i="2"/>
  <c r="T805" i="2" s="1"/>
  <c r="X753" i="2"/>
  <c r="T753" i="2" s="1"/>
  <c r="X725" i="2"/>
  <c r="T725" i="2" s="1"/>
  <c r="X697" i="2"/>
  <c r="T697" i="2" s="1"/>
  <c r="X1192" i="2"/>
  <c r="T1192" i="2" s="1"/>
  <c r="X1182" i="2"/>
  <c r="T1182" i="2" s="1"/>
  <c r="X1172" i="2"/>
  <c r="T1172" i="2" s="1"/>
  <c r="X1056" i="2"/>
  <c r="T1056" i="2" s="1"/>
  <c r="X1013" i="2"/>
  <c r="T1013" i="2" s="1"/>
  <c r="X1067" i="2"/>
  <c r="T1067" i="2" s="1"/>
  <c r="X1181" i="2"/>
  <c r="T1181" i="2" s="1"/>
  <c r="X847" i="2"/>
  <c r="T847" i="2" s="1"/>
  <c r="X992" i="2"/>
  <c r="T992" i="2" s="1"/>
  <c r="X848" i="2"/>
  <c r="T848" i="2" s="1"/>
  <c r="X786" i="2"/>
  <c r="T786" i="2" s="1"/>
  <c r="X706" i="2"/>
  <c r="T706" i="2" s="1"/>
  <c r="X1252" i="2"/>
  <c r="T1252" i="2" s="1"/>
  <c r="X1176" i="2"/>
  <c r="T1176" i="2" s="1"/>
  <c r="X973" i="2"/>
  <c r="T973" i="2" s="1"/>
  <c r="X1246" i="2"/>
  <c r="T1246" i="2" s="1"/>
  <c r="X831" i="2"/>
  <c r="T831" i="2" s="1"/>
  <c r="X1145" i="2"/>
  <c r="T1145" i="2" s="1"/>
  <c r="X959" i="2"/>
  <c r="T959" i="2" s="1"/>
  <c r="X954" i="2"/>
  <c r="T954" i="2" s="1"/>
  <c r="X949" i="2"/>
  <c r="T949" i="2" s="1"/>
  <c r="X838" i="2"/>
  <c r="T838" i="2" s="1"/>
  <c r="X833" i="2"/>
  <c r="T833" i="2" s="1"/>
  <c r="X819" i="2"/>
  <c r="T819" i="2" s="1"/>
  <c r="X1127" i="2"/>
  <c r="T1127" i="2" s="1"/>
  <c r="X944" i="2"/>
  <c r="T944" i="2" s="1"/>
  <c r="X748" i="2"/>
  <c r="T748" i="2" s="1"/>
  <c r="X743" i="2"/>
  <c r="T743" i="2" s="1"/>
  <c r="X1162" i="2"/>
  <c r="T1162" i="2" s="1"/>
  <c r="X1157" i="2"/>
  <c r="T1157" i="2" s="1"/>
  <c r="X1152" i="2"/>
  <c r="T1152" i="2" s="1"/>
  <c r="X1147" i="2"/>
  <c r="T1147" i="2" s="1"/>
  <c r="X1142" i="2"/>
  <c r="T1142" i="2" s="1"/>
  <c r="X1137" i="2"/>
  <c r="T1137" i="2" s="1"/>
  <c r="X1042" i="2"/>
  <c r="T1042" i="2" s="1"/>
  <c r="X1037" i="2"/>
  <c r="T1037" i="2" s="1"/>
  <c r="X969" i="2"/>
  <c r="T969" i="2" s="1"/>
  <c r="X964" i="2"/>
  <c r="T964" i="2" s="1"/>
  <c r="X1226" i="2"/>
  <c r="T1226" i="2" s="1"/>
  <c r="X1201" i="2"/>
  <c r="T1201" i="2" s="1"/>
  <c r="X1072" i="2"/>
  <c r="T1072" i="2" s="1"/>
  <c r="X1032" i="2"/>
  <c r="T1032" i="2" s="1"/>
  <c r="X993" i="2"/>
  <c r="T993" i="2" s="1"/>
  <c r="X1196" i="2"/>
  <c r="T1196" i="2" s="1"/>
  <c r="X799" i="2"/>
  <c r="T799" i="2" s="1"/>
  <c r="X818" i="2"/>
  <c r="T818" i="2" s="1"/>
  <c r="X961" i="2"/>
  <c r="T961" i="2" s="1"/>
  <c r="X830" i="2"/>
  <c r="T830" i="2" s="1"/>
  <c r="X814" i="2"/>
  <c r="T814" i="2" s="1"/>
  <c r="X781" i="2"/>
  <c r="T781" i="2" s="1"/>
  <c r="X776" i="2"/>
  <c r="T776" i="2" s="1"/>
  <c r="X771" i="2"/>
  <c r="T771" i="2" s="1"/>
  <c r="X738" i="2"/>
  <c r="T738" i="2" s="1"/>
  <c r="X1242" i="2"/>
  <c r="T1242" i="2" s="1"/>
  <c r="X1132" i="2"/>
  <c r="T1132" i="2" s="1"/>
  <c r="X934" i="2"/>
  <c r="T934" i="2" s="1"/>
  <c r="X1216" i="2"/>
  <c r="T1216" i="2" s="1"/>
  <c r="X1077" i="2"/>
  <c r="T1077" i="2" s="1"/>
  <c r="X1008" i="2"/>
  <c r="T1008" i="2" s="1"/>
  <c r="X1261" i="2"/>
  <c r="T1261" i="2" s="1"/>
  <c r="X724" i="2"/>
  <c r="T724" i="2" s="1"/>
  <c r="X953" i="2"/>
  <c r="T953" i="2" s="1"/>
  <c r="X1141" i="2"/>
  <c r="T1141" i="2" s="1"/>
  <c r="X1036" i="2"/>
  <c r="T1036" i="2" s="1"/>
  <c r="X956" i="2"/>
  <c r="T956" i="2" s="1"/>
  <c r="X998" i="2"/>
  <c r="T998" i="2" s="1"/>
  <c r="X929" i="2"/>
  <c r="T929" i="2" s="1"/>
  <c r="X924" i="2"/>
  <c r="T924" i="2" s="1"/>
  <c r="X919" i="2"/>
  <c r="T919" i="2" s="1"/>
  <c r="X914" i="2"/>
  <c r="T914" i="2" s="1"/>
  <c r="X909" i="2"/>
  <c r="T909" i="2" s="1"/>
  <c r="X904" i="2"/>
  <c r="T904" i="2" s="1"/>
  <c r="X857" i="2"/>
  <c r="T857" i="2" s="1"/>
  <c r="X710" i="2"/>
  <c r="T710" i="2" s="1"/>
  <c r="X752" i="2"/>
  <c r="T752" i="2" s="1"/>
  <c r="X755" i="2"/>
  <c r="T755" i="2" s="1"/>
  <c r="X1179" i="2"/>
  <c r="T1179" i="2" s="1"/>
  <c r="X1156" i="2"/>
  <c r="T1156" i="2" s="1"/>
  <c r="X967" i="2"/>
  <c r="T967" i="2" s="1"/>
  <c r="X1189" i="2"/>
  <c r="T1189" i="2" s="1"/>
  <c r="X958" i="2"/>
  <c r="T958" i="2" s="1"/>
  <c r="X842" i="2"/>
  <c r="T842" i="2" s="1"/>
  <c r="X1166" i="2"/>
  <c r="T1166" i="2" s="1"/>
  <c r="X1066" i="2"/>
  <c r="T1066" i="2" s="1"/>
  <c r="X1085" i="2"/>
  <c r="T1085" i="2" s="1"/>
  <c r="X943" i="2"/>
  <c r="T943" i="2" s="1"/>
  <c r="X694" i="2"/>
  <c r="T694" i="2" s="1"/>
  <c r="X938" i="2"/>
  <c r="T938" i="2" s="1"/>
  <c r="X813" i="2"/>
  <c r="T813" i="2" s="1"/>
  <c r="X780" i="2"/>
  <c r="T780" i="2" s="1"/>
  <c r="X775" i="2"/>
  <c r="T775" i="2" s="1"/>
  <c r="X770" i="2"/>
  <c r="T770" i="2" s="1"/>
  <c r="X761" i="2"/>
  <c r="T761" i="2" s="1"/>
  <c r="X1241" i="2"/>
  <c r="T1241" i="2" s="1"/>
  <c r="X933" i="2"/>
  <c r="T933" i="2" s="1"/>
  <c r="X1265" i="2"/>
  <c r="T1265" i="2" s="1"/>
  <c r="X1225" i="2"/>
  <c r="T1225" i="2" s="1"/>
  <c r="X1220" i="2"/>
  <c r="T1220" i="2" s="1"/>
  <c r="X1215" i="2"/>
  <c r="T1215" i="2" s="1"/>
  <c r="X1210" i="2"/>
  <c r="T1210" i="2" s="1"/>
  <c r="X1205" i="2"/>
  <c r="T1205" i="2" s="1"/>
  <c r="X1200" i="2"/>
  <c r="T1200" i="2" s="1"/>
  <c r="X1076" i="2"/>
  <c r="T1076" i="2" s="1"/>
  <c r="X1035" i="2"/>
  <c r="T1035" i="2" s="1"/>
  <c r="X928" i="2"/>
  <c r="T928" i="2" s="1"/>
  <c r="X923" i="2"/>
  <c r="T923" i="2" s="1"/>
  <c r="X918" i="2"/>
  <c r="T918" i="2" s="1"/>
  <c r="X913" i="2"/>
  <c r="T913" i="2" s="1"/>
  <c r="X908" i="2"/>
  <c r="T908" i="2" s="1"/>
  <c r="X903" i="2"/>
  <c r="T903" i="2" s="1"/>
  <c r="X856" i="2"/>
  <c r="T856" i="2" s="1"/>
  <c r="X714" i="2"/>
  <c r="T714" i="2" s="1"/>
  <c r="X1260" i="2"/>
  <c r="T1260" i="2" s="1"/>
  <c r="X1126" i="2"/>
  <c r="T1126" i="2" s="1"/>
  <c r="X1121" i="2"/>
  <c r="T1121" i="2" s="1"/>
  <c r="X1116" i="2"/>
  <c r="T1116" i="2" s="1"/>
  <c r="X1111" i="2"/>
  <c r="T1111" i="2" s="1"/>
  <c r="X1106" i="2"/>
  <c r="T1106" i="2" s="1"/>
  <c r="X1140" i="2"/>
  <c r="T1140" i="2" s="1"/>
  <c r="X1060" i="2"/>
  <c r="T1060" i="2" s="1"/>
  <c r="X982" i="2"/>
  <c r="T982" i="2" s="1"/>
  <c r="X1180" i="2"/>
  <c r="T1180" i="2" s="1"/>
  <c r="X962" i="2"/>
  <c r="T962" i="2" s="1"/>
  <c r="X1150" i="2"/>
  <c r="T1150" i="2" s="1"/>
  <c r="X1184" i="2"/>
  <c r="T1184" i="2" s="1"/>
  <c r="X803" i="2"/>
  <c r="T803" i="2" s="1"/>
  <c r="X723" i="2"/>
  <c r="T723" i="2" s="1"/>
  <c r="X695" i="2"/>
  <c r="T695" i="2" s="1"/>
  <c r="X1190" i="2"/>
  <c r="T1190" i="2" s="1"/>
  <c r="X1185" i="2"/>
  <c r="T1185" i="2" s="1"/>
  <c r="X1175" i="2"/>
  <c r="T1175" i="2" s="1"/>
  <c r="X1170" i="2"/>
  <c r="T1170" i="2" s="1"/>
  <c r="X977" i="2"/>
  <c r="T977" i="2" s="1"/>
  <c r="X957" i="2"/>
  <c r="T957" i="2" s="1"/>
  <c r="X947" i="2"/>
  <c r="T947" i="2" s="1"/>
  <c r="X846" i="2"/>
  <c r="T846" i="2" s="1"/>
  <c r="X798" i="2"/>
  <c r="T798" i="2" s="1"/>
  <c r="X789" i="2"/>
  <c r="T789" i="2" s="1"/>
  <c r="X1250" i="2"/>
  <c r="T1250" i="2" s="1"/>
  <c r="X1021" i="2"/>
  <c r="T1021" i="2" s="1"/>
  <c r="X952" i="2"/>
  <c r="T952" i="2" s="1"/>
  <c r="X836" i="2"/>
  <c r="T836" i="2" s="1"/>
  <c r="X722" i="2"/>
  <c r="T722" i="2" s="1"/>
  <c r="X1174" i="2"/>
  <c r="T1174" i="2" s="1"/>
  <c r="X1169" i="2"/>
  <c r="T1169" i="2" s="1"/>
  <c r="X942" i="2"/>
  <c r="T942" i="2" s="1"/>
  <c r="X937" i="2"/>
  <c r="T937" i="2" s="1"/>
  <c r="X812" i="2"/>
  <c r="T812" i="2" s="1"/>
  <c r="X779" i="2"/>
  <c r="T779" i="2" s="1"/>
  <c r="X774" i="2"/>
  <c r="T774" i="2" s="1"/>
  <c r="X1245" i="2"/>
  <c r="T1245" i="2" s="1"/>
  <c r="X1240" i="2"/>
  <c r="T1240" i="2" s="1"/>
  <c r="X1229" i="2"/>
  <c r="T1229" i="2" s="1"/>
  <c r="X932" i="2"/>
  <c r="T932" i="2" s="1"/>
  <c r="X1224" i="2"/>
  <c r="T1224" i="2" s="1"/>
  <c r="X1219" i="2"/>
  <c r="T1219" i="2" s="1"/>
  <c r="X1214" i="2"/>
  <c r="T1214" i="2" s="1"/>
  <c r="X1209" i="2"/>
  <c r="T1209" i="2" s="1"/>
  <c r="X1130" i="2"/>
  <c r="T1130" i="2" s="1"/>
  <c r="X1006" i="2"/>
  <c r="T1006" i="2" s="1"/>
  <c r="X996" i="2"/>
  <c r="T996" i="2" s="1"/>
  <c r="X986" i="2"/>
  <c r="T986" i="2" s="1"/>
  <c r="X802" i="2"/>
  <c r="T802" i="2" s="1"/>
  <c r="X1264" i="2"/>
  <c r="T1264" i="2" s="1"/>
  <c r="X1204" i="2"/>
  <c r="T1204" i="2" s="1"/>
  <c r="X1075" i="2"/>
  <c r="T1075" i="2" s="1"/>
  <c r="X1011" i="2"/>
  <c r="T1011" i="2" s="1"/>
  <c r="X1001" i="2"/>
  <c r="T1001" i="2" s="1"/>
  <c r="X991" i="2"/>
  <c r="T991" i="2" s="1"/>
  <c r="X927" i="2"/>
  <c r="T927" i="2" s="1"/>
  <c r="X922" i="2"/>
  <c r="T922" i="2" s="1"/>
  <c r="X917" i="2"/>
  <c r="T917" i="2" s="1"/>
  <c r="X912" i="2"/>
  <c r="T912" i="2" s="1"/>
  <c r="X907" i="2"/>
  <c r="T907" i="2" s="1"/>
  <c r="X882" i="2"/>
  <c r="T882" i="2" s="1"/>
  <c r="X855" i="2"/>
  <c r="T855" i="2" s="1"/>
  <c r="X713" i="2"/>
  <c r="T713" i="2" s="1"/>
  <c r="X1259" i="2"/>
  <c r="T1259" i="2" s="1"/>
  <c r="X1125" i="2"/>
  <c r="T1125" i="2" s="1"/>
  <c r="X1120" i="2"/>
  <c r="T1120" i="2" s="1"/>
  <c r="X1115" i="2"/>
  <c r="T1115" i="2" s="1"/>
  <c r="X1110" i="2"/>
  <c r="T1110" i="2" s="1"/>
  <c r="X1105" i="2"/>
  <c r="T1105" i="2" s="1"/>
  <c r="X1070" i="2"/>
  <c r="T1070" i="2" s="1"/>
  <c r="X1065" i="2"/>
  <c r="T1065" i="2" s="1"/>
  <c r="X1030" i="2"/>
  <c r="T1030" i="2" s="1"/>
  <c r="X891" i="2"/>
  <c r="T891" i="2" s="1"/>
  <c r="X1059" i="2"/>
  <c r="T1059" i="2" s="1"/>
  <c r="X1025" i="2"/>
  <c r="T1025" i="2" s="1"/>
  <c r="X981" i="2"/>
  <c r="T981" i="2" s="1"/>
  <c r="X850" i="2"/>
  <c r="T850" i="2" s="1"/>
  <c r="X845" i="2"/>
  <c r="T845" i="2" s="1"/>
  <c r="X788" i="2"/>
  <c r="T788" i="2" s="1"/>
  <c r="X1020" i="2"/>
  <c r="T1020" i="2" s="1"/>
  <c r="X1084" i="2"/>
  <c r="T1084" i="2" s="1"/>
  <c r="X354" i="2"/>
  <c r="T354" i="2" s="1"/>
  <c r="AB356" i="2"/>
  <c r="X345" i="2"/>
  <c r="T345" i="2" s="1"/>
  <c r="AB350" i="2"/>
  <c r="AB333" i="2"/>
  <c r="X322" i="2"/>
  <c r="T322" i="2" s="1"/>
  <c r="X356" i="2"/>
  <c r="T356" i="2" s="1"/>
  <c r="AB321" i="2"/>
  <c r="AB304" i="2"/>
  <c r="AB355" i="2"/>
  <c r="X344" i="2"/>
  <c r="T344" i="2" s="1"/>
  <c r="AB281" i="2"/>
  <c r="AB262" i="2"/>
  <c r="X251" i="2"/>
  <c r="T251" i="2" s="1"/>
  <c r="AB244" i="2"/>
  <c r="X232" i="2"/>
  <c r="T232" i="2" s="1"/>
  <c r="AB226" i="2"/>
  <c r="AB347" i="2"/>
  <c r="AB341" i="2"/>
  <c r="AB295" i="2"/>
  <c r="X284" i="2"/>
  <c r="T284" i="2" s="1"/>
  <c r="X259" i="2"/>
  <c r="T259" i="2" s="1"/>
  <c r="AB246" i="2"/>
  <c r="X234" i="2"/>
  <c r="T234" i="2" s="1"/>
  <c r="AB222" i="2"/>
  <c r="AB468" i="2"/>
  <c r="AB173" i="2"/>
  <c r="X162" i="2"/>
  <c r="T162" i="2" s="1"/>
  <c r="X145" i="2"/>
  <c r="T145" i="2" s="1"/>
  <c r="AB105" i="2"/>
  <c r="X100" i="2"/>
  <c r="T100" i="2" s="1"/>
  <c r="X588" i="2"/>
  <c r="T588" i="2" s="1"/>
  <c r="X610" i="2"/>
  <c r="T610" i="2" s="1"/>
  <c r="AB625" i="2"/>
  <c r="X575" i="2"/>
  <c r="T575" i="2" s="1"/>
  <c r="AB545" i="2"/>
  <c r="X353" i="2"/>
  <c r="T353" i="2" s="1"/>
  <c r="X324" i="2"/>
  <c r="T324" i="2" s="1"/>
  <c r="AB312" i="2"/>
  <c r="X301" i="2"/>
  <c r="T301" i="2" s="1"/>
  <c r="X278" i="2"/>
  <c r="T278" i="2" s="1"/>
  <c r="AB271" i="2"/>
  <c r="X228" i="2"/>
  <c r="T228" i="2" s="1"/>
  <c r="AB486" i="2"/>
  <c r="X474" i="2"/>
  <c r="T474" i="2" s="1"/>
  <c r="X180" i="2"/>
  <c r="T180" i="2" s="1"/>
  <c r="AB150" i="2"/>
  <c r="AB133" i="2"/>
  <c r="X111" i="2"/>
  <c r="T111" i="2" s="1"/>
  <c r="AB88" i="2"/>
  <c r="AB36" i="2"/>
  <c r="AB593" i="2"/>
  <c r="AB642" i="2"/>
  <c r="X631" i="2"/>
  <c r="T631" i="2" s="1"/>
  <c r="AB562" i="2"/>
  <c r="X551" i="2"/>
  <c r="X534" i="2"/>
  <c r="T534" i="2" s="1"/>
  <c r="X517" i="2"/>
  <c r="T517" i="2" s="1"/>
  <c r="X359" i="2"/>
  <c r="T359" i="2" s="1"/>
  <c r="AB335" i="2"/>
  <c r="X318" i="2"/>
  <c r="T318" i="2" s="1"/>
  <c r="AB289" i="2"/>
  <c r="X253" i="2"/>
  <c r="T253" i="2" s="1"/>
  <c r="X347" i="2"/>
  <c r="T347" i="2" s="1"/>
  <c r="X341" i="2"/>
  <c r="T341" i="2" s="1"/>
  <c r="AB329" i="2"/>
  <c r="AB352" i="2"/>
  <c r="X335" i="2"/>
  <c r="T335" i="2" s="1"/>
  <c r="AB323" i="2"/>
  <c r="AB300" i="2"/>
  <c r="X289" i="2"/>
  <c r="T289" i="2" s="1"/>
  <c r="AB277" i="2"/>
  <c r="X239" i="2"/>
  <c r="T239" i="2" s="1"/>
  <c r="AB227" i="2"/>
  <c r="AB473" i="2"/>
  <c r="AB178" i="2"/>
  <c r="X167" i="2"/>
  <c r="T167" i="2" s="1"/>
  <c r="X116" i="2"/>
  <c r="T116" i="2" s="1"/>
  <c r="AB110" i="2"/>
  <c r="AB346" i="2"/>
  <c r="AB340" i="2"/>
  <c r="AB294" i="2"/>
  <c r="X283" i="2"/>
  <c r="T283" i="2" s="1"/>
  <c r="X258" i="2"/>
  <c r="T258" i="2" s="1"/>
  <c r="X233" i="2"/>
  <c r="T233" i="2" s="1"/>
  <c r="AB221" i="2"/>
  <c r="AB467" i="2"/>
  <c r="AB172" i="2"/>
  <c r="X352" i="2"/>
  <c r="T352" i="2" s="1"/>
  <c r="X323" i="2"/>
  <c r="T323" i="2" s="1"/>
  <c r="AB311" i="2"/>
  <c r="X300" i="2"/>
  <c r="T300" i="2" s="1"/>
  <c r="X277" i="2"/>
  <c r="T277" i="2" s="1"/>
  <c r="AB270" i="2"/>
  <c r="AB245" i="2"/>
  <c r="AB484" i="2"/>
  <c r="X473" i="2"/>
  <c r="T473" i="2" s="1"/>
  <c r="X178" i="2"/>
  <c r="T178" i="2" s="1"/>
  <c r="AB149" i="2"/>
  <c r="AB132" i="2"/>
  <c r="X110" i="2"/>
  <c r="T110" i="2" s="1"/>
  <c r="AB104" i="2"/>
  <c r="X311" i="2"/>
  <c r="T311" i="2" s="1"/>
  <c r="AB282" i="2"/>
  <c r="X270" i="2"/>
  <c r="AB351" i="2"/>
  <c r="X334" i="2"/>
  <c r="T334" i="2" s="1"/>
  <c r="AB322" i="2"/>
  <c r="AB299" i="2"/>
  <c r="X288" i="2"/>
  <c r="T288" i="2" s="1"/>
  <c r="AB276" i="2"/>
  <c r="AB357" i="2"/>
  <c r="AB345" i="2"/>
  <c r="AB339" i="2"/>
  <c r="X333" i="2"/>
  <c r="T333" i="2" s="1"/>
  <c r="X310" i="2"/>
  <c r="T310" i="2" s="1"/>
  <c r="X350" i="2"/>
  <c r="T350" i="2" s="1"/>
  <c r="AB338" i="2"/>
  <c r="AB292" i="2"/>
  <c r="AB332" i="2"/>
  <c r="AB309" i="2"/>
  <c r="X298" i="2"/>
  <c r="T298" i="2" s="1"/>
  <c r="X321" i="2"/>
  <c r="T321" i="2" s="1"/>
  <c r="AB284" i="2"/>
  <c r="X175" i="2"/>
  <c r="T175" i="2" s="1"/>
  <c r="X169" i="2"/>
  <c r="T169" i="2" s="1"/>
  <c r="X117" i="2"/>
  <c r="T117" i="2" s="1"/>
  <c r="X81" i="2"/>
  <c r="T81" i="2" s="1"/>
  <c r="AB42" i="2"/>
  <c r="AB592" i="2"/>
  <c r="AB652" i="2"/>
  <c r="AB623" i="2"/>
  <c r="AB531" i="2"/>
  <c r="X520" i="2"/>
  <c r="T520" i="2" s="1"/>
  <c r="AB497" i="2"/>
  <c r="AB191" i="2"/>
  <c r="X66" i="2"/>
  <c r="X49" i="2"/>
  <c r="T49" i="2" s="1"/>
  <c r="AB432" i="2"/>
  <c r="X421" i="2"/>
  <c r="T421" i="2" s="1"/>
  <c r="AB392" i="2"/>
  <c r="X381" i="2"/>
  <c r="T381" i="2" s="1"/>
  <c r="AB909" i="2"/>
  <c r="AB847" i="2"/>
  <c r="AB835" i="2"/>
  <c r="AB827" i="2"/>
  <c r="AB819" i="2"/>
  <c r="AB811" i="2"/>
  <c r="AB803" i="2"/>
  <c r="AB795" i="2"/>
  <c r="AB779" i="2"/>
  <c r="AB771" i="2"/>
  <c r="AB763" i="2"/>
  <c r="AB755" i="2"/>
  <c r="AB747" i="2"/>
  <c r="AB739" i="2"/>
  <c r="AB731" i="2"/>
  <c r="AB724" i="2"/>
  <c r="AB720" i="2"/>
  <c r="AB712" i="2"/>
  <c r="AB704" i="2"/>
  <c r="AB696" i="2"/>
  <c r="AB686" i="2"/>
  <c r="AB1261" i="2"/>
  <c r="AB1257" i="2"/>
  <c r="AB1249" i="2"/>
  <c r="AB1241" i="2"/>
  <c r="AB327" i="2"/>
  <c r="X303" i="2"/>
  <c r="T303" i="2" s="1"/>
  <c r="AB290" i="2"/>
  <c r="X495" i="2"/>
  <c r="AB489" i="2"/>
  <c r="AB482" i="2"/>
  <c r="X182" i="2"/>
  <c r="T182" i="2" s="1"/>
  <c r="X163" i="2"/>
  <c r="T163" i="2" s="1"/>
  <c r="AB151" i="2"/>
  <c r="X134" i="2"/>
  <c r="T134" i="2" s="1"/>
  <c r="X128" i="2"/>
  <c r="T128" i="2" s="1"/>
  <c r="AB122" i="2"/>
  <c r="X105" i="2"/>
  <c r="T105" i="2" s="1"/>
  <c r="AB93" i="2"/>
  <c r="AB35" i="2"/>
  <c r="X635" i="2"/>
  <c r="T635" i="2" s="1"/>
  <c r="X566" i="2"/>
  <c r="T566" i="2" s="1"/>
  <c r="AB554" i="2"/>
  <c r="X503" i="2"/>
  <c r="T503" i="2" s="1"/>
  <c r="X199" i="2"/>
  <c r="T199" i="2" s="1"/>
  <c r="AB54" i="2"/>
  <c r="AB450" i="2"/>
  <c r="X438" i="2"/>
  <c r="T438" i="2" s="1"/>
  <c r="AB409" i="2"/>
  <c r="X398" i="2"/>
  <c r="T398" i="2" s="1"/>
  <c r="AB369" i="2"/>
  <c r="AB961" i="2"/>
  <c r="AB957" i="2"/>
  <c r="AB953" i="2"/>
  <c r="AB949" i="2"/>
  <c r="AB945" i="2"/>
  <c r="AB941" i="2"/>
  <c r="AB937" i="2"/>
  <c r="AB933" i="2"/>
  <c r="AB929" i="2"/>
  <c r="AB925" i="2"/>
  <c r="AB921" i="2"/>
  <c r="AB917" i="2"/>
  <c r="AB913" i="2"/>
  <c r="AB905" i="2"/>
  <c r="AB899" i="2"/>
  <c r="AB895" i="2"/>
  <c r="AB891" i="2"/>
  <c r="AB887" i="2"/>
  <c r="AB883" i="2"/>
  <c r="AB879" i="2"/>
  <c r="AB875" i="2"/>
  <c r="AB871" i="2"/>
  <c r="AB867" i="2"/>
  <c r="AB863" i="2"/>
  <c r="AB859" i="2"/>
  <c r="AB855" i="2"/>
  <c r="AB851" i="2"/>
  <c r="AB843" i="2"/>
  <c r="AB839" i="2"/>
  <c r="AB831" i="2"/>
  <c r="AB823" i="2"/>
  <c r="AB815" i="2"/>
  <c r="AB807" i="2"/>
  <c r="AB799" i="2"/>
  <c r="AB791" i="2"/>
  <c r="AB787" i="2"/>
  <c r="AB783" i="2"/>
  <c r="AB775" i="2"/>
  <c r="AB767" i="2"/>
  <c r="AB759" i="2"/>
  <c r="AB751" i="2"/>
  <c r="AB743" i="2"/>
  <c r="AB735" i="2"/>
  <c r="AB727" i="2"/>
  <c r="AB716" i="2"/>
  <c r="AB708" i="2"/>
  <c r="AB700" i="2"/>
  <c r="AB692" i="2"/>
  <c r="AB1265" i="2"/>
  <c r="AB1253" i="2"/>
  <c r="AB353" i="2"/>
  <c r="X340" i="2"/>
  <c r="T340" i="2" s="1"/>
  <c r="X315" i="2"/>
  <c r="T315" i="2" s="1"/>
  <c r="AB296" i="2"/>
  <c r="AB257" i="2"/>
  <c r="AB231" i="2"/>
  <c r="AB225" i="2"/>
  <c r="AB470" i="2"/>
  <c r="AB464" i="2"/>
  <c r="X157" i="2"/>
  <c r="T157" i="2" s="1"/>
  <c r="AB145" i="2"/>
  <c r="X99" i="2"/>
  <c r="T99" i="2" s="1"/>
  <c r="AB87" i="2"/>
  <c r="X212" i="2"/>
  <c r="T212" i="2" s="1"/>
  <c r="AB586" i="2"/>
  <c r="AB646" i="2"/>
  <c r="X629" i="2"/>
  <c r="T629" i="2" s="1"/>
  <c r="AB578" i="2"/>
  <c r="X560" i="2"/>
  <c r="T560" i="2" s="1"/>
  <c r="AB548" i="2"/>
  <c r="X537" i="2"/>
  <c r="T537" i="2" s="1"/>
  <c r="AB525" i="2"/>
  <c r="X514" i="2"/>
  <c r="AB206" i="2"/>
  <c r="AB72" i="2"/>
  <c r="X60" i="2"/>
  <c r="X458" i="2"/>
  <c r="T458" i="2" s="1"/>
  <c r="AB426" i="2"/>
  <c r="X415" i="2"/>
  <c r="T415" i="2" s="1"/>
  <c r="AB386" i="2"/>
  <c r="X375" i="2"/>
  <c r="T375" i="2" s="1"/>
  <c r="AB308" i="2"/>
  <c r="AB263" i="2"/>
  <c r="AB251" i="2"/>
  <c r="AB237" i="2"/>
  <c r="AB219" i="2"/>
  <c r="AB476" i="2"/>
  <c r="AB139" i="2"/>
  <c r="X42" i="2"/>
  <c r="T42" i="2" s="1"/>
  <c r="AB29" i="2"/>
  <c r="X592" i="2"/>
  <c r="T592" i="2" s="1"/>
  <c r="X652" i="2"/>
  <c r="T652" i="2" s="1"/>
  <c r="AB640" i="2"/>
  <c r="X623" i="2"/>
  <c r="T623" i="2" s="1"/>
  <c r="AB571" i="2"/>
  <c r="AB542" i="2"/>
  <c r="X531" i="2"/>
  <c r="T531" i="2" s="1"/>
  <c r="AB508" i="2"/>
  <c r="X497" i="2"/>
  <c r="X191" i="2"/>
  <c r="T191" i="2" s="1"/>
  <c r="AB443" i="2"/>
  <c r="X432" i="2"/>
  <c r="T432" i="2" s="1"/>
  <c r="AB403" i="2"/>
  <c r="X392" i="2"/>
  <c r="T392" i="2" s="1"/>
  <c r="AB363" i="2"/>
  <c r="X327" i="2"/>
  <c r="T327" i="2" s="1"/>
  <c r="AB320" i="2"/>
  <c r="X290" i="2"/>
  <c r="T290" i="2" s="1"/>
  <c r="X489" i="2"/>
  <c r="T489" i="2" s="1"/>
  <c r="X482" i="2"/>
  <c r="T482" i="2" s="1"/>
  <c r="AB174" i="2"/>
  <c r="AB168" i="2"/>
  <c r="X151" i="2"/>
  <c r="T151" i="2" s="1"/>
  <c r="X122" i="2"/>
  <c r="T122" i="2" s="1"/>
  <c r="AB116" i="2"/>
  <c r="X93" i="2"/>
  <c r="T93" i="2" s="1"/>
  <c r="AB80" i="2"/>
  <c r="X35" i="2"/>
  <c r="T35" i="2" s="1"/>
  <c r="X554" i="2"/>
  <c r="T554" i="2" s="1"/>
  <c r="AB519" i="2"/>
  <c r="AB65" i="2"/>
  <c r="X54" i="2"/>
  <c r="AB48" i="2"/>
  <c r="X450" i="2"/>
  <c r="T450" i="2" s="1"/>
  <c r="AB420" i="2"/>
  <c r="X409" i="2"/>
  <c r="T409" i="2" s="1"/>
  <c r="AB380" i="2"/>
  <c r="X369" i="2"/>
  <c r="T369" i="2" s="1"/>
  <c r="AB359" i="2"/>
  <c r="AB302" i="2"/>
  <c r="X296" i="2"/>
  <c r="T296" i="2" s="1"/>
  <c r="X257" i="2"/>
  <c r="T257" i="2" s="1"/>
  <c r="X244" i="2"/>
  <c r="X231" i="2"/>
  <c r="T231" i="2" s="1"/>
  <c r="X225" i="2"/>
  <c r="T225" i="2" s="1"/>
  <c r="AB494" i="2"/>
  <c r="X470" i="2"/>
  <c r="T470" i="2" s="1"/>
  <c r="AB181" i="2"/>
  <c r="AB162" i="2"/>
  <c r="AB127" i="2"/>
  <c r="X87" i="2"/>
  <c r="T87" i="2" s="1"/>
  <c r="X586" i="2"/>
  <c r="T586" i="2" s="1"/>
  <c r="X646" i="2"/>
  <c r="T646" i="2" s="1"/>
  <c r="AB634" i="2"/>
  <c r="X578" i="2"/>
  <c r="T578" i="2" s="1"/>
  <c r="AB565" i="2"/>
  <c r="X548" i="2"/>
  <c r="T548" i="2" s="1"/>
  <c r="X525" i="2"/>
  <c r="AB502" i="2"/>
  <c r="X206" i="2"/>
  <c r="T206" i="2" s="1"/>
  <c r="AB198" i="2"/>
  <c r="X72" i="2"/>
  <c r="T72" i="2" s="1"/>
  <c r="AB437" i="2"/>
  <c r="X426" i="2"/>
  <c r="T426" i="2" s="1"/>
  <c r="AB397" i="2"/>
  <c r="X386" i="2"/>
  <c r="T386" i="2" s="1"/>
  <c r="X346" i="2"/>
  <c r="T346" i="2" s="1"/>
  <c r="AB314" i="2"/>
  <c r="X308" i="2"/>
  <c r="T308" i="2" s="1"/>
  <c r="AB283" i="2"/>
  <c r="X263" i="2"/>
  <c r="X237" i="2"/>
  <c r="T237" i="2" s="1"/>
  <c r="X219" i="2"/>
  <c r="X476" i="2"/>
  <c r="T476" i="2" s="1"/>
  <c r="X464" i="2"/>
  <c r="T464" i="2" s="1"/>
  <c r="AB156" i="2"/>
  <c r="X139" i="2"/>
  <c r="T139" i="2" s="1"/>
  <c r="AB98" i="2"/>
  <c r="X29" i="2"/>
  <c r="T29" i="2" s="1"/>
  <c r="AB211" i="2"/>
  <c r="AB614" i="2"/>
  <c r="X640" i="2"/>
  <c r="T640" i="2" s="1"/>
  <c r="AB628" i="2"/>
  <c r="X571" i="2"/>
  <c r="T571" i="2" s="1"/>
  <c r="AB559" i="2"/>
  <c r="X542" i="2"/>
  <c r="T542" i="2" s="1"/>
  <c r="AB536" i="2"/>
  <c r="AB513" i="2"/>
  <c r="X508" i="2"/>
  <c r="AB59" i="2"/>
  <c r="AB457" i="2"/>
  <c r="X443" i="2"/>
  <c r="T443" i="2" s="1"/>
  <c r="AB414" i="2"/>
  <c r="X403" i="2"/>
  <c r="T403" i="2" s="1"/>
  <c r="AB374" i="2"/>
  <c r="X363" i="2"/>
  <c r="T363" i="2" s="1"/>
  <c r="X320" i="2"/>
  <c r="T320" i="2" s="1"/>
  <c r="X174" i="2"/>
  <c r="T174" i="2" s="1"/>
  <c r="X168" i="2"/>
  <c r="T168" i="2" s="1"/>
  <c r="X133" i="2"/>
  <c r="T133" i="2" s="1"/>
  <c r="X104" i="2"/>
  <c r="T104" i="2" s="1"/>
  <c r="X80" i="2"/>
  <c r="T80" i="2" s="1"/>
  <c r="AB41" i="2"/>
  <c r="AB591" i="2"/>
  <c r="AB651" i="2"/>
  <c r="AB622" i="2"/>
  <c r="AB530" i="2"/>
  <c r="X519" i="2"/>
  <c r="T519" i="2" s="1"/>
  <c r="AB608" i="2"/>
  <c r="AB190" i="2"/>
  <c r="X65" i="2"/>
  <c r="T65" i="2" s="1"/>
  <c r="X48" i="2"/>
  <c r="T48" i="2" s="1"/>
  <c r="AB431" i="2"/>
  <c r="X420" i="2"/>
  <c r="T420" i="2" s="1"/>
  <c r="AB391" i="2"/>
  <c r="X380" i="2"/>
  <c r="T380" i="2" s="1"/>
  <c r="X339" i="2"/>
  <c r="T339" i="2" s="1"/>
  <c r="AB326" i="2"/>
  <c r="X302" i="2"/>
  <c r="T302" i="2" s="1"/>
  <c r="AB269" i="2"/>
  <c r="X494" i="2"/>
  <c r="T494" i="2" s="1"/>
  <c r="AB488" i="2"/>
  <c r="AB481" i="2"/>
  <c r="X181" i="2"/>
  <c r="T181" i="2" s="1"/>
  <c r="AB144" i="2"/>
  <c r="X127" i="2"/>
  <c r="T127" i="2" s="1"/>
  <c r="AB121" i="2"/>
  <c r="AB92" i="2"/>
  <c r="AB34" i="2"/>
  <c r="X634" i="2"/>
  <c r="T634" i="2" s="1"/>
  <c r="X565" i="2"/>
  <c r="AB553" i="2"/>
  <c r="X502" i="2"/>
  <c r="T502" i="2" s="1"/>
  <c r="X198" i="2"/>
  <c r="T198" i="2" s="1"/>
  <c r="AB53" i="2"/>
  <c r="AB449" i="2"/>
  <c r="X437" i="2"/>
  <c r="T437" i="2" s="1"/>
  <c r="AB408" i="2"/>
  <c r="X397" i="2"/>
  <c r="T397" i="2" s="1"/>
  <c r="AB368" i="2"/>
  <c r="X314" i="2"/>
  <c r="T314" i="2" s="1"/>
  <c r="AB256" i="2"/>
  <c r="AB250" i="2"/>
  <c r="AB243" i="2"/>
  <c r="AB230" i="2"/>
  <c r="AB224" i="2"/>
  <c r="AB469" i="2"/>
  <c r="X156" i="2"/>
  <c r="T156" i="2" s="1"/>
  <c r="X98" i="2"/>
  <c r="T98" i="2" s="1"/>
  <c r="AB86" i="2"/>
  <c r="X211" i="2"/>
  <c r="T211" i="2" s="1"/>
  <c r="AB585" i="2"/>
  <c r="X614" i="2"/>
  <c r="T614" i="2" s="1"/>
  <c r="AB645" i="2"/>
  <c r="X628" i="2"/>
  <c r="T628" i="2" s="1"/>
  <c r="AB577" i="2"/>
  <c r="X559" i="2"/>
  <c r="T559" i="2" s="1"/>
  <c r="AB547" i="2"/>
  <c r="X536" i="2"/>
  <c r="T536" i="2" s="1"/>
  <c r="AB524" i="2"/>
  <c r="X513" i="2"/>
  <c r="T513" i="2" s="1"/>
  <c r="AB204" i="2"/>
  <c r="AB71" i="2"/>
  <c r="X59" i="2"/>
  <c r="X457" i="2"/>
  <c r="T457" i="2" s="1"/>
  <c r="AB425" i="2"/>
  <c r="X414" i="2"/>
  <c r="T414" i="2" s="1"/>
  <c r="AB385" i="2"/>
  <c r="X374" i="2"/>
  <c r="T374" i="2" s="1"/>
  <c r="X332" i="2"/>
  <c r="T332" i="2" s="1"/>
  <c r="AB307" i="2"/>
  <c r="AB236" i="2"/>
  <c r="AB218" i="2"/>
  <c r="AB475" i="2"/>
  <c r="AB463" i="2"/>
  <c r="X150" i="2"/>
  <c r="T150" i="2" s="1"/>
  <c r="AB138" i="2"/>
  <c r="AB115" i="2"/>
  <c r="AB109" i="2"/>
  <c r="X41" i="2"/>
  <c r="T41" i="2" s="1"/>
  <c r="AB28" i="2"/>
  <c r="X591" i="2"/>
  <c r="T591" i="2" s="1"/>
  <c r="X651" i="2"/>
  <c r="T651" i="2" s="1"/>
  <c r="AB639" i="2"/>
  <c r="X622" i="2"/>
  <c r="T622" i="2" s="1"/>
  <c r="AB570" i="2"/>
  <c r="AB541" i="2"/>
  <c r="X530" i="2"/>
  <c r="T530" i="2" s="1"/>
  <c r="X608" i="2"/>
  <c r="T608" i="2" s="1"/>
  <c r="X190" i="2"/>
  <c r="T190" i="2" s="1"/>
  <c r="AB358" i="2"/>
  <c r="X326" i="2"/>
  <c r="T326" i="2" s="1"/>
  <c r="AB319" i="2"/>
  <c r="X295" i="2"/>
  <c r="T295" i="2" s="1"/>
  <c r="X276" i="2"/>
  <c r="T276" i="2" s="1"/>
  <c r="X269" i="2"/>
  <c r="T269" i="2" s="1"/>
  <c r="X488" i="2"/>
  <c r="T488" i="2" s="1"/>
  <c r="X481" i="2"/>
  <c r="T481" i="2" s="1"/>
  <c r="AB167" i="2"/>
  <c r="AB161" i="2"/>
  <c r="X144" i="2"/>
  <c r="T144" i="2" s="1"/>
  <c r="AB103" i="2"/>
  <c r="X92" i="2"/>
  <c r="T92" i="2" s="1"/>
  <c r="AB79" i="2"/>
  <c r="X34" i="2"/>
  <c r="T34" i="2" s="1"/>
  <c r="AB658" i="2"/>
  <c r="X553" i="2"/>
  <c r="T553" i="2" s="1"/>
  <c r="AB518" i="2"/>
  <c r="AB64" i="2"/>
  <c r="X53" i="2"/>
  <c r="AB47" i="2"/>
  <c r="X449" i="2"/>
  <c r="T449" i="2" s="1"/>
  <c r="AB419" i="2"/>
  <c r="X408" i="2"/>
  <c r="T408" i="2" s="1"/>
  <c r="AB379" i="2"/>
  <c r="X368" i="2"/>
  <c r="T368" i="2" s="1"/>
  <c r="AB960" i="2"/>
  <c r="AB956" i="2"/>
  <c r="AB952" i="2"/>
  <c r="AB301" i="2"/>
  <c r="X262" i="2"/>
  <c r="X256" i="2"/>
  <c r="T256" i="2" s="1"/>
  <c r="X250" i="2"/>
  <c r="T250" i="2" s="1"/>
  <c r="X243" i="2"/>
  <c r="T243" i="2" s="1"/>
  <c r="X230" i="2"/>
  <c r="T230" i="2" s="1"/>
  <c r="X224" i="2"/>
  <c r="T224" i="2" s="1"/>
  <c r="AB493" i="2"/>
  <c r="X469" i="2"/>
  <c r="T469" i="2" s="1"/>
  <c r="AB180" i="2"/>
  <c r="AB126" i="2"/>
  <c r="X121" i="2"/>
  <c r="T121" i="2" s="1"/>
  <c r="X86" i="2"/>
  <c r="T86" i="2" s="1"/>
  <c r="X585" i="2"/>
  <c r="T585" i="2" s="1"/>
  <c r="X645" i="2"/>
  <c r="T645" i="2" s="1"/>
  <c r="AB633" i="2"/>
  <c r="X577" i="2"/>
  <c r="T577" i="2" s="1"/>
  <c r="AB564" i="2"/>
  <c r="X547" i="2"/>
  <c r="T547" i="2" s="1"/>
  <c r="X524" i="2"/>
  <c r="AB501" i="2"/>
  <c r="X204" i="2"/>
  <c r="T204" i="2" s="1"/>
  <c r="AB197" i="2"/>
  <c r="X71" i="2"/>
  <c r="T71" i="2" s="1"/>
  <c r="AB436" i="2"/>
  <c r="X425" i="2"/>
  <c r="T425" i="2" s="1"/>
  <c r="AB396" i="2"/>
  <c r="X385" i="2"/>
  <c r="T385" i="2" s="1"/>
  <c r="AB313" i="2"/>
  <c r="X307" i="2"/>
  <c r="T307" i="2" s="1"/>
  <c r="AB288" i="2"/>
  <c r="X236" i="2"/>
  <c r="T236" i="2" s="1"/>
  <c r="X218" i="2"/>
  <c r="X475" i="2"/>
  <c r="T475" i="2" s="1"/>
  <c r="X463" i="2"/>
  <c r="T463" i="2" s="1"/>
  <c r="X173" i="2"/>
  <c r="T173" i="2" s="1"/>
  <c r="AB155" i="2"/>
  <c r="X138" i="2"/>
  <c r="T138" i="2" s="1"/>
  <c r="X132" i="2"/>
  <c r="T132" i="2" s="1"/>
  <c r="X115" i="2"/>
  <c r="T115" i="2" s="1"/>
  <c r="X109" i="2"/>
  <c r="T109" i="2" s="1"/>
  <c r="AB97" i="2"/>
  <c r="X28" i="2"/>
  <c r="T28" i="2" s="1"/>
  <c r="AB209" i="2"/>
  <c r="AB612" i="2"/>
  <c r="X639" i="2"/>
  <c r="T639" i="2" s="1"/>
  <c r="AB627" i="2"/>
  <c r="X570" i="2"/>
  <c r="AB558" i="2"/>
  <c r="X541" i="2"/>
  <c r="AB535" i="2"/>
  <c r="AB512" i="2"/>
  <c r="X507" i="2"/>
  <c r="T507" i="2" s="1"/>
  <c r="AB58" i="2"/>
  <c r="AB456" i="2"/>
  <c r="X442" i="2"/>
  <c r="T442" i="2" s="1"/>
  <c r="AB413" i="2"/>
  <c r="X402" i="2"/>
  <c r="T402" i="2" s="1"/>
  <c r="AB373" i="2"/>
  <c r="X362" i="2"/>
  <c r="T362" i="2" s="1"/>
  <c r="X338" i="2"/>
  <c r="T338" i="2" s="1"/>
  <c r="AB331" i="2"/>
  <c r="X282" i="2"/>
  <c r="T282" i="2" s="1"/>
  <c r="X161" i="2"/>
  <c r="T161" i="2" s="1"/>
  <c r="X79" i="2"/>
  <c r="T79" i="2" s="1"/>
  <c r="AB39" i="2"/>
  <c r="X658" i="2"/>
  <c r="T658" i="2" s="1"/>
  <c r="AB590" i="2"/>
  <c r="AB650" i="2"/>
  <c r="AB621" i="2"/>
  <c r="AB529" i="2"/>
  <c r="AB607" i="2"/>
  <c r="AB189" i="2"/>
  <c r="X64" i="2"/>
  <c r="X47" i="2"/>
  <c r="AB430" i="2"/>
  <c r="X419" i="2"/>
  <c r="T419" i="2" s="1"/>
  <c r="AB390" i="2"/>
  <c r="X379" i="2"/>
  <c r="T379" i="2" s="1"/>
  <c r="X358" i="2"/>
  <c r="T358" i="2" s="1"/>
  <c r="X351" i="2"/>
  <c r="AB344" i="2"/>
  <c r="AB325" i="2"/>
  <c r="X319" i="2"/>
  <c r="T319" i="2" s="1"/>
  <c r="AB275" i="2"/>
  <c r="AB268" i="2"/>
  <c r="X493" i="2"/>
  <c r="T493" i="2" s="1"/>
  <c r="AB487" i="2"/>
  <c r="AB480" i="2"/>
  <c r="AB143" i="2"/>
  <c r="X126" i="2"/>
  <c r="T126" i="2" s="1"/>
  <c r="X103" i="2"/>
  <c r="T103" i="2" s="1"/>
  <c r="AB91" i="2"/>
  <c r="AB33" i="2"/>
  <c r="X633" i="2"/>
  <c r="T633" i="2" s="1"/>
  <c r="X564" i="2"/>
  <c r="T564" i="2" s="1"/>
  <c r="AB552" i="2"/>
  <c r="X518" i="2"/>
  <c r="T518" i="2" s="1"/>
  <c r="X501" i="2"/>
  <c r="T501" i="2" s="1"/>
  <c r="X197" i="2"/>
  <c r="T197" i="2" s="1"/>
  <c r="AB52" i="2"/>
  <c r="AB448" i="2"/>
  <c r="X436" i="2"/>
  <c r="T436" i="2" s="1"/>
  <c r="AB407" i="2"/>
  <c r="X396" i="2"/>
  <c r="T396" i="2" s="1"/>
  <c r="AB367" i="2"/>
  <c r="X313" i="2"/>
  <c r="T313" i="2" s="1"/>
  <c r="AB261" i="2"/>
  <c r="AB255" i="2"/>
  <c r="AB249" i="2"/>
  <c r="AB242" i="2"/>
  <c r="AB229" i="2"/>
  <c r="AB223" i="2"/>
  <c r="X155" i="2"/>
  <c r="T155" i="2" s="1"/>
  <c r="X149" i="2"/>
  <c r="T149" i="2" s="1"/>
  <c r="AB120" i="2"/>
  <c r="X97" i="2"/>
  <c r="T97" i="2" s="1"/>
  <c r="AB85" i="2"/>
  <c r="X209" i="2"/>
  <c r="T209" i="2" s="1"/>
  <c r="AB77" i="2"/>
  <c r="X612" i="2"/>
  <c r="T612" i="2" s="1"/>
  <c r="AB644" i="2"/>
  <c r="X627" i="2"/>
  <c r="T627" i="2" s="1"/>
  <c r="AB576" i="2"/>
  <c r="X558" i="2"/>
  <c r="T558" i="2" s="1"/>
  <c r="AB546" i="2"/>
  <c r="X535" i="2"/>
  <c r="T535" i="2" s="1"/>
  <c r="AB523" i="2"/>
  <c r="X512" i="2"/>
  <c r="AB202" i="2"/>
  <c r="AB70" i="2"/>
  <c r="X58" i="2"/>
  <c r="T58" i="2" s="1"/>
  <c r="X456" i="2"/>
  <c r="T456" i="2" s="1"/>
  <c r="AB424" i="2"/>
  <c r="X413" i="2"/>
  <c r="T413" i="2" s="1"/>
  <c r="AB384" i="2"/>
  <c r="X373" i="2"/>
  <c r="T373" i="2" s="1"/>
  <c r="X331" i="2"/>
  <c r="T331" i="2" s="1"/>
  <c r="AB306" i="2"/>
  <c r="X294" i="2"/>
  <c r="T294" i="2" s="1"/>
  <c r="AB235" i="2"/>
  <c r="AB217" i="2"/>
  <c r="AB474" i="2"/>
  <c r="AB185" i="2"/>
  <c r="AB166" i="2"/>
  <c r="AB137" i="2"/>
  <c r="AB131" i="2"/>
  <c r="AB114" i="2"/>
  <c r="AB108" i="2"/>
  <c r="X39" i="2"/>
  <c r="T39" i="2" s="1"/>
  <c r="AB26" i="2"/>
  <c r="X590" i="2"/>
  <c r="T590" i="2" s="1"/>
  <c r="X650" i="2"/>
  <c r="T650" i="2" s="1"/>
  <c r="AB638" i="2"/>
  <c r="X621" i="2"/>
  <c r="T621" i="2" s="1"/>
  <c r="AB569" i="2"/>
  <c r="AB540" i="2"/>
  <c r="X529" i="2"/>
  <c r="T529" i="2" s="1"/>
  <c r="AB506" i="2"/>
  <c r="X607" i="2"/>
  <c r="T607" i="2" s="1"/>
  <c r="X189" i="2"/>
  <c r="T189" i="2" s="1"/>
  <c r="AB441" i="2"/>
  <c r="X430" i="2"/>
  <c r="T430" i="2" s="1"/>
  <c r="AB401" i="2"/>
  <c r="X390" i="2"/>
  <c r="T390" i="2" s="1"/>
  <c r="AB361" i="2"/>
  <c r="AB337" i="2"/>
  <c r="X325" i="2"/>
  <c r="T325" i="2" s="1"/>
  <c r="X275" i="2"/>
  <c r="T275" i="2" s="1"/>
  <c r="X268" i="2"/>
  <c r="T268" i="2" s="1"/>
  <c r="X487" i="2"/>
  <c r="T487" i="2" s="1"/>
  <c r="X480" i="2"/>
  <c r="T480" i="2" s="1"/>
  <c r="X468" i="2"/>
  <c r="T468" i="2" s="1"/>
  <c r="AB160" i="2"/>
  <c r="X143" i="2"/>
  <c r="T143" i="2" s="1"/>
  <c r="X91" i="2"/>
  <c r="T91" i="2" s="1"/>
  <c r="AB45" i="2"/>
  <c r="X33" i="2"/>
  <c r="T33" i="2" s="1"/>
  <c r="AB657" i="2"/>
  <c r="X552" i="2"/>
  <c r="AB63" i="2"/>
  <c r="X52" i="2"/>
  <c r="T52" i="2" s="1"/>
  <c r="AB461" i="2"/>
  <c r="X448" i="2"/>
  <c r="T448" i="2" s="1"/>
  <c r="AB418" i="2"/>
  <c r="X407" i="2"/>
  <c r="T407" i="2" s="1"/>
  <c r="AB378" i="2"/>
  <c r="X367" i="2"/>
  <c r="T367" i="2" s="1"/>
  <c r="AB318" i="2"/>
  <c r="AB287" i="2"/>
  <c r="X261" i="2"/>
  <c r="T261" i="2" s="1"/>
  <c r="X255" i="2"/>
  <c r="T255" i="2" s="1"/>
  <c r="X249" i="2"/>
  <c r="T249" i="2" s="1"/>
  <c r="X242" i="2"/>
  <c r="T242" i="2" s="1"/>
  <c r="X229" i="2"/>
  <c r="T229" i="2" s="1"/>
  <c r="X223" i="2"/>
  <c r="T223" i="2" s="1"/>
  <c r="AB492" i="2"/>
  <c r="X172" i="2"/>
  <c r="T172" i="2" s="1"/>
  <c r="AB125" i="2"/>
  <c r="X120" i="2"/>
  <c r="T120" i="2" s="1"/>
  <c r="AB102" i="2"/>
  <c r="X85" i="2"/>
  <c r="T85" i="2" s="1"/>
  <c r="X77" i="2"/>
  <c r="T77" i="2" s="1"/>
  <c r="X644" i="2"/>
  <c r="T644" i="2" s="1"/>
  <c r="AB632" i="2"/>
  <c r="X576" i="2"/>
  <c r="T576" i="2" s="1"/>
  <c r="AB563" i="2"/>
  <c r="X546" i="2"/>
  <c r="T546" i="2" s="1"/>
  <c r="X523" i="2"/>
  <c r="T523" i="2" s="1"/>
  <c r="AB517" i="2"/>
  <c r="AB500" i="2"/>
  <c r="X202" i="2"/>
  <c r="T202" i="2" s="1"/>
  <c r="AB196" i="2"/>
  <c r="X70" i="2"/>
  <c r="T70" i="2" s="1"/>
  <c r="AB435" i="2"/>
  <c r="X424" i="2"/>
  <c r="T424" i="2" s="1"/>
  <c r="AB395" i="2"/>
  <c r="X384" i="2"/>
  <c r="T384" i="2" s="1"/>
  <c r="X357" i="2"/>
  <c r="T357" i="2" s="1"/>
  <c r="AB343" i="2"/>
  <c r="X337" i="2"/>
  <c r="T337" i="2" s="1"/>
  <c r="AB330" i="2"/>
  <c r="AB293" i="2"/>
  <c r="X160" i="2"/>
  <c r="T160" i="2" s="1"/>
  <c r="X45" i="2"/>
  <c r="T45" i="2" s="1"/>
  <c r="AB38" i="2"/>
  <c r="X657" i="2"/>
  <c r="T657" i="2" s="1"/>
  <c r="AB589" i="2"/>
  <c r="AB649" i="2"/>
  <c r="AB528" i="2"/>
  <c r="AB606" i="2"/>
  <c r="AB188" i="2"/>
  <c r="X63" i="2"/>
  <c r="X461" i="2"/>
  <c r="T461" i="2" s="1"/>
  <c r="AB429" i="2"/>
  <c r="X418" i="2"/>
  <c r="T418" i="2" s="1"/>
  <c r="AB389" i="2"/>
  <c r="X378" i="2"/>
  <c r="T378" i="2" s="1"/>
  <c r="AB959" i="2"/>
  <c r="AB955" i="2"/>
  <c r="AB951" i="2"/>
  <c r="AB947" i="2"/>
  <c r="AB943" i="2"/>
  <c r="AB939" i="2"/>
  <c r="AB935" i="2"/>
  <c r="AB931" i="2"/>
  <c r="AB927" i="2"/>
  <c r="AB923" i="2"/>
  <c r="AB919" i="2"/>
  <c r="AB915" i="2"/>
  <c r="AB911" i="2"/>
  <c r="AB907" i="2"/>
  <c r="AB903" i="2"/>
  <c r="AB897" i="2"/>
  <c r="AB893" i="2"/>
  <c r="AB889" i="2"/>
  <c r="AB885" i="2"/>
  <c r="AB881" i="2"/>
  <c r="AB877" i="2"/>
  <c r="AB873" i="2"/>
  <c r="AB869" i="2"/>
  <c r="AB865" i="2"/>
  <c r="AB861" i="2"/>
  <c r="AB857" i="2"/>
  <c r="AB853" i="2"/>
  <c r="AB849" i="2"/>
  <c r="AB845" i="2"/>
  <c r="AB841" i="2"/>
  <c r="AB837" i="2"/>
  <c r="AB833" i="2"/>
  <c r="AB829" i="2"/>
  <c r="AB324" i="2"/>
  <c r="X312" i="2"/>
  <c r="T312" i="2" s="1"/>
  <c r="X287" i="2"/>
  <c r="T287" i="2" s="1"/>
  <c r="AB274" i="2"/>
  <c r="AB267" i="2"/>
  <c r="AB479" i="2"/>
  <c r="AB142" i="2"/>
  <c r="X102" i="2"/>
  <c r="T102" i="2" s="1"/>
  <c r="AB90" i="2"/>
  <c r="AB32" i="2"/>
  <c r="X632" i="2"/>
  <c r="T632" i="2" s="1"/>
  <c r="X563" i="2"/>
  <c r="T563" i="2" s="1"/>
  <c r="AB551" i="2"/>
  <c r="X500" i="2"/>
  <c r="T500" i="2" s="1"/>
  <c r="X196" i="2"/>
  <c r="T196" i="2" s="1"/>
  <c r="AB51" i="2"/>
  <c r="AB447" i="2"/>
  <c r="X435" i="2"/>
  <c r="T435" i="2" s="1"/>
  <c r="AB406" i="2"/>
  <c r="X395" i="2"/>
  <c r="T395" i="2" s="1"/>
  <c r="AB366" i="2"/>
  <c r="AB260" i="2"/>
  <c r="AB254" i="2"/>
  <c r="AB247" i="2"/>
  <c r="AB240" i="2"/>
  <c r="AB228" i="2"/>
  <c r="X492" i="2"/>
  <c r="T492" i="2" s="1"/>
  <c r="AB177" i="2"/>
  <c r="AB171" i="2"/>
  <c r="X154" i="2"/>
  <c r="T154" i="2" s="1"/>
  <c r="X148" i="2"/>
  <c r="T148" i="2" s="1"/>
  <c r="AB349" i="2"/>
  <c r="X343" i="2"/>
  <c r="T343" i="2" s="1"/>
  <c r="X330" i="2"/>
  <c r="T330" i="2" s="1"/>
  <c r="AB305" i="2"/>
  <c r="X293" i="2"/>
  <c r="T293" i="2" s="1"/>
  <c r="AB280" i="2"/>
  <c r="AB234" i="2"/>
  <c r="AB216" i="2"/>
  <c r="X486" i="2"/>
  <c r="T486" i="2" s="1"/>
  <c r="X467" i="2"/>
  <c r="T467" i="2" s="1"/>
  <c r="AB184" i="2"/>
  <c r="AB165" i="2"/>
  <c r="AB136" i="2"/>
  <c r="AB130" i="2"/>
  <c r="AB113" i="2"/>
  <c r="AB107" i="2"/>
  <c r="X38" i="2"/>
  <c r="T38" i="2" s="1"/>
  <c r="AB25" i="2"/>
  <c r="X589" i="2"/>
  <c r="T589" i="2" s="1"/>
  <c r="X649" i="2"/>
  <c r="T649" i="2" s="1"/>
  <c r="AB637" i="2"/>
  <c r="AB568" i="2"/>
  <c r="AB539" i="2"/>
  <c r="X528" i="2"/>
  <c r="T528" i="2" s="1"/>
  <c r="X511" i="2"/>
  <c r="T511" i="2" s="1"/>
  <c r="AB505" i="2"/>
  <c r="X606" i="2"/>
  <c r="T606" i="2" s="1"/>
  <c r="X188" i="2"/>
  <c r="T188" i="2" s="1"/>
  <c r="AB440" i="2"/>
  <c r="X429" i="2"/>
  <c r="T429" i="2" s="1"/>
  <c r="AB400" i="2"/>
  <c r="X389" i="2"/>
  <c r="T389" i="2" s="1"/>
  <c r="AB360" i="2"/>
  <c r="AB336" i="2"/>
  <c r="AB317" i="2"/>
  <c r="X299" i="2"/>
  <c r="T299" i="2" s="1"/>
  <c r="X274" i="2"/>
  <c r="T274" i="2" s="1"/>
  <c r="X267" i="2"/>
  <c r="T267" i="2" s="1"/>
  <c r="X222" i="2"/>
  <c r="T222" i="2" s="1"/>
  <c r="X479" i="2"/>
  <c r="T479" i="2" s="1"/>
  <c r="AB159" i="2"/>
  <c r="X142" i="2"/>
  <c r="T142" i="2" s="1"/>
  <c r="X90" i="2"/>
  <c r="T90" i="2" s="1"/>
  <c r="AB44" i="2"/>
  <c r="X32" i="2"/>
  <c r="T32" i="2" s="1"/>
  <c r="AB656" i="2"/>
  <c r="X545" i="2"/>
  <c r="T545" i="2" s="1"/>
  <c r="AB516" i="2"/>
  <c r="AB62" i="2"/>
  <c r="X51" i="2"/>
  <c r="T51" i="2" s="1"/>
  <c r="AB460" i="2"/>
  <c r="X447" i="2"/>
  <c r="T447" i="2" s="1"/>
  <c r="AB417" i="2"/>
  <c r="X406" i="2"/>
  <c r="T406" i="2" s="1"/>
  <c r="AB377" i="2"/>
  <c r="X366" i="2"/>
  <c r="T366" i="2" s="1"/>
  <c r="AB286" i="2"/>
  <c r="X260" i="2"/>
  <c r="T260" i="2" s="1"/>
  <c r="X254" i="2"/>
  <c r="T254" i="2" s="1"/>
  <c r="X247" i="2"/>
  <c r="X240" i="2"/>
  <c r="X177" i="2"/>
  <c r="T177" i="2" s="1"/>
  <c r="X171" i="2"/>
  <c r="T171" i="2" s="1"/>
  <c r="X119" i="2"/>
  <c r="T119" i="2" s="1"/>
  <c r="AB101" i="2"/>
  <c r="X84" i="2"/>
  <c r="T84" i="2" s="1"/>
  <c r="X643" i="2"/>
  <c r="T643" i="2" s="1"/>
  <c r="AB631" i="2"/>
  <c r="AB533" i="2"/>
  <c r="X522" i="2"/>
  <c r="AB499" i="2"/>
  <c r="X201" i="2"/>
  <c r="T201" i="2" s="1"/>
  <c r="AB194" i="2"/>
  <c r="X68" i="2"/>
  <c r="T68" i="2" s="1"/>
  <c r="AB434" i="2"/>
  <c r="X423" i="2"/>
  <c r="T423" i="2" s="1"/>
  <c r="AB394" i="2"/>
  <c r="X383" i="2"/>
  <c r="T383" i="2" s="1"/>
  <c r="X349" i="2"/>
  <c r="T349" i="2" s="1"/>
  <c r="X305" i="2"/>
  <c r="T305" i="2" s="1"/>
  <c r="X280" i="2"/>
  <c r="T280" i="2" s="1"/>
  <c r="X216" i="2"/>
  <c r="T216" i="2" s="1"/>
  <c r="AB491" i="2"/>
  <c r="X184" i="2"/>
  <c r="T184" i="2" s="1"/>
  <c r="X165" i="2"/>
  <c r="T165" i="2" s="1"/>
  <c r="AB153" i="2"/>
  <c r="AB147" i="2"/>
  <c r="X136" i="2"/>
  <c r="T136" i="2" s="1"/>
  <c r="X130" i="2"/>
  <c r="T130" i="2" s="1"/>
  <c r="AB124" i="2"/>
  <c r="X113" i="2"/>
  <c r="T113" i="2" s="1"/>
  <c r="X107" i="2"/>
  <c r="T107" i="2" s="1"/>
  <c r="AB95" i="2"/>
  <c r="X25" i="2"/>
  <c r="T25" i="2" s="1"/>
  <c r="AB595" i="2"/>
  <c r="X75" i="2"/>
  <c r="T75" i="2" s="1"/>
  <c r="AB610" i="2"/>
  <c r="X637" i="2"/>
  <c r="T637" i="2" s="1"/>
  <c r="X568" i="2"/>
  <c r="T568" i="2" s="1"/>
  <c r="AB556" i="2"/>
  <c r="X505" i="2"/>
  <c r="T505" i="2" s="1"/>
  <c r="AB56" i="2"/>
  <c r="AB453" i="2"/>
  <c r="X440" i="2"/>
  <c r="T440" i="2" s="1"/>
  <c r="AB411" i="2"/>
  <c r="X400" i="2"/>
  <c r="T400" i="2" s="1"/>
  <c r="AB342" i="2"/>
  <c r="X336" i="2"/>
  <c r="T336" i="2" s="1"/>
  <c r="X317" i="2"/>
  <c r="T317" i="2" s="1"/>
  <c r="X329" i="2"/>
  <c r="T329" i="2" s="1"/>
  <c r="X292" i="2"/>
  <c r="T292" i="2" s="1"/>
  <c r="AB259" i="2"/>
  <c r="AB253" i="2"/>
  <c r="AB239" i="2"/>
  <c r="AB233" i="2"/>
  <c r="X491" i="2"/>
  <c r="T491" i="2" s="1"/>
  <c r="X484" i="2"/>
  <c r="T484" i="2" s="1"/>
  <c r="AB176" i="2"/>
  <c r="AB170" i="2"/>
  <c r="X153" i="2"/>
  <c r="T153" i="2" s="1"/>
  <c r="X147" i="2"/>
  <c r="T147" i="2" s="1"/>
  <c r="X124" i="2"/>
  <c r="T124" i="2" s="1"/>
  <c r="AB118" i="2"/>
  <c r="X95" i="2"/>
  <c r="T95" i="2" s="1"/>
  <c r="AB83" i="2"/>
  <c r="X595" i="2"/>
  <c r="T595" i="2" s="1"/>
  <c r="X556" i="2"/>
  <c r="T556" i="2" s="1"/>
  <c r="AB521" i="2"/>
  <c r="AB200" i="2"/>
  <c r="AB67" i="2"/>
  <c r="X56" i="2"/>
  <c r="T56" i="2" s="1"/>
  <c r="X453" i="2"/>
  <c r="T453" i="2" s="1"/>
  <c r="AB422" i="2"/>
  <c r="X411" i="2"/>
  <c r="T411" i="2" s="1"/>
  <c r="AB382" i="2"/>
  <c r="X371" i="2"/>
  <c r="T371" i="2" s="1"/>
  <c r="AB354" i="2"/>
  <c r="X285" i="2"/>
  <c r="T285" i="2" s="1"/>
  <c r="AB264" i="2"/>
  <c r="AB258" i="2"/>
  <c r="AB252" i="2"/>
  <c r="AB238" i="2"/>
  <c r="AB232" i="2"/>
  <c r="AB220" i="2"/>
  <c r="AB477" i="2"/>
  <c r="AB140" i="2"/>
  <c r="X43" i="2"/>
  <c r="T43" i="2" s="1"/>
  <c r="AB30" i="2"/>
  <c r="X593" i="2"/>
  <c r="T593" i="2" s="1"/>
  <c r="X653" i="2"/>
  <c r="T653" i="2" s="1"/>
  <c r="AB641" i="2"/>
  <c r="X624" i="2"/>
  <c r="T624" i="2" s="1"/>
  <c r="AB572" i="2"/>
  <c r="AB543" i="2"/>
  <c r="X532" i="2"/>
  <c r="T532" i="2" s="1"/>
  <c r="AB509" i="2"/>
  <c r="X498" i="2"/>
  <c r="X193" i="2"/>
  <c r="T193" i="2" s="1"/>
  <c r="AB49" i="2"/>
  <c r="AB445" i="2"/>
  <c r="X433" i="2"/>
  <c r="T433" i="2" s="1"/>
  <c r="AB404" i="2"/>
  <c r="X393" i="2"/>
  <c r="T393" i="2" s="1"/>
  <c r="AB364" i="2"/>
  <c r="AB315" i="2"/>
  <c r="X309" i="2"/>
  <c r="T309" i="2" s="1"/>
  <c r="X271" i="2"/>
  <c r="X264" i="2"/>
  <c r="X252" i="2"/>
  <c r="T252" i="2" s="1"/>
  <c r="X245" i="2"/>
  <c r="T245" i="2" s="1"/>
  <c r="X238" i="2"/>
  <c r="T238" i="2" s="1"/>
  <c r="X220" i="2"/>
  <c r="X477" i="2"/>
  <c r="T477" i="2" s="1"/>
  <c r="AB157" i="2"/>
  <c r="X140" i="2"/>
  <c r="T140" i="2" s="1"/>
  <c r="AB99" i="2"/>
  <c r="X30" i="2"/>
  <c r="T30" i="2" s="1"/>
  <c r="AB212" i="2"/>
  <c r="X641" i="2"/>
  <c r="T641" i="2" s="1"/>
  <c r="AB629" i="2"/>
  <c r="X572" i="2"/>
  <c r="T572" i="2" s="1"/>
  <c r="AB560" i="2"/>
  <c r="X543" i="2"/>
  <c r="T543" i="2" s="1"/>
  <c r="AB537" i="2"/>
  <c r="AB514" i="2"/>
  <c r="X509" i="2"/>
  <c r="AB60" i="2"/>
  <c r="AB458" i="2"/>
  <c r="AB328" i="2"/>
  <c r="AB298" i="2"/>
  <c r="AB163" i="2"/>
  <c r="AB106" i="2"/>
  <c r="AB611" i="2"/>
  <c r="AB626" i="2"/>
  <c r="AB522" i="2"/>
  <c r="AB515" i="2"/>
  <c r="AB375" i="2"/>
  <c r="AB904" i="2"/>
  <c r="AB818" i="2"/>
  <c r="AB777" i="2"/>
  <c r="AB736" i="2"/>
  <c r="AB1260" i="2"/>
  <c r="AB381" i="2"/>
  <c r="AB916" i="2"/>
  <c r="AB760" i="2"/>
  <c r="AB1234" i="2"/>
  <c r="AB1221" i="2"/>
  <c r="AB1205" i="2"/>
  <c r="AB1185" i="2"/>
  <c r="AB1169" i="2"/>
  <c r="AB1149" i="2"/>
  <c r="AB1133" i="2"/>
  <c r="AB1113" i="2"/>
  <c r="AB1091" i="2"/>
  <c r="AB1071" i="2"/>
  <c r="AB1049" i="2"/>
  <c r="AB1033" i="2"/>
  <c r="AB1013" i="2"/>
  <c r="AB993" i="2"/>
  <c r="AB969" i="2"/>
  <c r="AB713" i="2"/>
  <c r="X291" i="2"/>
  <c r="T291" i="2" s="1"/>
  <c r="AB141" i="2"/>
  <c r="AB134" i="2"/>
  <c r="X648" i="2"/>
  <c r="T648" i="2" s="1"/>
  <c r="X200" i="2"/>
  <c r="T200" i="2" s="1"/>
  <c r="AB55" i="2"/>
  <c r="X439" i="2"/>
  <c r="T439" i="2" s="1"/>
  <c r="AB946" i="2"/>
  <c r="AB864" i="2"/>
  <c r="AB822" i="2"/>
  <c r="AB781" i="2"/>
  <c r="AB740" i="2"/>
  <c r="AB1264" i="2"/>
  <c r="AB954" i="2"/>
  <c r="AB834" i="2"/>
  <c r="AB1238" i="2"/>
  <c r="AB1225" i="2"/>
  <c r="AB1209" i="2"/>
  <c r="AB1189" i="2"/>
  <c r="AB1173" i="2"/>
  <c r="AB1141" i="2"/>
  <c r="AB1121" i="2"/>
  <c r="AB1100" i="2"/>
  <c r="AB1083" i="2"/>
  <c r="AB1053" i="2"/>
  <c r="AB1029" i="2"/>
  <c r="AB1005" i="2"/>
  <c r="AB977" i="2"/>
  <c r="X170" i="2"/>
  <c r="T170" i="2" s="1"/>
  <c r="AB148" i="2"/>
  <c r="AB43" i="2"/>
  <c r="X580" i="2"/>
  <c r="T580" i="2" s="1"/>
  <c r="AB550" i="2"/>
  <c r="AB410" i="2"/>
  <c r="X382" i="2"/>
  <c r="T382" i="2" s="1"/>
  <c r="X361" i="2"/>
  <c r="T361" i="2" s="1"/>
  <c r="AB908" i="2"/>
  <c r="AB826" i="2"/>
  <c r="AB785" i="2"/>
  <c r="AB744" i="2"/>
  <c r="AB801" i="2"/>
  <c r="AB1217" i="2"/>
  <c r="AB1197" i="2"/>
  <c r="AB1181" i="2"/>
  <c r="AB1165" i="2"/>
  <c r="AB1153" i="2"/>
  <c r="AB1137" i="2"/>
  <c r="AB1117" i="2"/>
  <c r="AB1095" i="2"/>
  <c r="AB1075" i="2"/>
  <c r="AB1057" i="2"/>
  <c r="AB1041" i="2"/>
  <c r="AB1021" i="2"/>
  <c r="AB1001" i="2"/>
  <c r="AB985" i="2"/>
  <c r="AB965" i="2"/>
  <c r="X328" i="2"/>
  <c r="T328" i="2" s="1"/>
  <c r="X226" i="2"/>
  <c r="T226" i="2" s="1"/>
  <c r="X106" i="2"/>
  <c r="T106" i="2" s="1"/>
  <c r="AB84" i="2"/>
  <c r="X611" i="2"/>
  <c r="T611" i="2" s="1"/>
  <c r="X626" i="2"/>
  <c r="T626" i="2" s="1"/>
  <c r="AB557" i="2"/>
  <c r="X515" i="2"/>
  <c r="T515" i="2" s="1"/>
  <c r="X62" i="2"/>
  <c r="AB446" i="2"/>
  <c r="X417" i="2"/>
  <c r="T417" i="2" s="1"/>
  <c r="AB950" i="2"/>
  <c r="AB868" i="2"/>
  <c r="AB789" i="2"/>
  <c r="AB748" i="2"/>
  <c r="AB689" i="2"/>
  <c r="AB1229" i="2"/>
  <c r="AB1213" i="2"/>
  <c r="AB1193" i="2"/>
  <c r="AB1177" i="2"/>
  <c r="AB1145" i="2"/>
  <c r="AB1125" i="2"/>
  <c r="AB1105" i="2"/>
  <c r="AB1079" i="2"/>
  <c r="AB1045" i="2"/>
  <c r="AB1025" i="2"/>
  <c r="AB997" i="2"/>
  <c r="AB973" i="2"/>
  <c r="AB129" i="2"/>
  <c r="X434" i="2"/>
  <c r="T434" i="2" s="1"/>
  <c r="X141" i="2"/>
  <c r="T141" i="2" s="1"/>
  <c r="AB604" i="2"/>
  <c r="X55" i="2"/>
  <c r="T55" i="2" s="1"/>
  <c r="AB455" i="2"/>
  <c r="AB912" i="2"/>
  <c r="AB830" i="2"/>
  <c r="AB793" i="2"/>
  <c r="AB752" i="2"/>
  <c r="AB112" i="2"/>
  <c r="AB647" i="2"/>
  <c r="X550" i="2"/>
  <c r="T550" i="2" s="1"/>
  <c r="AB199" i="2"/>
  <c r="AB438" i="2"/>
  <c r="X431" i="2"/>
  <c r="T431" i="2" s="1"/>
  <c r="X410" i="2"/>
  <c r="T410" i="2" s="1"/>
  <c r="AB388" i="2"/>
  <c r="AB872" i="2"/>
  <c r="AB797" i="2"/>
  <c r="AB756" i="2"/>
  <c r="AB685" i="2"/>
  <c r="AB169" i="2"/>
  <c r="AB119" i="2"/>
  <c r="X26" i="2"/>
  <c r="T26" i="2" s="1"/>
  <c r="X656" i="2"/>
  <c r="T656" i="2" s="1"/>
  <c r="AB579" i="2"/>
  <c r="X557" i="2"/>
  <c r="T557" i="2" s="1"/>
  <c r="X446" i="2"/>
  <c r="T446" i="2" s="1"/>
  <c r="AB1201" i="2"/>
  <c r="AB1157" i="2"/>
  <c r="AB1129" i="2"/>
  <c r="AB1087" i="2"/>
  <c r="AB1067" i="2"/>
  <c r="AB1037" i="2"/>
  <c r="AB1009" i="2"/>
  <c r="AB989" i="2"/>
  <c r="AB50" i="2"/>
  <c r="AB297" i="2"/>
  <c r="AB483" i="2"/>
  <c r="X185" i="2"/>
  <c r="T185" i="2" s="1"/>
  <c r="AB507" i="2"/>
  <c r="X604" i="2"/>
  <c r="T604" i="2" s="1"/>
  <c r="AB61" i="2"/>
  <c r="X455" i="2"/>
  <c r="T455" i="2" s="1"/>
  <c r="AB416" i="2"/>
  <c r="AB402" i="2"/>
  <c r="AB876" i="2"/>
  <c r="AB805" i="2"/>
  <c r="AB764" i="2"/>
  <c r="AB695" i="2"/>
  <c r="AB1247" i="2"/>
  <c r="AB1243" i="2"/>
  <c r="AB825" i="2"/>
  <c r="AB715" i="2"/>
  <c r="AB575" i="2"/>
  <c r="AB878" i="2"/>
  <c r="AB786" i="2"/>
  <c r="X112" i="2"/>
  <c r="T112" i="2" s="1"/>
  <c r="X647" i="2"/>
  <c r="T647" i="2" s="1"/>
  <c r="X521" i="2"/>
  <c r="T521" i="2" s="1"/>
  <c r="AB68" i="2"/>
  <c r="AB423" i="2"/>
  <c r="X388" i="2"/>
  <c r="T388" i="2" s="1"/>
  <c r="X360" i="2"/>
  <c r="T360" i="2" s="1"/>
  <c r="AB920" i="2"/>
  <c r="AB838" i="2"/>
  <c r="AB809" i="2"/>
  <c r="AB768" i="2"/>
  <c r="AB699" i="2"/>
  <c r="AB1251" i="2"/>
  <c r="AB784" i="2"/>
  <c r="AB208" i="2"/>
  <c r="AB334" i="2"/>
  <c r="X304" i="2"/>
  <c r="T304" i="2" s="1"/>
  <c r="X297" i="2"/>
  <c r="T297" i="2" s="1"/>
  <c r="AB266" i="2"/>
  <c r="X483" i="2"/>
  <c r="T483" i="2" s="1"/>
  <c r="AB154" i="2"/>
  <c r="X625" i="2"/>
  <c r="T625" i="2" s="1"/>
  <c r="X579" i="2"/>
  <c r="T579" i="2" s="1"/>
  <c r="AB549" i="2"/>
  <c r="AB958" i="2"/>
  <c r="AB880" i="2"/>
  <c r="AB813" i="2"/>
  <c r="AB772" i="2"/>
  <c r="AB703" i="2"/>
  <c r="AB1255" i="2"/>
  <c r="AB846" i="2"/>
  <c r="X342" i="2"/>
  <c r="T342" i="2" s="1"/>
  <c r="X176" i="2"/>
  <c r="T176" i="2" s="1"/>
  <c r="AB655" i="2"/>
  <c r="X61" i="2"/>
  <c r="T61" i="2" s="1"/>
  <c r="X416" i="2"/>
  <c r="T416" i="2" s="1"/>
  <c r="AB924" i="2"/>
  <c r="AB842" i="2"/>
  <c r="AB817" i="2"/>
  <c r="AB776" i="2"/>
  <c r="AB707" i="2"/>
  <c r="AB1259" i="2"/>
  <c r="AB884" i="2"/>
  <c r="X217" i="2"/>
  <c r="T217" i="2" s="1"/>
  <c r="X83" i="2"/>
  <c r="T83" i="2" s="1"/>
  <c r="AB527" i="2"/>
  <c r="AB603" i="2"/>
  <c r="AB821" i="2"/>
  <c r="AB780" i="2"/>
  <c r="AB711" i="2"/>
  <c r="AB1263" i="2"/>
  <c r="X266" i="2"/>
  <c r="T266" i="2" s="1"/>
  <c r="AB111" i="2"/>
  <c r="AB653" i="2"/>
  <c r="X549" i="2"/>
  <c r="T549" i="2" s="1"/>
  <c r="AB520" i="2"/>
  <c r="X445" i="2"/>
  <c r="T445" i="2" s="1"/>
  <c r="AB387" i="2"/>
  <c r="AB962" i="2"/>
  <c r="AB928" i="2"/>
  <c r="AB303" i="2"/>
  <c r="AB146" i="2"/>
  <c r="X655" i="2"/>
  <c r="T655" i="2" s="1"/>
  <c r="AB624" i="2"/>
  <c r="AB534" i="2"/>
  <c r="AB888" i="2"/>
  <c r="AB788" i="2"/>
  <c r="AB719" i="2"/>
  <c r="AB1208" i="2"/>
  <c r="AB1152" i="2"/>
  <c r="AB1120" i="2"/>
  <c r="AB1098" i="2"/>
  <c r="AB1086" i="2"/>
  <c r="AB1074" i="2"/>
  <c r="AB1061" i="2"/>
  <c r="AB1048" i="2"/>
  <c r="AB1032" i="2"/>
  <c r="AB1016" i="2"/>
  <c r="AB1000" i="2"/>
  <c r="AB988" i="2"/>
  <c r="AB980" i="2"/>
  <c r="AB972" i="2"/>
  <c r="X281" i="2"/>
  <c r="T281" i="2" s="1"/>
  <c r="AB490" i="2"/>
  <c r="AB175" i="2"/>
  <c r="X125" i="2"/>
  <c r="T125" i="2" s="1"/>
  <c r="X118" i="2"/>
  <c r="T118" i="2" s="1"/>
  <c r="X527" i="2"/>
  <c r="X499" i="2"/>
  <c r="T499" i="2" s="1"/>
  <c r="X603" i="2"/>
  <c r="T603" i="2" s="1"/>
  <c r="AB415" i="2"/>
  <c r="X394" i="2"/>
  <c r="T394" i="2" s="1"/>
  <c r="AB932" i="2"/>
  <c r="AB850" i="2"/>
  <c r="AB792" i="2"/>
  <c r="AB723" i="2"/>
  <c r="AB348" i="2"/>
  <c r="AB310" i="2"/>
  <c r="AB183" i="2"/>
  <c r="AB89" i="2"/>
  <c r="AB81" i="2"/>
  <c r="AB555" i="2"/>
  <c r="X506" i="2"/>
  <c r="X401" i="2"/>
  <c r="T401" i="2" s="1"/>
  <c r="X387" i="2"/>
  <c r="T387" i="2" s="1"/>
  <c r="AB892" i="2"/>
  <c r="AB796" i="2"/>
  <c r="AB684" i="2"/>
  <c r="AB1200" i="2"/>
  <c r="AB1160" i="2"/>
  <c r="AB1144" i="2"/>
  <c r="AB1136" i="2"/>
  <c r="AB1128" i="2"/>
  <c r="AB1116" i="2"/>
  <c r="AB1108" i="2"/>
  <c r="AB1090" i="2"/>
  <c r="AB1078" i="2"/>
  <c r="AB1070" i="2"/>
  <c r="AB1056" i="2"/>
  <c r="AB1044" i="2"/>
  <c r="AB1036" i="2"/>
  <c r="AB1028" i="2"/>
  <c r="AB1020" i="2"/>
  <c r="AB1008" i="2"/>
  <c r="AB996" i="2"/>
  <c r="AB976" i="2"/>
  <c r="AB964" i="2"/>
  <c r="AB745" i="2"/>
  <c r="AB272" i="2"/>
  <c r="AB96" i="2"/>
  <c r="X638" i="2"/>
  <c r="T638" i="2" s="1"/>
  <c r="X67" i="2"/>
  <c r="T67" i="2" s="1"/>
  <c r="AB451" i="2"/>
  <c r="X422" i="2"/>
  <c r="T422" i="2" s="1"/>
  <c r="AB372" i="2"/>
  <c r="AB365" i="2"/>
  <c r="AB936" i="2"/>
  <c r="AB854" i="2"/>
  <c r="AB800" i="2"/>
  <c r="AB688" i="2"/>
  <c r="AB1237" i="2"/>
  <c r="AB1232" i="2"/>
  <c r="AB1228" i="2"/>
  <c r="AB1224" i="2"/>
  <c r="AB1220" i="2"/>
  <c r="AB1216" i="2"/>
  <c r="AB1212" i="2"/>
  <c r="AB1204" i="2"/>
  <c r="AB1196" i="2"/>
  <c r="AB1192" i="2"/>
  <c r="AB1188" i="2"/>
  <c r="AB1184" i="2"/>
  <c r="AB1180" i="2"/>
  <c r="AB1176" i="2"/>
  <c r="AB1172" i="2"/>
  <c r="AB1168" i="2"/>
  <c r="AB1164" i="2"/>
  <c r="AB1156" i="2"/>
  <c r="AB1148" i="2"/>
  <c r="AB1140" i="2"/>
  <c r="AB1132" i="2"/>
  <c r="AB1124" i="2"/>
  <c r="AB1112" i="2"/>
  <c r="AB1103" i="2"/>
  <c r="AB1094" i="2"/>
  <c r="AB1082" i="2"/>
  <c r="AB1066" i="2"/>
  <c r="AB1052" i="2"/>
  <c r="AB1040" i="2"/>
  <c r="AB1024" i="2"/>
  <c r="AB1012" i="2"/>
  <c r="AB1004" i="2"/>
  <c r="AB992" i="2"/>
  <c r="AB984" i="2"/>
  <c r="AB968" i="2"/>
  <c r="X405" i="2"/>
  <c r="T405" i="2" s="1"/>
  <c r="X490" i="2"/>
  <c r="T490" i="2" s="1"/>
  <c r="X146" i="2"/>
  <c r="T146" i="2" s="1"/>
  <c r="X562" i="2"/>
  <c r="T562" i="2" s="1"/>
  <c r="AB896" i="2"/>
  <c r="AB804" i="2"/>
  <c r="AB694" i="2"/>
  <c r="AB1246" i="2"/>
  <c r="AB1242" i="2"/>
  <c r="X183" i="2"/>
  <c r="T183" i="2" s="1"/>
  <c r="AB117" i="2"/>
  <c r="X89" i="2"/>
  <c r="T89" i="2" s="1"/>
  <c r="AB75" i="2"/>
  <c r="AB630" i="2"/>
  <c r="X569" i="2"/>
  <c r="T569" i="2" s="1"/>
  <c r="X555" i="2"/>
  <c r="T555" i="2" s="1"/>
  <c r="AB526" i="2"/>
  <c r="AB498" i="2"/>
  <c r="X460" i="2"/>
  <c r="T460" i="2" s="1"/>
  <c r="AB393" i="2"/>
  <c r="AB940" i="2"/>
  <c r="AB858" i="2"/>
  <c r="AB808" i="2"/>
  <c r="AB730" i="2"/>
  <c r="AB698" i="2"/>
  <c r="AB1250" i="2"/>
  <c r="X37" i="2"/>
  <c r="T37" i="2" s="1"/>
  <c r="AB852" i="2"/>
  <c r="X348" i="2"/>
  <c r="T348" i="2" s="1"/>
  <c r="AB466" i="2"/>
  <c r="X131" i="2"/>
  <c r="T131" i="2" s="1"/>
  <c r="X96" i="2"/>
  <c r="T96" i="2" s="1"/>
  <c r="AB187" i="2"/>
  <c r="X451" i="2"/>
  <c r="T451" i="2" s="1"/>
  <c r="AB428" i="2"/>
  <c r="X372" i="2"/>
  <c r="T372" i="2" s="1"/>
  <c r="X365" i="2"/>
  <c r="T365" i="2" s="1"/>
  <c r="AB901" i="2"/>
  <c r="AB812" i="2"/>
  <c r="AB734" i="2"/>
  <c r="AB702" i="2"/>
  <c r="AB1254" i="2"/>
  <c r="X272" i="2"/>
  <c r="AB215" i="2"/>
  <c r="AB152" i="2"/>
  <c r="X540" i="2"/>
  <c r="T540" i="2" s="1"/>
  <c r="AB66" i="2"/>
  <c r="AB421" i="2"/>
  <c r="AB944" i="2"/>
  <c r="AB862" i="2"/>
  <c r="AB816" i="2"/>
  <c r="AB738" i="2"/>
  <c r="AB706" i="2"/>
  <c r="AB1258" i="2"/>
  <c r="X355" i="2"/>
  <c r="T355" i="2" s="1"/>
  <c r="X630" i="2"/>
  <c r="T630" i="2" s="1"/>
  <c r="AB561" i="2"/>
  <c r="X533" i="2"/>
  <c r="T533" i="2" s="1"/>
  <c r="X526" i="2"/>
  <c r="T526" i="2" s="1"/>
  <c r="AB442" i="2"/>
  <c r="AB906" i="2"/>
  <c r="AB820" i="2"/>
  <c r="AB742" i="2"/>
  <c r="AB710" i="2"/>
  <c r="AB1262" i="2"/>
  <c r="X466" i="2"/>
  <c r="T466" i="2" s="1"/>
  <c r="AB182" i="2"/>
  <c r="AB31" i="2"/>
  <c r="AB511" i="2"/>
  <c r="X187" i="2"/>
  <c r="T187" i="2" s="1"/>
  <c r="AB459" i="2"/>
  <c r="X428" i="2"/>
  <c r="T428" i="2" s="1"/>
  <c r="AB948" i="2"/>
  <c r="AB866" i="2"/>
  <c r="AB824" i="2"/>
  <c r="AB746" i="2"/>
  <c r="AB714" i="2"/>
  <c r="AB1065" i="2"/>
  <c r="AB1007" i="2"/>
  <c r="AB963" i="2"/>
  <c r="X472" i="2"/>
  <c r="T472" i="2" s="1"/>
  <c r="AB729" i="2"/>
  <c r="AB316" i="2"/>
  <c r="AB279" i="2"/>
  <c r="X215" i="2"/>
  <c r="X159" i="2"/>
  <c r="T159" i="2" s="1"/>
  <c r="X152" i="2"/>
  <c r="T152" i="2" s="1"/>
  <c r="AB123" i="2"/>
  <c r="AB371" i="2"/>
  <c r="AB910" i="2"/>
  <c r="AB828" i="2"/>
  <c r="AB750" i="2"/>
  <c r="AB718" i="2"/>
  <c r="AB1073" i="2"/>
  <c r="AB1027" i="2"/>
  <c r="AB999" i="2"/>
  <c r="AB979" i="2"/>
  <c r="AB94" i="2"/>
  <c r="X246" i="2"/>
  <c r="T246" i="2" s="1"/>
  <c r="X166" i="2"/>
  <c r="T166" i="2" s="1"/>
  <c r="X88" i="2"/>
  <c r="T88" i="2" s="1"/>
  <c r="X561" i="2"/>
  <c r="T561" i="2" s="1"/>
  <c r="AB504" i="2"/>
  <c r="AB399" i="2"/>
  <c r="AB870" i="2"/>
  <c r="AB754" i="2"/>
  <c r="AB722" i="2"/>
  <c r="AB1077" i="2"/>
  <c r="AB1035" i="2"/>
  <c r="AB1015" i="2"/>
  <c r="AB995" i="2"/>
  <c r="AB983" i="2"/>
  <c r="AB971" i="2"/>
  <c r="AB472" i="2"/>
  <c r="X137" i="2"/>
  <c r="T137" i="2" s="1"/>
  <c r="X31" i="2"/>
  <c r="T31" i="2" s="1"/>
  <c r="AB636" i="2"/>
  <c r="AB532" i="2"/>
  <c r="X459" i="2"/>
  <c r="T459" i="2" s="1"/>
  <c r="X364" i="2"/>
  <c r="T364" i="2" s="1"/>
  <c r="AB914" i="2"/>
  <c r="AB832" i="2"/>
  <c r="AB758" i="2"/>
  <c r="AB726" i="2"/>
  <c r="AB683" i="2"/>
  <c r="AB1211" i="2"/>
  <c r="AB1191" i="2"/>
  <c r="AB1179" i="2"/>
  <c r="AB1171" i="2"/>
  <c r="AB1163" i="2"/>
  <c r="AB1151" i="2"/>
  <c r="AB1143" i="2"/>
  <c r="AB1135" i="2"/>
  <c r="AB1127" i="2"/>
  <c r="AB1119" i="2"/>
  <c r="AB1107" i="2"/>
  <c r="AB1093" i="2"/>
  <c r="AB1085" i="2"/>
  <c r="AB1069" i="2"/>
  <c r="AB1055" i="2"/>
  <c r="AB1047" i="2"/>
  <c r="AB1039" i="2"/>
  <c r="AB1023" i="2"/>
  <c r="AB1011" i="2"/>
  <c r="AB987" i="2"/>
  <c r="AB967" i="2"/>
  <c r="X316" i="2"/>
  <c r="T316" i="2" s="1"/>
  <c r="X279" i="2"/>
  <c r="T279" i="2" s="1"/>
  <c r="AB465" i="2"/>
  <c r="X123" i="2"/>
  <c r="T123" i="2" s="1"/>
  <c r="AB73" i="2"/>
  <c r="AB427" i="2"/>
  <c r="AB874" i="2"/>
  <c r="AB762" i="2"/>
  <c r="AB687" i="2"/>
  <c r="AB1236" i="2"/>
  <c r="AB1231" i="2"/>
  <c r="AB1227" i="2"/>
  <c r="AB1223" i="2"/>
  <c r="AB1219" i="2"/>
  <c r="AB1215" i="2"/>
  <c r="AB1207" i="2"/>
  <c r="AB1203" i="2"/>
  <c r="AB1199" i="2"/>
  <c r="AB1195" i="2"/>
  <c r="AB1187" i="2"/>
  <c r="AB1183" i="2"/>
  <c r="AB1175" i="2"/>
  <c r="AB1167" i="2"/>
  <c r="AB1159" i="2"/>
  <c r="AB1155" i="2"/>
  <c r="AB1147" i="2"/>
  <c r="AB1139" i="2"/>
  <c r="AB1131" i="2"/>
  <c r="AB1123" i="2"/>
  <c r="AB1115" i="2"/>
  <c r="AB1111" i="2"/>
  <c r="AB1102" i="2"/>
  <c r="AB1097" i="2"/>
  <c r="AB1089" i="2"/>
  <c r="AB1081" i="2"/>
  <c r="AB1060" i="2"/>
  <c r="AB1051" i="2"/>
  <c r="AB1043" i="2"/>
  <c r="AB1031" i="2"/>
  <c r="AB1019" i="2"/>
  <c r="AB1003" i="2"/>
  <c r="AB991" i="2"/>
  <c r="AB975" i="2"/>
  <c r="AB770" i="2"/>
  <c r="X286" i="2"/>
  <c r="T286" i="2" s="1"/>
  <c r="AB495" i="2"/>
  <c r="AB158" i="2"/>
  <c r="AB643" i="2"/>
  <c r="AB567" i="2"/>
  <c r="X539" i="2"/>
  <c r="T539" i="2" s="1"/>
  <c r="X504" i="2"/>
  <c r="T504" i="2" s="1"/>
  <c r="X399" i="2"/>
  <c r="T399" i="2" s="1"/>
  <c r="AB918" i="2"/>
  <c r="AB836" i="2"/>
  <c r="AB766" i="2"/>
  <c r="AB693" i="2"/>
  <c r="AB1245" i="2"/>
  <c r="X636" i="2"/>
  <c r="T636" i="2" s="1"/>
  <c r="X465" i="2"/>
  <c r="T465" i="2" s="1"/>
  <c r="AB37" i="2"/>
  <c r="AB588" i="2"/>
  <c r="X194" i="2"/>
  <c r="T194" i="2" s="1"/>
  <c r="X73" i="2"/>
  <c r="AB57" i="2"/>
  <c r="X441" i="2"/>
  <c r="T441" i="2" s="1"/>
  <c r="X427" i="2"/>
  <c r="T427" i="2" s="1"/>
  <c r="AB405" i="2"/>
  <c r="X377" i="2"/>
  <c r="T377" i="2" s="1"/>
  <c r="AB370" i="2"/>
  <c r="AB922" i="2"/>
  <c r="AB840" i="2"/>
  <c r="AB774" i="2"/>
  <c r="AB733" i="2"/>
  <c r="AB701" i="2"/>
  <c r="AB278" i="2"/>
  <c r="X221" i="2"/>
  <c r="T221" i="2" s="1"/>
  <c r="X158" i="2"/>
  <c r="T158" i="2" s="1"/>
  <c r="X567" i="2"/>
  <c r="T567" i="2" s="1"/>
  <c r="AB510" i="2"/>
  <c r="AB412" i="2"/>
  <c r="AB882" i="2"/>
  <c r="AB778" i="2"/>
  <c r="AB737" i="2"/>
  <c r="AB705" i="2"/>
  <c r="AB285" i="2"/>
  <c r="X129" i="2"/>
  <c r="T129" i="2" s="1"/>
  <c r="X108" i="2"/>
  <c r="T108" i="2" s="1"/>
  <c r="X101" i="2"/>
  <c r="T101" i="2" s="1"/>
  <c r="X94" i="2"/>
  <c r="T94" i="2" s="1"/>
  <c r="AB538" i="2"/>
  <c r="AB503" i="2"/>
  <c r="X50" i="2"/>
  <c r="T50" i="2" s="1"/>
  <c r="AB398" i="2"/>
  <c r="X391" i="2"/>
  <c r="T391" i="2" s="1"/>
  <c r="AB926" i="2"/>
  <c r="AB844" i="2"/>
  <c r="AB782" i="2"/>
  <c r="AB741" i="2"/>
  <c r="AB709" i="2"/>
  <c r="AB471" i="2"/>
  <c r="AB635" i="2"/>
  <c r="X57" i="2"/>
  <c r="T57" i="2" s="1"/>
  <c r="AB433" i="2"/>
  <c r="X370" i="2"/>
  <c r="T370" i="2" s="1"/>
  <c r="AB886" i="2"/>
  <c r="AB478" i="2"/>
  <c r="AB164" i="2"/>
  <c r="X510" i="2"/>
  <c r="T510" i="2" s="1"/>
  <c r="AB201" i="2"/>
  <c r="AB193" i="2"/>
  <c r="X412" i="2"/>
  <c r="T412" i="2" s="1"/>
  <c r="AB376" i="2"/>
  <c r="AB930" i="2"/>
  <c r="AB848" i="2"/>
  <c r="AB790" i="2"/>
  <c r="AB749" i="2"/>
  <c r="AB717" i="2"/>
  <c r="AB135" i="2"/>
  <c r="AB574" i="2"/>
  <c r="AB566" i="2"/>
  <c r="X538" i="2"/>
  <c r="T538" i="2" s="1"/>
  <c r="AB383" i="2"/>
  <c r="AB362" i="2"/>
  <c r="AB890" i="2"/>
  <c r="AB794" i="2"/>
  <c r="AB753" i="2"/>
  <c r="AB721" i="2"/>
  <c r="X235" i="2"/>
  <c r="T235" i="2" s="1"/>
  <c r="X471" i="2"/>
  <c r="T471" i="2" s="1"/>
  <c r="AB128" i="2"/>
  <c r="AB100" i="2"/>
  <c r="X208" i="2"/>
  <c r="T208" i="2" s="1"/>
  <c r="X642" i="2"/>
  <c r="T642" i="2" s="1"/>
  <c r="AB934" i="2"/>
  <c r="AB798" i="2"/>
  <c r="AB757" i="2"/>
  <c r="X478" i="2"/>
  <c r="T478" i="2" s="1"/>
  <c r="X164" i="2"/>
  <c r="T164" i="2" s="1"/>
  <c r="X114" i="2"/>
  <c r="T114" i="2" s="1"/>
  <c r="AB587" i="2"/>
  <c r="AB544" i="2"/>
  <c r="X516" i="2"/>
  <c r="X376" i="2"/>
  <c r="T376" i="2" s="1"/>
  <c r="AB894" i="2"/>
  <c r="AB802" i="2"/>
  <c r="AB761" i="2"/>
  <c r="AB1240" i="2"/>
  <c r="AB1235" i="2"/>
  <c r="AB1230" i="2"/>
  <c r="AB1226" i="2"/>
  <c r="AB1222" i="2"/>
  <c r="AB1218" i="2"/>
  <c r="AB1214" i="2"/>
  <c r="AB1210" i="2"/>
  <c r="AB1206" i="2"/>
  <c r="AB1202" i="2"/>
  <c r="AB1198" i="2"/>
  <c r="AB1194" i="2"/>
  <c r="AB1190" i="2"/>
  <c r="AB1186" i="2"/>
  <c r="AB1182" i="2"/>
  <c r="AB1178" i="2"/>
  <c r="AB1174" i="2"/>
  <c r="AB1170" i="2"/>
  <c r="AB1166" i="2"/>
  <c r="AB1162" i="2"/>
  <c r="AB1158" i="2"/>
  <c r="AB1154" i="2"/>
  <c r="AB1150" i="2"/>
  <c r="AB1146" i="2"/>
  <c r="AB1142" i="2"/>
  <c r="AB1138" i="2"/>
  <c r="AB1134" i="2"/>
  <c r="AB1130" i="2"/>
  <c r="AB1126" i="2"/>
  <c r="AB1122" i="2"/>
  <c r="AB1118" i="2"/>
  <c r="AB1114" i="2"/>
  <c r="AB1110" i="2"/>
  <c r="AB1106" i="2"/>
  <c r="AB1101" i="2"/>
  <c r="AB1096" i="2"/>
  <c r="AB1092" i="2"/>
  <c r="AB1088" i="2"/>
  <c r="AB1084" i="2"/>
  <c r="AB1080" i="2"/>
  <c r="AB1076" i="2"/>
  <c r="AB1072" i="2"/>
  <c r="AB1068" i="2"/>
  <c r="AB1064" i="2"/>
  <c r="AB1059" i="2"/>
  <c r="AB1054" i="2"/>
  <c r="AB1050" i="2"/>
  <c r="AB1046" i="2"/>
  <c r="AB1042" i="2"/>
  <c r="AB1038" i="2"/>
  <c r="AB1034" i="2"/>
  <c r="AB1030" i="2"/>
  <c r="AB1026" i="2"/>
  <c r="AB1022" i="2"/>
  <c r="AB1018" i="2"/>
  <c r="AB1014" i="2"/>
  <c r="AB1010" i="2"/>
  <c r="AB1006" i="2"/>
  <c r="AB1002" i="2"/>
  <c r="AB998" i="2"/>
  <c r="AB994" i="2"/>
  <c r="AB990" i="2"/>
  <c r="AB986" i="2"/>
  <c r="AB982" i="2"/>
  <c r="AB978" i="2"/>
  <c r="AB974" i="2"/>
  <c r="AB970" i="2"/>
  <c r="AB966" i="2"/>
  <c r="AB806" i="2"/>
  <c r="AB1244" i="2"/>
  <c r="X227" i="2"/>
  <c r="T227" i="2" s="1"/>
  <c r="X135" i="2"/>
  <c r="T135" i="2" s="1"/>
  <c r="X574" i="2"/>
  <c r="T574" i="2" s="1"/>
  <c r="AB938" i="2"/>
  <c r="AB856" i="2"/>
  <c r="AB765" i="2"/>
  <c r="AB1248" i="2"/>
  <c r="X36" i="2"/>
  <c r="T36" i="2" s="1"/>
  <c r="X306" i="2"/>
  <c r="T306" i="2" s="1"/>
  <c r="AB291" i="2"/>
  <c r="X44" i="2"/>
  <c r="T44" i="2" s="1"/>
  <c r="AB648" i="2"/>
  <c r="AB439" i="2"/>
  <c r="X404" i="2"/>
  <c r="T404" i="2" s="1"/>
  <c r="AB898" i="2"/>
  <c r="AB810" i="2"/>
  <c r="AB769" i="2"/>
  <c r="AB728" i="2"/>
  <c r="AB1252" i="2"/>
  <c r="X587" i="2"/>
  <c r="T587" i="2" s="1"/>
  <c r="AB580" i="2"/>
  <c r="X544" i="2"/>
  <c r="T544" i="2" s="1"/>
  <c r="AB942" i="2"/>
  <c r="AB860" i="2"/>
  <c r="AB814" i="2"/>
  <c r="AB773" i="2"/>
  <c r="AB732" i="2"/>
  <c r="AB1256" i="2"/>
  <c r="AB1161" i="2"/>
  <c r="AB1109" i="2"/>
  <c r="AB1063" i="2"/>
  <c r="AB1017" i="2"/>
  <c r="AB981" i="2"/>
  <c r="AB697" i="2"/>
  <c r="AB725" i="2"/>
  <c r="E22" i="37" l="1"/>
  <c r="J22" i="37" s="1"/>
  <c r="T214" i="2"/>
  <c r="T552" i="2"/>
  <c r="T498" i="2"/>
  <c r="T215" i="2"/>
  <c r="T54" i="2"/>
  <c r="T512" i="2"/>
  <c r="T514" i="2"/>
  <c r="T240" i="2"/>
  <c r="T516" i="2"/>
  <c r="T262" i="2"/>
  <c r="T527" i="2"/>
  <c r="T53" i="2"/>
  <c r="T66" i="2"/>
  <c r="T264" i="2"/>
  <c r="T497" i="2"/>
  <c r="T551" i="2"/>
  <c r="T495" i="2"/>
  <c r="T263" i="2"/>
  <c r="E43" i="37"/>
  <c r="J43" i="37" s="1"/>
  <c r="T219" i="2"/>
  <c r="E24" i="37" s="1"/>
  <c r="T272" i="2"/>
  <c r="T247" i="2"/>
  <c r="T270" i="2"/>
  <c r="T244" i="2"/>
  <c r="T220" i="2"/>
  <c r="T271" i="2"/>
  <c r="T218" i="2"/>
  <c r="E37" i="37"/>
  <c r="J37" i="37" s="1"/>
  <c r="E41" i="37"/>
  <c r="J41" i="37" s="1"/>
  <c r="E20" i="37"/>
  <c r="J20" i="37" s="1"/>
  <c r="E21" i="37"/>
  <c r="J21" i="37" s="1"/>
  <c r="E40" i="37"/>
  <c r="J40" i="37" s="1"/>
  <c r="E18" i="37"/>
  <c r="E42" i="37"/>
  <c r="J42" i="37" s="1"/>
  <c r="E49" i="37"/>
  <c r="J49" i="37" s="1"/>
  <c r="E27" i="37"/>
  <c r="J27" i="37" s="1"/>
  <c r="E48" i="37"/>
  <c r="J48" i="37" s="1"/>
  <c r="E38" i="37"/>
  <c r="J38" i="37" s="1"/>
  <c r="E15" i="37"/>
  <c r="J15" i="37" s="1"/>
  <c r="E51" i="37"/>
  <c r="J51" i="37" s="1"/>
  <c r="E53" i="37"/>
  <c r="J53" i="37" s="1"/>
  <c r="E46" i="37"/>
  <c r="E47" i="37"/>
  <c r="J47" i="37" s="1"/>
  <c r="E29" i="37"/>
  <c r="J29" i="37" s="1"/>
  <c r="E50" i="37"/>
  <c r="J50" i="37" s="1"/>
  <c r="E52" i="37"/>
  <c r="E19" i="37"/>
  <c r="J19" i="37" s="1"/>
  <c r="E35" i="37"/>
  <c r="J35" i="37" s="1"/>
  <c r="E44" i="37"/>
  <c r="J44" i="37" s="1"/>
  <c r="E16" i="37"/>
  <c r="J16" i="37" s="1"/>
  <c r="J23" i="37"/>
  <c r="T522" i="2"/>
  <c r="T524" i="2"/>
  <c r="T509" i="2"/>
  <c r="T60" i="2"/>
  <c r="T525" i="2"/>
  <c r="T63" i="2"/>
  <c r="T64" i="2"/>
  <c r="T62" i="2"/>
  <c r="T570" i="2"/>
  <c r="T73" i="2"/>
  <c r="E17" i="37" s="1"/>
  <c r="T541" i="2"/>
  <c r="T565" i="2"/>
  <c r="T508" i="2"/>
  <c r="T59" i="2"/>
  <c r="T506" i="2"/>
  <c r="T47" i="2"/>
  <c r="Y351" i="2"/>
  <c r="U351" i="2" s="1"/>
  <c r="T351" i="2"/>
  <c r="W19" i="2"/>
  <c r="W20" i="2"/>
  <c r="W21" i="2"/>
  <c r="W23" i="2"/>
  <c r="W24" i="2"/>
  <c r="W1266" i="2"/>
  <c r="W1267" i="2"/>
  <c r="W1268" i="2"/>
  <c r="W1269" i="2"/>
  <c r="W1270" i="2"/>
  <c r="W1271" i="2"/>
  <c r="W1272" i="2"/>
  <c r="W1273" i="2"/>
  <c r="W1274" i="2"/>
  <c r="W1275" i="2"/>
  <c r="W1276" i="2"/>
  <c r="W1277" i="2"/>
  <c r="W1278" i="2"/>
  <c r="W1279" i="2"/>
  <c r="W1280" i="2"/>
  <c r="W1281" i="2"/>
  <c r="W1282" i="2"/>
  <c r="W1283" i="2"/>
  <c r="W1284" i="2"/>
  <c r="W1285" i="2"/>
  <c r="W1286" i="2"/>
  <c r="W1287" i="2"/>
  <c r="W1288" i="2"/>
  <c r="V19" i="2"/>
  <c r="V20" i="2"/>
  <c r="V21" i="2"/>
  <c r="V23" i="2"/>
  <c r="V24" i="2"/>
  <c r="V1266" i="2"/>
  <c r="V1267" i="2"/>
  <c r="V1268" i="2"/>
  <c r="V1269" i="2"/>
  <c r="V1270" i="2"/>
  <c r="V1271" i="2"/>
  <c r="V1272" i="2"/>
  <c r="V1273" i="2"/>
  <c r="V1274" i="2"/>
  <c r="V1275" i="2"/>
  <c r="V1276" i="2"/>
  <c r="V1277" i="2"/>
  <c r="V1278" i="2"/>
  <c r="V1279" i="2"/>
  <c r="V1280" i="2"/>
  <c r="V1281" i="2"/>
  <c r="V1282" i="2"/>
  <c r="V1283" i="2"/>
  <c r="V1284" i="2"/>
  <c r="V1285" i="2"/>
  <c r="V1286" i="2"/>
  <c r="V1287" i="2"/>
  <c r="V1288" i="2"/>
  <c r="U1266" i="2"/>
  <c r="G54" i="37" s="1"/>
  <c r="U1267" i="2"/>
  <c r="U1268" i="2"/>
  <c r="U1269" i="2"/>
  <c r="U1270" i="2"/>
  <c r="U1271" i="2"/>
  <c r="U1272" i="2"/>
  <c r="U1273" i="2"/>
  <c r="U1274" i="2"/>
  <c r="U1275" i="2"/>
  <c r="U1276" i="2"/>
  <c r="U1277" i="2"/>
  <c r="U1278" i="2"/>
  <c r="U1279" i="2"/>
  <c r="U1280" i="2"/>
  <c r="U1281" i="2"/>
  <c r="U1282" i="2"/>
  <c r="U1283" i="2"/>
  <c r="U1284" i="2"/>
  <c r="U1285" i="2"/>
  <c r="U1286" i="2"/>
  <c r="U1287" i="2"/>
  <c r="U1288" i="2"/>
  <c r="G55" i="37"/>
  <c r="T1272" i="2"/>
  <c r="T1273" i="2"/>
  <c r="E26" i="37" l="1"/>
  <c r="E25" i="37"/>
  <c r="J46" i="37"/>
  <c r="E30" i="37"/>
  <c r="E14" i="37"/>
  <c r="J52" i="37"/>
  <c r="AA19" i="2"/>
  <c r="AA20" i="2"/>
  <c r="AA21" i="2"/>
  <c r="AA23" i="2"/>
  <c r="AA24" i="2"/>
  <c r="AA1266" i="2"/>
  <c r="AA1267" i="2"/>
  <c r="AA1268" i="2"/>
  <c r="AA1269" i="2"/>
  <c r="AA1270" i="2"/>
  <c r="AA1271" i="2"/>
  <c r="AA1272" i="2"/>
  <c r="AA1273" i="2"/>
  <c r="AA1274" i="2"/>
  <c r="AA1275" i="2"/>
  <c r="AA1276" i="2"/>
  <c r="AA1277" i="2"/>
  <c r="AA1278" i="2"/>
  <c r="AA1279" i="2"/>
  <c r="AA1280" i="2"/>
  <c r="AA1281" i="2"/>
  <c r="AA1282" i="2"/>
  <c r="AA1283" i="2"/>
  <c r="AA1284" i="2"/>
  <c r="AA1285" i="2"/>
  <c r="AA1286" i="2"/>
  <c r="AA1287" i="2"/>
  <c r="AA1288" i="2"/>
  <c r="AA1289" i="2"/>
  <c r="AA1290" i="2"/>
  <c r="AA1291" i="2"/>
  <c r="AA1292" i="2"/>
  <c r="AA1293" i="2"/>
  <c r="AA1294" i="2"/>
  <c r="AA1295" i="2"/>
  <c r="AA1296" i="2"/>
  <c r="AA1297" i="2"/>
  <c r="AA1298" i="2"/>
  <c r="AA1299" i="2"/>
  <c r="AA1300" i="2"/>
  <c r="AA1301" i="2"/>
  <c r="AA8" i="2"/>
  <c r="C16" i="17" l="1"/>
  <c r="N43" i="18" l="1"/>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6" i="18"/>
  <c r="M36" i="18"/>
  <c r="L36" i="18"/>
  <c r="K36" i="18"/>
  <c r="J36" i="18"/>
  <c r="I36" i="18"/>
  <c r="X20" i="2" l="1"/>
  <c r="T20" i="2" s="1"/>
  <c r="X19" i="2"/>
  <c r="T19" i="2" s="1"/>
  <c r="X21" i="2"/>
  <c r="T21" i="2" s="1"/>
  <c r="X23" i="2"/>
  <c r="T23" i="2" s="1"/>
  <c r="X24" i="2"/>
  <c r="T24" i="2" s="1"/>
  <c r="X1266" i="2"/>
  <c r="T1266" i="2" s="1"/>
  <c r="E54" i="37" s="1"/>
  <c r="X1267" i="2"/>
  <c r="T1267" i="2" s="1"/>
  <c r="X1268" i="2"/>
  <c r="T1268" i="2" s="1"/>
  <c r="X1269" i="2"/>
  <c r="T1269" i="2" s="1"/>
  <c r="X1270" i="2"/>
  <c r="T1270" i="2" s="1"/>
  <c r="X1271" i="2"/>
  <c r="T1271" i="2" s="1"/>
  <c r="X1272" i="2"/>
  <c r="X1273" i="2"/>
  <c r="X1274" i="2"/>
  <c r="T1274" i="2" s="1"/>
  <c r="X1275" i="2"/>
  <c r="T1275" i="2" s="1"/>
  <c r="X1276" i="2"/>
  <c r="T1276" i="2" s="1"/>
  <c r="X1277" i="2"/>
  <c r="T1277" i="2" s="1"/>
  <c r="X1278" i="2"/>
  <c r="T1278" i="2" s="1"/>
  <c r="X1279" i="2"/>
  <c r="T1279" i="2" s="1"/>
  <c r="X1280" i="2"/>
  <c r="T1280" i="2" s="1"/>
  <c r="X1281" i="2"/>
  <c r="T1281" i="2" s="1"/>
  <c r="X1282" i="2"/>
  <c r="T1282" i="2" s="1"/>
  <c r="X1283" i="2"/>
  <c r="T1283" i="2" s="1"/>
  <c r="X1284" i="2"/>
  <c r="T1284" i="2" s="1"/>
  <c r="X1285" i="2"/>
  <c r="T1285" i="2" s="1"/>
  <c r="X1286" i="2"/>
  <c r="T1286" i="2" s="1"/>
  <c r="X1287" i="2"/>
  <c r="T1287" i="2" s="1"/>
  <c r="X1288" i="2"/>
  <c r="T1288" i="2" s="1"/>
  <c r="E55" i="37"/>
  <c r="X14" i="2"/>
  <c r="T14" i="2" s="1"/>
  <c r="I44" i="18"/>
  <c r="N44" i="18"/>
  <c r="M44" i="18"/>
  <c r="AB16" i="2"/>
  <c r="AB17" i="2"/>
  <c r="AB18" i="2"/>
  <c r="AB19" i="2"/>
  <c r="AB20" i="2"/>
  <c r="AB21" i="2"/>
  <c r="AB23" i="2"/>
  <c r="AB24" i="2"/>
  <c r="AB1266" i="2"/>
  <c r="AB1267" i="2"/>
  <c r="AB1268" i="2"/>
  <c r="AB1269" i="2"/>
  <c r="AB1270" i="2"/>
  <c r="AB1271" i="2"/>
  <c r="AB1272" i="2"/>
  <c r="AB1273" i="2"/>
  <c r="AB1274" i="2"/>
  <c r="AB1275" i="2"/>
  <c r="AB1276" i="2"/>
  <c r="AB1277" i="2"/>
  <c r="AB1278" i="2"/>
  <c r="AB1279" i="2"/>
  <c r="AB1280" i="2"/>
  <c r="AB1281" i="2"/>
  <c r="AB1282" i="2"/>
  <c r="AB1283" i="2"/>
  <c r="AB1284" i="2"/>
  <c r="AB1285" i="2"/>
  <c r="AB1286" i="2"/>
  <c r="AB1287" i="2"/>
  <c r="AB1288" i="2"/>
  <c r="AB1289" i="2"/>
  <c r="AB1290" i="2"/>
  <c r="AB1291" i="2"/>
  <c r="AB1292" i="2"/>
  <c r="AB1293" i="2"/>
  <c r="AB1294" i="2"/>
  <c r="AB1295" i="2"/>
  <c r="AB1296" i="2"/>
  <c r="AB1297" i="2"/>
  <c r="AB1298" i="2"/>
  <c r="AB1299" i="2"/>
  <c r="AB1300" i="2"/>
  <c r="AB1301" i="2"/>
  <c r="AB14" i="2"/>
  <c r="B8" i="38"/>
  <c r="A8" i="38"/>
  <c r="B7" i="38"/>
  <c r="A7" i="38"/>
  <c r="B6" i="38"/>
  <c r="A6" i="38"/>
  <c r="B5" i="38"/>
  <c r="A5" i="38"/>
  <c r="B4" i="38"/>
  <c r="A4" i="38"/>
  <c r="B3" i="38"/>
  <c r="A3" i="38"/>
  <c r="E12" i="35"/>
  <c r="E13" i="35"/>
  <c r="E14" i="35"/>
  <c r="E15" i="35"/>
  <c r="E16" i="35"/>
  <c r="E22" i="35"/>
  <c r="E23" i="35"/>
  <c r="E24" i="35"/>
  <c r="E55" i="35"/>
  <c r="E56" i="35"/>
  <c r="E57" i="35"/>
  <c r="E43" i="35"/>
  <c r="E44" i="35"/>
  <c r="E45" i="35"/>
  <c r="E46" i="35"/>
  <c r="E47" i="35"/>
  <c r="E48" i="35"/>
  <c r="E11" i="35"/>
  <c r="G11" i="35" s="1"/>
  <c r="Z20" i="2"/>
  <c r="Z21" i="2"/>
  <c r="Z23" i="2"/>
  <c r="Z24" i="2"/>
  <c r="Z1266" i="2"/>
  <c r="Z1267" i="2"/>
  <c r="Z1268" i="2"/>
  <c r="Z1269" i="2"/>
  <c r="Z1270" i="2"/>
  <c r="Z1271" i="2"/>
  <c r="Z1272" i="2"/>
  <c r="Z1273" i="2"/>
  <c r="Z1274" i="2"/>
  <c r="Z1275" i="2"/>
  <c r="Z1276" i="2"/>
  <c r="Z1277" i="2"/>
  <c r="Z1278" i="2"/>
  <c r="Z1279" i="2"/>
  <c r="Z1280" i="2"/>
  <c r="Z1281" i="2"/>
  <c r="Z1282" i="2"/>
  <c r="Z1283" i="2"/>
  <c r="Z1284" i="2"/>
  <c r="Z1285" i="2"/>
  <c r="Z1286" i="2"/>
  <c r="Z1287" i="2"/>
  <c r="Z1288" i="2"/>
  <c r="Z1289" i="2"/>
  <c r="Z1290" i="2"/>
  <c r="Z1291" i="2"/>
  <c r="Z1292" i="2"/>
  <c r="Z1293" i="2"/>
  <c r="Z1294" i="2"/>
  <c r="Z1295" i="2"/>
  <c r="Z1296" i="2"/>
  <c r="Z1297" i="2"/>
  <c r="Z1298" i="2"/>
  <c r="Z1299" i="2"/>
  <c r="Z1300" i="2"/>
  <c r="Z1301" i="2"/>
  <c r="Z8" i="2"/>
  <c r="Y8" i="2"/>
  <c r="C7" i="2"/>
  <c r="C6" i="2"/>
  <c r="C5" i="2"/>
  <c r="C3" i="2"/>
  <c r="B4" i="2"/>
  <c r="B5" i="2"/>
  <c r="B6" i="2"/>
  <c r="B7" i="2"/>
  <c r="B3" i="2"/>
  <c r="Y1301" i="2"/>
  <c r="Y1300" i="2"/>
  <c r="Y1299" i="2"/>
  <c r="Y1298" i="2"/>
  <c r="Y1297" i="2"/>
  <c r="Y1296" i="2"/>
  <c r="Y1295" i="2"/>
  <c r="Y1294" i="2"/>
  <c r="Y1293" i="2"/>
  <c r="Y1292" i="2"/>
  <c r="Y1291" i="2"/>
  <c r="Y1290" i="2"/>
  <c r="Y1289" i="2"/>
  <c r="Y1288" i="2"/>
  <c r="Y1287" i="2"/>
  <c r="Y1286" i="2"/>
  <c r="Y1285" i="2"/>
  <c r="Y1284" i="2"/>
  <c r="Y1283" i="2"/>
  <c r="Y1282" i="2"/>
  <c r="Y1281" i="2"/>
  <c r="Y1280" i="2"/>
  <c r="Y1279" i="2"/>
  <c r="Y1278" i="2"/>
  <c r="Y1277" i="2"/>
  <c r="Y1276" i="2"/>
  <c r="Y1275" i="2"/>
  <c r="Y1274" i="2"/>
  <c r="Y1273" i="2"/>
  <c r="Y1272" i="2"/>
  <c r="Y1271" i="2"/>
  <c r="Y1270" i="2"/>
  <c r="Y1269" i="2"/>
  <c r="Y1268" i="2"/>
  <c r="Y1267" i="2"/>
  <c r="Y1266" i="2"/>
  <c r="Y24" i="2"/>
  <c r="U24" i="2" s="1"/>
  <c r="Y23" i="2"/>
  <c r="U23" i="2" s="1"/>
  <c r="Y21" i="2"/>
  <c r="U21" i="2" s="1"/>
  <c r="B6" i="28"/>
  <c r="B5" i="28"/>
  <c r="B3" i="28"/>
  <c r="A8" i="36"/>
  <c r="A7" i="36"/>
  <c r="A6" i="36"/>
  <c r="A5" i="36"/>
  <c r="A4" i="36"/>
  <c r="A3" i="36"/>
  <c r="A7" i="34"/>
  <c r="A6" i="34"/>
  <c r="A5" i="34"/>
  <c r="A4" i="34"/>
  <c r="A3" i="34"/>
  <c r="A2" i="34"/>
  <c r="A8" i="35"/>
  <c r="A7" i="35"/>
  <c r="A6" i="35"/>
  <c r="A5" i="35"/>
  <c r="A4" i="35"/>
  <c r="A3" i="35"/>
  <c r="A8" i="31"/>
  <c r="A7" i="31"/>
  <c r="A6" i="31"/>
  <c r="A5" i="31"/>
  <c r="A4" i="31"/>
  <c r="A3" i="31"/>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8" i="36"/>
  <c r="B7" i="36"/>
  <c r="B6" i="36"/>
  <c r="B5" i="36"/>
  <c r="B3" i="36"/>
  <c r="B4" i="36"/>
  <c r="B4" i="31"/>
  <c r="A27" i="32" s="1"/>
  <c r="B8" i="31"/>
  <c r="B7" i="31"/>
  <c r="B6" i="31"/>
  <c r="B5" i="31"/>
  <c r="B3" i="31"/>
  <c r="B4" i="35"/>
  <c r="A29" i="32" s="1"/>
  <c r="B4" i="32"/>
  <c r="B8" i="35"/>
  <c r="B7" i="35"/>
  <c r="B6" i="35"/>
  <c r="B5" i="35"/>
  <c r="B3" i="35"/>
  <c r="D119" i="35"/>
  <c r="L22" i="34"/>
  <c r="K22" i="34"/>
  <c r="J22" i="34"/>
  <c r="I22" i="34"/>
  <c r="F22" i="34"/>
  <c r="L21" i="34"/>
  <c r="K21" i="34"/>
  <c r="J21" i="34"/>
  <c r="I21" i="34"/>
  <c r="F21" i="34"/>
  <c r="L20" i="34"/>
  <c r="K20" i="34"/>
  <c r="J20" i="34"/>
  <c r="I20" i="34"/>
  <c r="F20" i="34"/>
  <c r="L19" i="34"/>
  <c r="K19" i="34"/>
  <c r="J19" i="34"/>
  <c r="I19" i="34"/>
  <c r="F19" i="34"/>
  <c r="L18" i="34"/>
  <c r="K18" i="34"/>
  <c r="J18" i="34"/>
  <c r="I18" i="34"/>
  <c r="F18" i="34"/>
  <c r="L17" i="34"/>
  <c r="K17" i="34"/>
  <c r="J17" i="34"/>
  <c r="I17" i="34"/>
  <c r="F17" i="34"/>
  <c r="B7" i="34"/>
  <c r="B6" i="34"/>
  <c r="B5" i="34"/>
  <c r="B4" i="34"/>
  <c r="B3" i="34"/>
  <c r="A31" i="32" s="1"/>
  <c r="B2" i="34"/>
  <c r="P24" i="34"/>
  <c r="L16" i="34"/>
  <c r="K16" i="34"/>
  <c r="J16" i="34"/>
  <c r="I16" i="34"/>
  <c r="F16" i="34"/>
  <c r="L15" i="34"/>
  <c r="K15" i="34"/>
  <c r="J15" i="34"/>
  <c r="I15" i="34"/>
  <c r="F15" i="34"/>
  <c r="L14" i="34"/>
  <c r="K14" i="34"/>
  <c r="J14" i="34"/>
  <c r="I14" i="34"/>
  <c r="F14" i="34"/>
  <c r="L13" i="34"/>
  <c r="K13" i="34"/>
  <c r="J13" i="34"/>
  <c r="I13" i="34"/>
  <c r="F13" i="34"/>
  <c r="L12" i="34"/>
  <c r="K12" i="34"/>
  <c r="J12" i="34"/>
  <c r="I12" i="34"/>
  <c r="N12" i="34" s="1"/>
  <c r="F12" i="34"/>
  <c r="B8" i="17"/>
  <c r="B7" i="17"/>
  <c r="B6" i="17"/>
  <c r="B5" i="17"/>
  <c r="B3" i="17"/>
  <c r="B7" i="18"/>
  <c r="B6" i="18"/>
  <c r="B5" i="18"/>
  <c r="B3" i="18"/>
  <c r="N32" i="18"/>
  <c r="M32" i="18"/>
  <c r="L32" i="18"/>
  <c r="K32" i="18"/>
  <c r="J32" i="18"/>
  <c r="I32" i="18"/>
  <c r="B8" i="18"/>
  <c r="B4" i="28"/>
  <c r="X16" i="2"/>
  <c r="T16" i="2" s="1"/>
  <c r="X18" i="2"/>
  <c r="T18" i="2" s="1"/>
  <c r="Z19" i="2"/>
  <c r="Y19" i="2"/>
  <c r="U19" i="2" s="1"/>
  <c r="C4" i="2"/>
  <c r="B4" i="18"/>
  <c r="B4" i="17"/>
  <c r="B41" i="17"/>
  <c r="B47" i="17" s="1"/>
  <c r="B51" i="17" s="1"/>
  <c r="B52" i="17"/>
  <c r="N19" i="34" l="1"/>
  <c r="Q19" i="34" s="1"/>
  <c r="N13" i="34"/>
  <c r="Q13" i="34" s="1"/>
  <c r="N18" i="34"/>
  <c r="Q18" i="34" s="1"/>
  <c r="G13" i="37"/>
  <c r="Y214" i="2"/>
  <c r="U214" i="2" s="1"/>
  <c r="Y552" i="2"/>
  <c r="U552" i="2" s="1"/>
  <c r="Y215" i="2"/>
  <c r="U215" i="2" s="1"/>
  <c r="Y498" i="2"/>
  <c r="U498" i="2" s="1"/>
  <c r="Y512" i="2"/>
  <c r="U512" i="2" s="1"/>
  <c r="Y54" i="2"/>
  <c r="U54" i="2" s="1"/>
  <c r="Y262" i="2"/>
  <c r="U262" i="2" s="1"/>
  <c r="Y514" i="2"/>
  <c r="U514" i="2" s="1"/>
  <c r="Y240" i="2"/>
  <c r="U240" i="2" s="1"/>
  <c r="Y516" i="2"/>
  <c r="U516" i="2" s="1"/>
  <c r="Y527" i="2"/>
  <c r="U527" i="2" s="1"/>
  <c r="Y53" i="2"/>
  <c r="U53" i="2" s="1"/>
  <c r="Y264" i="2"/>
  <c r="U264" i="2" s="1"/>
  <c r="Y495" i="2"/>
  <c r="U495" i="2" s="1"/>
  <c r="Y66" i="2"/>
  <c r="U66" i="2" s="1"/>
  <c r="Y551" i="2"/>
  <c r="U551" i="2" s="1"/>
  <c r="Y497" i="2"/>
  <c r="U497" i="2" s="1"/>
  <c r="Y263" i="2"/>
  <c r="U263" i="2" s="1"/>
  <c r="E13" i="37"/>
  <c r="Y219" i="2"/>
  <c r="U219" i="2" s="1"/>
  <c r="Y272" i="2"/>
  <c r="U272" i="2" s="1"/>
  <c r="Y247" i="2"/>
  <c r="U247" i="2" s="1"/>
  <c r="Y244" i="2"/>
  <c r="U244" i="2" s="1"/>
  <c r="Y220" i="2"/>
  <c r="U220" i="2" s="1"/>
  <c r="Y270" i="2"/>
  <c r="U270" i="2" s="1"/>
  <c r="Y271" i="2"/>
  <c r="U271" i="2" s="1"/>
  <c r="Y218" i="2"/>
  <c r="U218" i="2" s="1"/>
  <c r="G24" i="37" s="1"/>
  <c r="J24" i="37" s="1"/>
  <c r="M56" i="37"/>
  <c r="D56" i="37" a="1"/>
  <c r="D56" i="37" s="1"/>
  <c r="D33" i="37" a="1"/>
  <c r="D33" i="37" s="1"/>
  <c r="D34" i="37" a="1"/>
  <c r="D34" i="37" s="1"/>
  <c r="D32" i="37" a="1"/>
  <c r="D32" i="37" s="1"/>
  <c r="D31" i="37" a="1"/>
  <c r="D31" i="37" s="1"/>
  <c r="D36" i="37" a="1"/>
  <c r="D36" i="37" s="1"/>
  <c r="A33" i="32"/>
  <c r="Y522" i="2"/>
  <c r="U522" i="2" s="1"/>
  <c r="Y524" i="2"/>
  <c r="U524" i="2" s="1"/>
  <c r="Y509" i="2"/>
  <c r="U509" i="2" s="1"/>
  <c r="Y60" i="2"/>
  <c r="U60" i="2" s="1"/>
  <c r="Y525" i="2"/>
  <c r="U525" i="2" s="1"/>
  <c r="Y63" i="2"/>
  <c r="U63" i="2" s="1"/>
  <c r="Y64" i="2"/>
  <c r="U64" i="2" s="1"/>
  <c r="Y62" i="2"/>
  <c r="U62" i="2" s="1"/>
  <c r="Y570" i="2"/>
  <c r="U570" i="2" s="1"/>
  <c r="Y73" i="2"/>
  <c r="U73" i="2" s="1"/>
  <c r="G17" i="37" s="1"/>
  <c r="J17" i="37" s="1"/>
  <c r="Y541" i="2"/>
  <c r="U541" i="2" s="1"/>
  <c r="Y47" i="2"/>
  <c r="U47" i="2" s="1"/>
  <c r="G18" i="37" s="1"/>
  <c r="J18" i="37" s="1"/>
  <c r="Y565" i="2"/>
  <c r="U565" i="2" s="1"/>
  <c r="Y508" i="2"/>
  <c r="U508" i="2" s="1"/>
  <c r="Y59" i="2"/>
  <c r="U59" i="2" s="1"/>
  <c r="Y506" i="2"/>
  <c r="U506" i="2" s="1"/>
  <c r="D41" i="37" a="1"/>
  <c r="D41" i="37" s="1"/>
  <c r="D37" i="37" a="1"/>
  <c r="D37" i="37" s="1"/>
  <c r="D17" i="37" a="1"/>
  <c r="D17" i="37" s="1"/>
  <c r="J54" i="37"/>
  <c r="D22" i="37" a="1"/>
  <c r="D22" i="37" s="1"/>
  <c r="D39" i="37" a="1"/>
  <c r="D39" i="37" s="1"/>
  <c r="D23" i="37" a="1"/>
  <c r="D23" i="37" s="1"/>
  <c r="D28" i="37" a="1"/>
  <c r="D28" i="37" s="1"/>
  <c r="D25" i="37" a="1"/>
  <c r="D25" i="37" s="1"/>
  <c r="D26" i="37" a="1"/>
  <c r="D26" i="37" s="1"/>
  <c r="D27" i="37" a="1"/>
  <c r="D27" i="37" s="1"/>
  <c r="D14" i="37" a="1"/>
  <c r="D14" i="37" s="1"/>
  <c r="D19" i="37" a="1"/>
  <c r="D19" i="37" s="1"/>
  <c r="D20" i="37" a="1"/>
  <c r="D20" i="37" s="1"/>
  <c r="D21" i="37" a="1"/>
  <c r="D21" i="37" s="1"/>
  <c r="D38" i="37" a="1"/>
  <c r="D38" i="37" s="1"/>
  <c r="D45" i="37" a="1"/>
  <c r="D45" i="37" s="1"/>
  <c r="D16" i="37" a="1"/>
  <c r="D16" i="37" s="1"/>
  <c r="D13" i="37" a="1"/>
  <c r="D13" i="37" s="1"/>
  <c r="D18" i="37" a="1"/>
  <c r="D18" i="37" s="1"/>
  <c r="D29" i="37" a="1"/>
  <c r="D29" i="37" s="1"/>
  <c r="D24" i="37" a="1"/>
  <c r="D24" i="37" s="1"/>
  <c r="D30" i="37" a="1"/>
  <c r="D30" i="37" s="1"/>
  <c r="Y20" i="2"/>
  <c r="U20" i="2" s="1"/>
  <c r="D47" i="37" a="1"/>
  <c r="D47" i="37" s="1"/>
  <c r="D48" i="37" a="1"/>
  <c r="D48" i="37" s="1"/>
  <c r="D46" i="37" a="1"/>
  <c r="D46" i="37" s="1"/>
  <c r="D49" i="37" a="1"/>
  <c r="D49" i="37" s="1"/>
  <c r="D50" i="37" a="1"/>
  <c r="D50" i="37" s="1"/>
  <c r="D51" i="37" a="1"/>
  <c r="D51" i="37" s="1"/>
  <c r="D52" i="37" a="1"/>
  <c r="D52" i="37" s="1"/>
  <c r="D53" i="37" a="1"/>
  <c r="D53" i="37" s="1"/>
  <c r="D54" i="37" a="1"/>
  <c r="D54" i="37" s="1"/>
  <c r="D55" i="37" a="1"/>
  <c r="D55" i="37" s="1"/>
  <c r="D40" i="37" a="1"/>
  <c r="D40" i="37" s="1"/>
  <c r="D44" i="37" a="1"/>
  <c r="D44" i="37" s="1"/>
  <c r="D15" i="37" a="1"/>
  <c r="D15" i="37" s="1"/>
  <c r="D43" i="37" a="1"/>
  <c r="D43" i="37" s="1"/>
  <c r="D35" i="37" a="1"/>
  <c r="D35" i="37" s="1"/>
  <c r="D42" i="37" a="1"/>
  <c r="D42" i="37" s="1"/>
  <c r="G48" i="35"/>
  <c r="I48" i="35" s="1"/>
  <c r="G47" i="35"/>
  <c r="I47" i="35" s="1"/>
  <c r="G46" i="35"/>
  <c r="I46" i="35" s="1"/>
  <c r="G45" i="35"/>
  <c r="I45" i="35" s="1"/>
  <c r="G44" i="35"/>
  <c r="I44" i="35" s="1"/>
  <c r="G43" i="35"/>
  <c r="I43" i="35" s="1"/>
  <c r="O24" i="37" s="1"/>
  <c r="G56" i="35"/>
  <c r="I56" i="35" s="1"/>
  <c r="G55" i="35"/>
  <c r="I55" i="35" s="1"/>
  <c r="G24" i="35"/>
  <c r="I24" i="35" s="1"/>
  <c r="G23" i="35"/>
  <c r="I23" i="35" s="1"/>
  <c r="G22" i="35"/>
  <c r="I22" i="35" s="1"/>
  <c r="O17" i="37"/>
  <c r="G57" i="35"/>
  <c r="I57" i="35" s="1"/>
  <c r="G16" i="35"/>
  <c r="I16" i="35" s="1"/>
  <c r="G15" i="35"/>
  <c r="I15" i="35" s="1"/>
  <c r="I11" i="35"/>
  <c r="G14" i="35"/>
  <c r="I14" i="35" s="1"/>
  <c r="G13" i="35"/>
  <c r="I13" i="35" s="1"/>
  <c r="G12" i="35"/>
  <c r="I12" i="35" s="1"/>
  <c r="N17" i="34"/>
  <c r="Q17" i="34" s="1"/>
  <c r="N14" i="34"/>
  <c r="Q14" i="34" s="1"/>
  <c r="N21" i="34"/>
  <c r="Q21" i="34" s="1"/>
  <c r="AA14" i="2"/>
  <c r="W14" i="2" s="1"/>
  <c r="AA16" i="2"/>
  <c r="W16" i="2" s="1"/>
  <c r="AA18" i="2"/>
  <c r="W18" i="2" s="1"/>
  <c r="N22" i="34"/>
  <c r="Q22" i="34" s="1"/>
  <c r="O32" i="18"/>
  <c r="N15" i="34"/>
  <c r="Q15" i="34" s="1"/>
  <c r="N20" i="34"/>
  <c r="Q20" i="34" s="1"/>
  <c r="N16" i="34"/>
  <c r="Q16" i="34" s="1"/>
  <c r="B49" i="17"/>
  <c r="B50" i="17"/>
  <c r="Z18" i="2"/>
  <c r="V18" i="2" s="1"/>
  <c r="O25" i="38"/>
  <c r="J44" i="18"/>
  <c r="L44" i="18"/>
  <c r="K44" i="18"/>
  <c r="Y14" i="2"/>
  <c r="U14" i="2" s="1"/>
  <c r="Z16" i="2"/>
  <c r="V16" i="2" s="1"/>
  <c r="X17" i="2"/>
  <c r="T17" i="2" s="1"/>
  <c r="E12" i="37" s="1"/>
  <c r="E57" i="37" s="1"/>
  <c r="Y18" i="2"/>
  <c r="U18" i="2" s="1"/>
  <c r="Z14" i="2"/>
  <c r="V14" i="2" s="1"/>
  <c r="Y16" i="2"/>
  <c r="U16" i="2" s="1"/>
  <c r="I119" i="35" l="1"/>
  <c r="O29" i="37"/>
  <c r="Q24" i="34"/>
  <c r="O13" i="37"/>
  <c r="J13" i="37"/>
  <c r="O25" i="37"/>
  <c r="G26" i="37"/>
  <c r="J26" i="37" s="1"/>
  <c r="G25" i="37"/>
  <c r="J25" i="37" s="1"/>
  <c r="O18" i="37"/>
  <c r="M45" i="37"/>
  <c r="O12" i="37"/>
  <c r="H29" i="32"/>
  <c r="G14" i="37"/>
  <c r="J14" i="37" s="1"/>
  <c r="G30" i="37"/>
  <c r="J30" i="37" s="1"/>
  <c r="J55" i="37"/>
  <c r="E12" i="18"/>
  <c r="E15" i="18" s="1"/>
  <c r="E18" i="18" s="1"/>
  <c r="AA17" i="2"/>
  <c r="B53" i="17"/>
  <c r="E12" i="38"/>
  <c r="E15" i="38" s="1"/>
  <c r="E17" i="38" s="1"/>
  <c r="Z17" i="2"/>
  <c r="V17" i="2" s="1"/>
  <c r="Y17" i="2"/>
  <c r="U17" i="2" s="1"/>
  <c r="G6" i="28" s="1"/>
  <c r="O57" i="37" l="1"/>
  <c r="F14" i="32"/>
  <c r="G12" i="37"/>
  <c r="G57" i="37" s="1"/>
  <c r="H31" i="32"/>
  <c r="W17" i="2"/>
  <c r="E18" i="38"/>
  <c r="E19" i="38" s="1"/>
  <c r="E21" i="38" s="1"/>
  <c r="E17" i="18"/>
  <c r="E19" i="18" s="1"/>
  <c r="E21" i="18" s="1"/>
  <c r="F17" i="32" l="1"/>
  <c r="J12" i="37"/>
  <c r="C29" i="17"/>
  <c r="C31" i="17" s="1"/>
  <c r="C34" i="17" s="1"/>
  <c r="C21" i="17" s="1"/>
  <c r="C24" i="17" s="1"/>
  <c r="E22" i="38" s="1"/>
  <c r="E23" i="38" s="1"/>
  <c r="J57" i="37" l="1"/>
  <c r="I57" i="37" s="1"/>
  <c r="M57" i="37"/>
  <c r="E25" i="38"/>
  <c r="E26" i="38" s="1"/>
  <c r="E22" i="18"/>
  <c r="E23" i="18" s="1"/>
  <c r="E25" i="18" l="1"/>
  <c r="E26" i="18" s="1"/>
  <c r="E32" i="38"/>
  <c r="E43" i="38" s="1"/>
  <c r="E32" i="18" l="1"/>
  <c r="E47" i="38"/>
  <c r="F35" i="38" l="1"/>
  <c r="F36" i="38"/>
  <c r="F37" i="38"/>
  <c r="F38" i="38"/>
  <c r="F39" i="38"/>
  <c r="F40" i="38"/>
  <c r="F41" i="38"/>
  <c r="E49" i="38"/>
  <c r="F34" i="38"/>
  <c r="E53" i="38"/>
  <c r="F19" i="38"/>
  <c r="F45" i="38"/>
  <c r="F26" i="38"/>
  <c r="E51" i="38"/>
  <c r="G17" i="32"/>
  <c r="F23" i="38"/>
  <c r="F32" i="38"/>
  <c r="F43" i="38"/>
  <c r="E43" i="18"/>
  <c r="L12" i="37" l="1"/>
  <c r="H17" i="32"/>
  <c r="L32" i="37"/>
  <c r="L34" i="37"/>
  <c r="L33" i="37"/>
  <c r="L31" i="37"/>
  <c r="L36" i="37"/>
  <c r="L56" i="37"/>
  <c r="L55" i="37"/>
  <c r="L54" i="37"/>
  <c r="L30" i="37"/>
  <c r="L14" i="37"/>
  <c r="L41" i="37"/>
  <c r="L37" i="37"/>
  <c r="L17" i="37"/>
  <c r="L23" i="37"/>
  <c r="L45" i="37"/>
  <c r="L22" i="37"/>
  <c r="L28" i="37"/>
  <c r="L39" i="37"/>
  <c r="L38" i="37"/>
  <c r="L40" i="37"/>
  <c r="L25" i="37"/>
  <c r="L18" i="37"/>
  <c r="L20" i="37"/>
  <c r="L19" i="37"/>
  <c r="L44" i="37"/>
  <c r="L15" i="37"/>
  <c r="L24" i="37"/>
  <c r="L13" i="37"/>
  <c r="L29" i="37"/>
  <c r="L42" i="37"/>
  <c r="L21" i="37"/>
  <c r="L35" i="37"/>
  <c r="L48" i="37"/>
  <c r="L27" i="37"/>
  <c r="L16" i="37"/>
  <c r="L46" i="37"/>
  <c r="L43" i="37"/>
  <c r="L47" i="37"/>
  <c r="L49" i="37"/>
  <c r="L52" i="37"/>
  <c r="L53" i="37"/>
  <c r="L26" i="37"/>
  <c r="L51" i="37"/>
  <c r="L50" i="37"/>
  <c r="F47" i="38"/>
  <c r="E47" i="18"/>
  <c r="H29" i="31" l="1"/>
  <c r="H11" i="31"/>
  <c r="H28" i="31"/>
  <c r="G15" i="32"/>
  <c r="H15" i="32" s="1"/>
  <c r="G14" i="32"/>
  <c r="H30" i="31"/>
  <c r="N56" i="37"/>
  <c r="L57" i="37"/>
  <c r="E49" i="18"/>
  <c r="F35" i="18"/>
  <c r="F36" i="18"/>
  <c r="F37" i="18"/>
  <c r="F38" i="18"/>
  <c r="F39" i="18"/>
  <c r="F40" i="18"/>
  <c r="F41" i="18"/>
  <c r="F34" i="18"/>
  <c r="F42" i="18"/>
  <c r="E51" i="18"/>
  <c r="F45" i="18"/>
  <c r="F19" i="18"/>
  <c r="F23" i="18"/>
  <c r="F26" i="18"/>
  <c r="E53" i="18"/>
  <c r="F32" i="18"/>
  <c r="F43" i="18"/>
  <c r="H33" i="31" l="1"/>
  <c r="H27" i="32"/>
  <c r="H39" i="32" s="1"/>
  <c r="N25" i="37"/>
  <c r="N45" i="37"/>
  <c r="K34" i="37"/>
  <c r="K33" i="37"/>
  <c r="K32" i="37"/>
  <c r="K56" i="37"/>
  <c r="K36" i="37"/>
  <c r="K28" i="37"/>
  <c r="K31" i="37"/>
  <c r="K39" i="37"/>
  <c r="K22" i="37"/>
  <c r="K37" i="37"/>
  <c r="K52" i="37"/>
  <c r="K17" i="37"/>
  <c r="K49" i="37"/>
  <c r="K53" i="37"/>
  <c r="K41" i="37"/>
  <c r="K48" i="37"/>
  <c r="K46" i="37"/>
  <c r="K47" i="37"/>
  <c r="K23" i="37"/>
  <c r="K51" i="37"/>
  <c r="K50" i="37"/>
  <c r="K55" i="37"/>
  <c r="K54" i="37"/>
  <c r="K30" i="37"/>
  <c r="R30" i="37" s="1"/>
  <c r="K24" i="37"/>
  <c r="R24" i="37" s="1"/>
  <c r="K16" i="37"/>
  <c r="R16" i="37" s="1"/>
  <c r="K19" i="37"/>
  <c r="K40" i="37"/>
  <c r="K38" i="37"/>
  <c r="R38" i="37" s="1"/>
  <c r="K42" i="37"/>
  <c r="R42" i="37" s="1"/>
  <c r="K18" i="37"/>
  <c r="R18" i="37" s="1"/>
  <c r="K27" i="37"/>
  <c r="K43" i="37"/>
  <c r="R43" i="37" s="1"/>
  <c r="K15" i="37"/>
  <c r="K20" i="37"/>
  <c r="R20" i="37" s="1"/>
  <c r="K29" i="37"/>
  <c r="R29" i="37" s="1"/>
  <c r="K25" i="37"/>
  <c r="K44" i="37"/>
  <c r="R44" i="37" s="1"/>
  <c r="K14" i="37"/>
  <c r="R14" i="37" s="1"/>
  <c r="K13" i="37"/>
  <c r="R13" i="37" s="1"/>
  <c r="K35" i="37"/>
  <c r="K21" i="37"/>
  <c r="R21" i="37" s="1"/>
  <c r="K26" i="37"/>
  <c r="K12" i="37"/>
  <c r="R12" i="37" s="1"/>
  <c r="R57" i="37" s="1"/>
  <c r="H14" i="32"/>
  <c r="G19" i="32" s="1"/>
  <c r="K45" i="37"/>
  <c r="F47" i="18"/>
  <c r="H21" i="32" l="1"/>
  <c r="H43" i="32" s="1"/>
  <c r="R27" i="37"/>
  <c r="S27" i="37" s="1"/>
  <c r="R19" i="37"/>
  <c r="S19" i="37" s="1"/>
  <c r="R50" i="37"/>
  <c r="S50" i="37" s="1"/>
  <c r="R47" i="37"/>
  <c r="S47" i="37" s="1"/>
  <c r="R41" i="37"/>
  <c r="S41" i="37" s="1"/>
  <c r="R52" i="37"/>
  <c r="S52" i="37" s="1"/>
  <c r="R40" i="37"/>
  <c r="S40" i="37" s="1"/>
  <c r="R54" i="37"/>
  <c r="S54" i="37" s="1"/>
  <c r="R23" i="37"/>
  <c r="S23" i="37" s="1"/>
  <c r="R48" i="37"/>
  <c r="S48" i="37" s="1"/>
  <c r="R49" i="37"/>
  <c r="S49" i="37" s="1"/>
  <c r="R22" i="37"/>
  <c r="S22" i="37" s="1"/>
  <c r="R39" i="37"/>
  <c r="S39" i="37" s="1"/>
  <c r="R36" i="37"/>
  <c r="S36" i="37" s="1"/>
  <c r="R55" i="37"/>
  <c r="S55" i="37" s="1"/>
  <c r="R51" i="37"/>
  <c r="S51" i="37" s="1"/>
  <c r="R46" i="37"/>
  <c r="S46" i="37" s="1"/>
  <c r="R53" i="37"/>
  <c r="S53" i="37" s="1"/>
  <c r="R17" i="37"/>
  <c r="S17" i="37" s="1"/>
  <c r="R37" i="37"/>
  <c r="S37" i="37" s="1"/>
  <c r="R45" i="37"/>
  <c r="S45" i="37" s="1"/>
  <c r="R31" i="37"/>
  <c r="S31" i="37" s="1"/>
  <c r="R28" i="37"/>
  <c r="S28" i="37" s="1"/>
  <c r="R26" i="37"/>
  <c r="S26" i="37" s="1"/>
  <c r="R56" i="37"/>
  <c r="S56" i="37" s="1"/>
  <c r="R35" i="37"/>
  <c r="S35" i="37" s="1"/>
  <c r="R32" i="37"/>
  <c r="S32" i="37" s="1"/>
  <c r="R33" i="37"/>
  <c r="S33" i="37" s="1"/>
  <c r="R34" i="37"/>
  <c r="S34" i="37" s="1"/>
  <c r="R25" i="37"/>
  <c r="S25" i="37" s="1"/>
  <c r="R15" i="37"/>
  <c r="S15" i="37" s="1"/>
  <c r="N57" i="37"/>
  <c r="H40" i="32"/>
  <c r="H41" i="32" s="1"/>
  <c r="K57" i="37"/>
  <c r="S43" i="37"/>
  <c r="S42" i="37"/>
  <c r="S14" i="37"/>
  <c r="S20" i="37"/>
  <c r="S13" i="37"/>
  <c r="S18" i="37"/>
  <c r="S38" i="37"/>
  <c r="S21" i="37"/>
  <c r="S24" i="37"/>
  <c r="S30" i="37"/>
  <c r="S44" i="37"/>
  <c r="S29" i="37"/>
  <c r="S16" i="37"/>
  <c r="H44" i="32" l="1"/>
  <c r="S12" i="37"/>
  <c r="S57" i="37" s="1"/>
  <c r="H22" i="32"/>
  <c r="H23" i="32" s="1"/>
  <c r="H45" i="32"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<sst xmlns="http://schemas.openxmlformats.org/spreadsheetml/2006/main" count="10182" uniqueCount="1376">
  <si>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</si>
  <si>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</si>
  <si>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</si>
  <si>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</si>
  <si>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</si>
  <si>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</si>
  <si>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</si>
  <si>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</si>
  <si>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</si>
  <si>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</si>
  <si>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</si>
  <si>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</si>
  <si>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</si>
  <si>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</si>
  <si>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</si>
  <si>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</si>
  <si>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</si>
  <si>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</si>
  <si>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</si>
  <si>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</si>
  <si>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</si>
  <si>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</si>
  <si>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</si>
  <si>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</si>
  <si>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</si>
  <si>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</si>
  <si>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</si>
  <si>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</si>
  <si>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</si>
  <si>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</si>
  <si>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</si>
  <si>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</si>
  <si>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</si>
  <si>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</si>
  <si>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</si>
  <si>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</si>
  <si>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</si>
  <si>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</si>
  <si>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</si>
  <si>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</si>
  <si>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</si>
  <si>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</si>
  <si>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Korting</t>
  </si>
  <si>
    <t>Alle prijzen inclusief materialen en middelen, voorrijkosten en overige bijkomende kosten.</t>
  </si>
  <si>
    <t>Ziektedagen</t>
  </si>
  <si>
    <t>Prijs per jaar</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</si>
  <si>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</si>
  <si>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</si>
  <si>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</si>
  <si>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</si>
  <si>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</si>
  <si>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</si>
  <si>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</si>
  <si>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</si>
  <si>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</si>
  <si>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</si>
  <si>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</si>
  <si>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</si>
  <si>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</si>
  <si>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</si>
  <si>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</si>
  <si>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</si>
  <si>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</si>
  <si>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</si>
  <si>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</si>
  <si>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</si>
  <si>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</si>
  <si>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</si>
  <si>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</si>
  <si>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</si>
  <si>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</si>
  <si>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</si>
  <si>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</si>
  <si>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</si>
  <si>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</si>
  <si>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</si>
  <si>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</si>
  <si>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</si>
  <si>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</si>
  <si>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</si>
  <si>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</si>
  <si>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</si>
  <si>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</si>
  <si>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</si>
  <si>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</si>
  <si>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</si>
  <si>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</si>
  <si>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</si>
  <si>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</si>
  <si>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</si>
  <si>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</si>
  <si>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</si>
  <si>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</si>
  <si>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</si>
  <si>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</si>
  <si>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</si>
  <si>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</si>
  <si>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</si>
  <si>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</si>
  <si>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</si>
  <si>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</si>
  <si>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</si>
  <si>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</si>
  <si>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</si>
  <si>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</si>
  <si>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Entree</t>
  </si>
  <si>
    <t>Locatie</t>
  </si>
  <si>
    <t>frequentie per jaar</t>
  </si>
  <si>
    <t>Kosten per beurt</t>
  </si>
  <si>
    <t>Totaal kosten per jaar</t>
  </si>
  <si>
    <t>Adres</t>
  </si>
  <si>
    <t>Frequentie van uitvoering (per jaar):</t>
  </si>
  <si>
    <t>VSR Code</t>
  </si>
  <si>
    <t>Freq</t>
  </si>
  <si>
    <t>% van reguliere norm</t>
  </si>
  <si>
    <t>Norm ma t/m vr</t>
  </si>
  <si>
    <t>M² prijs</t>
  </si>
  <si>
    <t>Uren p/j zat - zon</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</si>
  <si>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</si>
  <si>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</si>
  <si>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</si>
  <si>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</si>
  <si>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</si>
  <si>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</si>
  <si>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</si>
  <si>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</si>
  <si>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</si>
  <si>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</si>
  <si>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</si>
  <si>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</si>
  <si>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</si>
  <si>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</si>
  <si>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</si>
  <si>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</si>
  <si>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</si>
  <si>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</si>
  <si>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</si>
  <si>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</si>
  <si>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</si>
  <si>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</si>
  <si>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</si>
  <si>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</si>
  <si>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</si>
  <si>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BEOORDELINGSBEDRAG</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</si>
  <si>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</si>
  <si>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</si>
  <si>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</si>
  <si>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</si>
  <si>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</si>
  <si>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</si>
  <si>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</si>
  <si>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</si>
  <si>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</si>
  <si>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</si>
  <si>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</si>
  <si>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</si>
  <si>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</si>
  <si>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</si>
  <si>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</si>
  <si>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Totaal kosten per jaar per machine</t>
  </si>
  <si>
    <t>Glassoort</t>
  </si>
  <si>
    <t>Binnenzijde</t>
  </si>
  <si>
    <t>Buitenzijde</t>
  </si>
  <si>
    <t>Separatieglas dubbelzijdig</t>
  </si>
  <si>
    <t>Aantal m2</t>
  </si>
  <si>
    <t>Totaalkosten per jaar</t>
  </si>
  <si>
    <t>Aantal of m2</t>
  </si>
  <si>
    <t>uren per jaar</t>
  </si>
  <si>
    <t>uurtarief</t>
  </si>
  <si>
    <t>kosten per jaar</t>
  </si>
  <si>
    <t>Omschrijving werkzaamheden</t>
  </si>
  <si>
    <t>Merk en productlijn</t>
  </si>
  <si>
    <t>per jaar</t>
  </si>
  <si>
    <t>Omschrijving automaat /artikel</t>
  </si>
  <si>
    <t>All-in tarief per maand, per stuk</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</si>
  <si>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</si>
  <si>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</si>
  <si>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</si>
  <si>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</si>
  <si>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</si>
  <si>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</si>
  <si>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</si>
  <si>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</si>
  <si>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</si>
  <si>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</si>
  <si>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</si>
  <si>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</si>
  <si>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</si>
  <si>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</si>
  <si>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</si>
  <si>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</si>
  <si>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</si>
  <si>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</si>
  <si>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</si>
  <si>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</si>
  <si>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</si>
  <si>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</si>
  <si>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</si>
  <si>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</si>
  <si>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Norm ma t/m vr naloop</t>
  </si>
  <si>
    <t>Kolom</t>
  </si>
  <si>
    <t>Uren p/j ma t/m vrij naloop</t>
  </si>
  <si>
    <t>Naloop opslag</t>
  </si>
  <si>
    <t>Weekend opslag</t>
  </si>
  <si>
    <t>Kolom voor matrix</t>
  </si>
  <si>
    <t>Gewogen prestatie</t>
  </si>
  <si>
    <t>m2/uur</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</si>
  <si>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</si>
  <si>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</si>
  <si>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</si>
  <si>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</si>
  <si>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</si>
  <si>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</si>
  <si>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</si>
  <si>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</si>
  <si>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</si>
  <si>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</si>
  <si>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Pantry/keuken</t>
  </si>
  <si>
    <t>Opslagruimte</t>
  </si>
  <si>
    <t>Toezicht percentage per jaar ma t/m vr</t>
  </si>
  <si>
    <t>Kosten productie per jaar ma t/m vr</t>
  </si>
  <si>
    <t>Toezicht kosten per jaar ma t/m vr</t>
  </si>
  <si>
    <t>Machine kosten</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</si>
  <si>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</si>
  <si>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</si>
  <si>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</si>
  <si>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</si>
  <si>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</si>
  <si>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</si>
  <si>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</si>
  <si>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</si>
  <si>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</si>
  <si>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ma t/m vr</t>
  </si>
  <si>
    <t>ma t/m vr naloop</t>
  </si>
  <si>
    <t>Kleinschalig heids uren ma t/m vrij naloop</t>
  </si>
  <si>
    <t>RAS premie</t>
  </si>
  <si>
    <t>Frequentie verklaring</t>
  </si>
  <si>
    <t>1 x per maand</t>
  </si>
  <si>
    <t>1 x per week (52 weken)</t>
  </si>
  <si>
    <t>5 x per week (52 weken)</t>
  </si>
  <si>
    <t>2 x per week (52 weken)</t>
  </si>
  <si>
    <t>3 x per week (52 weken)</t>
  </si>
  <si>
    <t>MAXIMALE BOVENGRENS PLAFONDBEDRAG</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</si>
  <si>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</si>
  <si>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</si>
  <si>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</si>
  <si>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</si>
  <si>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</si>
  <si>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</si>
  <si>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</si>
  <si>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</si>
  <si>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</si>
  <si>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</si>
  <si>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</si>
  <si>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</si>
  <si>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Jaarprijs aanvullende werkzaamheden / extra kosten</t>
  </si>
  <si>
    <t>Frequentie per jaar</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</si>
  <si>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</si>
  <si>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Reinigen bureau-elektronica reinigen</t>
  </si>
  <si>
    <t>Verticale lamellen metaal/kunststof</t>
  </si>
  <si>
    <t>Horizontale lamellen</t>
  </si>
  <si>
    <t xml:space="preserve">Afschrijvings- termijn in jaren </t>
  </si>
  <si>
    <t>Afschrijvings- kosten per jaar</t>
  </si>
  <si>
    <t>Onderhouds- kosten per jaar</t>
  </si>
  <si>
    <t xml:space="preserve">Verzekerings- kosten per jaar </t>
  </si>
  <si>
    <t>Berekening werkbare dagen</t>
  </si>
  <si>
    <t xml:space="preserve">Het aantal werkbare dagen per jaar is een gemiddelde over 5 jaar. Er vindt geen periodieke verrekening plaats in verband met schrikkeljaren. </t>
  </si>
  <si>
    <t>Kosten klimmateriaal per beurt</t>
  </si>
  <si>
    <t>Hoogste frequentie</t>
  </si>
  <si>
    <t xml:space="preserve">NRG en TNO </t>
  </si>
  <si>
    <t xml:space="preserve">Perceel 1: </t>
  </si>
  <si>
    <t xml:space="preserve">Perceel </t>
  </si>
  <si>
    <t>Perceel 1</t>
  </si>
  <si>
    <t>Zeepdispenser</t>
  </si>
  <si>
    <t>Toiletrolhouder</t>
  </si>
  <si>
    <t>Luchtverfrisser</t>
  </si>
  <si>
    <t>Hygienebox</t>
  </si>
  <si>
    <t>Papieren handdoekrollen (dozen)</t>
  </si>
  <si>
    <t>Toiletpapier (dozen)</t>
  </si>
  <si>
    <t>Zeep (flacons)</t>
  </si>
  <si>
    <t>NRG/TNO-EA-MvdK-2022</t>
  </si>
  <si>
    <t xml:space="preserve">Uren per jaar </t>
  </si>
  <si>
    <t>Kosten per jaar</t>
  </si>
  <si>
    <t>Kleinschalig heids uren / looptijden ma t/m vrij</t>
  </si>
  <si>
    <t>13667000 NRG 01 Bewakingsloge</t>
  </si>
  <si>
    <t>13667001 NRG 02 Garage/brandweer</t>
  </si>
  <si>
    <t>13667003 NRG 011</t>
  </si>
  <si>
    <t>13667004 NRG 015 GeZ. Besch. Dnst</t>
  </si>
  <si>
    <t>13667009 NRG 071</t>
  </si>
  <si>
    <t>13667013 NRG 029 Centr. Werkplts</t>
  </si>
  <si>
    <t>13667015 NRG 32 Forum</t>
  </si>
  <si>
    <t>13667017 NRG 034 Kantoor</t>
  </si>
  <si>
    <t>13667018 NRG 037 Opl. paviljoen</t>
  </si>
  <si>
    <t>13667023 NRG 007 Radioact. Object</t>
  </si>
  <si>
    <t>13667024 NRG 021 Decontaminatie</t>
  </si>
  <si>
    <t>13667025 NRG 022 Waterbeh.</t>
  </si>
  <si>
    <t>13667026 NRG 024-001</t>
  </si>
  <si>
    <t>13667028 NRG 300 HFR Bewaking</t>
  </si>
  <si>
    <t>13667030 NRG 101/102 HFR</t>
  </si>
  <si>
    <t>13667036 NRG 600 (was 003)</t>
  </si>
  <si>
    <t>13667037 NRG 411</t>
  </si>
  <si>
    <t>13667039 Portocabin gebouw 007</t>
  </si>
  <si>
    <t>13667045 NRG 021 t/m 024 loge</t>
  </si>
  <si>
    <t>13667047 Gebouw 423</t>
  </si>
  <si>
    <t>13667048 Gebouw 430</t>
  </si>
  <si>
    <t>1</t>
  </si>
  <si>
    <t>ENTRB</t>
  </si>
  <si>
    <t>ENTREE</t>
  </si>
  <si>
    <t>Vast Tapijt</t>
  </si>
  <si>
    <t>WCHTA</t>
  </si>
  <si>
    <t>WACHTRUIMTE</t>
  </si>
  <si>
    <t>4</t>
  </si>
  <si>
    <t>KNTRB</t>
  </si>
  <si>
    <t>LOGE</t>
  </si>
  <si>
    <t>KNTRA</t>
  </si>
  <si>
    <t>KANTOOR</t>
  </si>
  <si>
    <t>GANGA</t>
  </si>
  <si>
    <t>HALLETJE</t>
  </si>
  <si>
    <t>VERKEERSRUIMTE</t>
  </si>
  <si>
    <t>KANTOORR.TELEFONISTES</t>
  </si>
  <si>
    <t>TLTC</t>
  </si>
  <si>
    <t>HERENTOILET</t>
  </si>
  <si>
    <t>Tegel</t>
  </si>
  <si>
    <t>DAMESTOILET</t>
  </si>
  <si>
    <t>Midden loge bewaking</t>
  </si>
  <si>
    <t xml:space="preserve">0.01 </t>
  </si>
  <si>
    <t xml:space="preserve">0.02 </t>
  </si>
  <si>
    <t>KANTOOR (CMP)</t>
  </si>
  <si>
    <t xml:space="preserve">0.03 </t>
  </si>
  <si>
    <t>DGVRC</t>
  </si>
  <si>
    <t>HUISKAMER</t>
  </si>
  <si>
    <t>Pvc</t>
  </si>
  <si>
    <t xml:space="preserve">0.04 </t>
  </si>
  <si>
    <t>KNTRC</t>
  </si>
  <si>
    <t>KANTOORRUIMTE</t>
  </si>
  <si>
    <t xml:space="preserve">0.05 </t>
  </si>
  <si>
    <t>SLPKC</t>
  </si>
  <si>
    <t>SLAAPKAMER</t>
  </si>
  <si>
    <t xml:space="preserve">0.06 </t>
  </si>
  <si>
    <t xml:space="preserve">0.07 </t>
  </si>
  <si>
    <t xml:space="preserve">0.08 </t>
  </si>
  <si>
    <t xml:space="preserve">0.09 </t>
  </si>
  <si>
    <t xml:space="preserve">0.10 </t>
  </si>
  <si>
    <t xml:space="preserve">0.11 </t>
  </si>
  <si>
    <t xml:space="preserve">0.12 </t>
  </si>
  <si>
    <t xml:space="preserve">0.13 </t>
  </si>
  <si>
    <t>LSLKC</t>
  </si>
  <si>
    <t>CURSUSLOKAAL</t>
  </si>
  <si>
    <t xml:space="preserve">0.14 </t>
  </si>
  <si>
    <t>WRKPA</t>
  </si>
  <si>
    <t>WERKPLAATS</t>
  </si>
  <si>
    <t xml:space="preserve">0.15 </t>
  </si>
  <si>
    <t xml:space="preserve">0.16 </t>
  </si>
  <si>
    <t>SANITAIRE RUIMTE</t>
  </si>
  <si>
    <t>Steen</t>
  </si>
  <si>
    <t>ENTRC</t>
  </si>
  <si>
    <t>ENTREE/PORTAAL</t>
  </si>
  <si>
    <t>Lino/Vast tapijt</t>
  </si>
  <si>
    <t>TOILETGROEP</t>
  </si>
  <si>
    <t xml:space="preserve">0.51 </t>
  </si>
  <si>
    <t>LBRTA</t>
  </si>
  <si>
    <t>LABORATORIUM</t>
  </si>
  <si>
    <t xml:space="preserve">0.52 </t>
  </si>
  <si>
    <t xml:space="preserve">0.53 </t>
  </si>
  <si>
    <t xml:space="preserve">0.55 </t>
  </si>
  <si>
    <t xml:space="preserve">0.56 </t>
  </si>
  <si>
    <t xml:space="preserve">0.57 </t>
  </si>
  <si>
    <t xml:space="preserve">0.58 </t>
  </si>
  <si>
    <t>TLTA</t>
  </si>
  <si>
    <t>SANITAIRE RUIMTE DAMES</t>
  </si>
  <si>
    <t xml:space="preserve">0.59 </t>
  </si>
  <si>
    <t>SANITAIRE RUIMTE HEREN</t>
  </si>
  <si>
    <t xml:space="preserve">0.62 </t>
  </si>
  <si>
    <t xml:space="preserve">0.64 </t>
  </si>
  <si>
    <t>RPRRA</t>
  </si>
  <si>
    <t>KOPIEERRUIMTE</t>
  </si>
  <si>
    <t xml:space="preserve">0.67 </t>
  </si>
  <si>
    <t xml:space="preserve">0.68 </t>
  </si>
  <si>
    <t xml:space="preserve">0.69 </t>
  </si>
  <si>
    <t xml:space="preserve">0.72 </t>
  </si>
  <si>
    <t xml:space="preserve">0.74 </t>
  </si>
  <si>
    <t xml:space="preserve">0.75 </t>
  </si>
  <si>
    <t xml:space="preserve">0.76 </t>
  </si>
  <si>
    <t xml:space="preserve">0.77 </t>
  </si>
  <si>
    <t xml:space="preserve">0.78 </t>
  </si>
  <si>
    <t xml:space="preserve">0.79 </t>
  </si>
  <si>
    <t xml:space="preserve">0.80 </t>
  </si>
  <si>
    <t xml:space="preserve">0.81 </t>
  </si>
  <si>
    <t xml:space="preserve">0.82 </t>
  </si>
  <si>
    <t xml:space="preserve">0.83 </t>
  </si>
  <si>
    <t xml:space="preserve">0.85 </t>
  </si>
  <si>
    <t xml:space="preserve">0.86 </t>
  </si>
  <si>
    <t xml:space="preserve">0.87 </t>
  </si>
  <si>
    <t xml:space="preserve">0.96 </t>
  </si>
  <si>
    <t xml:space="preserve">0.97 </t>
  </si>
  <si>
    <t xml:space="preserve">K.01 </t>
  </si>
  <si>
    <t xml:space="preserve">K.05 </t>
  </si>
  <si>
    <t xml:space="preserve">K.06 </t>
  </si>
  <si>
    <t>MGZNA</t>
  </si>
  <si>
    <t>OPSLAG</t>
  </si>
  <si>
    <t xml:space="preserve">K.07 </t>
  </si>
  <si>
    <t xml:space="preserve">K.09 </t>
  </si>
  <si>
    <t xml:space="preserve">K.10 </t>
  </si>
  <si>
    <t>VRGDB</t>
  </si>
  <si>
    <t>VERGADERRUIMTE</t>
  </si>
  <si>
    <t xml:space="preserve">K.12 </t>
  </si>
  <si>
    <t>VERKEERSR./TRAPOPGANG</t>
  </si>
  <si>
    <t xml:space="preserve">K.15 </t>
  </si>
  <si>
    <t>HNDLA</t>
  </si>
  <si>
    <t>ONDERZOEKRUIMTE</t>
  </si>
  <si>
    <t xml:space="preserve">K.17 </t>
  </si>
  <si>
    <t xml:space="preserve">K.18 </t>
  </si>
  <si>
    <t xml:space="preserve">0.18 </t>
  </si>
  <si>
    <t xml:space="preserve">0.19 </t>
  </si>
  <si>
    <t xml:space="preserve">0.20 </t>
  </si>
  <si>
    <t xml:space="preserve">0.21 </t>
  </si>
  <si>
    <t xml:space="preserve">0.22 </t>
  </si>
  <si>
    <t xml:space="preserve">0.23 </t>
  </si>
  <si>
    <t xml:space="preserve">0.27 </t>
  </si>
  <si>
    <t xml:space="preserve">0.29 </t>
  </si>
  <si>
    <t>GRDRA</t>
  </si>
  <si>
    <t>GARDEROBE</t>
  </si>
  <si>
    <t xml:space="preserve">0.30 </t>
  </si>
  <si>
    <t>VERKEERSR/HAL/TRAPOPGANG</t>
  </si>
  <si>
    <t xml:space="preserve">0.30a </t>
  </si>
  <si>
    <t xml:space="preserve">1.01 </t>
  </si>
  <si>
    <t xml:space="preserve">1.03 </t>
  </si>
  <si>
    <t xml:space="preserve">1.04 </t>
  </si>
  <si>
    <t xml:space="preserve">1.05 </t>
  </si>
  <si>
    <t xml:space="preserve">1.07 </t>
  </si>
  <si>
    <t xml:space="preserve">1.08 </t>
  </si>
  <si>
    <t xml:space="preserve">1.09 </t>
  </si>
  <si>
    <t xml:space="preserve">1.10 </t>
  </si>
  <si>
    <t xml:space="preserve">1.12 </t>
  </si>
  <si>
    <t>VERKEERSRUIMTE/TRAPOPGANG</t>
  </si>
  <si>
    <t xml:space="preserve">1.13 </t>
  </si>
  <si>
    <t xml:space="preserve">1.14 </t>
  </si>
  <si>
    <t xml:space="preserve">1.16 </t>
  </si>
  <si>
    <t xml:space="preserve">1.18 </t>
  </si>
  <si>
    <t xml:space="preserve">1.20 </t>
  </si>
  <si>
    <t xml:space="preserve">1.21 </t>
  </si>
  <si>
    <t xml:space="preserve">1.21a </t>
  </si>
  <si>
    <t xml:space="preserve">1.22 </t>
  </si>
  <si>
    <t xml:space="preserve">1.24 </t>
  </si>
  <si>
    <t xml:space="preserve">1.27 </t>
  </si>
  <si>
    <t xml:space="preserve">1.29 </t>
  </si>
  <si>
    <t xml:space="preserve">1.30 </t>
  </si>
  <si>
    <t>VERKEERSR./HAL</t>
  </si>
  <si>
    <t>TRAPOPGANG</t>
  </si>
  <si>
    <t xml:space="preserve">1.30a </t>
  </si>
  <si>
    <t xml:space="preserve">2.01 </t>
  </si>
  <si>
    <t xml:space="preserve">2.02 </t>
  </si>
  <si>
    <t xml:space="preserve">2.03 </t>
  </si>
  <si>
    <t xml:space="preserve">2.04 </t>
  </si>
  <si>
    <t xml:space="preserve">2.05 </t>
  </si>
  <si>
    <t xml:space="preserve">2.06 </t>
  </si>
  <si>
    <t xml:space="preserve">2.08 </t>
  </si>
  <si>
    <t xml:space="preserve">2.09 </t>
  </si>
  <si>
    <t xml:space="preserve">2.10 </t>
  </si>
  <si>
    <t xml:space="preserve">2.12 </t>
  </si>
  <si>
    <t xml:space="preserve">2.13 </t>
  </si>
  <si>
    <t xml:space="preserve">2.27 </t>
  </si>
  <si>
    <t xml:space="preserve">2.29 </t>
  </si>
  <si>
    <t xml:space="preserve">2.30 </t>
  </si>
  <si>
    <t>VERKEERSR./HAL/TRAPOPGAG</t>
  </si>
  <si>
    <t xml:space="preserve">2.30a </t>
  </si>
  <si>
    <t>KEKNA</t>
  </si>
  <si>
    <t>PANTRY</t>
  </si>
  <si>
    <t>TRAPD</t>
  </si>
  <si>
    <t>TRAP</t>
  </si>
  <si>
    <t>Hout</t>
  </si>
  <si>
    <t xml:space="preserve">1.02 </t>
  </si>
  <si>
    <t xml:space="preserve">1.06 </t>
  </si>
  <si>
    <t xml:space="preserve">1.11 </t>
  </si>
  <si>
    <t xml:space="preserve">1.15 </t>
  </si>
  <si>
    <t xml:space="preserve">1.17 </t>
  </si>
  <si>
    <t>WSRMA</t>
  </si>
  <si>
    <t>WAS EN KLEEDRUIMTE</t>
  </si>
  <si>
    <t>WSRMC</t>
  </si>
  <si>
    <t>DOUCHERUIMTE</t>
  </si>
  <si>
    <t>TOILET DAMES</t>
  </si>
  <si>
    <t>TOILETGROEP HEREN</t>
  </si>
  <si>
    <t>GANGD</t>
  </si>
  <si>
    <t>GROTE HAL</t>
  </si>
  <si>
    <t xml:space="preserve">0.12a </t>
  </si>
  <si>
    <t xml:space="preserve">0.12b </t>
  </si>
  <si>
    <t xml:space="preserve">0.12c </t>
  </si>
  <si>
    <t xml:space="preserve">0.12d </t>
  </si>
  <si>
    <t>LASERAFDELING</t>
  </si>
  <si>
    <t xml:space="preserve">0.12e </t>
  </si>
  <si>
    <t>ESSEMBLAGE</t>
  </si>
  <si>
    <t xml:space="preserve">0.15a </t>
  </si>
  <si>
    <t xml:space="preserve">0.17 </t>
  </si>
  <si>
    <t>MEETKAMER</t>
  </si>
  <si>
    <t>MGZND</t>
  </si>
  <si>
    <t>MAGAZIJN</t>
  </si>
  <si>
    <t>Beton</t>
  </si>
  <si>
    <t>GRITRUIMTE</t>
  </si>
  <si>
    <t>HNDLD</t>
  </si>
  <si>
    <t>LASTECHNIEK</t>
  </si>
  <si>
    <t xml:space="preserve">0.24 </t>
  </si>
  <si>
    <t>AFVALHOK</t>
  </si>
  <si>
    <t>Stoeptegels</t>
  </si>
  <si>
    <t xml:space="preserve">0.25 </t>
  </si>
  <si>
    <t>BEITSERIJ</t>
  </si>
  <si>
    <t>HNDLC</t>
  </si>
  <si>
    <t>WRKPC</t>
  </si>
  <si>
    <t>GANGC</t>
  </si>
  <si>
    <t>VERKEERSRUIMTE/TRAP</t>
  </si>
  <si>
    <t>KLDRC</t>
  </si>
  <si>
    <t>KLEEDRUIMTE</t>
  </si>
  <si>
    <t>GANGB</t>
  </si>
  <si>
    <t>FILMZAAL</t>
  </si>
  <si>
    <t>TRAP/OVERLOOP</t>
  </si>
  <si>
    <t>Laminaat</t>
  </si>
  <si>
    <t>RSTRB</t>
  </si>
  <si>
    <t>KLEINE LUNCHKAMER</t>
  </si>
  <si>
    <t>GROTE LUNCHKAMER</t>
  </si>
  <si>
    <t>RSTRC</t>
  </si>
  <si>
    <t>RESTAURANT</t>
  </si>
  <si>
    <t xml:space="preserve">1.26 </t>
  </si>
  <si>
    <t>TOREN BOVEN</t>
  </si>
  <si>
    <t>SERVICEDESK</t>
  </si>
  <si>
    <t>VERKEERSR./INFO CENTRUM</t>
  </si>
  <si>
    <t>COFFEECORNER</t>
  </si>
  <si>
    <t>TOREN BENEDEN</t>
  </si>
  <si>
    <t>TELEFOONCELLEN</t>
  </si>
  <si>
    <t>SANITAIRE RUIMTE INVALIDE</t>
  </si>
  <si>
    <t xml:space="preserve">S.25 </t>
  </si>
  <si>
    <t>Tapijt</t>
  </si>
  <si>
    <t>PRINTERKAMER</t>
  </si>
  <si>
    <t>LIFTA</t>
  </si>
  <si>
    <t>LIFT</t>
  </si>
  <si>
    <t xml:space="preserve">0.26 </t>
  </si>
  <si>
    <t xml:space="preserve">0.32 </t>
  </si>
  <si>
    <t xml:space="preserve">0.34 </t>
  </si>
  <si>
    <t xml:space="preserve">0.37 </t>
  </si>
  <si>
    <t xml:space="preserve">0.38 </t>
  </si>
  <si>
    <t xml:space="preserve">0.40 </t>
  </si>
  <si>
    <t xml:space="preserve">0.43 </t>
  </si>
  <si>
    <t xml:space="preserve">0.44 </t>
  </si>
  <si>
    <t xml:space="preserve">0.45 </t>
  </si>
  <si>
    <t xml:space="preserve">0.46 </t>
  </si>
  <si>
    <t xml:space="preserve">0.47 </t>
  </si>
  <si>
    <t xml:space="preserve">0.48 </t>
  </si>
  <si>
    <t xml:space="preserve">0.49 </t>
  </si>
  <si>
    <t xml:space="preserve">0.50 </t>
  </si>
  <si>
    <t xml:space="preserve">1.19 </t>
  </si>
  <si>
    <t xml:space="preserve">1.23 </t>
  </si>
  <si>
    <t xml:space="preserve">1.25 </t>
  </si>
  <si>
    <t xml:space="preserve">1.31 </t>
  </si>
  <si>
    <t xml:space="preserve">1.32 </t>
  </si>
  <si>
    <t xml:space="preserve">1.33 </t>
  </si>
  <si>
    <t xml:space="preserve">1.34 </t>
  </si>
  <si>
    <t xml:space="preserve">1.35 </t>
  </si>
  <si>
    <t xml:space="preserve">1.36 </t>
  </si>
  <si>
    <t xml:space="preserve">1.37 </t>
  </si>
  <si>
    <t xml:space="preserve">1.38 </t>
  </si>
  <si>
    <t xml:space="preserve">1.39 </t>
  </si>
  <si>
    <t xml:space="preserve">1.40 </t>
  </si>
  <si>
    <t xml:space="preserve">1.43 </t>
  </si>
  <si>
    <t xml:space="preserve">1.44 </t>
  </si>
  <si>
    <t xml:space="preserve">1.46 </t>
  </si>
  <si>
    <t xml:space="preserve">1.47 </t>
  </si>
  <si>
    <t xml:space="preserve">1.48 </t>
  </si>
  <si>
    <t xml:space="preserve">1.49 </t>
  </si>
  <si>
    <t xml:space="preserve">1.50 </t>
  </si>
  <si>
    <t xml:space="preserve">2.07 </t>
  </si>
  <si>
    <t xml:space="preserve">2.11 </t>
  </si>
  <si>
    <t xml:space="preserve">2.14 </t>
  </si>
  <si>
    <t xml:space="preserve">2.15 </t>
  </si>
  <si>
    <t xml:space="preserve">2.16 </t>
  </si>
  <si>
    <t xml:space="preserve">2.17 </t>
  </si>
  <si>
    <t xml:space="preserve">2.18 </t>
  </si>
  <si>
    <t xml:space="preserve">2.19 </t>
  </si>
  <si>
    <t>VERGADERZAAL</t>
  </si>
  <si>
    <t xml:space="preserve">2.20 </t>
  </si>
  <si>
    <t>ARCHA</t>
  </si>
  <si>
    <t>ARCHIEF</t>
  </si>
  <si>
    <t xml:space="preserve">2.22 </t>
  </si>
  <si>
    <t xml:space="preserve">2.23 </t>
  </si>
  <si>
    <t xml:space="preserve">2.24 </t>
  </si>
  <si>
    <t xml:space="preserve">2.25 </t>
  </si>
  <si>
    <t xml:space="preserve">2.26 </t>
  </si>
  <si>
    <t xml:space="preserve">2.31 </t>
  </si>
  <si>
    <t xml:space="preserve">2.32 </t>
  </si>
  <si>
    <t xml:space="preserve">2.33 </t>
  </si>
  <si>
    <t xml:space="preserve">2.34 </t>
  </si>
  <si>
    <t xml:space="preserve">2.35 </t>
  </si>
  <si>
    <t xml:space="preserve">2.36 </t>
  </si>
  <si>
    <t xml:space="preserve">2.37 </t>
  </si>
  <si>
    <t xml:space="preserve">2.38 </t>
  </si>
  <si>
    <t xml:space="preserve">2.39 </t>
  </si>
  <si>
    <t xml:space="preserve">2.40 </t>
  </si>
  <si>
    <t xml:space="preserve">2.41 </t>
  </si>
  <si>
    <t xml:space="preserve">2.42 </t>
  </si>
  <si>
    <t xml:space="preserve">2.43 </t>
  </si>
  <si>
    <t xml:space="preserve">2.44 </t>
  </si>
  <si>
    <t xml:space="preserve">2.45 </t>
  </si>
  <si>
    <t xml:space="preserve">2.46 </t>
  </si>
  <si>
    <t xml:space="preserve">2.47 </t>
  </si>
  <si>
    <t xml:space="preserve">2.48 </t>
  </si>
  <si>
    <t xml:space="preserve">2.49 </t>
  </si>
  <si>
    <t xml:space="preserve">2.50 </t>
  </si>
  <si>
    <t xml:space="preserve">3.01 </t>
  </si>
  <si>
    <t xml:space="preserve">3.03 </t>
  </si>
  <si>
    <t xml:space="preserve">3.04 </t>
  </si>
  <si>
    <t xml:space="preserve">3.05 </t>
  </si>
  <si>
    <t xml:space="preserve">3.06 </t>
  </si>
  <si>
    <t xml:space="preserve">3.07 </t>
  </si>
  <si>
    <t xml:space="preserve">3.08 </t>
  </si>
  <si>
    <t xml:space="preserve">3.09 </t>
  </si>
  <si>
    <t xml:space="preserve">3.11 </t>
  </si>
  <si>
    <t xml:space="preserve">3.12 </t>
  </si>
  <si>
    <t xml:space="preserve">3.13 </t>
  </si>
  <si>
    <t xml:space="preserve">3.14 </t>
  </si>
  <si>
    <t xml:space="preserve">3.15 </t>
  </si>
  <si>
    <t xml:space="preserve">3.16 </t>
  </si>
  <si>
    <t xml:space="preserve">3.17 </t>
  </si>
  <si>
    <t xml:space="preserve">3.18 </t>
  </si>
  <si>
    <t xml:space="preserve">3.19 </t>
  </si>
  <si>
    <t xml:space="preserve">3.20 </t>
  </si>
  <si>
    <t xml:space="preserve">3.21 </t>
  </si>
  <si>
    <t>ARCHB</t>
  </si>
  <si>
    <t xml:space="preserve">3.22 </t>
  </si>
  <si>
    <t xml:space="preserve">3.23 </t>
  </si>
  <si>
    <t xml:space="preserve">3.24 </t>
  </si>
  <si>
    <t xml:space="preserve">3.25 </t>
  </si>
  <si>
    <t xml:space="preserve">3.26 </t>
  </si>
  <si>
    <t xml:space="preserve">3.27 </t>
  </si>
  <si>
    <t xml:space="preserve">3.30 </t>
  </si>
  <si>
    <t xml:space="preserve">3.31 </t>
  </si>
  <si>
    <t xml:space="preserve">3.32 </t>
  </si>
  <si>
    <t xml:space="preserve">3.33 </t>
  </si>
  <si>
    <t xml:space="preserve">3.34 </t>
  </si>
  <si>
    <t xml:space="preserve">3.35 </t>
  </si>
  <si>
    <t xml:space="preserve">3.36 </t>
  </si>
  <si>
    <t xml:space="preserve">3.37 </t>
  </si>
  <si>
    <t xml:space="preserve">3.38 </t>
  </si>
  <si>
    <t xml:space="preserve">3.39 </t>
  </si>
  <si>
    <t xml:space="preserve">3.40 </t>
  </si>
  <si>
    <t xml:space="preserve">3.41 </t>
  </si>
  <si>
    <t xml:space="preserve">3.42 </t>
  </si>
  <si>
    <t xml:space="preserve">3.43 </t>
  </si>
  <si>
    <t xml:space="preserve">3.44 </t>
  </si>
  <si>
    <t xml:space="preserve">3.45 </t>
  </si>
  <si>
    <t xml:space="preserve">3.46 </t>
  </si>
  <si>
    <t xml:space="preserve">3.47 </t>
  </si>
  <si>
    <t xml:space="preserve">3.48 </t>
  </si>
  <si>
    <t xml:space="preserve">3.29 </t>
  </si>
  <si>
    <t>Pantry</t>
  </si>
  <si>
    <t>Linoleum</t>
  </si>
  <si>
    <t xml:space="preserve">3.50 </t>
  </si>
  <si>
    <t>LSLKB</t>
  </si>
  <si>
    <t>Plavuizen</t>
  </si>
  <si>
    <t xml:space="preserve">0.28 </t>
  </si>
  <si>
    <t>TRAPC</t>
  </si>
  <si>
    <t>HAL/TRAPOPGANG</t>
  </si>
  <si>
    <t xml:space="preserve">0.71 </t>
  </si>
  <si>
    <t xml:space="preserve">0.73 </t>
  </si>
  <si>
    <t>SANTAIRE RUIMTE HEREN</t>
  </si>
  <si>
    <t xml:space="preserve">1.71 </t>
  </si>
  <si>
    <t>RSTRA</t>
  </si>
  <si>
    <t>KOFFIEKAMER</t>
  </si>
  <si>
    <t xml:space="preserve">1.72 </t>
  </si>
  <si>
    <t xml:space="preserve">1.73 </t>
  </si>
  <si>
    <t xml:space="preserve">1.74 </t>
  </si>
  <si>
    <t xml:space="preserve">1.75 </t>
  </si>
  <si>
    <t xml:space="preserve">1.76 </t>
  </si>
  <si>
    <t xml:space="preserve">1.77 </t>
  </si>
  <si>
    <t xml:space="preserve">1.78 </t>
  </si>
  <si>
    <t xml:space="preserve">1.79 </t>
  </si>
  <si>
    <t xml:space="preserve">1.70 </t>
  </si>
  <si>
    <t>ENTRA</t>
  </si>
  <si>
    <t>PVC</t>
  </si>
  <si>
    <t>KANTINE</t>
  </si>
  <si>
    <t>REGELKAMER</t>
  </si>
  <si>
    <t>KLDRA</t>
  </si>
  <si>
    <t>WAS/DOUCHERUIMTE</t>
  </si>
  <si>
    <t>RECEPTIE</t>
  </si>
  <si>
    <t>KEUKEN</t>
  </si>
  <si>
    <t>TOILET HEREN</t>
  </si>
  <si>
    <t xml:space="preserve">0.31 </t>
  </si>
  <si>
    <t xml:space="preserve">0.33 </t>
  </si>
  <si>
    <t xml:space="preserve">0.35 </t>
  </si>
  <si>
    <t xml:space="preserve">0.36 </t>
  </si>
  <si>
    <t xml:space="preserve">0.36a </t>
  </si>
  <si>
    <t xml:space="preserve">0.37a </t>
  </si>
  <si>
    <t xml:space="preserve">0.37b </t>
  </si>
  <si>
    <t xml:space="preserve">0.37c </t>
  </si>
  <si>
    <t xml:space="preserve">0.39 </t>
  </si>
  <si>
    <t>WRKPD</t>
  </si>
  <si>
    <t xml:space="preserve">0.41 </t>
  </si>
  <si>
    <t xml:space="preserve">0.42 </t>
  </si>
  <si>
    <t xml:space="preserve">G.01 </t>
  </si>
  <si>
    <t xml:space="preserve">G.03 </t>
  </si>
  <si>
    <t xml:space="preserve">G.04 </t>
  </si>
  <si>
    <t xml:space="preserve">G.05 </t>
  </si>
  <si>
    <t xml:space="preserve">G.06 </t>
  </si>
  <si>
    <t xml:space="preserve">G.07 </t>
  </si>
  <si>
    <t xml:space="preserve">1.15a </t>
  </si>
  <si>
    <t xml:space="preserve">G.02 </t>
  </si>
  <si>
    <t>OVERLOOP</t>
  </si>
  <si>
    <t xml:space="preserve">G.11 </t>
  </si>
  <si>
    <t xml:space="preserve">G.12 </t>
  </si>
  <si>
    <t>TRAPPENHUIS</t>
  </si>
  <si>
    <t>0</t>
  </si>
  <si>
    <t>VAST TAPIJT</t>
  </si>
  <si>
    <t>0.08</t>
  </si>
  <si>
    <t>KANTOORRUIMTE/OPSLAG</t>
  </si>
  <si>
    <t>0.02</t>
  </si>
  <si>
    <t>0.16</t>
  </si>
  <si>
    <t>0.17</t>
  </si>
  <si>
    <t>0.20</t>
  </si>
  <si>
    <t>TEGELS</t>
  </si>
  <si>
    <t>0.21a</t>
  </si>
  <si>
    <t>0.21</t>
  </si>
  <si>
    <t>0.29</t>
  </si>
  <si>
    <t>Opslag</t>
  </si>
  <si>
    <t>1.01</t>
  </si>
  <si>
    <t>1.05</t>
  </si>
  <si>
    <t>1.07</t>
  </si>
  <si>
    <t>1.10</t>
  </si>
  <si>
    <t>1.14</t>
  </si>
  <si>
    <t>1.16</t>
  </si>
  <si>
    <t>1.17</t>
  </si>
  <si>
    <t>TRAPB</t>
  </si>
  <si>
    <t>VERKEERSR./TRAPPENHUIS</t>
  </si>
  <si>
    <t>1.18</t>
  </si>
  <si>
    <t>1.26</t>
  </si>
  <si>
    <t>1.33</t>
  </si>
  <si>
    <t>1.35</t>
  </si>
  <si>
    <t>0.11</t>
  </si>
  <si>
    <t>0.18</t>
  </si>
  <si>
    <t>0.19</t>
  </si>
  <si>
    <t>TOILETGROEP DAMES</t>
  </si>
  <si>
    <t>0.30</t>
  </si>
  <si>
    <t>0.04</t>
  </si>
  <si>
    <t>0.05</t>
  </si>
  <si>
    <t>0.06</t>
  </si>
  <si>
    <t>KANTOORRUIMTE/KANTINE</t>
  </si>
  <si>
    <t>0.23</t>
  </si>
  <si>
    <t>0.01</t>
  </si>
  <si>
    <t>0.07</t>
  </si>
  <si>
    <t>0.32</t>
  </si>
  <si>
    <t>1.11</t>
  </si>
  <si>
    <t>Gang</t>
  </si>
  <si>
    <t>Kantoor</t>
  </si>
  <si>
    <t>Toilet</t>
  </si>
  <si>
    <t>Verkeersruimte</t>
  </si>
  <si>
    <t>Keuken</t>
  </si>
  <si>
    <t>Hal</t>
  </si>
  <si>
    <t>Hard</t>
  </si>
  <si>
    <t>Sanitaire ruimte</t>
  </si>
  <si>
    <t>LBRTC</t>
  </si>
  <si>
    <t>Toegang NDO-LAB &amp; controleruimte</t>
  </si>
  <si>
    <t>TCHRC</t>
  </si>
  <si>
    <t>Technische ruimte</t>
  </si>
  <si>
    <t>Bunker</t>
  </si>
  <si>
    <t>010-011</t>
  </si>
  <si>
    <t>Doka</t>
  </si>
  <si>
    <t>MD &amp; Rontgen IPC</t>
  </si>
  <si>
    <t>0.03</t>
  </si>
  <si>
    <t>KEKNC</t>
  </si>
  <si>
    <t>Ruimte categorie (opdrachtgever)</t>
  </si>
  <si>
    <t>Werkplaats</t>
  </si>
  <si>
    <t>Restauratieve ruimte</t>
  </si>
  <si>
    <t>Vergaderruimte</t>
  </si>
  <si>
    <t>Representatieve ruimte</t>
  </si>
  <si>
    <t>Administratieve ruimte</t>
  </si>
  <si>
    <t>Kleedruimte</t>
  </si>
  <si>
    <t>Laboratorium</t>
  </si>
  <si>
    <t>Slaapkamer</t>
  </si>
  <si>
    <t>Trappenhuis</t>
  </si>
  <si>
    <t>vergaderruimte</t>
  </si>
  <si>
    <t>1 x per jaar</t>
  </si>
  <si>
    <t>nvt</t>
  </si>
  <si>
    <t>Reinigen camerabollen</t>
  </si>
  <si>
    <t>Kosten  Sanitare voorzieningen per jaar</t>
  </si>
  <si>
    <t>Calamiteitendienst</t>
  </si>
  <si>
    <t>4W</t>
  </si>
  <si>
    <t>NRG - Bewaking 411 + Gebouw 7</t>
  </si>
  <si>
    <t>NRG - Gebouw 102</t>
  </si>
  <si>
    <t>NRG - Gebouw 25</t>
  </si>
  <si>
    <t>NRG - Gebouw 38</t>
  </si>
  <si>
    <t>NRG - Gebouw 19 + Gebouw 20</t>
  </si>
  <si>
    <t>52W</t>
  </si>
  <si>
    <t>NRG - Gebouw 40</t>
  </si>
  <si>
    <t>NRG - Gebouw 31</t>
  </si>
  <si>
    <t>NRG - Gebouw 35</t>
  </si>
  <si>
    <t>NRG - Gebouw 39</t>
  </si>
  <si>
    <t>NRG - Gebouw 26</t>
  </si>
  <si>
    <t>NRG - Gebouw 400</t>
  </si>
  <si>
    <t>NRG - Gebouw 013</t>
  </si>
  <si>
    <t>NRG - Gebouw 117</t>
  </si>
  <si>
    <t>Westerduinweg 3, 1755 LE, Petten</t>
  </si>
  <si>
    <t>Afvalbak 43 liter</t>
  </si>
  <si>
    <t>Handdoek automaat</t>
  </si>
  <si>
    <t>Service frequentie</t>
  </si>
  <si>
    <t>Papieren handdoek dispenser</t>
  </si>
  <si>
    <t>Inloopmat 115*200</t>
  </si>
  <si>
    <t>Inloopmat 140*200 cm</t>
  </si>
  <si>
    <t>Inloopmat 85*150 cm</t>
  </si>
  <si>
    <t>Toiletborstel inclusief houder</t>
  </si>
  <si>
    <t>Bedrijfsorgaan</t>
  </si>
  <si>
    <t>Bedrijfsorgaan naam</t>
  </si>
  <si>
    <t>ALGEMENE RUIMTEN</t>
  </si>
  <si>
    <t>0000000002 - Algemene Ruimten</t>
  </si>
  <si>
    <t>LAB NIV 1</t>
  </si>
  <si>
    <t>0040531051 - Solar Energy</t>
  </si>
  <si>
    <t>Afroep</t>
  </si>
  <si>
    <t>BETON_ONGEVERFD</t>
  </si>
  <si>
    <t>OPSLAG SPECIFIEK</t>
  </si>
  <si>
    <t>005a</t>
  </si>
  <si>
    <t>007a</t>
  </si>
  <si>
    <t>GANGEN</t>
  </si>
  <si>
    <t>008a</t>
  </si>
  <si>
    <t>0040531042 - Wind Energy Technology &amp; Systems</t>
  </si>
  <si>
    <t>011a</t>
  </si>
  <si>
    <t>VLOERTEGELS_RUBBER</t>
  </si>
  <si>
    <t>0040531062 - PV Modules &amp; Application</t>
  </si>
  <si>
    <t>013a</t>
  </si>
  <si>
    <t>SANITAIRE RUIMTE ALGEMEEN</t>
  </si>
  <si>
    <t>VLOERTEGELS_PLAVUIZEN</t>
  </si>
  <si>
    <t>COMPUTERRUIMTE SPECIAAL</t>
  </si>
  <si>
    <t>0002190626 - Housing</t>
  </si>
  <si>
    <t>BVO RUIMTEN</t>
  </si>
  <si>
    <t>TECHNISCHE RUIMTE ALGEMEEN</t>
  </si>
  <si>
    <t>0000000001 - BVO Ruimten</t>
  </si>
  <si>
    <t>0040531012 - Biobased and Circular Technologies</t>
  </si>
  <si>
    <t>GIETVLOER</t>
  </si>
  <si>
    <t>003a</t>
  </si>
  <si>
    <t>003b</t>
  </si>
  <si>
    <t>003c</t>
  </si>
  <si>
    <t>MAGAZIJN/OPSLAG</t>
  </si>
  <si>
    <t>TAPIJT</t>
  </si>
  <si>
    <t>KOFFIECORNERS</t>
  </si>
  <si>
    <t>0077770043 - NRG</t>
  </si>
  <si>
    <t>12e</t>
  </si>
  <si>
    <t>26a</t>
  </si>
  <si>
    <t>LAB NIV 3</t>
  </si>
  <si>
    <t>TECHN RUIM SPEC</t>
  </si>
  <si>
    <t>26b</t>
  </si>
  <si>
    <t>LAB NIV 0</t>
  </si>
  <si>
    <t>31a</t>
  </si>
  <si>
    <t>VERKEERRUIM SPEC</t>
  </si>
  <si>
    <t>32a</t>
  </si>
  <si>
    <t>32b</t>
  </si>
  <si>
    <t>32c</t>
  </si>
  <si>
    <t>32d</t>
  </si>
  <si>
    <t>32e</t>
  </si>
  <si>
    <t>33a</t>
  </si>
  <si>
    <t>33b</t>
  </si>
  <si>
    <t>33c</t>
  </si>
  <si>
    <t>100a</t>
  </si>
  <si>
    <t>101a</t>
  </si>
  <si>
    <t>0.1</t>
  </si>
  <si>
    <t>0.13</t>
  </si>
  <si>
    <t>0040531102 - Environmental Assessment</t>
  </si>
  <si>
    <t>0.14</t>
  </si>
  <si>
    <t>0.15</t>
  </si>
  <si>
    <t>0.1a</t>
  </si>
  <si>
    <t>0.2</t>
  </si>
  <si>
    <t>0.27</t>
  </si>
  <si>
    <t>0.28</t>
  </si>
  <si>
    <t>TRAPPEN</t>
  </si>
  <si>
    <t>LIFTEN</t>
  </si>
  <si>
    <t>0.30a</t>
  </si>
  <si>
    <t>0.30B</t>
  </si>
  <si>
    <t>0.32a</t>
  </si>
  <si>
    <t>0.33</t>
  </si>
  <si>
    <t>0.33a</t>
  </si>
  <si>
    <t>0.35</t>
  </si>
  <si>
    <t>SCHACHTEN</t>
  </si>
  <si>
    <t>0.37</t>
  </si>
  <si>
    <t>0.5</t>
  </si>
  <si>
    <t>0.8</t>
  </si>
  <si>
    <t>0.9</t>
  </si>
  <si>
    <t>S003</t>
  </si>
  <si>
    <t>S005</t>
  </si>
  <si>
    <t>S007</t>
  </si>
  <si>
    <t>S009</t>
  </si>
  <si>
    <t>S011</t>
  </si>
  <si>
    <t>S013</t>
  </si>
  <si>
    <t>1.02</t>
  </si>
  <si>
    <t>0099990000 - Structurele leegstand</t>
  </si>
  <si>
    <t>1.06</t>
  </si>
  <si>
    <t>0099999999 - Leegstand</t>
  </si>
  <si>
    <t>1.08</t>
  </si>
  <si>
    <t>0040531023 - Bio Energy</t>
  </si>
  <si>
    <t>1.09</t>
  </si>
  <si>
    <t>1.1</t>
  </si>
  <si>
    <t>1.19</t>
  </si>
  <si>
    <t>1.1a</t>
  </si>
  <si>
    <t>1.26a</t>
  </si>
  <si>
    <t>1.27</t>
  </si>
  <si>
    <t>1.28</t>
  </si>
  <si>
    <t>1.29</t>
  </si>
  <si>
    <t>1.30</t>
  </si>
  <si>
    <t>1.30a</t>
  </si>
  <si>
    <t>1.30b</t>
  </si>
  <si>
    <t>1.32</t>
  </si>
  <si>
    <t>1.32a</t>
  </si>
  <si>
    <t>1.33a</t>
  </si>
  <si>
    <t>1.37</t>
  </si>
  <si>
    <t>S103</t>
  </si>
  <si>
    <t>S105</t>
  </si>
  <si>
    <t>S107</t>
  </si>
  <si>
    <t>S109</t>
  </si>
  <si>
    <t>S111</t>
  </si>
  <si>
    <t>S113</t>
  </si>
  <si>
    <t>0.29b</t>
  </si>
  <si>
    <t>1.26b</t>
  </si>
  <si>
    <t>2.02</t>
  </si>
  <si>
    <t>2.08</t>
  </si>
  <si>
    <t>2.09</t>
  </si>
  <si>
    <t>2.1</t>
  </si>
  <si>
    <t>2.11</t>
  </si>
  <si>
    <t>2.14</t>
  </si>
  <si>
    <t>2.17</t>
  </si>
  <si>
    <t>2.17a</t>
  </si>
  <si>
    <t>2.17b</t>
  </si>
  <si>
    <t>2.18</t>
  </si>
  <si>
    <t>2.19</t>
  </si>
  <si>
    <t>2.1a</t>
  </si>
  <si>
    <t>2.20</t>
  </si>
  <si>
    <t>2.22</t>
  </si>
  <si>
    <t>2.27</t>
  </si>
  <si>
    <t>2.28</t>
  </si>
  <si>
    <t>2.30</t>
  </si>
  <si>
    <t>2.30a</t>
  </si>
  <si>
    <t>2.32</t>
  </si>
  <si>
    <t>2.32a</t>
  </si>
  <si>
    <t>2.33</t>
  </si>
  <si>
    <t>2.33a</t>
  </si>
  <si>
    <t>2.35</t>
  </si>
  <si>
    <t>2.37</t>
  </si>
  <si>
    <t>S203</t>
  </si>
  <si>
    <t>S205</t>
  </si>
  <si>
    <t>S207</t>
  </si>
  <si>
    <t>S209</t>
  </si>
  <si>
    <t>S211</t>
  </si>
  <si>
    <t>S213</t>
  </si>
  <si>
    <t>3.02</t>
  </si>
  <si>
    <t>3.05</t>
  </si>
  <si>
    <t>3.07</t>
  </si>
  <si>
    <t>3.09</t>
  </si>
  <si>
    <t>3.1</t>
  </si>
  <si>
    <t>3.10</t>
  </si>
  <si>
    <t>3.11</t>
  </si>
  <si>
    <t>3.13</t>
  </si>
  <si>
    <t>3.14</t>
  </si>
  <si>
    <t>3.15</t>
  </si>
  <si>
    <t>3.15a</t>
  </si>
  <si>
    <t>3.16</t>
  </si>
  <si>
    <t>3.1a</t>
  </si>
  <si>
    <t>3.1b</t>
  </si>
  <si>
    <t>3.21</t>
  </si>
  <si>
    <t>3.22</t>
  </si>
  <si>
    <t>3.24</t>
  </si>
  <si>
    <t>3.26</t>
  </si>
  <si>
    <t>3.27</t>
  </si>
  <si>
    <t>3.28</t>
  </si>
  <si>
    <t>3.29</t>
  </si>
  <si>
    <t>3.30</t>
  </si>
  <si>
    <t>3.30a</t>
  </si>
  <si>
    <t>3.30B</t>
  </si>
  <si>
    <t>3.32</t>
  </si>
  <si>
    <t>3.32a</t>
  </si>
  <si>
    <t>3.33</t>
  </si>
  <si>
    <t>3.33a</t>
  </si>
  <si>
    <t>3.35</t>
  </si>
  <si>
    <t>3.37</t>
  </si>
  <si>
    <t>S303</t>
  </si>
  <si>
    <t>S305</t>
  </si>
  <si>
    <t>S307</t>
  </si>
  <si>
    <t>S309</t>
  </si>
  <si>
    <t>S311</t>
  </si>
  <si>
    <t>S313</t>
  </si>
  <si>
    <t>4.01</t>
  </si>
  <si>
    <t>4.02</t>
  </si>
  <si>
    <t>4.03</t>
  </si>
  <si>
    <t>4.04</t>
  </si>
  <si>
    <t>4.29</t>
  </si>
  <si>
    <t>K01</t>
  </si>
  <si>
    <t>K02</t>
  </si>
  <si>
    <t>K04</t>
  </si>
  <si>
    <t>K06</t>
  </si>
  <si>
    <t>K07</t>
  </si>
  <si>
    <t>K08</t>
  </si>
  <si>
    <t>K10</t>
  </si>
  <si>
    <t>K13</t>
  </si>
  <si>
    <t>BETON_GEVERFD</t>
  </si>
  <si>
    <t>K14</t>
  </si>
  <si>
    <t>K15</t>
  </si>
  <si>
    <t>K17</t>
  </si>
  <si>
    <t>K21</t>
  </si>
  <si>
    <t>K23</t>
  </si>
  <si>
    <t>K24</t>
  </si>
  <si>
    <t>K25</t>
  </si>
  <si>
    <t>K26</t>
  </si>
  <si>
    <t>K26a</t>
  </si>
  <si>
    <t>K27</t>
  </si>
  <si>
    <t>K28</t>
  </si>
  <si>
    <t>K30</t>
  </si>
  <si>
    <t>K30L</t>
  </si>
  <si>
    <t>K34</t>
  </si>
  <si>
    <t>NVT</t>
  </si>
  <si>
    <t>K35</t>
  </si>
  <si>
    <t>K37</t>
  </si>
  <si>
    <t>SK03</t>
  </si>
  <si>
    <t>SK05</t>
  </si>
  <si>
    <t>SK07</t>
  </si>
  <si>
    <t>SK09</t>
  </si>
  <si>
    <t>SK11</t>
  </si>
  <si>
    <t>SK13</t>
  </si>
  <si>
    <t>0002130912 - Human Resources ECN</t>
  </si>
  <si>
    <t>0002140362 - Control project support</t>
  </si>
  <si>
    <t>0.10</t>
  </si>
  <si>
    <t>VERGADERRUIMTEN</t>
  </si>
  <si>
    <t>0002140861 - Services facilitair</t>
  </si>
  <si>
    <t>0.12</t>
  </si>
  <si>
    <t>0002141062 - Control ECN</t>
  </si>
  <si>
    <t>0002140208 - Inkoop ECN</t>
  </si>
  <si>
    <t>0.22</t>
  </si>
  <si>
    <t>0.22a</t>
  </si>
  <si>
    <t>0.22b</t>
  </si>
  <si>
    <t>0.22c</t>
  </si>
  <si>
    <t>0.23a</t>
  </si>
  <si>
    <t>0.24</t>
  </si>
  <si>
    <t>0.24a</t>
  </si>
  <si>
    <t>0.24b</t>
  </si>
  <si>
    <t>0.24c</t>
  </si>
  <si>
    <t>0.24d</t>
  </si>
  <si>
    <t>0.26</t>
  </si>
  <si>
    <t>0.38</t>
  </si>
  <si>
    <t>0.38a</t>
  </si>
  <si>
    <t>0.38b</t>
  </si>
  <si>
    <t>0.38c</t>
  </si>
  <si>
    <t>0.38d</t>
  </si>
  <si>
    <t>0.38e</t>
  </si>
  <si>
    <t>0.38f</t>
  </si>
  <si>
    <t>0.39</t>
  </si>
  <si>
    <t>0.43</t>
  </si>
  <si>
    <t>0.45</t>
  </si>
  <si>
    <t>0.48</t>
  </si>
  <si>
    <t>1.03</t>
  </si>
  <si>
    <t>1.04</t>
  </si>
  <si>
    <t>1.12</t>
  </si>
  <si>
    <t>1.13</t>
  </si>
  <si>
    <t>1.15</t>
  </si>
  <si>
    <t>1.20</t>
  </si>
  <si>
    <t>1.21</t>
  </si>
  <si>
    <t>1.22</t>
  </si>
  <si>
    <t>1.22a</t>
  </si>
  <si>
    <t>1.22b</t>
  </si>
  <si>
    <t>1.22c</t>
  </si>
  <si>
    <t>1.23</t>
  </si>
  <si>
    <t>1.23a</t>
  </si>
  <si>
    <t>1.25</t>
  </si>
  <si>
    <t>1.25a</t>
  </si>
  <si>
    <t>1.25b</t>
  </si>
  <si>
    <t>1.25S</t>
  </si>
  <si>
    <t>1.38</t>
  </si>
  <si>
    <t>1.38b</t>
  </si>
  <si>
    <t>1.38c</t>
  </si>
  <si>
    <t>1.38d</t>
  </si>
  <si>
    <t>1.38e</t>
  </si>
  <si>
    <t>1.38f</t>
  </si>
  <si>
    <t>1.47</t>
  </si>
  <si>
    <t>1.48</t>
  </si>
  <si>
    <t>2.01</t>
  </si>
  <si>
    <t>2.03</t>
  </si>
  <si>
    <t>2.04</t>
  </si>
  <si>
    <t>2.05</t>
  </si>
  <si>
    <t>2.06</t>
  </si>
  <si>
    <t>2.07</t>
  </si>
  <si>
    <t>2.10</t>
  </si>
  <si>
    <t>2.12</t>
  </si>
  <si>
    <t>2.13</t>
  </si>
  <si>
    <t>2.15</t>
  </si>
  <si>
    <t>2.16</t>
  </si>
  <si>
    <t>2.21</t>
  </si>
  <si>
    <t>2.22a</t>
  </si>
  <si>
    <t>2.22b</t>
  </si>
  <si>
    <t>2.22c</t>
  </si>
  <si>
    <t>2.23</t>
  </si>
  <si>
    <t>2.23a</t>
  </si>
  <si>
    <t>2.24</t>
  </si>
  <si>
    <t>2.25</t>
  </si>
  <si>
    <t>2.25b</t>
  </si>
  <si>
    <t>2.36</t>
  </si>
  <si>
    <t>2.38</t>
  </si>
  <si>
    <t>2.38b</t>
  </si>
  <si>
    <t>2.38c</t>
  </si>
  <si>
    <t>2.38d</t>
  </si>
  <si>
    <t>2.38e</t>
  </si>
  <si>
    <t>2.38f</t>
  </si>
  <si>
    <t>2.38g</t>
  </si>
  <si>
    <t>2.45</t>
  </si>
  <si>
    <t>2.46</t>
  </si>
  <si>
    <t>2.47</t>
  </si>
  <si>
    <t>2.48</t>
  </si>
  <si>
    <t>K.02</t>
  </si>
  <si>
    <t>K.03</t>
  </si>
  <si>
    <t>K.030</t>
  </si>
  <si>
    <t>K.031a</t>
  </si>
  <si>
    <t>K.04</t>
  </si>
  <si>
    <t>K.05</t>
  </si>
  <si>
    <t>0002190622 - Werkplekbeheer</t>
  </si>
  <si>
    <t>0002190625 - Infrastructuur</t>
  </si>
  <si>
    <t>K.06</t>
  </si>
  <si>
    <t>K.07</t>
  </si>
  <si>
    <t>0002140881 - CREF Organisatie</t>
  </si>
  <si>
    <t>K.08</t>
  </si>
  <si>
    <t>K.09</t>
  </si>
  <si>
    <t>K.10</t>
  </si>
  <si>
    <t>K.11</t>
  </si>
  <si>
    <t>EHBO/KOLFKAMER</t>
  </si>
  <si>
    <t>K.14</t>
  </si>
  <si>
    <t>K.15</t>
  </si>
  <si>
    <t>K.17</t>
  </si>
  <si>
    <t>K.19</t>
  </si>
  <si>
    <t>K.21</t>
  </si>
  <si>
    <t>K.22</t>
  </si>
  <si>
    <t>K.23</t>
  </si>
  <si>
    <t>K.24</t>
  </si>
  <si>
    <t>K.25</t>
  </si>
  <si>
    <t>K.26</t>
  </si>
  <si>
    <t>K.38b</t>
  </si>
  <si>
    <t>K.38d</t>
  </si>
  <si>
    <t>K.38e</t>
  </si>
  <si>
    <t>K.38f</t>
  </si>
  <si>
    <t>K0.31</t>
  </si>
  <si>
    <t>0.02a</t>
  </si>
  <si>
    <t>0.02b</t>
  </si>
  <si>
    <t>0.02c</t>
  </si>
  <si>
    <t>0.02d</t>
  </si>
  <si>
    <t>0.07a</t>
  </si>
  <si>
    <t>0.07b</t>
  </si>
  <si>
    <t>0.08a</t>
  </si>
  <si>
    <t>0.08b</t>
  </si>
  <si>
    <t>0.09</t>
  </si>
  <si>
    <t>0.01a</t>
  </si>
  <si>
    <t>0.05a</t>
  </si>
  <si>
    <t>0.05b</t>
  </si>
  <si>
    <t>0.05c</t>
  </si>
  <si>
    <t>0.05d</t>
  </si>
  <si>
    <t>0.05e</t>
  </si>
  <si>
    <t>0.05f</t>
  </si>
  <si>
    <t>1.02a</t>
  </si>
  <si>
    <t>0.31</t>
  </si>
  <si>
    <t>0.34</t>
  </si>
  <si>
    <t>0.36</t>
  </si>
  <si>
    <t>0.39a</t>
  </si>
  <si>
    <t>0.40</t>
  </si>
  <si>
    <t>0.41</t>
  </si>
  <si>
    <t>0040510111 - Directie ET</t>
  </si>
  <si>
    <t>0002190412 - Veiligheid &amp; Milieu ECN</t>
  </si>
  <si>
    <t>1.31</t>
  </si>
  <si>
    <t>1.33b</t>
  </si>
  <si>
    <t>1.34</t>
  </si>
  <si>
    <t>1.36</t>
  </si>
  <si>
    <t>1.36a</t>
  </si>
  <si>
    <t>1.36b</t>
  </si>
  <si>
    <t>0050510223 - BD SE Conversie</t>
  </si>
  <si>
    <t>0040531041 - Wind Energy</t>
  </si>
  <si>
    <t>2.31</t>
  </si>
  <si>
    <t>2.33b</t>
  </si>
  <si>
    <t>2.34</t>
  </si>
  <si>
    <t>2.36a</t>
  </si>
  <si>
    <t>2.39</t>
  </si>
  <si>
    <t>VLOERTEGELS_KERAMIEK</t>
  </si>
  <si>
    <t>2.39a</t>
  </si>
  <si>
    <t>2.36b</t>
  </si>
  <si>
    <t>3.01</t>
  </si>
  <si>
    <t>3.03</t>
  </si>
  <si>
    <t>3.04</t>
  </si>
  <si>
    <t>3.06</t>
  </si>
  <si>
    <t>3.08</t>
  </si>
  <si>
    <t>3.12</t>
  </si>
  <si>
    <t>3.18</t>
  </si>
  <si>
    <t>3.19</t>
  </si>
  <si>
    <t>3.20</t>
  </si>
  <si>
    <t>3.31</t>
  </si>
  <si>
    <t>3.33b</t>
  </si>
  <si>
    <t>3.34</t>
  </si>
  <si>
    <t>3.36</t>
  </si>
  <si>
    <t>3.36a</t>
  </si>
  <si>
    <t>3.38</t>
  </si>
  <si>
    <t>4.30</t>
  </si>
  <si>
    <t>4.31</t>
  </si>
  <si>
    <t>4.32</t>
  </si>
  <si>
    <t>4.33</t>
  </si>
  <si>
    <t>4.37</t>
  </si>
  <si>
    <t>4.38</t>
  </si>
  <si>
    <t>0.12b</t>
  </si>
  <si>
    <t>V0.02</t>
  </si>
  <si>
    <t>V0.05</t>
  </si>
  <si>
    <t>TRAANPLAAT</t>
  </si>
  <si>
    <t>1.09a</t>
  </si>
  <si>
    <t>1.10a</t>
  </si>
  <si>
    <t>V1.01</t>
  </si>
  <si>
    <t>V1.02</t>
  </si>
  <si>
    <t>V1.03</t>
  </si>
  <si>
    <t>V1.04</t>
  </si>
  <si>
    <t>V1.05</t>
  </si>
  <si>
    <t>V2.01</t>
  </si>
  <si>
    <t>V2.02</t>
  </si>
  <si>
    <t>V2.03</t>
  </si>
  <si>
    <t>V2.04</t>
  </si>
  <si>
    <t>V2.05</t>
  </si>
  <si>
    <t>VLOERTEGELS_COMPUTER</t>
  </si>
  <si>
    <t>V3.01</t>
  </si>
  <si>
    <t>V3.02</t>
  </si>
  <si>
    <t>V3.03</t>
  </si>
  <si>
    <t>V3.04</t>
  </si>
  <si>
    <t>V3.05</t>
  </si>
  <si>
    <t>K.01</t>
  </si>
  <si>
    <t>K.03a</t>
  </si>
  <si>
    <t>TECHN RUIMTE ALG</t>
  </si>
  <si>
    <t>K.07A</t>
  </si>
  <si>
    <t>K.09a</t>
  </si>
  <si>
    <t>K.09b</t>
  </si>
  <si>
    <t>K.10a</t>
  </si>
  <si>
    <t>K.10b</t>
  </si>
  <si>
    <t>K.10c</t>
  </si>
  <si>
    <t>K.10d</t>
  </si>
  <si>
    <t>K.12</t>
  </si>
  <si>
    <t>K.13</t>
  </si>
  <si>
    <t>VK.02</t>
  </si>
  <si>
    <t>VK.05</t>
  </si>
  <si>
    <t>0.01b</t>
  </si>
  <si>
    <t>VERKEERSRUIMTE ALGEMEEN</t>
  </si>
  <si>
    <t>0.03a</t>
  </si>
  <si>
    <t>nio</t>
  </si>
  <si>
    <t>niet in onderhoud</t>
  </si>
  <si>
    <t>TNO 127-20</t>
  </si>
  <si>
    <t>TNO 127-19</t>
  </si>
  <si>
    <t>TNO 127-29</t>
  </si>
  <si>
    <t>TNO 127-31</t>
  </si>
  <si>
    <t>TNO 127-35</t>
  </si>
  <si>
    <t>TNO 127-38</t>
  </si>
  <si>
    <t>TNO 127-39</t>
  </si>
  <si>
    <t>TNO 127-40</t>
  </si>
  <si>
    <t>TNO 127-42</t>
  </si>
  <si>
    <t>TNO 127-62</t>
  </si>
  <si>
    <t>Niet in onderhoud</t>
  </si>
  <si>
    <t>NRG Terrein Petten</t>
  </si>
  <si>
    <t>Handyman</t>
  </si>
  <si>
    <t>Legen asbakken in rook abri's</t>
  </si>
  <si>
    <t xml:space="preserve">Gevelonderhoud en zonnepanelen </t>
  </si>
  <si>
    <t>Reinigen zonnepanelen</t>
  </si>
  <si>
    <t>Vloer alleen vegen</t>
  </si>
  <si>
    <t xml:space="preserve">Petten, Alkmaar &amp; Arnhem </t>
  </si>
  <si>
    <t xml:space="preserve">Buitenentree </t>
  </si>
  <si>
    <t>Buitenentree</t>
  </si>
  <si>
    <t>steen</t>
  </si>
  <si>
    <t>1 x per 2 weken</t>
  </si>
  <si>
    <t xml:space="preserve">Reinigen binnenzijde koelkasten </t>
  </si>
  <si>
    <t>TNO</t>
  </si>
  <si>
    <t>SP</t>
  </si>
  <si>
    <t>TNO terrein Petten</t>
  </si>
  <si>
    <t>Handdoekrollen (rollen)</t>
  </si>
  <si>
    <t>Servetten (dozen)</t>
  </si>
  <si>
    <t>Naam client</t>
  </si>
  <si>
    <t>Plaats</t>
  </si>
  <si>
    <t>Q1 2021</t>
  </si>
  <si>
    <t>Q2 2021</t>
  </si>
  <si>
    <t>Q3 2021</t>
  </si>
  <si>
    <t>Q4 2021</t>
  </si>
  <si>
    <t>NRG - gebouw 423</t>
  </si>
  <si>
    <t>Petten</t>
  </si>
  <si>
    <t>NRG - Gebouw 2</t>
  </si>
  <si>
    <t>NRG - Brandweer</t>
  </si>
  <si>
    <t>NRG - Gebouw 32</t>
  </si>
  <si>
    <t>NRG - Gebouw 37</t>
  </si>
  <si>
    <t>NRG - Gebouw 29</t>
  </si>
  <si>
    <t>NRG - Gebouw 71</t>
  </si>
  <si>
    <t>NRG - Gebouw 21</t>
  </si>
  <si>
    <t>NRG - Gebouw 15 + Gebouw 11</t>
  </si>
  <si>
    <t>NRG - Bewaking 1 + Gebouw 62</t>
  </si>
  <si>
    <t>NRG - Gebouw 22</t>
  </si>
  <si>
    <t>NRG - Bewaking 300</t>
  </si>
  <si>
    <t>NRG - Gebouw 113</t>
  </si>
  <si>
    <t>NRG - Gebouw 34</t>
  </si>
  <si>
    <t>NRG - Gebouw 3 (600)</t>
  </si>
  <si>
    <t>Reinigen rook Abri's</t>
  </si>
  <si>
    <t>1e etage</t>
  </si>
  <si>
    <t>NRG - Gebouw 104</t>
  </si>
  <si>
    <t>NRG - Gebouw 103</t>
  </si>
  <si>
    <t>NRG - Gebouw 115</t>
  </si>
  <si>
    <t>NRG - Gebouw 106</t>
  </si>
  <si>
    <t>NRG - Gebouw 107</t>
  </si>
  <si>
    <t>uren per beurt</t>
  </si>
  <si>
    <t xml:space="preserve">Gevel reiniging steen ruw </t>
  </si>
  <si>
    <t>Gevel reiniging steen glad</t>
  </si>
  <si>
    <t>Gevel reiniging metaal / kunststof</t>
  </si>
  <si>
    <t>Prijsvorming Stoelen/banken/fauteuils reiniging (uitvoering op afroep)</t>
  </si>
  <si>
    <t>(inclusief materialen en middelen)</t>
  </si>
  <si>
    <t>Aantal stuks 0-10</t>
  </si>
  <si>
    <t>Aantal stuks 11-50</t>
  </si>
  <si>
    <t>Aantal stuks 51-100</t>
  </si>
  <si>
    <t>Aantal stuks &gt; 100</t>
  </si>
  <si>
    <t xml:space="preserve">Stoelen stoffering koolzuurreiniging </t>
  </si>
  <si>
    <t xml:space="preserve">Stoelen stoffering shamponeren </t>
  </si>
  <si>
    <t>Stoelen stoffering poederreinging</t>
  </si>
  <si>
    <t>Verbruiksoverzicht NRG</t>
  </si>
  <si>
    <t>Locatie*</t>
  </si>
  <si>
    <t>Centrale Hal</t>
  </si>
  <si>
    <t>Op afroep</t>
  </si>
  <si>
    <t>Uurlonen per 1 april 2022</t>
  </si>
  <si>
    <t>Kosten  Afvalservice per jaar</t>
  </si>
  <si>
    <t>Inloopmat 150*200</t>
  </si>
  <si>
    <t>LINOLEUM_NORMAAL</t>
  </si>
  <si>
    <t>Lino</t>
  </si>
  <si>
    <t>E&amp;W</t>
  </si>
  <si>
    <t>LASERRUIMTE</t>
  </si>
  <si>
    <t>POSTKAMER</t>
  </si>
  <si>
    <t>GROTE VERGADERZAAL</t>
  </si>
  <si>
    <t>Cocon West</t>
  </si>
  <si>
    <t>Cocon East</t>
  </si>
  <si>
    <t>Cocon South</t>
  </si>
  <si>
    <t>Cocon North</t>
  </si>
  <si>
    <t>WASRUIMTE / TOILET</t>
  </si>
  <si>
    <t>015A</t>
  </si>
  <si>
    <t>WAS- EN KLEEDRUIMTE</t>
  </si>
  <si>
    <t>CONTROLEKAMER</t>
  </si>
  <si>
    <t>KLEEDRUIMTE DAMES</t>
  </si>
  <si>
    <t>Vergaderzaal</t>
  </si>
  <si>
    <t xml:space="preserve">0.35a </t>
  </si>
  <si>
    <t>KEUKENTJE regelkamer</t>
  </si>
  <si>
    <t>Personensluis</t>
  </si>
  <si>
    <t>Nooddouche</t>
  </si>
  <si>
    <t>0,38a</t>
  </si>
  <si>
    <t>0.44</t>
  </si>
  <si>
    <t>1.18A</t>
  </si>
  <si>
    <t>ENTREE HFR</t>
  </si>
  <si>
    <t>k.02</t>
  </si>
  <si>
    <t>Kleedruimte contractors</t>
  </si>
  <si>
    <t>Kantine</t>
  </si>
  <si>
    <t>Kantoorruimte</t>
  </si>
  <si>
    <t>13667036 NRG 117</t>
  </si>
  <si>
    <t>begane grond</t>
  </si>
  <si>
    <t>Entree/Verkeersruimte</t>
  </si>
  <si>
    <t>HAL</t>
  </si>
  <si>
    <t>tegel</t>
  </si>
  <si>
    <t>Trapopgang</t>
  </si>
  <si>
    <t>Vekeersruimte</t>
  </si>
  <si>
    <t>Natuurvloer</t>
  </si>
  <si>
    <t>LINO</t>
  </si>
  <si>
    <t xml:space="preserve">Linoleum </t>
  </si>
  <si>
    <t>13667040 NRG  NDO Gebouw 113</t>
  </si>
  <si>
    <t>13667045 NRG 412 Loge DWT</t>
  </si>
  <si>
    <t>Droogloopmat</t>
  </si>
  <si>
    <t>TOILETGROEP + DOUCHES</t>
  </si>
  <si>
    <t>Tijdelijke kantine (DWT)</t>
  </si>
  <si>
    <t>Tijdelijke kantoorunit BG (DWT)</t>
  </si>
  <si>
    <t>Tijdelijke kantoorunit 1e VD (DWT)</t>
  </si>
  <si>
    <t>Sanitair toilet</t>
  </si>
  <si>
    <t>werkplaats</t>
  </si>
  <si>
    <t>Dieptereiniging en Olieën afzuigkappen in bedrijfsrestaurant (1x per 6 weken)</t>
  </si>
  <si>
    <t>Tapijtreiniging (zalen rond de kerst, kantoren rond de zomervakantie)</t>
  </si>
  <si>
    <t>Kleinschaligheid / Looptijden</t>
  </si>
  <si>
    <t>Opmerking</t>
  </si>
  <si>
    <t>Aantal*</t>
  </si>
  <si>
    <t xml:space="preserve">*De aantallen in dit overzicht zijn een schatting, na gunnign zullen op basis van de definitief geplaatste aantallen de bedragen worden aangepast. </t>
  </si>
  <si>
    <t xml:space="preserve">*Aan de opgegeven indicatieve eenheden kunnen geen rechten worden ontleend. Na gunning worden op basis van de werkelijk aantallen geplaatste voorzieningen de factuurbedragen aangepast. </t>
  </si>
  <si>
    <t xml:space="preserve">* Machine kosten kunnen worden ingevuld voor het gehele terrein in Petten. </t>
  </si>
  <si>
    <t>versie NvI</t>
  </si>
  <si>
    <t>Eenmalige kosten inventairsatie gebouwen NRG</t>
  </si>
  <si>
    <t xml:space="preserve">Eenmalige kosten inventairsatie gebouwen TNO </t>
  </si>
  <si>
    <t>BEOORDELINGSBEDRAG NRG</t>
  </si>
  <si>
    <t>BEOORDELINGSBEDRAG TNO</t>
  </si>
  <si>
    <t xml:space="preserve">Perceel 1 NRG:  </t>
  </si>
  <si>
    <t xml:space="preserve">Perceel 1 TNO: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</si>
</sst>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_ [$€-2]\ * #,##0.00_ ;_ [$€-2]\ * \-#,##0.00_ ;_ [$€-2]\ * &quot;-&quot;??_ ;_ @_ "/>
    <numFmt numFmtId="189" formatCode="[$-413]d\-mmm\-yy;@"/>
    <numFmt numFmtId="190" formatCode="&quot;Fl.&quot;#,##0.00;[Red]\-&quot;Fl.&quot;#,##0.00"/>
    <numFmt numFmtId="191" formatCode="&quot;Fl.&quot;#,##0_);[Red]\(&quot;Fl.&quot;#,##0\)"/>
    <numFmt numFmtId="192" formatCode="_-\F* #,##0.00_-;\-\F* #,##0.00_-;_-\F* &quot;-&quot;??_-;_-@_-"/>
    <numFmt numFmtId="193" formatCode="&quot;fl&quot;\ #,##0_-;[Red]&quot;fl&quot;\ #,##0\-"/>
    <numFmt numFmtId="194" formatCode="_-\€\ * #,##0.00"/>
    <numFmt numFmtId="195" formatCode="0\ &quot;m2&quot;"/>
    <numFmt numFmtId="196" formatCode="_-&quot;F&quot;\ * #,##0.00_-;_-&quot;F&quot;\ * #,##0.00\-;_-&quot;F&quot;\ * &quot;-&quot;??_-;_-@_-"/>
    <numFmt numFmtId="197" formatCode="#,##0.00_ ;\-#,##0.00\ "/>
    <numFmt numFmtId="198" formatCode="#,##0.00_ ;[Red]\-#,##0.00\ "/>
    <numFmt numFmtId="199" formatCode="#,##0_ ;[Red]\-#,##0\ "/>
    <numFmt numFmtId="200" formatCode="_(* #,##0_);_(* \(#,##0\);_(* &quot;-&quot;??_);_(@_)"/>
  </numFmts>
  <fonts count="13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sz val="8"/>
      <name val="MS Sans Serif"/>
    </font>
    <font>
      <b/>
      <sz val="14"/>
      <color theme="1"/>
      <name val="Verdana"/>
      <family val="2"/>
    </font>
    <font>
      <sz val="10"/>
      <color theme="1"/>
      <name val="Verdana"/>
      <family val="2"/>
    </font>
    <font>
      <b/>
      <sz val="10"/>
      <color theme="1"/>
      <name val="Verdana"/>
      <family val="2"/>
    </font>
    <font>
      <sz val="10"/>
      <name val="Symbol"/>
      <family val="1"/>
      <charset val="2"/>
    </font>
    <font>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6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0" tint="-0.249977111117893"/>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rgb="FFC4BD97"/>
        <bgColor indexed="64"/>
      </patternFill>
    </fill>
    <fill>
      <patternFill patternType="solid">
        <fgColor rgb="FFFFFF0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rgb="FF0AAAFF"/>
      </left>
      <right/>
      <top style="medium">
        <color rgb="FF0AAAFF"/>
      </top>
      <bottom/>
      <diagonal/>
    </border>
    <border>
      <left/>
      <right/>
      <top style="medium">
        <color rgb="FF0AAAFF"/>
      </top>
      <bottom/>
      <diagonal/>
    </border>
    <border>
      <left style="medium">
        <color rgb="FF0AAAFF"/>
      </left>
      <right/>
      <top/>
      <bottom/>
      <diagonal/>
    </border>
    <border>
      <left style="medium">
        <color rgb="FF0AAAFF"/>
      </left>
      <right/>
      <top/>
      <bottom style="medium">
        <color rgb="FF0AAAFF"/>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52930">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3" applyNumberFormat="0" applyFill="0" applyAlignment="0" applyProtection="0"/>
    <xf numFmtId="0" fontId="17" fillId="0" borderId="14" applyNumberFormat="0" applyFill="0" applyAlignment="0" applyProtection="0"/>
    <xf numFmtId="0" fontId="18" fillId="0" borderId="15"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6" applyNumberFormat="0" applyAlignment="0" applyProtection="0"/>
    <xf numFmtId="0" fontId="23" fillId="7" borderId="17" applyNumberFormat="0" applyAlignment="0" applyProtection="0"/>
    <xf numFmtId="0" fontId="24" fillId="7" borderId="16" applyNumberFormat="0" applyAlignment="0" applyProtection="0"/>
    <xf numFmtId="0" fontId="25" fillId="0" borderId="18" applyNumberFormat="0" applyFill="0" applyAlignment="0" applyProtection="0"/>
    <xf numFmtId="0" fontId="26" fillId="8" borderId="19"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1"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20"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32" fillId="0" borderId="0" applyFont="0" applyFill="0" applyBorder="0" applyAlignment="0" applyProtection="0"/>
    <xf numFmtId="183" fontId="32"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3" applyNumberFormat="0" applyAlignment="0" applyProtection="0"/>
    <xf numFmtId="0" fontId="8" fillId="0" borderId="0"/>
    <xf numFmtId="0" fontId="41" fillId="55" borderId="23" applyNumberFormat="0" applyAlignment="0" applyProtection="0"/>
    <xf numFmtId="0" fontId="42" fillId="56" borderId="24" applyNumberFormat="0" applyAlignment="0" applyProtection="0"/>
    <xf numFmtId="0" fontId="42" fillId="56" borderId="24" applyNumberFormat="0" applyAlignment="0" applyProtection="0"/>
    <xf numFmtId="0" fontId="43" fillId="0" borderId="0" applyNumberFormat="0" applyFill="0" applyBorder="0" applyAlignment="0" applyProtection="0"/>
    <xf numFmtId="0" fontId="44" fillId="0" borderId="25"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6" applyNumberFormat="0" applyFill="0" applyAlignment="0" applyProtection="0"/>
    <xf numFmtId="0" fontId="47" fillId="0" borderId="27" applyNumberFormat="0" applyFill="0" applyAlignment="0" applyProtection="0"/>
    <xf numFmtId="0" fontId="48" fillId="0" borderId="28" applyNumberFormat="0" applyFill="0" applyAlignment="0" applyProtection="0"/>
    <xf numFmtId="0" fontId="48" fillId="0" borderId="0" applyNumberFormat="0" applyFill="0" applyBorder="0" applyAlignment="0" applyProtection="0"/>
    <xf numFmtId="0" fontId="49" fillId="57" borderId="23" applyNumberFormat="0" applyAlignment="0" applyProtection="0"/>
    <xf numFmtId="0" fontId="36" fillId="58" borderId="1"/>
    <xf numFmtId="0" fontId="50" fillId="0" borderId="29" applyNumberFormat="0" applyFill="0" applyAlignment="0" applyProtection="0"/>
    <xf numFmtId="0" fontId="51" fillId="0" borderId="30" applyNumberFormat="0" applyFill="0" applyAlignment="0" applyProtection="0"/>
    <xf numFmtId="0" fontId="52" fillId="0" borderId="31"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2"/>
    <xf numFmtId="0" fontId="55" fillId="0" borderId="33" applyNumberFormat="0" applyFill="0" applyAlignment="0" applyProtection="0"/>
    <xf numFmtId="190"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4" applyNumberFormat="0" applyFont="0" applyAlignment="0" applyProtection="0"/>
    <xf numFmtId="0" fontId="35" fillId="59" borderId="34" applyNumberFormat="0" applyFont="0" applyAlignment="0" applyProtection="0"/>
    <xf numFmtId="0" fontId="57" fillId="37" borderId="0" applyNumberFormat="0" applyBorder="0" applyAlignment="0" applyProtection="0"/>
    <xf numFmtId="0" fontId="58" fillId="55" borderId="35" applyNumberFormat="0" applyAlignment="0" applyProtection="0"/>
    <xf numFmtId="0" fontId="54" fillId="60" borderId="36"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7" applyNumberFormat="0" applyFill="0" applyAlignment="0" applyProtection="0"/>
    <xf numFmtId="0" fontId="61" fillId="0" borderId="38" applyNumberFormat="0" applyFill="0" applyAlignment="0" applyProtection="0"/>
    <xf numFmtId="0" fontId="58" fillId="54" borderId="35" applyNumberFormat="0" applyAlignment="0" applyProtection="0"/>
    <xf numFmtId="191" fontId="4" fillId="0" borderId="0"/>
    <xf numFmtId="192"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3"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4" fontId="36" fillId="0" borderId="0"/>
    <xf numFmtId="194"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2"/>
    <xf numFmtId="195"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6" fontId="8" fillId="0" borderId="0" applyFont="0" applyFill="0" applyBorder="0" applyAlignment="0" applyProtection="0"/>
    <xf numFmtId="0" fontId="1" fillId="0" borderId="0"/>
    <xf numFmtId="0" fontId="116" fillId="0" borderId="0" applyNumberFormat="0" applyFill="0" applyBorder="0" applyAlignment="0" applyProtection="0"/>
    <xf numFmtId="0" fontId="117" fillId="0" borderId="13" applyNumberFormat="0" applyFill="0" applyAlignment="0" applyProtection="0"/>
    <xf numFmtId="0" fontId="118" fillId="0" borderId="14" applyNumberFormat="0" applyFill="0" applyAlignment="0" applyProtection="0"/>
    <xf numFmtId="0" fontId="119" fillId="0" borderId="15" applyNumberFormat="0" applyFill="0" applyAlignment="0" applyProtection="0"/>
    <xf numFmtId="0" fontId="119" fillId="0" borderId="0" applyNumberFormat="0" applyFill="0" applyBorder="0" applyAlignment="0" applyProtection="0"/>
    <xf numFmtId="0" fontId="120" fillId="3" borderId="0" applyNumberFormat="0" applyBorder="0" applyAlignment="0" applyProtection="0"/>
    <xf numFmtId="0" fontId="39" fillId="4" borderId="0" applyNumberFormat="0" applyBorder="0" applyAlignment="0" applyProtection="0"/>
    <xf numFmtId="0" fontId="121" fillId="5" borderId="0" applyNumberFormat="0" applyBorder="0" applyAlignment="0" applyProtection="0"/>
    <xf numFmtId="0" fontId="122" fillId="6" borderId="16" applyNumberFormat="0" applyAlignment="0" applyProtection="0"/>
    <xf numFmtId="0" fontId="123" fillId="7" borderId="17" applyNumberFormat="0" applyAlignment="0" applyProtection="0"/>
    <xf numFmtId="0" fontId="124" fillId="7" borderId="16" applyNumberFormat="0" applyAlignment="0" applyProtection="0"/>
    <xf numFmtId="0" fontId="125" fillId="0" borderId="18" applyNumberFormat="0" applyFill="0" applyAlignment="0" applyProtection="0"/>
    <xf numFmtId="0" fontId="126" fillId="8" borderId="19" applyNumberFormat="0" applyAlignment="0" applyProtection="0"/>
    <xf numFmtId="0" fontId="127" fillId="0" borderId="0" applyNumberFormat="0" applyFill="0" applyBorder="0" applyAlignment="0" applyProtection="0"/>
    <xf numFmtId="0" fontId="34" fillId="9" borderId="20" applyNumberFormat="0" applyFont="0" applyAlignment="0" applyProtection="0"/>
    <xf numFmtId="0" fontId="128" fillId="0" borderId="0" applyNumberFormat="0" applyFill="0" applyBorder="0" applyAlignment="0" applyProtection="0"/>
    <xf numFmtId="0" fontId="129" fillId="0" borderId="21" applyNumberFormat="0" applyFill="0" applyAlignment="0" applyProtection="0"/>
    <xf numFmtId="0" fontId="130"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130" fillId="13" borderId="0" applyNumberFormat="0" applyBorder="0" applyAlignment="0" applyProtection="0"/>
    <xf numFmtId="0" fontId="130"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130" fillId="17" borderId="0" applyNumberFormat="0" applyBorder="0" applyAlignment="0" applyProtection="0"/>
    <xf numFmtId="0" fontId="130" fillId="18"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130" fillId="21" borderId="0" applyNumberFormat="0" applyBorder="0" applyAlignment="0" applyProtection="0"/>
    <xf numFmtId="0" fontId="130"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130" fillId="25" borderId="0" applyNumberFormat="0" applyBorder="0" applyAlignment="0" applyProtection="0"/>
    <xf numFmtId="0" fontId="130" fillId="26" borderId="0" applyNumberFormat="0" applyBorder="0" applyAlignment="0" applyProtection="0"/>
    <xf numFmtId="0" fontId="34" fillId="27" borderId="0" applyNumberFormat="0" applyBorder="0" applyAlignment="0" applyProtection="0"/>
    <xf numFmtId="0" fontId="34" fillId="28" borderId="0" applyNumberFormat="0" applyBorder="0" applyAlignment="0" applyProtection="0"/>
    <xf numFmtId="0" fontId="130" fillId="29" borderId="0" applyNumberFormat="0" applyBorder="0" applyAlignment="0" applyProtection="0"/>
    <xf numFmtId="0" fontId="130" fillId="30" borderId="0" applyNumberFormat="0" applyBorder="0" applyAlignment="0" applyProtection="0"/>
    <xf numFmtId="0" fontId="34" fillId="31" borderId="0" applyNumberFormat="0" applyBorder="0" applyAlignment="0" applyProtection="0"/>
    <xf numFmtId="0" fontId="34" fillId="32" borderId="0" applyNumberFormat="0" applyBorder="0" applyAlignment="0" applyProtection="0"/>
    <xf numFmtId="0" fontId="130" fillId="33" borderId="0" applyNumberFormat="0" applyBorder="0" applyAlignment="0" applyProtection="0"/>
    <xf numFmtId="0" fontId="122" fillId="6" borderId="16" applyNumberFormat="0" applyAlignment="0" applyProtection="0"/>
  </cellStyleXfs>
  <cellXfs count="809">
    <xf numFmtId="0" fontId="0" fillId="0" borderId="0" xfId="0"/>
    <xf numFmtId="0" fontId="65" fillId="0" borderId="0" xfId="0" applyFont="1" applyFill="1"/>
    <xf numFmtId="0" fontId="67" fillId="0" borderId="0" xfId="14" applyFont="1" applyFill="1" applyProtection="1">
      <protection hidden="1"/>
    </xf>
    <xf numFmtId="0" fontId="67" fillId="0" borderId="0" xfId="14" applyFont="1" applyFill="1" applyBorder="1" applyProtection="1">
      <protection hidden="1"/>
    </xf>
    <xf numFmtId="0" fontId="67" fillId="0" borderId="0" xfId="0" applyFont="1"/>
    <xf numFmtId="2" fontId="67" fillId="0" borderId="0" xfId="12" applyNumberFormat="1" applyFont="1" applyFill="1" applyBorder="1" applyProtection="1">
      <protection hidden="1"/>
    </xf>
    <xf numFmtId="0" fontId="67" fillId="0" borderId="0" xfId="14" applyFont="1" applyFill="1" applyBorder="1" applyAlignment="1" applyProtection="1">
      <alignment vertical="center"/>
      <protection hidden="1"/>
    </xf>
    <xf numFmtId="0" fontId="68" fillId="0" borderId="0" xfId="14" applyFont="1" applyFill="1" applyBorder="1" applyAlignment="1" applyProtection="1">
      <alignment horizontal="center" vertical="center"/>
      <protection hidden="1"/>
    </xf>
    <xf numFmtId="0" fontId="68" fillId="0" borderId="0" xfId="14" applyFont="1" applyFill="1" applyBorder="1" applyAlignment="1" applyProtection="1">
      <alignment horizontal="right" vertical="center"/>
      <protection hidden="1"/>
    </xf>
    <xf numFmtId="0" fontId="67" fillId="0" borderId="0" xfId="0" applyFont="1" applyFill="1" applyBorder="1"/>
    <xf numFmtId="177" fontId="67" fillId="0" borderId="0" xfId="12" applyNumberFormat="1" applyFont="1" applyFill="1" applyBorder="1" applyAlignment="1" applyProtection="1">
      <alignment vertical="center"/>
      <protection hidden="1"/>
    </xf>
    <xf numFmtId="176" fontId="71" fillId="0" borderId="0" xfId="14" applyNumberFormat="1" applyFont="1" applyFill="1" applyBorder="1" applyAlignment="1" applyProtection="1">
      <alignment vertical="center"/>
      <protection hidden="1"/>
    </xf>
    <xf numFmtId="176" fontId="67"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Fill="1" applyBorder="1" applyAlignment="1" applyProtection="1">
      <alignment horizontal="center" vertical="center"/>
      <protection hidden="1"/>
    </xf>
    <xf numFmtId="177" fontId="67" fillId="0" borderId="0" xfId="12" applyNumberFormat="1" applyFont="1" applyFill="1" applyBorder="1" applyAlignment="1" applyProtection="1">
      <alignment horizontal="right" vertical="center"/>
      <protection hidden="1"/>
    </xf>
    <xf numFmtId="9" fontId="72" fillId="0" borderId="0" xfId="12" applyNumberFormat="1" applyFont="1" applyFill="1" applyBorder="1" applyAlignment="1" applyProtection="1">
      <alignment horizontal="center" vertical="center"/>
      <protection hidden="1"/>
    </xf>
    <xf numFmtId="177" fontId="72" fillId="0" borderId="0" xfId="12" applyNumberFormat="1" applyFont="1" applyFill="1" applyBorder="1" applyAlignment="1" applyProtection="1">
      <alignment vertical="center"/>
      <protection hidden="1"/>
    </xf>
    <xf numFmtId="0" fontId="66" fillId="0" borderId="0" xfId="14" applyFont="1" applyFill="1" applyBorder="1" applyAlignment="1" applyProtection="1">
      <alignment horizontal="left" vertical="center"/>
      <protection hidden="1"/>
    </xf>
    <xf numFmtId="0" fontId="71" fillId="0" borderId="0" xfId="14"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2" fontId="71" fillId="0" borderId="0" xfId="14"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4" applyNumberFormat="1" applyFont="1" applyFill="1" applyBorder="1" applyAlignment="1" applyProtection="1">
      <alignment vertical="center"/>
      <protection locked="0"/>
    </xf>
    <xf numFmtId="176" fontId="73" fillId="0" borderId="0" xfId="14" applyNumberFormat="1" applyFont="1" applyFill="1" applyBorder="1" applyAlignment="1" applyProtection="1">
      <alignment vertical="center"/>
      <protection hidden="1"/>
    </xf>
    <xf numFmtId="0" fontId="66" fillId="0" borderId="0" xfId="14" applyFont="1" applyFill="1" applyBorder="1" applyAlignment="1" applyProtection="1">
      <alignment vertical="center"/>
      <protection hidden="1"/>
    </xf>
    <xf numFmtId="2" fontId="66" fillId="0" borderId="0" xfId="14"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4" applyFont="1" applyFill="1" applyBorder="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Fill="1" applyBorder="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4" applyFont="1" applyFill="1" applyBorder="1" applyAlignment="1" applyProtection="1">
      <alignment horizontal="right" vertical="center"/>
      <protection hidden="1"/>
    </xf>
    <xf numFmtId="0" fontId="72" fillId="0" borderId="0" xfId="14" applyFont="1" applyFill="1" applyBorder="1" applyAlignment="1" applyProtection="1">
      <alignment vertical="center"/>
      <protection hidden="1"/>
    </xf>
    <xf numFmtId="177" fontId="66" fillId="0" borderId="0" xfId="14"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4" applyFont="1" applyFill="1" applyBorder="1" applyAlignment="1" applyProtection="1">
      <protection hidden="1"/>
    </xf>
    <xf numFmtId="0" fontId="75" fillId="0" borderId="0" xfId="14" applyFont="1" applyFill="1" applyBorder="1" applyProtection="1">
      <protection hidden="1"/>
    </xf>
    <xf numFmtId="0" fontId="69" fillId="0" borderId="0" xfId="14" applyFont="1" applyFill="1" applyBorder="1" applyAlignment="1" applyProtection="1">
      <protection hidden="1"/>
    </xf>
    <xf numFmtId="0" fontId="67" fillId="0" borderId="0" xfId="14"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4" applyFont="1" applyFill="1" applyAlignment="1" applyProtection="1">
      <protection hidden="1"/>
    </xf>
    <xf numFmtId="0" fontId="67" fillId="0" borderId="0" xfId="0" applyFont="1" applyFill="1"/>
    <xf numFmtId="2" fontId="76" fillId="0" borderId="0" xfId="0" applyNumberFormat="1" applyFont="1"/>
    <xf numFmtId="0" fontId="75" fillId="0" borderId="0" xfId="64" applyFont="1" applyFill="1" applyBorder="1" applyAlignment="1"/>
    <xf numFmtId="0" fontId="67" fillId="0" borderId="0" xfId="64" applyFont="1" applyFill="1" applyAlignment="1"/>
    <xf numFmtId="49" fontId="77" fillId="0" borderId="0" xfId="63" applyNumberFormat="1" applyFont="1" applyFill="1" applyBorder="1" applyAlignment="1" applyProtection="1">
      <alignment horizontal="left" vertical="top"/>
      <protection hidden="1"/>
    </xf>
    <xf numFmtId="2" fontId="79" fillId="0" borderId="0" xfId="64" applyNumberFormat="1" applyFont="1" applyFill="1" applyAlignment="1"/>
    <xf numFmtId="0" fontId="79" fillId="0" borderId="0" xfId="64" applyFont="1" applyFill="1" applyAlignment="1"/>
    <xf numFmtId="2" fontId="79" fillId="0" borderId="0" xfId="64" applyNumberFormat="1" applyFont="1" applyFill="1" applyAlignment="1">
      <alignment horizontal="left"/>
    </xf>
    <xf numFmtId="49" fontId="79" fillId="0" borderId="0" xfId="64" applyNumberFormat="1" applyFont="1" applyFill="1" applyBorder="1" applyAlignment="1"/>
    <xf numFmtId="0" fontId="79" fillId="0" borderId="0" xfId="64" applyFont="1" applyFill="1" applyAlignment="1">
      <alignment horizontal="left"/>
    </xf>
    <xf numFmtId="0" fontId="81" fillId="61" borderId="5" xfId="64" applyNumberFormat="1" applyFont="1" applyFill="1" applyBorder="1" applyAlignment="1"/>
    <xf numFmtId="0" fontId="78" fillId="61" borderId="6" xfId="64" applyNumberFormat="1" applyFont="1" applyFill="1" applyBorder="1" applyAlignment="1"/>
    <xf numFmtId="0" fontId="78" fillId="61" borderId="6" xfId="64" applyNumberFormat="1" applyFont="1" applyFill="1" applyBorder="1" applyAlignment="1">
      <alignment horizontal="left"/>
    </xf>
    <xf numFmtId="0" fontId="79" fillId="61" borderId="7" xfId="64" applyNumberFormat="1" applyFont="1" applyFill="1" applyBorder="1" applyAlignment="1">
      <alignment horizontal="left"/>
    </xf>
    <xf numFmtId="0" fontId="67" fillId="0" borderId="0" xfId="64" applyFont="1" applyFill="1" applyAlignment="1">
      <alignment horizontal="left"/>
    </xf>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43" fontId="67" fillId="2" borderId="0" xfId="64" applyNumberFormat="1" applyFont="1" applyFill="1" applyAlignment="1"/>
    <xf numFmtId="0" fontId="67" fillId="0" borderId="6" xfId="64" applyFont="1" applyFill="1" applyBorder="1" applyAlignment="1"/>
    <xf numFmtId="166" fontId="67" fillId="0" borderId="1" xfId="19" applyFont="1" applyFill="1" applyBorder="1" applyAlignment="1" applyProtection="1">
      <alignment horizontal="center" vertical="center"/>
      <protection hidden="1"/>
    </xf>
    <xf numFmtId="0" fontId="72" fillId="0" borderId="0" xfId="63" applyNumberFormat="1" applyFont="1" applyFill="1" applyBorder="1" applyAlignment="1" applyProtection="1">
      <alignment horizontal="left"/>
      <protection hidden="1"/>
    </xf>
    <xf numFmtId="0" fontId="66" fillId="0" borderId="0" xfId="63" applyNumberFormat="1" applyFont="1" applyFill="1" applyBorder="1" applyAlignment="1" applyProtection="1">
      <alignment horizontal="left"/>
      <protection hidden="1"/>
    </xf>
    <xf numFmtId="49" fontId="67" fillId="0" borderId="0" xfId="64" applyNumberFormat="1" applyFont="1" applyFill="1" applyBorder="1" applyAlignment="1"/>
    <xf numFmtId="10" fontId="67" fillId="0" borderId="0" xfId="64" applyNumberFormat="1" applyFont="1" applyFill="1" applyAlignment="1">
      <alignment horizontal="left"/>
    </xf>
    <xf numFmtId="178" fontId="67" fillId="0" borderId="2" xfId="7" applyNumberFormat="1" applyFont="1" applyFill="1" applyBorder="1" applyAlignment="1">
      <alignment horizontal="left"/>
    </xf>
    <xf numFmtId="0" fontId="67" fillId="2" borderId="0" xfId="64" applyFont="1" applyFill="1" applyAlignment="1"/>
    <xf numFmtId="44" fontId="67" fillId="2" borderId="0" xfId="64" applyNumberFormat="1" applyFont="1" applyFill="1" applyAlignment="1"/>
    <xf numFmtId="44" fontId="67" fillId="0" borderId="0" xfId="64" applyNumberFormat="1" applyFont="1" applyFill="1" applyAlignment="1"/>
    <xf numFmtId="49" fontId="82" fillId="61" borderId="5" xfId="64" applyNumberFormat="1" applyFont="1" applyFill="1" applyBorder="1" applyAlignment="1"/>
    <xf numFmtId="0" fontId="82" fillId="61" borderId="6" xfId="64" applyFont="1" applyFill="1" applyBorder="1" applyAlignment="1"/>
    <xf numFmtId="9" fontId="82" fillId="61" borderId="6" xfId="17" applyFont="1" applyFill="1" applyBorder="1" applyAlignment="1">
      <alignment horizontal="center"/>
    </xf>
    <xf numFmtId="49" fontId="83" fillId="0" borderId="0" xfId="64" applyNumberFormat="1" applyFont="1" applyFill="1" applyBorder="1" applyAlignment="1"/>
    <xf numFmtId="2" fontId="84" fillId="0" borderId="0" xfId="64" applyNumberFormat="1" applyFont="1" applyFill="1" applyBorder="1" applyAlignment="1"/>
    <xf numFmtId="2" fontId="84" fillId="0" borderId="0" xfId="64" applyNumberFormat="1" applyFont="1" applyFill="1" applyAlignment="1"/>
    <xf numFmtId="1" fontId="83" fillId="0" borderId="0" xfId="64" applyNumberFormat="1" applyFont="1" applyFill="1" applyBorder="1" applyAlignment="1">
      <alignment horizontal="left"/>
    </xf>
    <xf numFmtId="49" fontId="67" fillId="0" borderId="0" xfId="63" applyNumberFormat="1" applyFont="1" applyFill="1" applyBorder="1" applyAlignment="1" applyProtection="1">
      <alignment horizontal="left" vertical="top"/>
      <protection hidden="1"/>
    </xf>
    <xf numFmtId="0" fontId="67" fillId="0" borderId="0" xfId="63" applyFont="1" applyFill="1" applyBorder="1" applyAlignment="1" applyProtection="1">
      <alignment horizontal="center" vertical="justify"/>
      <protection hidden="1"/>
    </xf>
    <xf numFmtId="0" fontId="67" fillId="0" borderId="0" xfId="63" applyFont="1" applyFill="1" applyBorder="1" applyAlignment="1" applyProtection="1">
      <alignment horizontal="left" vertical="justify"/>
      <protection hidden="1"/>
    </xf>
    <xf numFmtId="0" fontId="84" fillId="0" borderId="0" xfId="64" applyFont="1" applyFill="1" applyAlignment="1"/>
    <xf numFmtId="49" fontId="67" fillId="0" borderId="0" xfId="63" applyNumberFormat="1" applyFont="1" applyFill="1" applyBorder="1" applyAlignment="1" applyProtection="1">
      <alignment horizontal="left"/>
      <protection hidden="1"/>
    </xf>
    <xf numFmtId="0" fontId="72" fillId="0" borderId="0" xfId="63" applyNumberFormat="1" applyFont="1" applyFill="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175" fontId="72" fillId="2" borderId="0" xfId="66" applyNumberFormat="1" applyFont="1" applyFill="1" applyBorder="1" applyAlignment="1" applyProtection="1">
      <alignment horizontal="center"/>
      <protection hidden="1"/>
    </xf>
    <xf numFmtId="49" fontId="67" fillId="0" borderId="6" xfId="63" applyNumberFormat="1" applyFont="1" applyFill="1" applyBorder="1" applyAlignment="1" applyProtection="1">
      <alignment horizontal="left"/>
      <protection hidden="1"/>
    </xf>
    <xf numFmtId="49" fontId="67" fillId="2" borderId="0" xfId="63" applyNumberFormat="1" applyFont="1" applyFill="1" applyBorder="1" applyAlignment="1" applyProtection="1">
      <alignment horizontal="left"/>
      <protection hidden="1"/>
    </xf>
    <xf numFmtId="49" fontId="72" fillId="0" borderId="0" xfId="63" applyNumberFormat="1" applyFont="1" applyFill="1" applyBorder="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Fill="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49" fontId="72" fillId="0" borderId="0" xfId="64" applyNumberFormat="1" applyFont="1" applyFill="1" applyBorder="1" applyAlignment="1"/>
    <xf numFmtId="179" fontId="72" fillId="0" borderId="0" xfId="63" applyNumberFormat="1" applyFont="1" applyFill="1" applyBorder="1" applyAlignment="1" applyProtection="1">
      <alignment horizontal="left"/>
      <protection hidden="1"/>
    </xf>
    <xf numFmtId="49" fontId="72" fillId="0" borderId="5" xfId="64" applyNumberFormat="1" applyFont="1" applyFill="1" applyBorder="1" applyAlignment="1"/>
    <xf numFmtId="49" fontId="72" fillId="0" borderId="6" xfId="64" applyNumberFormat="1" applyFont="1" applyFill="1" applyBorder="1" applyAlignment="1"/>
    <xf numFmtId="166" fontId="72" fillId="2" borderId="7" xfId="19" applyFont="1" applyFill="1" applyBorder="1" applyAlignment="1"/>
    <xf numFmtId="0" fontId="67" fillId="0" borderId="0" xfId="90" applyFont="1"/>
    <xf numFmtId="173" fontId="72" fillId="0" borderId="0" xfId="9" applyNumberFormat="1" applyFont="1" applyAlignment="1">
      <alignment horizontal="center"/>
    </xf>
    <xf numFmtId="2" fontId="78" fillId="0" borderId="0" xfId="13" applyNumberFormat="1" applyFont="1" applyFill="1" applyBorder="1" applyAlignment="1"/>
    <xf numFmtId="2" fontId="72" fillId="0" borderId="0" xfId="90" applyNumberFormat="1" applyFont="1"/>
    <xf numFmtId="2" fontId="67" fillId="0" borderId="1" xfId="90" applyNumberFormat="1" applyFont="1" applyFill="1" applyBorder="1"/>
    <xf numFmtId="0" fontId="69" fillId="0" borderId="0" xfId="90" applyFont="1"/>
    <xf numFmtId="0" fontId="72" fillId="0" borderId="0" xfId="90" applyFont="1"/>
    <xf numFmtId="167" fontId="67" fillId="0" borderId="0" xfId="9" applyFont="1"/>
    <xf numFmtId="2" fontId="83" fillId="0" borderId="0" xfId="13" applyNumberFormat="1" applyFont="1" applyFill="1" applyBorder="1" applyAlignment="1"/>
    <xf numFmtId="187" fontId="85" fillId="0" borderId="0" xfId="64" applyNumberFormat="1" applyFont="1" applyFill="1" applyBorder="1" applyAlignment="1">
      <alignment horizontal="left"/>
    </xf>
    <xf numFmtId="0" fontId="67" fillId="0" borderId="0" xfId="0" applyFont="1" applyAlignment="1">
      <alignment horizontal="center" vertical="center"/>
    </xf>
    <xf numFmtId="0" fontId="67" fillId="0" borderId="0" xfId="18" applyFont="1" applyFill="1" applyAlignment="1">
      <alignment horizontal="center"/>
    </xf>
    <xf numFmtId="2" fontId="67" fillId="0" borderId="0" xfId="9" applyNumberFormat="1" applyFont="1" applyAlignment="1">
      <alignment horizontal="left"/>
    </xf>
    <xf numFmtId="172" fontId="67" fillId="0" borderId="0" xfId="18" applyNumberFormat="1" applyFont="1" applyAlignment="1">
      <alignment horizontal="center"/>
    </xf>
    <xf numFmtId="172" fontId="73" fillId="0" borderId="0" xfId="13" applyNumberFormat="1" applyFont="1" applyFill="1" applyAlignment="1"/>
    <xf numFmtId="3" fontId="73" fillId="0" borderId="0" xfId="13" applyNumberFormat="1" applyFont="1" applyFill="1" applyAlignment="1">
      <alignment horizontal="right"/>
    </xf>
    <xf numFmtId="3" fontId="67" fillId="0" borderId="0" xfId="9" applyNumberFormat="1" applyFont="1" applyAlignment="1">
      <alignment horizontal="right"/>
    </xf>
    <xf numFmtId="167" fontId="67" fillId="0" borderId="0" xfId="9" applyFont="1" applyAlignment="1">
      <alignment horizontal="right"/>
    </xf>
    <xf numFmtId="0" fontId="67" fillId="0" borderId="0" xfId="18" applyFont="1"/>
    <xf numFmtId="0" fontId="71" fillId="0" borderId="0" xfId="18" applyFont="1"/>
    <xf numFmtId="0" fontId="67" fillId="0" borderId="1" xfId="0" applyFont="1" applyBorder="1" applyAlignment="1">
      <alignment vertical="center"/>
    </xf>
    <xf numFmtId="0" fontId="67" fillId="0" borderId="1" xfId="0" applyFont="1" applyFill="1" applyBorder="1" applyAlignment="1">
      <alignment horizontal="center" vertical="center"/>
    </xf>
    <xf numFmtId="0" fontId="67" fillId="0" borderId="0" xfId="18" applyFont="1" applyFill="1"/>
    <xf numFmtId="0" fontId="67" fillId="0" borderId="1" xfId="0" applyFont="1" applyFill="1" applyBorder="1" applyAlignment="1"/>
    <xf numFmtId="1" fontId="67" fillId="0" borderId="1" xfId="62" applyNumberFormat="1" applyFont="1" applyBorder="1" applyAlignment="1">
      <alignment horizontal="center"/>
    </xf>
    <xf numFmtId="1" fontId="71" fillId="0" borderId="1" xfId="62" applyNumberFormat="1" applyFont="1" applyBorder="1" applyAlignment="1">
      <alignment horizontal="center"/>
    </xf>
    <xf numFmtId="173" fontId="69" fillId="0" borderId="1" xfId="9" applyNumberFormat="1" applyFont="1" applyFill="1" applyBorder="1" applyAlignment="1">
      <alignment horizontal="center"/>
    </xf>
    <xf numFmtId="173" fontId="76" fillId="0" borderId="1" xfId="9" applyNumberFormat="1" applyFont="1" applyFill="1" applyBorder="1" applyAlignment="1">
      <alignment horizontal="center"/>
    </xf>
    <xf numFmtId="0" fontId="76" fillId="0" borderId="1" xfId="18" applyFont="1" applyFill="1" applyBorder="1" applyAlignment="1">
      <alignment horizontal="left"/>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82" fillId="61" borderId="1" xfId="0" applyNumberFormat="1" applyFont="1" applyFill="1" applyBorder="1" applyAlignment="1">
      <alignment horizontal="center"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49" fontId="83" fillId="0" borderId="0" xfId="13" applyNumberFormat="1" applyFont="1" applyFill="1" applyBorder="1" applyAlignment="1"/>
    <xf numFmtId="2" fontId="84" fillId="0" borderId="0" xfId="13" applyNumberFormat="1" applyFont="1" applyFill="1" applyBorder="1" applyAlignment="1"/>
    <xf numFmtId="2" fontId="84" fillId="0" borderId="0" xfId="13" applyNumberFormat="1" applyFont="1" applyFill="1" applyAlignment="1"/>
    <xf numFmtId="0" fontId="82" fillId="61" borderId="1" xfId="0" applyFont="1" applyFill="1" applyBorder="1" applyAlignment="1">
      <alignment wrapText="1"/>
    </xf>
    <xf numFmtId="0" fontId="82" fillId="61" borderId="1" xfId="0" applyFont="1" applyFill="1" applyBorder="1"/>
    <xf numFmtId="1" fontId="76" fillId="0" borderId="1" xfId="62" applyNumberFormat="1" applyFont="1" applyFill="1" applyBorder="1" applyAlignment="1">
      <alignment horizontal="center"/>
    </xf>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xf numFmtId="0" fontId="72" fillId="0" borderId="0" xfId="0" applyFont="1"/>
    <xf numFmtId="0" fontId="88" fillId="0" borderId="0" xfId="0" applyFont="1" applyFill="1"/>
    <xf numFmtId="0" fontId="72" fillId="0" borderId="0" xfId="0" applyFont="1" applyFill="1"/>
    <xf numFmtId="167" fontId="72" fillId="0" borderId="0" xfId="9" applyFont="1"/>
    <xf numFmtId="2" fontId="72" fillId="0" borderId="0" xfId="0" applyNumberFormat="1" applyFont="1" applyFill="1"/>
    <xf numFmtId="9" fontId="89" fillId="61" borderId="4" xfId="17"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0" fontId="82" fillId="61" borderId="4" xfId="0" applyFont="1" applyFill="1" applyBorder="1" applyAlignment="1">
      <alignment horizontal="left" vertical="top" wrapText="1"/>
    </xf>
    <xf numFmtId="167" fontId="82" fillId="61" borderId="4" xfId="9" applyFont="1" applyFill="1" applyBorder="1" applyAlignment="1">
      <alignment horizontal="center" vertical="top" wrapText="1"/>
    </xf>
    <xf numFmtId="167" fontId="89" fillId="61" borderId="4" xfId="9" applyFont="1" applyFill="1" applyBorder="1" applyAlignment="1">
      <alignment horizontal="center" vertical="top" wrapText="1"/>
    </xf>
    <xf numFmtId="2" fontId="67" fillId="0" borderId="1" xfId="0" applyNumberFormat="1" applyFont="1" applyFill="1" applyBorder="1"/>
    <xf numFmtId="0" fontId="67" fillId="0" borderId="1" xfId="0" applyFont="1" applyFill="1" applyBorder="1"/>
    <xf numFmtId="1" fontId="87" fillId="0" borderId="1" xfId="0" applyNumberFormat="1" applyFont="1" applyFill="1" applyBorder="1" applyAlignment="1">
      <alignment horizontal="center"/>
    </xf>
    <xf numFmtId="43" fontId="69" fillId="0" borderId="1" xfId="9" applyNumberFormat="1"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4" xfId="0" applyFont="1" applyFill="1" applyBorder="1"/>
    <xf numFmtId="0" fontId="67" fillId="0" borderId="1" xfId="0" applyNumberFormat="1" applyFont="1" applyFill="1" applyBorder="1" applyAlignment="1"/>
    <xf numFmtId="0" fontId="67" fillId="0" borderId="7" xfId="0" applyFont="1" applyFill="1" applyBorder="1"/>
    <xf numFmtId="0" fontId="67" fillId="0" borderId="10" xfId="0" applyFont="1" applyFill="1" applyBorder="1"/>
    <xf numFmtId="2" fontId="67" fillId="0" borderId="0" xfId="0" applyNumberFormat="1" applyFont="1" applyFill="1" applyBorder="1"/>
    <xf numFmtId="0" fontId="67" fillId="0" borderId="0" xfId="9" applyNumberFormat="1" applyFont="1" applyFill="1" applyBorder="1" applyAlignment="1"/>
    <xf numFmtId="1" fontId="87" fillId="0" borderId="0" xfId="0" applyNumberFormat="1" applyFont="1" applyFill="1" applyBorder="1" applyAlignment="1">
      <alignment horizontal="center"/>
    </xf>
    <xf numFmtId="43" fontId="69" fillId="0" borderId="0" xfId="9" applyNumberFormat="1" applyFont="1" applyFill="1" applyBorder="1" applyAlignment="1">
      <alignment horizontal="center"/>
    </xf>
    <xf numFmtId="167" fontId="69" fillId="0" borderId="0" xfId="9" applyFont="1" applyFill="1" applyBorder="1" applyAlignment="1">
      <alignment horizontal="center"/>
    </xf>
    <xf numFmtId="2" fontId="69" fillId="0" borderId="0" xfId="9" applyNumberFormat="1" applyFont="1" applyFill="1" applyBorder="1" applyAlignment="1">
      <alignment horizontal="center"/>
    </xf>
    <xf numFmtId="0" fontId="67" fillId="0" borderId="0" xfId="0" applyFont="1" applyBorder="1"/>
    <xf numFmtId="0" fontId="67" fillId="0" borderId="0" xfId="0" applyFont="1" applyFill="1" applyBorder="1" applyAlignment="1"/>
    <xf numFmtId="0" fontId="87" fillId="0" borderId="0" xfId="0" applyFont="1" applyFill="1" applyBorder="1"/>
    <xf numFmtId="0" fontId="87" fillId="0" borderId="0" xfId="0" applyFont="1"/>
    <xf numFmtId="0" fontId="69" fillId="0" borderId="0" xfId="14"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4" applyFont="1" applyFill="1" applyAlignment="1" applyProtection="1">
      <alignment vertical="center"/>
      <protection hidden="1"/>
    </xf>
    <xf numFmtId="2" fontId="67" fillId="0" borderId="0" xfId="0" applyNumberFormat="1" applyFont="1" applyFill="1" applyAlignment="1">
      <alignment vertical="center"/>
    </xf>
    <xf numFmtId="2" fontId="67" fillId="0" borderId="0" xfId="14"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4" applyNumberFormat="1" applyFont="1" applyFill="1" applyBorder="1" applyAlignment="1" applyProtection="1">
      <alignment vertical="center"/>
      <protection hidden="1"/>
    </xf>
    <xf numFmtId="2" fontId="78" fillId="0" borderId="0" xfId="14" applyNumberFormat="1" applyFont="1" applyFill="1" applyBorder="1" applyAlignment="1" applyProtection="1">
      <alignment vertical="center"/>
      <protection locked="0"/>
    </xf>
    <xf numFmtId="2" fontId="67" fillId="0" borderId="3" xfId="12" applyNumberFormat="1" applyFont="1" applyFill="1" applyBorder="1" applyProtection="1">
      <protection hidden="1"/>
    </xf>
    <xf numFmtId="2" fontId="67" fillId="0" borderId="5" xfId="12" applyNumberFormat="1" applyFont="1" applyFill="1" applyBorder="1" applyProtection="1">
      <protection hidden="1"/>
    </xf>
    <xf numFmtId="0" fontId="67" fillId="0" borderId="7" xfId="0" applyFont="1" applyBorder="1"/>
    <xf numFmtId="2" fontId="67" fillId="0" borderId="7" xfId="12" applyNumberFormat="1" applyFont="1" applyFill="1" applyBorder="1" applyProtection="1">
      <protection hidden="1"/>
    </xf>
    <xf numFmtId="0" fontId="67" fillId="0" borderId="5" xfId="0" applyFont="1" applyFill="1" applyBorder="1"/>
    <xf numFmtId="177" fontId="67" fillId="2" borderId="0" xfId="12"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2" applyNumberFormat="1" applyFont="1" applyFill="1" applyBorder="1" applyAlignment="1" applyProtection="1">
      <alignment vertical="center"/>
      <protection hidden="1"/>
    </xf>
    <xf numFmtId="177" fontId="67" fillId="0" borderId="1" xfId="12"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4" applyFont="1" applyFill="1" applyBorder="1" applyAlignment="1" applyProtection="1">
      <alignment horizontal="left" vertical="center"/>
      <protection hidden="1"/>
    </xf>
    <xf numFmtId="2" fontId="72" fillId="0" borderId="1" xfId="12" applyNumberFormat="1" applyFont="1" applyFill="1" applyBorder="1" applyAlignment="1" applyProtection="1">
      <alignment horizontal="center"/>
      <protection hidden="1"/>
    </xf>
    <xf numFmtId="179" fontId="71" fillId="0" borderId="1" xfId="14" applyNumberFormat="1" applyFont="1" applyFill="1" applyBorder="1" applyAlignment="1" applyProtection="1">
      <alignment horizontal="left" vertical="center"/>
      <protection hidden="1"/>
    </xf>
    <xf numFmtId="179" fontId="71" fillId="0" borderId="12" xfId="14" applyNumberFormat="1" applyFont="1" applyFill="1" applyBorder="1" applyAlignment="1" applyProtection="1">
      <alignment horizontal="left" vertical="center"/>
      <protection hidden="1"/>
    </xf>
    <xf numFmtId="0" fontId="67" fillId="0" borderId="5" xfId="12" applyFont="1" applyFill="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Fill="1" applyBorder="1" applyProtection="1">
      <protection hidden="1"/>
    </xf>
    <xf numFmtId="10" fontId="66" fillId="0" borderId="0" xfId="17" applyNumberFormat="1" applyFont="1" applyFill="1" applyBorder="1" applyAlignment="1"/>
    <xf numFmtId="179" fontId="67" fillId="0" borderId="0" xfId="14" applyNumberFormat="1" applyFont="1" applyFill="1" applyBorder="1" applyAlignment="1" applyProtection="1">
      <alignment vertical="center"/>
      <protection hidden="1"/>
    </xf>
    <xf numFmtId="0" fontId="71" fillId="0" borderId="1" xfId="14" applyFont="1" applyFill="1" applyBorder="1" applyAlignment="1" applyProtection="1">
      <alignment horizontal="left" vertical="center"/>
      <protection hidden="1"/>
    </xf>
    <xf numFmtId="0" fontId="66" fillId="0" borderId="1" xfId="14"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4" applyFont="1" applyFill="1" applyBorder="1" applyAlignment="1" applyProtection="1">
      <alignment vertical="center"/>
      <protection hidden="1"/>
    </xf>
    <xf numFmtId="0" fontId="67" fillId="0" borderId="1" xfId="14"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90" fillId="61" borderId="5" xfId="14" applyNumberFormat="1" applyFont="1" applyFill="1" applyBorder="1" applyAlignment="1" applyProtection="1">
      <alignment horizontal="left" vertical="center"/>
      <protection hidden="1"/>
    </xf>
    <xf numFmtId="2" fontId="86" fillId="61" borderId="6" xfId="12" applyNumberFormat="1" applyFont="1" applyFill="1" applyBorder="1" applyProtection="1">
      <protection hidden="1"/>
    </xf>
    <xf numFmtId="2" fontId="86" fillId="61" borderId="7" xfId="12" applyNumberFormat="1" applyFont="1" applyFill="1" applyBorder="1" applyProtection="1">
      <protection hidden="1"/>
    </xf>
    <xf numFmtId="0" fontId="90" fillId="61" borderId="5" xfId="14" applyFont="1" applyFill="1" applyBorder="1" applyAlignment="1" applyProtection="1">
      <alignment horizontal="left" vertical="center"/>
      <protection hidden="1"/>
    </xf>
    <xf numFmtId="0" fontId="81" fillId="61" borderId="6" xfId="14" applyFont="1" applyFill="1" applyBorder="1" applyAlignment="1" applyProtection="1">
      <alignment horizontal="left" vertical="center"/>
      <protection hidden="1"/>
    </xf>
    <xf numFmtId="9" fontId="86" fillId="61" borderId="7" xfId="14" applyNumberFormat="1" applyFont="1" applyFill="1" applyBorder="1" applyAlignment="1" applyProtection="1">
      <alignment vertical="center"/>
      <protection hidden="1"/>
    </xf>
    <xf numFmtId="0" fontId="91" fillId="0" borderId="0" xfId="14" applyFont="1" applyFill="1" applyBorder="1" applyAlignment="1" applyProtection="1">
      <protection hidden="1"/>
    </xf>
    <xf numFmtId="0" fontId="91" fillId="0" borderId="0" xfId="14" applyFont="1" applyFill="1" applyBorder="1" applyAlignment="1" applyProtection="1">
      <alignment horizontal="center"/>
      <protection hidden="1"/>
    </xf>
    <xf numFmtId="0" fontId="91" fillId="0" borderId="0" xfId="14" applyFont="1" applyFill="1" applyBorder="1" applyAlignment="1" applyProtection="1">
      <alignment horizontal="right"/>
      <protection hidden="1"/>
    </xf>
    <xf numFmtId="169" fontId="91" fillId="0" borderId="0" xfId="4" applyFont="1" applyFill="1" applyBorder="1" applyAlignment="1" applyProtection="1">
      <alignment horizontal="center"/>
      <protection hidden="1"/>
    </xf>
    <xf numFmtId="175" fontId="91" fillId="0" borderId="0" xfId="4" applyNumberFormat="1" applyFont="1" applyFill="1" applyBorder="1" applyAlignment="1" applyProtection="1">
      <alignment horizontal="center"/>
      <protection hidden="1"/>
    </xf>
    <xf numFmtId="2" fontId="78" fillId="0" borderId="0" xfId="0" applyNumberFormat="1" applyFont="1" applyAlignment="1"/>
    <xf numFmtId="0" fontId="92" fillId="0" borderId="0" xfId="0" applyFont="1" applyFill="1" applyBorder="1" applyAlignment="1">
      <alignment horizontal="center" vertical="center"/>
    </xf>
    <xf numFmtId="175" fontId="92" fillId="0" borderId="0" xfId="0" applyNumberFormat="1" applyFont="1" applyFill="1" applyBorder="1" applyAlignment="1">
      <alignment horizontal="center" vertical="center"/>
    </xf>
    <xf numFmtId="1" fontId="79" fillId="0" borderId="0" xfId="0" applyNumberFormat="1" applyFont="1" applyAlignment="1">
      <alignment horizontal="left"/>
    </xf>
    <xf numFmtId="2" fontId="93" fillId="0" borderId="0" xfId="14" applyNumberFormat="1" applyFont="1" applyFill="1" applyBorder="1" applyAlignment="1" applyProtection="1">
      <alignment horizontal="right"/>
      <protection hidden="1"/>
    </xf>
    <xf numFmtId="2" fontId="93" fillId="0" borderId="0" xfId="14"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3" fillId="0" borderId="0" xfId="14"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Fill="1" applyBorder="1" applyAlignment="1" applyProtection="1">
      <protection hidden="1"/>
    </xf>
    <xf numFmtId="2" fontId="94" fillId="0" borderId="6" xfId="4" applyNumberFormat="1" applyFont="1" applyFill="1" applyBorder="1" applyAlignment="1" applyProtection="1">
      <alignment horizontal="center" vertical="center"/>
      <protection hidden="1"/>
    </xf>
    <xf numFmtId="2" fontId="94" fillId="0" borderId="7" xfId="4" applyNumberFormat="1" applyFont="1" applyFill="1" applyBorder="1" applyAlignment="1" applyProtection="1">
      <alignment horizontal="right" vertical="center"/>
      <protection hidden="1"/>
    </xf>
    <xf numFmtId="2" fontId="71" fillId="0" borderId="1" xfId="4" applyNumberFormat="1" applyFont="1" applyFill="1" applyBorder="1" applyAlignment="1" applyProtection="1">
      <protection hidden="1"/>
    </xf>
    <xf numFmtId="175" fontId="73" fillId="0" borderId="9" xfId="0" applyNumberFormat="1" applyFont="1" applyFill="1" applyBorder="1" applyAlignment="1">
      <alignment horizontal="center" vertical="center"/>
    </xf>
    <xf numFmtId="1" fontId="72" fillId="0" borderId="1" xfId="14" applyNumberFormat="1" applyFont="1" applyFill="1" applyBorder="1" applyAlignment="1" applyProtection="1">
      <alignment horizontal="center"/>
      <protection hidden="1"/>
    </xf>
    <xf numFmtId="2" fontId="95" fillId="0" borderId="6" xfId="4" applyNumberFormat="1" applyFont="1" applyFill="1" applyBorder="1" applyAlignment="1" applyProtection="1">
      <alignment horizontal="left" vertical="center"/>
      <protection hidden="1"/>
    </xf>
    <xf numFmtId="2" fontId="91" fillId="0" borderId="7" xfId="4" applyNumberFormat="1" applyFont="1" applyFill="1" applyBorder="1" applyAlignment="1" applyProtection="1">
      <alignment horizontal="right" vertical="center"/>
      <protection hidden="1"/>
    </xf>
    <xf numFmtId="169" fontId="71" fillId="35" borderId="1" xfId="4" applyFont="1" applyFill="1" applyBorder="1" applyAlignment="1" applyProtection="1">
      <protection locked="0"/>
    </xf>
    <xf numFmtId="175" fontId="73" fillId="0" borderId="11" xfId="0" applyNumberFormat="1" applyFont="1" applyFill="1" applyBorder="1" applyAlignment="1">
      <alignment horizontal="center" vertical="center"/>
    </xf>
    <xf numFmtId="2" fontId="96" fillId="0" borderId="6" xfId="14" applyNumberFormat="1" applyFont="1" applyFill="1" applyBorder="1" applyAlignment="1" applyProtection="1">
      <protection hidden="1"/>
    </xf>
    <xf numFmtId="10" fontId="97" fillId="0" borderId="7" xfId="17" applyNumberFormat="1" applyFont="1" applyFill="1" applyBorder="1" applyAlignment="1" applyProtection="1">
      <alignment horizontal="right"/>
      <protection hidden="1"/>
    </xf>
    <xf numFmtId="0" fontId="67" fillId="0" borderId="5" xfId="14" applyFont="1" applyFill="1" applyBorder="1" applyAlignment="1" applyProtection="1">
      <protection hidden="1"/>
    </xf>
    <xf numFmtId="0" fontId="96" fillId="0" borderId="6" xfId="14" applyFont="1" applyFill="1" applyBorder="1" applyAlignment="1" applyProtection="1">
      <protection hidden="1"/>
    </xf>
    <xf numFmtId="0" fontId="96" fillId="0" borderId="7" xfId="14" applyFont="1" applyFill="1" applyBorder="1" applyAlignment="1" applyProtection="1">
      <alignment horizontal="right"/>
      <protection hidden="1"/>
    </xf>
    <xf numFmtId="169" fontId="71" fillId="0" borderId="1" xfId="4" applyFont="1" applyFill="1" applyBorder="1" applyAlignment="1" applyProtection="1">
      <protection locked="0"/>
    </xf>
    <xf numFmtId="0" fontId="97" fillId="0" borderId="6" xfId="14" applyFont="1" applyFill="1" applyBorder="1" applyAlignment="1" applyProtection="1">
      <alignment horizontal="right"/>
      <protection hidden="1"/>
    </xf>
    <xf numFmtId="0" fontId="97" fillId="0" borderId="7" xfId="14" applyFont="1" applyFill="1" applyBorder="1" applyAlignment="1" applyProtection="1">
      <alignment horizontal="right"/>
      <protection hidden="1"/>
    </xf>
    <xf numFmtId="169" fontId="71" fillId="0" borderId="1" xfId="4" applyFont="1" applyFill="1" applyBorder="1" applyAlignment="1" applyProtection="1">
      <protection hidden="1"/>
    </xf>
    <xf numFmtId="0" fontId="71" fillId="0" borderId="5" xfId="14" applyNumberFormat="1" applyFont="1" applyFill="1" applyBorder="1" applyAlignment="1" applyProtection="1">
      <protection hidden="1"/>
    </xf>
    <xf numFmtId="10" fontId="97" fillId="0" borderId="6" xfId="14" applyNumberFormat="1" applyFont="1" applyFill="1" applyBorder="1" applyAlignment="1" applyProtection="1">
      <alignment horizontal="right"/>
      <protection hidden="1"/>
    </xf>
    <xf numFmtId="0" fontId="96" fillId="0" borderId="6" xfId="14" applyFont="1" applyFill="1" applyBorder="1" applyAlignment="1" applyProtection="1">
      <alignment horizontal="center"/>
      <protection hidden="1"/>
    </xf>
    <xf numFmtId="175" fontId="98" fillId="0" borderId="1" xfId="17" applyNumberFormat="1" applyFont="1" applyFill="1" applyBorder="1" applyAlignment="1" applyProtection="1">
      <alignment horizontal="center"/>
      <protection hidden="1"/>
    </xf>
    <xf numFmtId="0" fontId="99" fillId="0" borderId="5" xfId="14" applyNumberFormat="1" applyFont="1" applyFill="1" applyBorder="1" applyAlignment="1" applyProtection="1">
      <protection hidden="1"/>
    </xf>
    <xf numFmtId="2" fontId="100" fillId="0" borderId="0" xfId="14" applyNumberFormat="1" applyFont="1" applyFill="1" applyBorder="1" applyAlignment="1" applyProtection="1">
      <alignment horizontal="center"/>
      <protection hidden="1"/>
    </xf>
    <xf numFmtId="175" fontId="69" fillId="0" borderId="11" xfId="0" applyNumberFormat="1" applyFont="1" applyFill="1" applyBorder="1" applyAlignment="1">
      <alignment horizontal="center" vertical="center"/>
    </xf>
    <xf numFmtId="0" fontId="69" fillId="0" borderId="0" xfId="0" applyFont="1" applyFill="1"/>
    <xf numFmtId="175" fontId="96" fillId="0" borderId="7" xfId="17" applyNumberFormat="1" applyFont="1" applyFill="1" applyBorder="1" applyAlignment="1" applyProtection="1">
      <alignment horizontal="right"/>
      <protection hidden="1"/>
    </xf>
    <xf numFmtId="169" fontId="96" fillId="0" borderId="6" xfId="14" applyNumberFormat="1" applyFont="1" applyFill="1" applyBorder="1" applyAlignment="1" applyProtection="1">
      <alignment horizontal="center"/>
      <protection hidden="1"/>
    </xf>
    <xf numFmtId="165" fontId="96" fillId="0" borderId="6" xfId="14" applyNumberFormat="1" applyFont="1" applyFill="1" applyBorder="1" applyAlignment="1" applyProtection="1">
      <alignment horizontal="center"/>
      <protection hidden="1"/>
    </xf>
    <xf numFmtId="2" fontId="71" fillId="0" borderId="1" xfId="4" applyNumberFormat="1" applyFont="1" applyFill="1" applyBorder="1" applyAlignment="1" applyProtection="1">
      <alignment horizontal="right"/>
      <protection locked="0"/>
    </xf>
    <xf numFmtId="167" fontId="96" fillId="0" borderId="7" xfId="9" applyFont="1" applyFill="1" applyBorder="1" applyAlignment="1" applyProtection="1">
      <alignment horizontal="right"/>
      <protection hidden="1"/>
    </xf>
    <xf numFmtId="0" fontId="72" fillId="0" borderId="1" xfId="0" applyFont="1" applyBorder="1"/>
    <xf numFmtId="10" fontId="96" fillId="0" borderId="7" xfId="17" applyNumberFormat="1" applyFont="1" applyFill="1" applyBorder="1" applyAlignment="1" applyProtection="1">
      <alignment horizontal="right"/>
      <protection hidden="1"/>
    </xf>
    <xf numFmtId="175" fontId="67" fillId="0" borderId="11" xfId="0" applyNumberFormat="1" applyFont="1" applyBorder="1"/>
    <xf numFmtId="169" fontId="96" fillId="0" borderId="7" xfId="14" applyNumberFormat="1" applyFont="1" applyFill="1" applyBorder="1" applyAlignment="1" applyProtection="1">
      <alignment horizontal="right"/>
      <protection hidden="1"/>
    </xf>
    <xf numFmtId="0" fontId="101" fillId="0" borderId="0" xfId="0" applyFont="1" applyFill="1" applyBorder="1"/>
    <xf numFmtId="0" fontId="101" fillId="0" borderId="9" xfId="0" applyFont="1" applyFill="1" applyBorder="1" applyAlignment="1">
      <alignment horizontal="right"/>
    </xf>
    <xf numFmtId="175" fontId="67" fillId="0" borderId="0" xfId="0" applyNumberFormat="1" applyFont="1" applyFill="1" applyBorder="1"/>
    <xf numFmtId="166" fontId="72" fillId="0" borderId="1" xfId="19" applyFont="1" applyBorder="1"/>
    <xf numFmtId="0" fontId="75" fillId="0" borderId="5" xfId="14" applyFont="1" applyFill="1" applyBorder="1" applyAlignment="1" applyProtection="1">
      <protection hidden="1"/>
    </xf>
    <xf numFmtId="169" fontId="97" fillId="0" borderId="6" xfId="14" applyNumberFormat="1" applyFont="1" applyFill="1" applyBorder="1" applyAlignment="1" applyProtection="1">
      <protection hidden="1"/>
    </xf>
    <xf numFmtId="169" fontId="97" fillId="0" borderId="7" xfId="14" applyNumberFormat="1" applyFont="1" applyFill="1" applyBorder="1" applyAlignment="1" applyProtection="1">
      <alignment horizontal="right"/>
      <protection hidden="1"/>
    </xf>
    <xf numFmtId="179" fontId="75" fillId="0" borderId="1" xfId="6"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7" fillId="0" borderId="0" xfId="0" applyFont="1" applyFill="1" applyBorder="1" applyAlignment="1"/>
    <xf numFmtId="0" fontId="97" fillId="0" borderId="11" xfId="0" applyFont="1" applyFill="1" applyBorder="1" applyAlignment="1">
      <alignment horizontal="right"/>
    </xf>
    <xf numFmtId="0" fontId="69" fillId="0" borderId="0" xfId="0" applyFont="1" applyFill="1" applyAlignment="1"/>
    <xf numFmtId="0" fontId="97" fillId="0" borderId="0" xfId="0" applyFont="1"/>
    <xf numFmtId="0" fontId="97"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applyAlignment="1"/>
    <xf numFmtId="2" fontId="84" fillId="0" borderId="0" xfId="0" applyNumberFormat="1" applyFont="1"/>
    <xf numFmtId="0" fontId="102" fillId="0" borderId="0" xfId="14" applyFont="1" applyFill="1" applyBorder="1" applyAlignment="1" applyProtection="1">
      <alignment horizontal="right"/>
      <protection hidden="1"/>
    </xf>
    <xf numFmtId="1" fontId="84" fillId="0" borderId="0" xfId="0" applyNumberFormat="1" applyFont="1" applyAlignment="1">
      <alignment horizontal="left"/>
    </xf>
    <xf numFmtId="2" fontId="102" fillId="0" borderId="0" xfId="14" applyNumberFormat="1" applyFont="1" applyFill="1" applyBorder="1" applyAlignment="1" applyProtection="1">
      <alignment horizontal="right"/>
      <protection hidden="1"/>
    </xf>
    <xf numFmtId="2" fontId="81" fillId="61" borderId="5" xfId="14" applyNumberFormat="1" applyFont="1" applyFill="1" applyBorder="1" applyAlignment="1" applyProtection="1">
      <alignment horizontal="left" vertical="center" wrapText="1"/>
      <protection hidden="1"/>
    </xf>
    <xf numFmtId="2" fontId="104" fillId="61" borderId="6" xfId="14" applyNumberFormat="1" applyFont="1" applyFill="1" applyBorder="1" applyAlignment="1" applyProtection="1">
      <alignment horizontal="center" wrapText="1"/>
      <protection hidden="1"/>
    </xf>
    <xf numFmtId="2" fontId="104" fillId="61" borderId="7" xfId="14" applyNumberFormat="1" applyFont="1" applyFill="1" applyBorder="1" applyAlignment="1" applyProtection="1">
      <alignment horizontal="right" wrapText="1"/>
      <protection hidden="1"/>
    </xf>
    <xf numFmtId="2" fontId="104" fillId="61" borderId="5" xfId="14" applyNumberFormat="1" applyFont="1" applyFill="1" applyBorder="1" applyAlignment="1" applyProtection="1">
      <alignment horizontal="left" vertical="center" wrapText="1"/>
      <protection hidden="1"/>
    </xf>
    <xf numFmtId="0" fontId="106" fillId="0" borderId="6" xfId="14" applyFont="1" applyFill="1" applyBorder="1" applyAlignment="1" applyProtection="1">
      <alignment horizontal="center"/>
      <protection hidden="1"/>
    </xf>
    <xf numFmtId="9" fontId="72" fillId="61" borderId="1" xfId="66" applyFont="1" applyFill="1" applyBorder="1" applyAlignment="1">
      <alignment horizontal="center"/>
    </xf>
    <xf numFmtId="169" fontId="106" fillId="0" borderId="6" xfId="14" applyNumberFormat="1" applyFont="1" applyFill="1" applyBorder="1" applyAlignment="1" applyProtection="1">
      <protection hidden="1"/>
    </xf>
    <xf numFmtId="0" fontId="70" fillId="0" borderId="0" xfId="0" applyFont="1"/>
    <xf numFmtId="0" fontId="70" fillId="0" borderId="0" xfId="0" applyFont="1" applyAlignment="1">
      <alignment wrapText="1"/>
    </xf>
    <xf numFmtId="0" fontId="67" fillId="0" borderId="1" xfId="0" applyFont="1" applyBorder="1"/>
    <xf numFmtId="0" fontId="67" fillId="0" borderId="1" xfId="0" applyFont="1" applyBorder="1" applyAlignment="1">
      <alignment horizontal="center"/>
    </xf>
    <xf numFmtId="166" fontId="67" fillId="0" borderId="1" xfId="19" applyFont="1" applyBorder="1"/>
    <xf numFmtId="0" fontId="72" fillId="0" borderId="5" xfId="0" applyFont="1" applyBorder="1"/>
    <xf numFmtId="0" fontId="72" fillId="0" borderId="6" xfId="0" applyFont="1" applyBorder="1"/>
    <xf numFmtId="0" fontId="82" fillId="61" borderId="1" xfId="60" applyFont="1" applyFill="1" applyBorder="1" applyAlignment="1">
      <alignment horizontal="left" vertical="top" wrapText="1"/>
    </xf>
    <xf numFmtId="0" fontId="101" fillId="0" borderId="0" xfId="11" applyFont="1" applyBorder="1" applyAlignment="1"/>
    <xf numFmtId="0" fontId="101" fillId="0" borderId="0" xfId="11" applyFont="1" applyFill="1" applyBorder="1"/>
    <xf numFmtId="179" fontId="101" fillId="0" borderId="0" xfId="11" applyNumberFormat="1" applyFont="1" applyFill="1" applyBorder="1"/>
    <xf numFmtId="2" fontId="101" fillId="0" borderId="0" xfId="11" applyNumberFormat="1" applyFont="1" applyFill="1"/>
    <xf numFmtId="2" fontId="78" fillId="0" borderId="0" xfId="11" applyNumberFormat="1" applyFont="1" applyFill="1" applyBorder="1" applyAlignment="1">
      <alignment vertical="center"/>
    </xf>
    <xf numFmtId="2" fontId="78" fillId="0" borderId="0" xfId="11" applyNumberFormat="1" applyFont="1" applyFill="1" applyBorder="1" applyAlignment="1">
      <alignment horizontal="right" vertical="center"/>
    </xf>
    <xf numFmtId="2" fontId="79" fillId="0" borderId="0" xfId="11" applyNumberFormat="1" applyFont="1" applyFill="1" applyBorder="1" applyAlignment="1">
      <alignment vertical="center"/>
    </xf>
    <xf numFmtId="0" fontId="73" fillId="0" borderId="0" xfId="15" applyFont="1" applyFill="1" applyBorder="1"/>
    <xf numFmtId="2" fontId="73" fillId="0" borderId="0" xfId="15" applyNumberFormat="1" applyFont="1" applyFill="1" applyBorder="1"/>
    <xf numFmtId="0" fontId="67" fillId="0" borderId="1" xfId="11" applyFont="1" applyFill="1" applyBorder="1"/>
    <xf numFmtId="0" fontId="67" fillId="0" borderId="0" xfId="11" applyFont="1" applyFill="1" applyBorder="1" applyAlignment="1"/>
    <xf numFmtId="0" fontId="101" fillId="0" borderId="0" xfId="11" applyFont="1" applyFill="1" applyBorder="1" applyAlignment="1"/>
    <xf numFmtId="0" fontId="67" fillId="0" borderId="1" xfId="11" applyFont="1" applyFill="1" applyBorder="1" applyAlignment="1"/>
    <xf numFmtId="0" fontId="67" fillId="0" borderId="6" xfId="11" applyFont="1" applyFill="1" applyBorder="1" applyAlignment="1"/>
    <xf numFmtId="0" fontId="67" fillId="0" borderId="2" xfId="11" applyFont="1" applyFill="1" applyBorder="1" applyAlignment="1"/>
    <xf numFmtId="0" fontId="67" fillId="0" borderId="0" xfId="11" applyFont="1" applyFill="1" applyBorder="1"/>
    <xf numFmtId="0" fontId="67" fillId="0" borderId="0" xfId="0" applyFont="1" applyAlignment="1">
      <alignment horizontal="left" vertical="center" indent="6"/>
    </xf>
    <xf numFmtId="0" fontId="67" fillId="0" borderId="5"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67" fillId="0" borderId="1" xfId="10" applyFont="1" applyFill="1" applyBorder="1" applyAlignment="1" applyProtection="1">
      <alignment horizontal="left"/>
      <protection hidden="1"/>
    </xf>
    <xf numFmtId="0" fontId="67" fillId="0" borderId="1" xfId="10" applyFont="1" applyFill="1" applyBorder="1" applyAlignment="1" applyProtection="1">
      <alignment horizontal="center"/>
      <protection hidden="1"/>
    </xf>
    <xf numFmtId="0" fontId="67" fillId="0" borderId="1" xfId="10" applyNumberFormat="1" applyFont="1" applyFill="1" applyBorder="1" applyAlignment="1" applyProtection="1">
      <alignment horizontal="left"/>
      <protection hidden="1"/>
    </xf>
    <xf numFmtId="0" fontId="72" fillId="0" borderId="0"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left" vertical="top"/>
      <protection hidden="1"/>
    </xf>
    <xf numFmtId="0" fontId="67" fillId="0" borderId="6" xfId="10" applyFont="1" applyFill="1" applyBorder="1" applyAlignment="1" applyProtection="1">
      <alignment horizontal="left" vertical="top"/>
      <protection hidden="1"/>
    </xf>
    <xf numFmtId="0" fontId="67" fillId="0" borderId="7" xfId="10" applyFont="1" applyFill="1" applyBorder="1" applyAlignment="1" applyProtection="1">
      <alignment horizontal="center" vertical="top"/>
      <protection hidden="1"/>
    </xf>
    <xf numFmtId="0" fontId="67" fillId="0" borderId="0" xfId="10" applyNumberFormat="1" applyFont="1" applyFill="1" applyBorder="1" applyAlignment="1" applyProtection="1">
      <alignment horizontal="center"/>
      <protection hidden="1"/>
    </xf>
    <xf numFmtId="0" fontId="67" fillId="0" borderId="0" xfId="10" applyFont="1" applyFill="1" applyBorder="1" applyAlignment="1" applyProtection="1">
      <alignment horizontal="left"/>
      <protection hidden="1"/>
    </xf>
    <xf numFmtId="0" fontId="67" fillId="0" borderId="0" xfId="10" applyFont="1" applyFill="1" applyBorder="1" applyAlignment="1" applyProtection="1">
      <alignment horizontal="center"/>
      <protection hidden="1"/>
    </xf>
    <xf numFmtId="0" fontId="67" fillId="0" borderId="1" xfId="10" applyFont="1" applyFill="1" applyBorder="1" applyAlignment="1" applyProtection="1">
      <alignment horizontal="left" vertical="center"/>
      <protection hidden="1"/>
    </xf>
    <xf numFmtId="0" fontId="67" fillId="0" borderId="5" xfId="10" applyFont="1" applyFill="1" applyBorder="1" applyAlignment="1" applyProtection="1">
      <alignment horizontal="left" vertical="center"/>
      <protection hidden="1"/>
    </xf>
    <xf numFmtId="0" fontId="67" fillId="0" borderId="1" xfId="10" applyFont="1" applyFill="1" applyBorder="1" applyAlignment="1" applyProtection="1">
      <alignment horizontal="left" wrapText="1"/>
      <protection hidden="1"/>
    </xf>
    <xf numFmtId="0" fontId="67" fillId="0" borderId="7" xfId="10" applyFont="1" applyFill="1" applyBorder="1" applyAlignment="1" applyProtection="1">
      <alignment horizontal="left" wrapText="1"/>
      <protection hidden="1"/>
    </xf>
    <xf numFmtId="0" fontId="67" fillId="0" borderId="1" xfId="10" applyFont="1" applyFill="1" applyBorder="1" applyAlignment="1" applyProtection="1">
      <alignment horizontal="right"/>
      <protection hidden="1"/>
    </xf>
    <xf numFmtId="0" fontId="103" fillId="0" borderId="0" xfId="10" applyNumberFormat="1" applyFont="1" applyFill="1" applyBorder="1" applyAlignment="1" applyProtection="1">
      <alignment horizontal="left" vertical="center"/>
      <protection hidden="1"/>
    </xf>
    <xf numFmtId="0" fontId="81" fillId="61" borderId="5" xfId="10" applyNumberFormat="1" applyFont="1" applyFill="1" applyBorder="1" applyAlignment="1" applyProtection="1">
      <alignment horizontal="left" vertical="center"/>
      <protection hidden="1"/>
    </xf>
    <xf numFmtId="0" fontId="86" fillId="61" borderId="6" xfId="11" applyFont="1" applyFill="1" applyBorder="1"/>
    <xf numFmtId="0" fontId="105" fillId="61" borderId="6" xfId="11" applyFont="1" applyFill="1" applyBorder="1"/>
    <xf numFmtId="0" fontId="105" fillId="61" borderId="7" xfId="11" applyFont="1" applyFill="1" applyBorder="1"/>
    <xf numFmtId="0" fontId="86" fillId="61" borderId="6" xfId="11" applyFont="1" applyFill="1" applyBorder="1" applyAlignment="1"/>
    <xf numFmtId="0" fontId="86" fillId="61" borderId="7" xfId="11" applyFont="1" applyFill="1" applyBorder="1" applyAlignment="1"/>
    <xf numFmtId="0" fontId="69" fillId="0" borderId="0" xfId="14" applyFont="1" applyFill="1" applyAlignment="1" applyProtection="1">
      <alignment horizontal="center"/>
      <protection hidden="1"/>
    </xf>
    <xf numFmtId="173" fontId="67" fillId="0" borderId="0" xfId="9" applyNumberFormat="1" applyFont="1" applyFill="1" applyAlignment="1" applyProtection="1">
      <protection hidden="1"/>
    </xf>
    <xf numFmtId="0" fontId="67" fillId="0" borderId="0" xfId="85" applyFont="1"/>
    <xf numFmtId="0" fontId="68" fillId="0" borderId="0" xfId="14" applyFont="1" applyFill="1" applyBorder="1" applyAlignment="1" applyProtection="1">
      <protection hidden="1"/>
    </xf>
    <xf numFmtId="0" fontId="67" fillId="0" borderId="1" xfId="104" applyFont="1" applyBorder="1" applyAlignment="1">
      <alignment vertical="top" wrapText="1"/>
    </xf>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0" fontId="67" fillId="0" borderId="0" xfId="85" applyFont="1" applyFill="1" applyBorder="1" applyAlignment="1">
      <alignment horizontal="center" vertical="center"/>
    </xf>
    <xf numFmtId="175" fontId="67" fillId="0" borderId="0" xfId="85" applyNumberFormat="1" applyFont="1" applyFill="1" applyBorder="1" applyAlignment="1">
      <alignment horizontal="center" vertical="center"/>
    </xf>
    <xf numFmtId="0" fontId="67" fillId="0" borderId="0" xfId="85" applyFont="1" applyFill="1" applyBorder="1"/>
    <xf numFmtId="0" fontId="67" fillId="0" borderId="0" xfId="104" applyFont="1"/>
    <xf numFmtId="44" fontId="67" fillId="0" borderId="1" xfId="67" applyFont="1" applyBorder="1" applyAlignment="1">
      <alignment vertical="top" wrapText="1"/>
    </xf>
    <xf numFmtId="49" fontId="67" fillId="0" borderId="1" xfId="104" applyNumberFormat="1" applyFont="1" applyBorder="1" applyAlignment="1">
      <alignment horizontal="center" vertical="top" wrapText="1"/>
    </xf>
    <xf numFmtId="0" fontId="67" fillId="0" borderId="1" xfId="104" applyFont="1" applyBorder="1" applyAlignment="1">
      <alignment vertical="top"/>
    </xf>
    <xf numFmtId="0" fontId="67" fillId="0" borderId="0" xfId="104" applyFont="1" applyAlignment="1">
      <alignment horizontal="center"/>
    </xf>
    <xf numFmtId="173" fontId="67" fillId="0" borderId="0" xfId="9" applyNumberFormat="1" applyFont="1"/>
    <xf numFmtId="167" fontId="67" fillId="0" borderId="0" xfId="106" applyFont="1"/>
    <xf numFmtId="173" fontId="82" fillId="61" borderId="4" xfId="9" applyNumberFormat="1" applyFont="1" applyFill="1" applyBorder="1" applyAlignment="1">
      <alignment vertical="top" wrapText="1"/>
    </xf>
    <xf numFmtId="0" fontId="67" fillId="0" borderId="0" xfId="98" applyFont="1" applyFill="1"/>
    <xf numFmtId="0" fontId="67" fillId="0" borderId="0" xfId="98" applyFont="1"/>
    <xf numFmtId="2" fontId="78" fillId="0" borderId="0" xfId="64" applyNumberFormat="1" applyFont="1" applyFill="1" applyBorder="1" applyAlignment="1"/>
    <xf numFmtId="189" fontId="80" fillId="0" borderId="0" xfId="64" applyNumberFormat="1" applyFont="1" applyFill="1" applyBorder="1" applyAlignment="1">
      <alignment horizontal="left"/>
    </xf>
    <xf numFmtId="0" fontId="67" fillId="0" borderId="0" xfId="85" applyFont="1" applyAlignment="1">
      <alignment wrapText="1"/>
    </xf>
    <xf numFmtId="0" fontId="71" fillId="0" borderId="4" xfId="63" applyNumberFormat="1" applyFont="1" applyFill="1" applyBorder="1" applyAlignment="1" applyProtection="1">
      <alignment horizontal="left" textRotation="90"/>
      <protection hidden="1"/>
    </xf>
    <xf numFmtId="0" fontId="71" fillId="0" borderId="0" xfId="63" applyNumberFormat="1" applyFont="1" applyFill="1" applyBorder="1" applyAlignment="1" applyProtection="1">
      <alignment horizontal="left" textRotation="90"/>
      <protection hidden="1"/>
    </xf>
    <xf numFmtId="0" fontId="66" fillId="0" borderId="0" xfId="63" applyNumberFormat="1" applyFont="1" applyFill="1" applyBorder="1" applyAlignment="1" applyProtection="1">
      <alignment horizontal="left" textRotation="90"/>
      <protection hidden="1"/>
    </xf>
    <xf numFmtId="179" fontId="71" fillId="0" borderId="1" xfId="63" applyNumberFormat="1" applyFont="1" applyFill="1" applyBorder="1" applyAlignment="1" applyProtection="1">
      <alignment horizontal="center"/>
      <protection hidden="1"/>
    </xf>
    <xf numFmtId="166" fontId="67" fillId="0" borderId="1" xfId="103" applyFont="1" applyBorder="1"/>
    <xf numFmtId="180" fontId="67" fillId="0" borderId="1" xfId="85" applyNumberFormat="1" applyFont="1" applyBorder="1"/>
    <xf numFmtId="188" fontId="67" fillId="0" borderId="1" xfId="85" applyNumberFormat="1" applyFont="1" applyBorder="1"/>
    <xf numFmtId="166" fontId="67" fillId="0" borderId="1" xfId="85" applyNumberFormat="1" applyFont="1" applyBorder="1"/>
    <xf numFmtId="0" fontId="72" fillId="0" borderId="5" xfId="85" applyFont="1" applyBorder="1"/>
    <xf numFmtId="0" fontId="72" fillId="0" borderId="6" xfId="85" applyFont="1" applyBorder="1"/>
    <xf numFmtId="0" fontId="72" fillId="0" borderId="7" xfId="85" applyFont="1" applyBorder="1"/>
    <xf numFmtId="49" fontId="72" fillId="0" borderId="1" xfId="9" applyNumberFormat="1" applyFont="1" applyBorder="1" applyAlignment="1">
      <alignment horizontal="center"/>
    </xf>
    <xf numFmtId="166" fontId="72" fillId="0" borderId="1" xfId="85" applyNumberFormat="1" applyFont="1" applyBorder="1"/>
    <xf numFmtId="2" fontId="83" fillId="0" borderId="0" xfId="64" applyNumberFormat="1" applyFont="1" applyFill="1" applyBorder="1" applyAlignment="1"/>
    <xf numFmtId="2" fontId="84" fillId="0" borderId="0" xfId="64" applyNumberFormat="1" applyFont="1" applyFill="1" applyBorder="1" applyAlignment="1">
      <alignment horizontal="left"/>
    </xf>
    <xf numFmtId="0" fontId="79" fillId="0" borderId="0" xfId="64" applyNumberFormat="1" applyFont="1" applyFill="1" applyBorder="1" applyAlignment="1">
      <alignment horizontal="center"/>
    </xf>
    <xf numFmtId="0" fontId="79" fillId="0" borderId="0" xfId="11" applyNumberFormat="1" applyFont="1" applyFill="1" applyBorder="1" applyAlignment="1">
      <alignment horizontal="center" vertical="center"/>
    </xf>
    <xf numFmtId="0" fontId="102" fillId="0" borderId="6" xfId="11" applyFont="1" applyBorder="1" applyAlignment="1">
      <alignment horizontal="left"/>
    </xf>
    <xf numFmtId="0" fontId="67" fillId="0" borderId="0" xfId="85" applyFont="1" applyAlignment="1">
      <alignment vertical="center"/>
    </xf>
    <xf numFmtId="0" fontId="72" fillId="0" borderId="5" xfId="14" applyFont="1" applyFill="1" applyBorder="1" applyAlignment="1" applyProtection="1">
      <alignment vertical="center"/>
      <protection hidden="1"/>
    </xf>
    <xf numFmtId="10" fontId="72" fillId="0" borderId="1" xfId="17" applyNumberFormat="1" applyFont="1" applyFill="1" applyBorder="1" applyAlignment="1"/>
    <xf numFmtId="0" fontId="72" fillId="0" borderId="1" xfId="14" applyFont="1" applyFill="1" applyBorder="1" applyAlignment="1" applyProtection="1">
      <alignment vertical="center"/>
      <protection hidden="1"/>
    </xf>
    <xf numFmtId="2" fontId="72" fillId="0" borderId="1" xfId="14" applyNumberFormat="1" applyFont="1" applyFill="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Fill="1" applyBorder="1" applyAlignment="1" applyProtection="1">
      <protection hidden="1"/>
    </xf>
    <xf numFmtId="0" fontId="101" fillId="0" borderId="6" xfId="14" applyFont="1" applyFill="1" applyBorder="1" applyAlignment="1" applyProtection="1">
      <protection hidden="1"/>
    </xf>
    <xf numFmtId="0" fontId="101" fillId="0" borderId="7" xfId="14" applyFont="1" applyFill="1" applyBorder="1" applyAlignment="1" applyProtection="1">
      <alignment horizontal="right"/>
      <protection hidden="1"/>
    </xf>
    <xf numFmtId="2" fontId="102" fillId="0" borderId="0" xfId="14" applyNumberFormat="1" applyFont="1" applyFill="1" applyBorder="1" applyAlignment="1" applyProtection="1">
      <alignment horizontal="center"/>
      <protection hidden="1"/>
    </xf>
    <xf numFmtId="179" fontId="72" fillId="0" borderId="1" xfId="4" applyNumberFormat="1" applyFont="1" applyFill="1" applyBorder="1" applyAlignment="1" applyProtection="1">
      <protection hidden="1"/>
    </xf>
    <xf numFmtId="179" fontId="72" fillId="0" borderId="10" xfId="6" applyNumberFormat="1" applyFont="1" applyFill="1" applyBorder="1" applyAlignment="1" applyProtection="1">
      <protection hidden="1"/>
    </xf>
    <xf numFmtId="169" fontId="101" fillId="0" borderId="6" xfId="14" applyNumberFormat="1" applyFont="1" applyFill="1" applyBorder="1" applyAlignment="1" applyProtection="1">
      <protection hidden="1"/>
    </xf>
    <xf numFmtId="175" fontId="67" fillId="0" borderId="12" xfId="0" applyNumberFormat="1" applyFont="1" applyFill="1" applyBorder="1" applyAlignment="1">
      <alignment horizontal="center" vertical="center"/>
    </xf>
    <xf numFmtId="0" fontId="69" fillId="0" borderId="5" xfId="14"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7" fillId="0" borderId="42" xfId="18" applyFont="1" applyFill="1" applyBorder="1"/>
    <xf numFmtId="0" fontId="67" fillId="0" borderId="42" xfId="0" applyFont="1" applyBorder="1"/>
    <xf numFmtId="0" fontId="67" fillId="0" borderId="43" xfId="0" applyFont="1" applyFill="1" applyBorder="1"/>
    <xf numFmtId="0" fontId="67" fillId="0" borderId="44" xfId="0" applyFont="1" applyFill="1" applyBorder="1"/>
    <xf numFmtId="0" fontId="67" fillId="0" borderId="42" xfId="0" applyFont="1" applyFill="1" applyBorder="1"/>
    <xf numFmtId="0" fontId="67" fillId="0" borderId="45" xfId="0" applyFont="1" applyFill="1" applyBorder="1"/>
    <xf numFmtId="0" fontId="67" fillId="0" borderId="44" xfId="0" applyFont="1" applyBorder="1"/>
    <xf numFmtId="0" fontId="82" fillId="61" borderId="1" xfId="14"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67" fillId="0" borderId="0" xfId="18" applyFont="1" applyAlignment="1">
      <alignment horizontal="center"/>
    </xf>
    <xf numFmtId="0" fontId="82" fillId="61" borderId="1" xfId="0" applyNumberFormat="1"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1" xfId="0" applyFont="1" applyFill="1" applyBorder="1" applyAlignment="1"/>
    <xf numFmtId="0" fontId="72" fillId="0" borderId="0" xfId="18" applyFont="1" applyFill="1"/>
    <xf numFmtId="0" fontId="72" fillId="0" borderId="1" xfId="0" applyFont="1" applyFill="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2" fontId="108" fillId="0" borderId="0" xfId="13" applyNumberFormat="1" applyFont="1" applyFill="1" applyAlignment="1"/>
    <xf numFmtId="49" fontId="88" fillId="63" borderId="1" xfId="10" applyNumberFormat="1" applyFont="1" applyFill="1" applyBorder="1" applyAlignment="1" applyProtection="1">
      <alignment horizontal="left" vertical="top"/>
      <protection hidden="1"/>
    </xf>
    <xf numFmtId="9" fontId="88" fillId="62" borderId="1" xfId="62" applyNumberFormat="1" applyFont="1" applyFill="1" applyBorder="1" applyAlignment="1">
      <alignment horizontal="center" vertical="center"/>
    </xf>
    <xf numFmtId="0" fontId="88" fillId="0" borderId="0" xfId="14" applyFont="1" applyFill="1" applyBorder="1" applyAlignment="1" applyProtection="1">
      <alignment horizontal="left" vertical="center"/>
      <protection hidden="1"/>
    </xf>
    <xf numFmtId="49" fontId="88" fillId="63" borderId="1" xfId="63" applyNumberFormat="1" applyFont="1" applyFill="1" applyBorder="1" applyAlignment="1" applyProtection="1">
      <alignment horizontal="left" vertical="top"/>
      <protection hidden="1"/>
    </xf>
    <xf numFmtId="173" fontId="72" fillId="62" borderId="1" xfId="9" applyNumberFormat="1" applyFont="1" applyFill="1" applyBorder="1" applyAlignment="1">
      <alignment horizontal="center"/>
    </xf>
    <xf numFmtId="0" fontId="72" fillId="2" borderId="0" xfId="0" applyFont="1" applyFill="1" applyAlignment="1">
      <alignment horizontal="center"/>
    </xf>
    <xf numFmtId="9" fontId="67" fillId="2" borderId="0" xfId="17" applyFont="1" applyFill="1" applyBorder="1" applyAlignment="1">
      <alignment horizontal="center"/>
    </xf>
    <xf numFmtId="0" fontId="67" fillId="2" borderId="0" xfId="0" applyFont="1" applyFill="1" applyBorder="1"/>
    <xf numFmtId="0" fontId="67" fillId="2" borderId="0" xfId="0" applyFont="1" applyFill="1"/>
    <xf numFmtId="2" fontId="89" fillId="61" borderId="4" xfId="0" applyNumberFormat="1" applyFont="1" applyFill="1" applyBorder="1" applyAlignment="1">
      <alignment horizontal="center" vertical="top" wrapText="1"/>
    </xf>
    <xf numFmtId="180" fontId="67" fillId="62" borderId="1" xfId="66" applyNumberFormat="1" applyFont="1" applyFill="1" applyBorder="1" applyAlignment="1">
      <alignment horizontal="center"/>
    </xf>
    <xf numFmtId="0" fontId="69" fillId="62" borderId="1" xfId="14" applyFont="1" applyFill="1" applyBorder="1" applyAlignment="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69" fontId="71" fillId="63" borderId="1" xfId="4" applyFont="1" applyFill="1" applyBorder="1" applyAlignment="1" applyProtection="1">
      <protection locked="0"/>
    </xf>
    <xf numFmtId="10" fontId="96" fillId="62" borderId="1" xfId="17" applyNumberFormat="1" applyFont="1" applyFill="1" applyBorder="1" applyAlignment="1" applyProtection="1">
      <alignment horizontal="right"/>
      <protection hidden="1"/>
    </xf>
    <xf numFmtId="0" fontId="67" fillId="62" borderId="5" xfId="14" applyFont="1" applyFill="1" applyBorder="1" applyAlignment="1" applyProtection="1">
      <protection hidden="1"/>
    </xf>
    <xf numFmtId="9" fontId="71" fillId="62" borderId="1" xfId="17" applyNumberFormat="1" applyFont="1" applyFill="1" applyBorder="1" applyAlignment="1" applyProtection="1">
      <alignment horizontal="center"/>
      <protection hidden="1"/>
    </xf>
    <xf numFmtId="0" fontId="69" fillId="62" borderId="1" xfId="11" applyFont="1" applyFill="1" applyBorder="1"/>
    <xf numFmtId="3" fontId="71" fillId="62" borderId="1" xfId="63" applyNumberFormat="1" applyFont="1" applyFill="1" applyBorder="1" applyAlignment="1" applyProtection="1">
      <alignment horizontal="center"/>
      <protection hidden="1"/>
    </xf>
    <xf numFmtId="44" fontId="71" fillId="63" borderId="1" xfId="67" applyFont="1" applyFill="1" applyBorder="1" applyAlignment="1" applyProtection="1">
      <protection locked="0"/>
    </xf>
    <xf numFmtId="3" fontId="71" fillId="62" borderId="1" xfId="63" applyNumberFormat="1" applyFont="1" applyFill="1" applyBorder="1" applyAlignment="1" applyProtection="1">
      <alignment horizontal="left" wrapText="1"/>
      <protection hidden="1"/>
    </xf>
    <xf numFmtId="3" fontId="71" fillId="62" borderId="1" xfId="63" applyNumberFormat="1" applyFont="1" applyFill="1" applyBorder="1" applyAlignment="1" applyProtection="1">
      <alignment horizontal="left" vertical="top" wrapText="1"/>
      <protection hidden="1"/>
    </xf>
    <xf numFmtId="179" fontId="71" fillId="62" borderId="1" xfId="63" applyNumberFormat="1" applyFont="1" applyFill="1" applyBorder="1" applyAlignment="1" applyProtection="1">
      <alignment horizontal="center"/>
      <protection hidden="1"/>
    </xf>
    <xf numFmtId="44" fontId="67" fillId="63" borderId="1" xfId="67" applyFont="1" applyFill="1" applyBorder="1" applyAlignment="1" applyProtection="1">
      <protection locked="0"/>
    </xf>
    <xf numFmtId="0" fontId="67" fillId="62" borderId="1" xfId="11" applyFont="1" applyFill="1" applyBorder="1" applyAlignment="1"/>
    <xf numFmtId="0" fontId="67" fillId="62" borderId="2" xfId="11" applyFont="1" applyFill="1" applyBorder="1" applyAlignment="1"/>
    <xf numFmtId="179" fontId="101" fillId="62" borderId="1" xfId="11" applyNumberFormat="1" applyFont="1" applyFill="1" applyBorder="1" applyAlignment="1"/>
    <xf numFmtId="0" fontId="67" fillId="62" borderId="6" xfId="11" applyFont="1" applyFill="1" applyBorder="1" applyAlignment="1"/>
    <xf numFmtId="0" fontId="67" fillId="62" borderId="5" xfId="11" applyFont="1" applyFill="1" applyBorder="1" applyAlignment="1"/>
    <xf numFmtId="179" fontId="101" fillId="62" borderId="1" xfId="11" applyNumberFormat="1" applyFont="1" applyFill="1" applyBorder="1"/>
    <xf numFmtId="0" fontId="67" fillId="62" borderId="1" xfId="11" applyFont="1" applyFill="1" applyBorder="1"/>
    <xf numFmtId="167" fontId="67" fillId="0" borderId="1" xfId="9" applyFont="1" applyBorder="1"/>
    <xf numFmtId="175" fontId="71" fillId="62" borderId="4" xfId="66" applyNumberFormat="1" applyFont="1" applyFill="1" applyBorder="1" applyAlignment="1" applyProtection="1">
      <alignment horizontal="center"/>
      <protection hidden="1"/>
    </xf>
    <xf numFmtId="180" fontId="72" fillId="2" borderId="1" xfId="85" applyNumberFormat="1" applyFont="1" applyFill="1" applyBorder="1" applyAlignment="1">
      <alignment vertical="top" wrapText="1"/>
    </xf>
    <xf numFmtId="2" fontId="72" fillId="2" borderId="5" xfId="85" applyNumberFormat="1" applyFont="1" applyFill="1" applyBorder="1" applyAlignment="1">
      <alignment vertical="top" wrapText="1"/>
    </xf>
    <xf numFmtId="2" fontId="72" fillId="2" borderId="7" xfId="85" applyNumberFormat="1" applyFont="1" applyFill="1" applyBorder="1" applyAlignment="1">
      <alignment vertical="top" wrapText="1"/>
    </xf>
    <xf numFmtId="180" fontId="72" fillId="2" borderId="7" xfId="85" applyNumberFormat="1" applyFont="1" applyFill="1" applyBorder="1" applyAlignment="1">
      <alignment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166" fontId="67" fillId="0" borderId="0" xfId="19" applyFont="1" applyFill="1" applyBorder="1" applyAlignment="1" applyProtection="1">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166" fontId="67" fillId="0" borderId="1" xfId="19" applyFont="1" applyBorder="1" applyAlignment="1">
      <alignment horizontal="center" vertical="top" wrapText="1"/>
    </xf>
    <xf numFmtId="2" fontId="82" fillId="61" borderId="4" xfId="85" applyNumberFormat="1" applyFont="1" applyFill="1" applyBorder="1" applyAlignment="1">
      <alignment horizontal="left" vertical="top" wrapText="1"/>
    </xf>
    <xf numFmtId="2" fontId="82" fillId="61" borderId="4" xfId="85" applyNumberFormat="1" applyFont="1" applyFill="1" applyBorder="1" applyAlignment="1">
      <alignment vertical="top" wrapText="1"/>
    </xf>
    <xf numFmtId="0" fontId="72" fillId="0" borderId="0" xfId="104" applyFont="1"/>
    <xf numFmtId="197" fontId="67" fillId="62" borderId="1" xfId="9" applyNumberFormat="1" applyFont="1" applyFill="1" applyBorder="1" applyAlignment="1">
      <alignment horizontal="center"/>
    </xf>
    <xf numFmtId="0" fontId="70" fillId="0" borderId="46" xfId="0" applyFont="1" applyBorder="1"/>
    <xf numFmtId="2" fontId="104" fillId="61" borderId="47" xfId="14" applyNumberFormat="1" applyFont="1" applyFill="1" applyBorder="1" applyAlignment="1" applyProtection="1">
      <alignment horizontal="left" vertical="center" wrapText="1"/>
      <protection hidden="1"/>
    </xf>
    <xf numFmtId="2" fontId="67" fillId="0" borderId="47" xfId="14" applyNumberFormat="1" applyFont="1" applyFill="1" applyBorder="1" applyAlignment="1" applyProtection="1">
      <protection hidden="1"/>
    </xf>
    <xf numFmtId="1" fontId="72" fillId="0" borderId="48" xfId="14" applyNumberFormat="1" applyFont="1" applyFill="1" applyBorder="1" applyAlignment="1" applyProtection="1">
      <alignment horizontal="center"/>
      <protection hidden="1"/>
    </xf>
    <xf numFmtId="166" fontId="67" fillId="0" borderId="47" xfId="19" applyFont="1" applyFill="1" applyBorder="1" applyAlignment="1" applyProtection="1">
      <protection hidden="1"/>
    </xf>
    <xf numFmtId="166" fontId="67" fillId="0" borderId="48" xfId="19" applyFont="1" applyFill="1" applyBorder="1" applyAlignment="1" applyProtection="1">
      <protection hidden="1"/>
    </xf>
    <xf numFmtId="0" fontId="72" fillId="0" borderId="48" xfId="0" applyFont="1" applyBorder="1"/>
    <xf numFmtId="166" fontId="72" fillId="0" borderId="48" xfId="19" applyFont="1" applyBorder="1"/>
    <xf numFmtId="2" fontId="89" fillId="61" borderId="39" xfId="0" applyNumberFormat="1" applyFont="1" applyFill="1" applyBorder="1" applyAlignment="1">
      <alignment horizontal="center" vertical="top" wrapText="1"/>
    </xf>
    <xf numFmtId="173" fontId="72" fillId="0" borderId="1" xfId="9" applyNumberFormat="1" applyFont="1" applyFill="1" applyBorder="1" applyAlignment="1">
      <alignment horizontal="center"/>
    </xf>
    <xf numFmtId="0" fontId="67" fillId="2" borderId="1" xfId="0" applyFont="1" applyFill="1" applyBorder="1" applyAlignment="1">
      <alignment vertical="center"/>
    </xf>
    <xf numFmtId="2" fontId="82" fillId="61" borderId="1" xfId="90" applyNumberFormat="1" applyFont="1" applyFill="1" applyBorder="1" applyAlignment="1">
      <alignment vertical="top" wrapText="1"/>
    </xf>
    <xf numFmtId="173" fontId="82" fillId="61" borderId="1" xfId="9" applyNumberFormat="1" applyFont="1" applyFill="1" applyBorder="1" applyAlignment="1">
      <alignment vertical="top" wrapText="1"/>
    </xf>
    <xf numFmtId="167" fontId="82" fillId="61" borderId="1" xfId="9" applyFont="1" applyFill="1" applyBorder="1" applyAlignment="1">
      <alignment horizontal="center" vertical="top" wrapText="1"/>
    </xf>
    <xf numFmtId="9" fontId="67" fillId="2" borderId="1" xfId="66" applyFont="1" applyFill="1" applyBorder="1" applyAlignment="1">
      <alignment horizontal="center"/>
    </xf>
    <xf numFmtId="0" fontId="70" fillId="0" borderId="0" xfId="64" applyFont="1" applyFill="1" applyAlignment="1"/>
    <xf numFmtId="0" fontId="89" fillId="2" borderId="0" xfId="0" applyFont="1" applyFill="1" applyAlignment="1">
      <alignment horizontal="center"/>
    </xf>
    <xf numFmtId="0" fontId="89" fillId="0" borderId="0" xfId="14" applyFont="1" applyFill="1" applyProtection="1">
      <protection hidden="1"/>
    </xf>
    <xf numFmtId="177" fontId="72" fillId="62" borderId="1" xfId="12" applyNumberFormat="1" applyFont="1" applyFill="1" applyBorder="1" applyAlignment="1" applyProtection="1">
      <alignment horizontal="center" vertical="center"/>
      <protection hidden="1"/>
    </xf>
    <xf numFmtId="0" fontId="96" fillId="2" borderId="6" xfId="14" applyFont="1" applyFill="1" applyBorder="1" applyAlignment="1" applyProtection="1">
      <protection hidden="1"/>
    </xf>
    <xf numFmtId="0" fontId="96" fillId="62" borderId="6" xfId="14" applyFont="1" applyFill="1" applyBorder="1" applyAlignment="1" applyProtection="1">
      <alignment horizontal="center"/>
      <protection hidden="1"/>
    </xf>
    <xf numFmtId="0" fontId="96" fillId="62" borderId="7" xfId="14" applyFont="1" applyFill="1" applyBorder="1" applyAlignment="1" applyProtection="1">
      <alignment horizontal="right"/>
      <protection hidden="1"/>
    </xf>
    <xf numFmtId="10" fontId="96" fillId="62" borderId="7" xfId="17" applyNumberFormat="1" applyFont="1" applyFill="1" applyBorder="1" applyAlignment="1" applyProtection="1">
      <alignment horizontal="right"/>
      <protection hidden="1"/>
    </xf>
    <xf numFmtId="0" fontId="89" fillId="0" borderId="0" xfId="14" applyFont="1" applyFill="1" applyBorder="1" applyAlignment="1" applyProtection="1">
      <alignment horizontal="right" vertical="center"/>
      <protection hidden="1"/>
    </xf>
    <xf numFmtId="2" fontId="89" fillId="0" borderId="0" xfId="14" applyNumberFormat="1" applyFont="1" applyFill="1" applyAlignment="1" applyProtection="1">
      <alignment vertical="center"/>
      <protection hidden="1"/>
    </xf>
    <xf numFmtId="0" fontId="89" fillId="0" borderId="0" xfId="14" applyFont="1" applyFill="1" applyBorder="1" applyAlignment="1" applyProtection="1">
      <alignment vertical="center"/>
      <protection hidden="1"/>
    </xf>
    <xf numFmtId="0" fontId="89" fillId="0" borderId="0" xfId="0" applyFont="1"/>
    <xf numFmtId="0" fontId="67" fillId="0" borderId="53" xfId="0" applyFont="1" applyBorder="1"/>
    <xf numFmtId="0" fontId="82" fillId="61" borderId="54" xfId="0" applyFont="1" applyFill="1" applyBorder="1" applyAlignment="1">
      <alignment wrapText="1"/>
    </xf>
    <xf numFmtId="0" fontId="67" fillId="0" borderId="55" xfId="0" applyFont="1" applyBorder="1"/>
    <xf numFmtId="0" fontId="67" fillId="0" borderId="56" xfId="0" applyFont="1" applyBorder="1"/>
    <xf numFmtId="0" fontId="67" fillId="2" borderId="0" xfId="18" applyFont="1" applyFill="1"/>
    <xf numFmtId="0" fontId="67" fillId="0" borderId="46" xfId="0" applyFont="1" applyFill="1" applyBorder="1" applyAlignment="1">
      <alignment horizontal="left"/>
    </xf>
    <xf numFmtId="177" fontId="67" fillId="62" borderId="48" xfId="12" applyNumberFormat="1" applyFont="1" applyFill="1" applyBorder="1" applyAlignment="1" applyProtection="1">
      <alignment vertical="center"/>
      <protection hidden="1"/>
    </xf>
    <xf numFmtId="0" fontId="67" fillId="0" borderId="47" xfId="0" applyFont="1" applyBorder="1"/>
    <xf numFmtId="169" fontId="99" fillId="2" borderId="1" xfId="4" applyFont="1" applyFill="1" applyBorder="1" applyAlignment="1" applyProtection="1">
      <alignment horizontal="right"/>
      <protection locked="0"/>
    </xf>
    <xf numFmtId="175" fontId="110" fillId="0" borderId="11" xfId="0" applyNumberFormat="1" applyFont="1" applyFill="1" applyBorder="1" applyAlignment="1">
      <alignment horizontal="center" vertical="center"/>
    </xf>
    <xf numFmtId="0" fontId="83" fillId="0" borderId="0" xfId="13" applyNumberFormat="1" applyFont="1" applyFill="1" applyBorder="1" applyAlignment="1"/>
    <xf numFmtId="2" fontId="71" fillId="2" borderId="1" xfId="14" applyNumberFormat="1" applyFont="1" applyFill="1" applyBorder="1" applyAlignment="1" applyProtection="1">
      <alignment horizontal="right" vertical="center"/>
      <protection hidden="1"/>
    </xf>
    <xf numFmtId="2" fontId="82" fillId="61" borderId="39" xfId="85" applyNumberFormat="1" applyFont="1" applyFill="1" applyBorder="1" applyAlignment="1">
      <alignment horizontal="left" vertical="top" wrapText="1"/>
    </xf>
    <xf numFmtId="0" fontId="82" fillId="61" borderId="39" xfId="90" applyFont="1" applyFill="1" applyBorder="1" applyAlignment="1" applyProtection="1">
      <alignment horizontal="center" vertical="center" wrapText="1"/>
      <protection hidden="1"/>
    </xf>
    <xf numFmtId="179" fontId="82" fillId="61" borderId="48" xfId="90" applyNumberFormat="1" applyFont="1" applyFill="1" applyBorder="1" applyAlignment="1" applyProtection="1">
      <alignment horizontal="center" vertical="center" wrapText="1"/>
      <protection hidden="1"/>
    </xf>
    <xf numFmtId="2" fontId="82" fillId="61" borderId="48" xfId="90" applyNumberFormat="1" applyFont="1" applyFill="1" applyBorder="1" applyAlignment="1" applyProtection="1">
      <alignment horizontal="center" vertical="center" wrapText="1"/>
      <protection hidden="1"/>
    </xf>
    <xf numFmtId="0" fontId="67" fillId="0" borderId="48" xfId="90" applyFont="1" applyBorder="1" applyAlignment="1" applyProtection="1">
      <alignment horizontal="center" vertical="center"/>
      <protection hidden="1"/>
    </xf>
    <xf numFmtId="0" fontId="112" fillId="0" borderId="0" xfId="52887" applyFont="1"/>
    <xf numFmtId="0" fontId="113" fillId="0" borderId="0" xfId="52887" applyFont="1"/>
    <xf numFmtId="0" fontId="67" fillId="0" borderId="5" xfId="10" applyFont="1" applyFill="1" applyBorder="1" applyAlignment="1" applyProtection="1">
      <alignment horizontal="left" vertical="center"/>
      <protection hidden="1"/>
    </xf>
    <xf numFmtId="2" fontId="82" fillId="61" borderId="4" xfId="0" applyNumberFormat="1" applyFont="1" applyFill="1" applyBorder="1" applyAlignment="1">
      <alignment horizontal="center" vertical="top" wrapText="1"/>
    </xf>
    <xf numFmtId="0" fontId="67" fillId="0" borderId="0" xfId="0" applyFont="1" applyAlignment="1">
      <alignment horizontal="center" vertical="top"/>
    </xf>
    <xf numFmtId="2" fontId="72" fillId="0" borderId="0" xfId="0" applyNumberFormat="1" applyFont="1" applyAlignment="1">
      <alignment horizontal="center" vertical="top"/>
    </xf>
    <xf numFmtId="2" fontId="83" fillId="0" borderId="0" xfId="0" applyNumberFormat="1" applyFont="1" applyAlignment="1">
      <alignment horizontal="center" vertical="top"/>
    </xf>
    <xf numFmtId="2" fontId="78" fillId="0" borderId="0" xfId="13" applyNumberFormat="1" applyFont="1" applyFill="1" applyBorder="1" applyAlignment="1">
      <alignment horizontal="center" vertical="top"/>
    </xf>
    <xf numFmtId="174" fontId="67" fillId="0" borderId="1" xfId="0" applyNumberFormat="1" applyFont="1" applyFill="1" applyBorder="1" applyAlignment="1">
      <alignment horizontal="center" vertical="top"/>
    </xf>
    <xf numFmtId="174" fontId="67" fillId="0" borderId="10" xfId="0" applyNumberFormat="1" applyFont="1" applyFill="1" applyBorder="1" applyAlignment="1">
      <alignment horizontal="center" vertical="top"/>
    </xf>
    <xf numFmtId="174" fontId="67" fillId="0" borderId="0" xfId="0" applyNumberFormat="1" applyFont="1" applyFill="1" applyBorder="1" applyAlignment="1">
      <alignment horizontal="center" vertical="top"/>
    </xf>
    <xf numFmtId="0" fontId="67" fillId="0" borderId="0" xfId="0" applyFont="1" applyFill="1" applyBorder="1" applyAlignment="1">
      <alignment horizontal="center" vertical="top"/>
    </xf>
    <xf numFmtId="167" fontId="82" fillId="65" borderId="39" xfId="9" applyFont="1" applyFill="1" applyBorder="1" applyAlignment="1">
      <alignment horizontal="center" vertical="top" wrapText="1"/>
    </xf>
    <xf numFmtId="9" fontId="72" fillId="0" borderId="0" xfId="17" applyFont="1" applyAlignment="1">
      <alignment horizontal="center"/>
    </xf>
    <xf numFmtId="198" fontId="72" fillId="0" borderId="0" xfId="0" applyNumberFormat="1" applyFont="1" applyAlignment="1">
      <alignment horizontal="center"/>
    </xf>
    <xf numFmtId="198" fontId="67" fillId="0" borderId="0" xfId="0" applyNumberFormat="1" applyFont="1" applyAlignment="1">
      <alignment horizontal="center"/>
    </xf>
    <xf numFmtId="198" fontId="82" fillId="61" borderId="4" xfId="9" applyNumberFormat="1" applyFont="1" applyFill="1" applyBorder="1" applyAlignment="1">
      <alignment horizontal="center" vertical="top" wrapText="1"/>
    </xf>
    <xf numFmtId="198" fontId="67" fillId="0" borderId="1" xfId="0" applyNumberFormat="1" applyFont="1" applyFill="1" applyBorder="1" applyAlignment="1">
      <alignment horizontal="center"/>
    </xf>
    <xf numFmtId="198" fontId="67" fillId="0" borderId="7" xfId="0" applyNumberFormat="1" applyFont="1" applyFill="1" applyBorder="1" applyAlignment="1">
      <alignment horizontal="center"/>
    </xf>
    <xf numFmtId="198" fontId="67" fillId="0" borderId="0" xfId="0" applyNumberFormat="1" applyFont="1" applyFill="1" applyBorder="1" applyAlignment="1">
      <alignment horizontal="center"/>
    </xf>
    <xf numFmtId="0" fontId="115" fillId="0" borderId="0" xfId="0" applyFont="1" applyAlignment="1">
      <alignment horizontal="left" vertical="center" indent="2"/>
    </xf>
    <xf numFmtId="0" fontId="67" fillId="0" borderId="0" xfId="90" applyFont="1" applyAlignment="1">
      <alignment horizontal="left"/>
    </xf>
    <xf numFmtId="0" fontId="82" fillId="61" borderId="39" xfId="90" applyFont="1" applyFill="1" applyBorder="1" applyAlignment="1" applyProtection="1">
      <alignment horizontal="left" vertical="center" wrapText="1"/>
      <protection hidden="1"/>
    </xf>
    <xf numFmtId="0" fontId="73" fillId="0" borderId="0" xfId="64" applyNumberFormat="1" applyFont="1" applyFill="1" applyBorder="1" applyAlignment="1">
      <alignment horizontal="center"/>
    </xf>
    <xf numFmtId="0" fontId="67" fillId="0" borderId="0" xfId="85" applyFont="1" applyAlignment="1">
      <alignment horizontal="left"/>
    </xf>
    <xf numFmtId="3" fontId="71" fillId="62" borderId="48" xfId="63" applyNumberFormat="1" applyFont="1" applyFill="1" applyBorder="1" applyAlignment="1" applyProtection="1">
      <alignment horizontal="left"/>
      <protection hidden="1"/>
    </xf>
    <xf numFmtId="3" fontId="71" fillId="0" borderId="1" xfId="63" applyNumberFormat="1" applyFont="1" applyFill="1" applyBorder="1" applyAlignment="1" applyProtection="1">
      <alignment horizontal="center"/>
      <protection hidden="1"/>
    </xf>
    <xf numFmtId="0" fontId="87" fillId="62" borderId="48" xfId="90" applyFont="1" applyFill="1" applyBorder="1" applyAlignment="1" applyProtection="1">
      <alignment horizontal="left" vertical="center"/>
      <protection hidden="1"/>
    </xf>
    <xf numFmtId="0" fontId="67" fillId="0" borderId="1" xfId="87" applyFont="1" applyBorder="1" applyAlignment="1">
      <alignment horizontal="left"/>
    </xf>
    <xf numFmtId="0" fontId="73" fillId="0" borderId="0" xfId="64" applyNumberFormat="1" applyFont="1" applyFill="1" applyBorder="1" applyAlignment="1">
      <alignment horizontal="left"/>
    </xf>
    <xf numFmtId="0" fontId="73" fillId="0" borderId="0" xfId="11" applyNumberFormat="1" applyFont="1" applyFill="1" applyBorder="1" applyAlignment="1">
      <alignment horizontal="center" vertical="center"/>
    </xf>
    <xf numFmtId="0" fontId="73" fillId="0" borderId="0" xfId="11" applyNumberFormat="1" applyFont="1" applyFill="1" applyBorder="1" applyAlignment="1">
      <alignment horizontal="left" vertical="center"/>
    </xf>
    <xf numFmtId="0" fontId="72" fillId="0" borderId="6" xfId="11" applyFont="1" applyBorder="1" applyAlignment="1">
      <alignment horizontal="left" vertical="center"/>
    </xf>
    <xf numFmtId="179" fontId="72" fillId="0" borderId="0" xfId="11" applyNumberFormat="1" applyFont="1" applyBorder="1" applyAlignment="1">
      <alignment horizontal="left"/>
    </xf>
    <xf numFmtId="0" fontId="67" fillId="0" borderId="0" xfId="90" applyFont="1" applyAlignment="1">
      <alignment horizontal="center"/>
    </xf>
    <xf numFmtId="0" fontId="67" fillId="0" borderId="1" xfId="87" applyFont="1" applyBorder="1" applyAlignment="1">
      <alignment horizontal="center"/>
    </xf>
    <xf numFmtId="0" fontId="67" fillId="0" borderId="1" xfId="87" applyFont="1" applyFill="1" applyBorder="1" applyAlignment="1">
      <alignment horizontal="center"/>
    </xf>
    <xf numFmtId="0" fontId="67" fillId="0" borderId="0" xfId="85" applyFont="1" applyAlignment="1">
      <alignment horizontal="center"/>
    </xf>
    <xf numFmtId="0" fontId="72" fillId="0" borderId="49" xfId="11" applyFont="1" applyBorder="1" applyAlignment="1">
      <alignment horizontal="center" vertical="center"/>
    </xf>
    <xf numFmtId="179" fontId="72" fillId="0" borderId="0" xfId="11" applyNumberFormat="1" applyFont="1" applyBorder="1" applyAlignment="1">
      <alignment horizontal="center"/>
    </xf>
    <xf numFmtId="2" fontId="78" fillId="0" borderId="0" xfId="11" applyNumberFormat="1" applyFont="1" applyFill="1" applyBorder="1" applyAlignment="1">
      <alignment horizontal="center" vertical="center"/>
    </xf>
    <xf numFmtId="179" fontId="67" fillId="62" borderId="48" xfId="90" applyNumberFormat="1" applyFont="1" applyFill="1" applyBorder="1" applyAlignment="1" applyProtection="1">
      <alignment horizontal="center" vertical="center"/>
      <protection hidden="1"/>
    </xf>
    <xf numFmtId="179" fontId="67" fillId="0" borderId="48" xfId="90" applyNumberFormat="1" applyFont="1" applyBorder="1" applyAlignment="1" applyProtection="1">
      <alignment horizontal="center" vertical="center"/>
      <protection hidden="1"/>
    </xf>
    <xf numFmtId="3" fontId="14" fillId="0" borderId="1" xfId="87" applyNumberFormat="1" applyFont="1" applyBorder="1" applyAlignment="1">
      <alignment horizontal="center"/>
    </xf>
    <xf numFmtId="0" fontId="102" fillId="0" borderId="6" xfId="11" applyFont="1" applyBorder="1" applyAlignment="1">
      <alignment horizontal="center" vertical="center"/>
    </xf>
    <xf numFmtId="0" fontId="102" fillId="0" borderId="7" xfId="11" applyFont="1" applyBorder="1" applyAlignment="1">
      <alignment horizontal="center" vertical="center"/>
    </xf>
    <xf numFmtId="179" fontId="102" fillId="0" borderId="1" xfId="11" applyNumberFormat="1" applyFont="1" applyBorder="1" applyAlignment="1">
      <alignment horizontal="center" vertical="center"/>
    </xf>
    <xf numFmtId="0" fontId="107" fillId="0" borderId="0" xfId="90" applyFont="1" applyAlignment="1">
      <alignment horizontal="center" vertical="center" wrapText="1"/>
    </xf>
    <xf numFmtId="0" fontId="69" fillId="62" borderId="1" xfId="11" applyFont="1" applyFill="1" applyBorder="1" applyAlignment="1">
      <alignment horizontal="left"/>
    </xf>
    <xf numFmtId="49" fontId="83" fillId="0" borderId="0" xfId="64" applyNumberFormat="1" applyFont="1" applyFill="1" applyBorder="1" applyAlignment="1">
      <alignment horizontal="left"/>
    </xf>
    <xf numFmtId="2" fontId="79" fillId="0" borderId="0" xfId="11" applyNumberFormat="1" applyFont="1" applyFill="1" applyBorder="1" applyAlignment="1">
      <alignment horizontal="left" vertical="center"/>
    </xf>
    <xf numFmtId="2" fontId="82" fillId="61" borderId="39" xfId="90" applyNumberFormat="1" applyFont="1" applyFill="1" applyBorder="1" applyAlignment="1" applyProtection="1">
      <alignment horizontal="left" vertical="center" wrapText="1"/>
      <protection hidden="1"/>
    </xf>
    <xf numFmtId="2" fontId="67" fillId="0" borderId="1" xfId="90" applyNumberFormat="1" applyFont="1" applyFill="1" applyBorder="1" applyAlignment="1">
      <alignment horizontal="left"/>
    </xf>
    <xf numFmtId="0" fontId="87" fillId="0" borderId="48" xfId="0" applyFont="1" applyBorder="1" applyAlignment="1">
      <alignment horizontal="left"/>
    </xf>
    <xf numFmtId="0" fontId="101" fillId="0" borderId="0" xfId="11" applyNumberFormat="1" applyFont="1" applyBorder="1" applyAlignment="1">
      <alignment horizontal="left"/>
    </xf>
    <xf numFmtId="0" fontId="67" fillId="0" borderId="0" xfId="11" applyFont="1" applyBorder="1" applyAlignment="1">
      <alignment horizontal="left"/>
    </xf>
    <xf numFmtId="0" fontId="67" fillId="0" borderId="0" xfId="11" applyNumberFormat="1" applyFont="1" applyAlignment="1">
      <alignment horizontal="left"/>
    </xf>
    <xf numFmtId="2" fontId="66" fillId="0" borderId="0" xfId="64" applyNumberFormat="1" applyFont="1" applyFill="1" applyBorder="1" applyAlignment="1">
      <alignment horizontal="left"/>
    </xf>
    <xf numFmtId="0" fontId="72" fillId="0" borderId="6" xfId="11" applyFont="1" applyBorder="1" applyAlignment="1">
      <alignment horizontal="left"/>
    </xf>
    <xf numFmtId="0" fontId="72" fillId="0" borderId="0" xfId="11" applyFont="1" applyBorder="1" applyAlignment="1">
      <alignment horizontal="left"/>
    </xf>
    <xf numFmtId="2" fontId="82" fillId="61" borderId="39" xfId="0" applyNumberFormat="1" applyFont="1" applyFill="1" applyBorder="1" applyAlignment="1">
      <alignment horizontal="left" vertical="top" wrapText="1"/>
    </xf>
    <xf numFmtId="173" fontId="82" fillId="61" borderId="1" xfId="9" applyNumberFormat="1" applyFont="1" applyFill="1" applyBorder="1" applyAlignment="1">
      <alignment horizontal="center" vertical="top" wrapText="1"/>
    </xf>
    <xf numFmtId="173" fontId="82" fillId="61" borderId="48" xfId="9" applyNumberFormat="1" applyFont="1" applyFill="1" applyBorder="1" applyAlignment="1">
      <alignment horizontal="center" vertical="top" wrapText="1"/>
    </xf>
    <xf numFmtId="0" fontId="67" fillId="0" borderId="1" xfId="0" applyFont="1" applyFill="1" applyBorder="1" applyAlignment="1">
      <alignment horizontal="center"/>
    </xf>
    <xf numFmtId="167" fontId="67" fillId="0" borderId="1" xfId="9" applyFont="1" applyFill="1" applyBorder="1"/>
    <xf numFmtId="4" fontId="71" fillId="62" borderId="1" xfId="63" applyNumberFormat="1" applyFont="1" applyFill="1" applyBorder="1" applyAlignment="1" applyProtection="1">
      <alignment horizontal="center"/>
      <protection hidden="1"/>
    </xf>
    <xf numFmtId="173" fontId="67" fillId="0" borderId="0" xfId="9" applyNumberFormat="1" applyFont="1" applyBorder="1" applyAlignment="1">
      <alignment horizontal="left"/>
    </xf>
    <xf numFmtId="173" fontId="72" fillId="0" borderId="0" xfId="9" applyNumberFormat="1" applyFont="1" applyAlignment="1">
      <alignment horizontal="left"/>
    </xf>
    <xf numFmtId="0" fontId="67" fillId="0" borderId="65" xfId="18" applyFont="1" applyFill="1" applyBorder="1"/>
    <xf numFmtId="0" fontId="67" fillId="0" borderId="66" xfId="18" applyFont="1" applyFill="1" applyBorder="1"/>
    <xf numFmtId="0" fontId="67" fillId="0" borderId="67" xfId="0" applyFont="1" applyFill="1" applyBorder="1"/>
    <xf numFmtId="0" fontId="67" fillId="0" borderId="68" xfId="0" applyFont="1" applyFill="1" applyBorder="1"/>
    <xf numFmtId="2" fontId="67" fillId="66" borderId="1" xfId="90" applyNumberFormat="1" applyFont="1" applyFill="1" applyBorder="1"/>
    <xf numFmtId="0" fontId="87" fillId="66" borderId="1" xfId="0" applyFont="1" applyFill="1" applyBorder="1" applyAlignment="1">
      <alignment horizontal="left"/>
    </xf>
    <xf numFmtId="0" fontId="87" fillId="66" borderId="1" xfId="90" applyFont="1" applyFill="1" applyBorder="1" applyAlignment="1" applyProtection="1">
      <alignment horizontal="left" vertical="center"/>
      <protection hidden="1"/>
    </xf>
    <xf numFmtId="3" fontId="71" fillId="66" borderId="1" xfId="63" applyNumberFormat="1" applyFont="1" applyFill="1" applyBorder="1" applyAlignment="1" applyProtection="1">
      <alignment horizontal="left"/>
      <protection hidden="1"/>
    </xf>
    <xf numFmtId="0" fontId="67" fillId="66" borderId="1" xfId="87" applyFont="1" applyFill="1" applyBorder="1" applyAlignment="1">
      <alignment horizontal="center"/>
    </xf>
    <xf numFmtId="3" fontId="14" fillId="66" borderId="1" xfId="87" applyNumberFormat="1" applyFont="1" applyFill="1" applyBorder="1" applyAlignment="1">
      <alignment horizontal="center"/>
    </xf>
    <xf numFmtId="179" fontId="67" fillId="66" borderId="1" xfId="90" applyNumberFormat="1" applyFont="1" applyFill="1" applyBorder="1" applyAlignment="1" applyProtection="1">
      <alignment horizontal="center" vertical="center"/>
      <protection hidden="1"/>
    </xf>
    <xf numFmtId="43" fontId="72" fillId="0" borderId="0" xfId="0" applyNumberFormat="1" applyFont="1" applyFill="1"/>
    <xf numFmtId="0" fontId="67" fillId="0" borderId="1" xfId="87" applyFont="1" applyFill="1" applyBorder="1" applyAlignment="1">
      <alignment horizontal="left"/>
    </xf>
    <xf numFmtId="0" fontId="114" fillId="64" borderId="69" xfId="0" applyFont="1" applyFill="1" applyBorder="1"/>
    <xf numFmtId="0" fontId="114" fillId="64" borderId="1" xfId="0" applyFont="1" applyFill="1" applyBorder="1"/>
    <xf numFmtId="0" fontId="114" fillId="64" borderId="60" xfId="0" applyFont="1" applyFill="1" applyBorder="1" applyAlignment="1">
      <alignment horizontal="right"/>
    </xf>
    <xf numFmtId="0" fontId="114" fillId="64" borderId="1" xfId="0" applyFont="1" applyFill="1" applyBorder="1" applyAlignment="1">
      <alignment horizontal="right"/>
    </xf>
    <xf numFmtId="0" fontId="114" fillId="64" borderId="61" xfId="0" applyFont="1" applyFill="1" applyBorder="1" applyAlignment="1">
      <alignment horizontal="right"/>
    </xf>
    <xf numFmtId="0" fontId="113" fillId="0" borderId="1" xfId="0" applyFont="1" applyBorder="1"/>
    <xf numFmtId="0" fontId="113" fillId="0" borderId="60" xfId="0" applyFont="1" applyBorder="1" applyAlignment="1">
      <alignment horizontal="right"/>
    </xf>
    <xf numFmtId="0" fontId="113" fillId="0" borderId="1" xfId="0" applyFont="1" applyBorder="1" applyAlignment="1">
      <alignment horizontal="right"/>
    </xf>
    <xf numFmtId="0" fontId="113" fillId="0" borderId="61" xfId="0" applyFont="1" applyBorder="1" applyAlignment="1">
      <alignment horizontal="right"/>
    </xf>
    <xf numFmtId="0" fontId="114" fillId="64" borderId="64" xfId="0" applyFont="1" applyFill="1" applyBorder="1"/>
    <xf numFmtId="0" fontId="114" fillId="64" borderId="62" xfId="0" applyFont="1" applyFill="1" applyBorder="1" applyAlignment="1">
      <alignment horizontal="right"/>
    </xf>
    <xf numFmtId="0" fontId="114" fillId="64" borderId="64" xfId="0" applyFont="1" applyFill="1" applyBorder="1" applyAlignment="1">
      <alignment horizontal="right"/>
    </xf>
    <xf numFmtId="0" fontId="114" fillId="64" borderId="63" xfId="0" applyFont="1" applyFill="1" applyBorder="1" applyAlignment="1">
      <alignment horizontal="right"/>
    </xf>
    <xf numFmtId="0" fontId="67" fillId="0" borderId="0" xfId="0" applyFont="1" applyAlignment="1">
      <alignment horizontal="left"/>
    </xf>
    <xf numFmtId="2" fontId="72" fillId="0" borderId="0" xfId="0" applyNumberFormat="1" applyFont="1" applyAlignment="1">
      <alignment horizontal="left"/>
    </xf>
    <xf numFmtId="2" fontId="84" fillId="0" borderId="0" xfId="13" applyNumberFormat="1" applyFont="1" applyFill="1" applyBorder="1" applyAlignment="1">
      <alignment horizontal="left"/>
    </xf>
    <xf numFmtId="1" fontId="67" fillId="0" borderId="1" xfId="0" applyNumberFormat="1" applyFont="1" applyFill="1" applyBorder="1" applyAlignment="1">
      <alignment horizontal="left"/>
    </xf>
    <xf numFmtId="1" fontId="67" fillId="0" borderId="10" xfId="0" applyNumberFormat="1" applyFont="1" applyFill="1" applyBorder="1" applyAlignment="1">
      <alignment horizontal="left"/>
    </xf>
    <xf numFmtId="1" fontId="67" fillId="0" borderId="0" xfId="0" applyNumberFormat="1" applyFont="1" applyFill="1" applyBorder="1" applyAlignment="1">
      <alignment horizontal="left"/>
    </xf>
    <xf numFmtId="0" fontId="67" fillId="0" borderId="0" xfId="0" applyFont="1" applyBorder="1" applyAlignment="1">
      <alignment horizontal="left"/>
    </xf>
    <xf numFmtId="0" fontId="82" fillId="61" borderId="1" xfId="60" applyFont="1" applyFill="1" applyBorder="1" applyAlignment="1">
      <alignment horizontal="center" vertical="top" wrapText="1"/>
    </xf>
    <xf numFmtId="173" fontId="88" fillId="0" borderId="1" xfId="9" applyNumberFormat="1" applyFont="1" applyFill="1" applyBorder="1" applyAlignment="1">
      <alignment horizontal="center"/>
    </xf>
    <xf numFmtId="0" fontId="81" fillId="61" borderId="41" xfId="10" applyNumberFormat="1" applyFont="1" applyFill="1" applyBorder="1" applyAlignment="1" applyProtection="1">
      <alignment horizontal="left" vertical="center"/>
      <protection hidden="1"/>
    </xf>
    <xf numFmtId="0" fontId="81" fillId="61" borderId="2" xfId="10" applyNumberFormat="1" applyFont="1" applyFill="1" applyBorder="1" applyAlignment="1" applyProtection="1">
      <alignment horizontal="left" vertical="center"/>
      <protection hidden="1"/>
    </xf>
    <xf numFmtId="44" fontId="67" fillId="62" borderId="1" xfId="64" applyNumberFormat="1" applyFont="1" applyFill="1" applyBorder="1" applyAlignment="1"/>
    <xf numFmtId="166" fontId="67" fillId="62" borderId="47" xfId="19" applyFont="1" applyFill="1" applyBorder="1" applyAlignment="1" applyProtection="1">
      <alignment vertical="center"/>
      <protection hidden="1"/>
    </xf>
    <xf numFmtId="166" fontId="67" fillId="62" borderId="48" xfId="19" applyFont="1" applyFill="1" applyBorder="1" applyAlignment="1" applyProtection="1">
      <alignment vertical="center"/>
      <protection hidden="1"/>
    </xf>
    <xf numFmtId="0" fontId="67" fillId="0" borderId="0" xfId="10" applyNumberFormat="1" applyFont="1" applyFill="1" applyBorder="1" applyAlignment="1" applyProtection="1">
      <alignment horizontal="left"/>
      <protection hidden="1"/>
    </xf>
    <xf numFmtId="0" fontId="81" fillId="61" borderId="70" xfId="10" applyNumberFormat="1" applyFont="1" applyFill="1" applyBorder="1" applyAlignment="1" applyProtection="1">
      <alignment horizontal="left" vertical="center"/>
      <protection hidden="1"/>
    </xf>
    <xf numFmtId="0" fontId="81" fillId="61" borderId="8" xfId="10" applyNumberFormat="1" applyFont="1" applyFill="1" applyBorder="1" applyAlignment="1" applyProtection="1">
      <alignment horizontal="left" vertical="center"/>
      <protection hidden="1"/>
    </xf>
    <xf numFmtId="0" fontId="81" fillId="61" borderId="9" xfId="10" applyNumberFormat="1" applyFont="1" applyFill="1" applyBorder="1" applyAlignment="1" applyProtection="1">
      <alignment horizontal="left" vertical="center"/>
      <protection hidden="1"/>
    </xf>
    <xf numFmtId="0" fontId="81" fillId="61" borderId="12" xfId="10" applyNumberFormat="1" applyFont="1" applyFill="1" applyBorder="1" applyAlignment="1" applyProtection="1">
      <alignment horizontal="left" vertical="center"/>
      <protection hidden="1"/>
    </xf>
    <xf numFmtId="167" fontId="67" fillId="0" borderId="0" xfId="9" applyFont="1" applyFill="1" applyAlignment="1" applyProtection="1">
      <alignment horizontal="center"/>
      <protection hidden="1"/>
    </xf>
    <xf numFmtId="167" fontId="72" fillId="0" borderId="0" xfId="9" applyFont="1" applyFill="1" applyBorder="1" applyAlignment="1" applyProtection="1">
      <alignment horizontal="center"/>
      <protection hidden="1"/>
    </xf>
    <xf numFmtId="167" fontId="67" fillId="0" borderId="0" xfId="9" applyFont="1" applyFill="1" applyBorder="1" applyAlignment="1" applyProtection="1">
      <alignment horizontal="center"/>
      <protection hidden="1"/>
    </xf>
    <xf numFmtId="167" fontId="67" fillId="0" borderId="0" xfId="9" applyFont="1" applyAlignment="1">
      <alignment horizontal="center"/>
    </xf>
    <xf numFmtId="167" fontId="67" fillId="0" borderId="1" xfId="9" applyFont="1" applyBorder="1" applyAlignment="1">
      <alignment horizontal="center"/>
    </xf>
    <xf numFmtId="167" fontId="72" fillId="2" borderId="6" xfId="9" applyFont="1" applyFill="1" applyBorder="1" applyAlignment="1">
      <alignment horizontal="center" vertical="top" wrapText="1"/>
    </xf>
    <xf numFmtId="2" fontId="67" fillId="0" borderId="5" xfId="14" applyNumberFormat="1" applyFont="1" applyBorder="1" applyProtection="1">
      <protection hidden="1"/>
    </xf>
    <xf numFmtId="1" fontId="72" fillId="0" borderId="1" xfId="14" applyNumberFormat="1" applyFont="1" applyBorder="1" applyAlignment="1" applyProtection="1">
      <alignment horizontal="center"/>
      <protection hidden="1"/>
    </xf>
    <xf numFmtId="166" fontId="67" fillId="62" borderId="1" xfId="19" applyFont="1" applyFill="1" applyBorder="1" applyAlignment="1" applyProtection="1">
      <alignment vertical="center"/>
      <protection hidden="1"/>
    </xf>
    <xf numFmtId="9" fontId="71" fillId="62" borderId="1" xfId="17" applyFont="1" applyFill="1" applyBorder="1" applyAlignment="1" applyProtection="1">
      <alignment horizontal="center"/>
      <protection hidden="1"/>
    </xf>
    <xf numFmtId="166" fontId="67" fillId="0" borderId="5" xfId="19" applyFont="1" applyFill="1" applyBorder="1" applyAlignment="1" applyProtection="1">
      <protection hidden="1"/>
    </xf>
    <xf numFmtId="166" fontId="67" fillId="0" borderId="1" xfId="19" applyFont="1" applyFill="1" applyBorder="1" applyAlignment="1" applyProtection="1">
      <protection hidden="1"/>
    </xf>
    <xf numFmtId="1" fontId="72" fillId="0" borderId="1" xfId="14" applyNumberFormat="1" applyFont="1" applyBorder="1" applyAlignment="1" applyProtection="1">
      <alignment horizontal="center" vertical="center"/>
      <protection hidden="1"/>
    </xf>
    <xf numFmtId="2" fontId="67" fillId="0" borderId="5" xfId="14" applyNumberFormat="1" applyFont="1" applyBorder="1" applyAlignment="1" applyProtection="1">
      <alignment vertical="center"/>
      <protection hidden="1"/>
    </xf>
    <xf numFmtId="2" fontId="67" fillId="0" borderId="0" xfId="14" applyNumberFormat="1" applyFont="1" applyProtection="1">
      <protection hidden="1"/>
    </xf>
    <xf numFmtId="179" fontId="67" fillId="0" borderId="48" xfId="90" applyNumberFormat="1" applyFont="1" applyFill="1" applyBorder="1" applyAlignment="1" applyProtection="1">
      <alignment horizontal="center" vertical="center"/>
      <protection hidden="1"/>
    </xf>
    <xf numFmtId="198" fontId="70" fillId="0" borderId="1" xfId="0" applyNumberFormat="1" applyFont="1" applyFill="1" applyBorder="1" applyAlignment="1">
      <alignment horizontal="center"/>
    </xf>
    <xf numFmtId="0" fontId="67" fillId="0" borderId="0" xfId="0" applyNumberFormat="1" applyFont="1" applyFill="1" applyBorder="1" applyAlignment="1" applyProtection="1"/>
    <xf numFmtId="0" fontId="67" fillId="0" borderId="22" xfId="0" applyFont="1" applyFill="1" applyBorder="1" applyAlignment="1">
      <alignment horizontal="left" wrapText="1"/>
    </xf>
    <xf numFmtId="0" fontId="67" fillId="0" borderId="22" xfId="0" applyFont="1" applyFill="1" applyBorder="1" applyAlignment="1">
      <alignment horizontal="center" vertical="top" wrapText="1"/>
    </xf>
    <xf numFmtId="0" fontId="67" fillId="0" borderId="22" xfId="0" applyFont="1" applyFill="1" applyBorder="1" applyAlignment="1">
      <alignment wrapText="1"/>
    </xf>
    <xf numFmtId="2" fontId="67" fillId="0" borderId="71" xfId="0" applyNumberFormat="1" applyFont="1" applyFill="1" applyBorder="1" applyAlignment="1" applyProtection="1"/>
    <xf numFmtId="0" fontId="67" fillId="0" borderId="22" xfId="0" applyNumberFormat="1" applyFont="1" applyFill="1" applyBorder="1" applyAlignment="1" applyProtection="1">
      <alignment wrapText="1"/>
    </xf>
    <xf numFmtId="0" fontId="67" fillId="0" borderId="22" xfId="0" applyNumberFormat="1" applyFont="1" applyFill="1" applyBorder="1" applyAlignment="1" applyProtection="1">
      <alignment horizontal="center" vertical="top" wrapText="1"/>
    </xf>
    <xf numFmtId="0" fontId="67" fillId="0" borderId="71" xfId="0" applyNumberFormat="1" applyFont="1" applyFill="1" applyBorder="1" applyAlignment="1" applyProtection="1"/>
    <xf numFmtId="198" fontId="67" fillId="0" borderId="22" xfId="0" applyNumberFormat="1" applyFont="1" applyFill="1" applyBorder="1" applyAlignment="1" applyProtection="1">
      <alignment horizontal="center" wrapText="1"/>
    </xf>
    <xf numFmtId="197" fontId="67" fillId="67" borderId="71" xfId="0" applyNumberFormat="1" applyFont="1" applyFill="1" applyBorder="1" applyAlignment="1" applyProtection="1">
      <alignment horizontal="center"/>
    </xf>
    <xf numFmtId="0" fontId="67" fillId="0" borderId="72" xfId="0" applyNumberFormat="1" applyFont="1" applyFill="1" applyBorder="1" applyAlignment="1" applyProtection="1"/>
    <xf numFmtId="197" fontId="67" fillId="62" borderId="0" xfId="9" applyNumberFormat="1" applyFont="1" applyFill="1" applyBorder="1" applyAlignment="1">
      <alignment horizontal="center"/>
    </xf>
    <xf numFmtId="1" fontId="71" fillId="0" borderId="71" xfId="0" applyNumberFormat="1" applyFont="1" applyFill="1" applyBorder="1" applyAlignment="1" applyProtection="1">
      <alignment horizontal="center"/>
    </xf>
    <xf numFmtId="1" fontId="71" fillId="0" borderId="73" xfId="0" applyNumberFormat="1" applyFont="1" applyFill="1" applyBorder="1" applyAlignment="1" applyProtection="1">
      <alignment horizontal="center"/>
    </xf>
    <xf numFmtId="1" fontId="71" fillId="0" borderId="0" xfId="0" applyNumberFormat="1" applyFont="1" applyFill="1" applyBorder="1" applyAlignment="1" applyProtection="1">
      <alignment horizontal="center"/>
    </xf>
    <xf numFmtId="198" fontId="67" fillId="0" borderId="22" xfId="0" applyNumberFormat="1" applyFont="1" applyFill="1" applyBorder="1" applyAlignment="1">
      <alignment horizontal="center" wrapText="1"/>
    </xf>
    <xf numFmtId="0" fontId="67" fillId="0" borderId="22" xfId="0" applyFont="1" applyFill="1" applyBorder="1" applyAlignment="1"/>
    <xf numFmtId="200" fontId="67" fillId="2" borderId="0" xfId="3" applyNumberFormat="1" applyFont="1" applyFill="1" applyAlignment="1">
      <alignment horizontal="center" vertical="center"/>
    </xf>
    <xf numFmtId="166" fontId="67" fillId="0" borderId="0" xfId="64" applyNumberFormat="1" applyFont="1" applyFill="1" applyAlignment="1"/>
    <xf numFmtId="173" fontId="67" fillId="0" borderId="0" xfId="0" applyNumberFormat="1" applyFont="1"/>
    <xf numFmtId="9" fontId="67" fillId="0" borderId="0" xfId="17" applyFont="1"/>
    <xf numFmtId="166" fontId="67" fillId="2" borderId="0" xfId="64" applyNumberFormat="1" applyFont="1" applyFill="1" applyAlignment="1"/>
    <xf numFmtId="167" fontId="67" fillId="0" borderId="0" xfId="9" applyFont="1" applyFill="1" applyAlignment="1"/>
    <xf numFmtId="0" fontId="72" fillId="0" borderId="0" xfId="64" applyFont="1" applyFill="1" applyAlignment="1"/>
    <xf numFmtId="1" fontId="67" fillId="0" borderId="71" xfId="0" applyNumberFormat="1" applyFont="1" applyFill="1" applyBorder="1" applyAlignment="1" applyProtection="1">
      <alignment horizontal="center"/>
    </xf>
    <xf numFmtId="175" fontId="67" fillId="62" borderId="1" xfId="66" applyNumberFormat="1" applyFont="1" applyFill="1" applyBorder="1" applyAlignment="1">
      <alignment horizontal="center"/>
    </xf>
    <xf numFmtId="0" fontId="95" fillId="0" borderId="0" xfId="11" applyFont="1" applyBorder="1" applyAlignment="1">
      <alignment horizontal="left"/>
    </xf>
    <xf numFmtId="0" fontId="89" fillId="0" borderId="0" xfId="0" applyFont="1" applyFill="1"/>
    <xf numFmtId="0" fontId="89" fillId="0" borderId="0" xfId="85" applyFont="1"/>
    <xf numFmtId="0" fontId="70" fillId="0" borderId="0" xfId="85" applyFont="1"/>
    <xf numFmtId="166" fontId="67" fillId="68" borderId="1" xfId="103" applyFont="1" applyFill="1" applyBorder="1"/>
    <xf numFmtId="167" fontId="72" fillId="68" borderId="1" xfId="9" applyFont="1" applyFill="1" applyBorder="1"/>
    <xf numFmtId="2" fontId="85" fillId="68" borderId="0" xfId="64" applyNumberFormat="1" applyFont="1" applyFill="1" applyBorder="1" applyAlignment="1"/>
    <xf numFmtId="173" fontId="72" fillId="0" borderId="71" xfId="9" applyNumberFormat="1" applyFont="1" applyFill="1" applyBorder="1" applyAlignment="1">
      <alignment horizontal="center"/>
    </xf>
    <xf numFmtId="49" fontId="67" fillId="0" borderId="0" xfId="64" applyNumberFormat="1" applyFont="1"/>
    <xf numFmtId="0" fontId="67" fillId="0" borderId="0" xfId="64" applyFont="1"/>
    <xf numFmtId="44" fontId="67" fillId="0" borderId="0" xfId="64" applyNumberFormat="1" applyFont="1"/>
    <xf numFmtId="49" fontId="72" fillId="0" borderId="5" xfId="64" applyNumberFormat="1" applyFont="1" applyBorder="1"/>
    <xf numFmtId="0" fontId="67" fillId="0" borderId="6" xfId="64" applyFont="1" applyBorder="1"/>
    <xf numFmtId="49" fontId="72" fillId="0" borderId="6" xfId="64" applyNumberFormat="1" applyFont="1" applyBorder="1"/>
    <xf numFmtId="166" fontId="67" fillId="0" borderId="0" xfId="64" applyNumberFormat="1" applyFont="1"/>
    <xf numFmtId="49" fontId="72" fillId="0" borderId="0" xfId="64" applyNumberFormat="1" applyFont="1" applyBorder="1"/>
    <xf numFmtId="0" fontId="67" fillId="0" borderId="0" xfId="64" applyFont="1" applyBorder="1"/>
    <xf numFmtId="166" fontId="72" fillId="2" borderId="0" xfId="19" applyFont="1" applyFill="1" applyBorder="1" applyAlignment="1"/>
    <xf numFmtId="44" fontId="82" fillId="61" borderId="7" xfId="64" applyNumberFormat="1" applyFont="1" applyFill="1" applyBorder="1"/>
    <xf numFmtId="0" fontId="67" fillId="0" borderId="0" xfId="0" applyFont="1" applyFill="1" applyBorder="1" applyAlignment="1">
      <alignment horizontal="left" vertical="top" wrapText="1"/>
    </xf>
    <xf numFmtId="0" fontId="70" fillId="0" borderId="0" xfId="14" applyFont="1" applyFill="1" applyBorder="1" applyAlignment="1" applyProtection="1">
      <alignment horizontal="left" vertical="top" wrapText="1"/>
      <protection hidden="1"/>
    </xf>
    <xf numFmtId="2" fontId="84" fillId="62" borderId="0" xfId="64" applyNumberFormat="1" applyFont="1" applyFill="1" applyBorder="1" applyAlignment="1"/>
    <xf numFmtId="0" fontId="67" fillId="62" borderId="0" xfId="65" applyFont="1" applyFill="1" applyAlignment="1"/>
    <xf numFmtId="49" fontId="81" fillId="61" borderId="40" xfId="64" applyNumberFormat="1" applyFont="1" applyFill="1" applyBorder="1" applyAlignment="1">
      <alignment horizontal="left" vertical="top" wrapText="1"/>
    </xf>
    <xf numFmtId="49" fontId="81" fillId="61" borderId="50" xfId="64" applyNumberFormat="1" applyFont="1" applyFill="1" applyBorder="1" applyAlignment="1">
      <alignment horizontal="left" vertical="top" wrapText="1"/>
    </xf>
    <xf numFmtId="49" fontId="81" fillId="61" borderId="51" xfId="64" applyNumberFormat="1" applyFont="1" applyFill="1" applyBorder="1" applyAlignment="1">
      <alignment horizontal="left" vertical="top" wrapText="1"/>
    </xf>
    <xf numFmtId="49" fontId="81" fillId="61" borderId="52" xfId="64" applyNumberFormat="1" applyFont="1" applyFill="1" applyBorder="1" applyAlignment="1">
      <alignment horizontal="left" vertical="top" wrapText="1"/>
    </xf>
    <xf numFmtId="49" fontId="81" fillId="61" borderId="0" xfId="64" applyNumberFormat="1" applyFont="1" applyFill="1" applyBorder="1" applyAlignment="1">
      <alignment horizontal="left" vertical="top" wrapText="1"/>
    </xf>
    <xf numFmtId="49" fontId="81" fillId="61" borderId="11" xfId="64" applyNumberFormat="1" applyFont="1" applyFill="1" applyBorder="1" applyAlignment="1">
      <alignment horizontal="left" vertical="top" wrapText="1"/>
    </xf>
    <xf numFmtId="49" fontId="81" fillId="61" borderId="41" xfId="64" applyNumberFormat="1" applyFont="1" applyFill="1" applyBorder="1" applyAlignment="1">
      <alignment horizontal="left" vertical="top" wrapText="1"/>
    </xf>
    <xf numFmtId="49" fontId="81" fillId="61" borderId="2" xfId="64" applyNumberFormat="1" applyFont="1" applyFill="1" applyBorder="1" applyAlignment="1">
      <alignment horizontal="left" vertical="top" wrapText="1"/>
    </xf>
    <xf numFmtId="49" fontId="81" fillId="61" borderId="12" xfId="64" applyNumberFormat="1" applyFont="1" applyFill="1" applyBorder="1" applyAlignment="1">
      <alignment horizontal="left" vertical="top" wrapText="1"/>
    </xf>
    <xf numFmtId="173" fontId="82" fillId="61" borderId="5" xfId="9" applyNumberFormat="1" applyFont="1" applyFill="1" applyBorder="1" applyAlignment="1">
      <alignment horizontal="center"/>
    </xf>
    <xf numFmtId="173" fontId="82" fillId="61" borderId="6" xfId="9" applyNumberFormat="1" applyFont="1" applyFill="1" applyBorder="1" applyAlignment="1">
      <alignment horizontal="center"/>
    </xf>
    <xf numFmtId="173" fontId="82" fillId="61" borderId="7" xfId="9" applyNumberFormat="1" applyFont="1" applyFill="1" applyBorder="1" applyAlignment="1">
      <alignment horizontal="center"/>
    </xf>
    <xf numFmtId="173" fontId="82" fillId="65" borderId="5" xfId="9" applyNumberFormat="1" applyFont="1" applyFill="1" applyBorder="1" applyAlignment="1">
      <alignment horizontal="center"/>
    </xf>
    <xf numFmtId="173" fontId="82" fillId="65" borderId="6" xfId="9" applyNumberFormat="1" applyFont="1" applyFill="1" applyBorder="1" applyAlignment="1">
      <alignment horizontal="center"/>
    </xf>
    <xf numFmtId="173" fontId="82" fillId="65" borderId="7" xfId="9" applyNumberFormat="1" applyFont="1" applyFill="1" applyBorder="1" applyAlignment="1">
      <alignment horizontal="center"/>
    </xf>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7" xfId="0" applyNumberFormat="1" applyFont="1" applyFill="1" applyBorder="1" applyAlignment="1">
      <alignment horizontal="center" vertical="center" wrapText="1"/>
    </xf>
    <xf numFmtId="167" fontId="89" fillId="61" borderId="40" xfId="9" applyFont="1" applyFill="1" applyBorder="1" applyAlignment="1">
      <alignment horizontal="center" vertical="top" wrapText="1"/>
    </xf>
    <xf numFmtId="167" fontId="89" fillId="61" borderId="50" xfId="9" applyFont="1" applyFill="1" applyBorder="1" applyAlignment="1">
      <alignment horizontal="center" vertical="top" wrapText="1"/>
    </xf>
    <xf numFmtId="167" fontId="89" fillId="61" borderId="51" xfId="9" applyFont="1" applyFill="1" applyBorder="1" applyAlignment="1">
      <alignment horizontal="center" vertical="top" wrapText="1"/>
    </xf>
    <xf numFmtId="167" fontId="89" fillId="61" borderId="41" xfId="9" applyFont="1" applyFill="1" applyBorder="1" applyAlignment="1">
      <alignment horizontal="center" vertical="top" wrapText="1"/>
    </xf>
    <xf numFmtId="167" fontId="89" fillId="61" borderId="2" xfId="9" applyFont="1" applyFill="1" applyBorder="1" applyAlignment="1">
      <alignment horizontal="center" vertical="top" wrapText="1"/>
    </xf>
    <xf numFmtId="167" fontId="89" fillId="61" borderId="12" xfId="9" applyFont="1" applyFill="1" applyBorder="1" applyAlignment="1">
      <alignment horizontal="center" vertical="top" wrapText="1"/>
    </xf>
    <xf numFmtId="49" fontId="82" fillId="61" borderId="47" xfId="64" applyNumberFormat="1" applyFont="1" applyFill="1" applyBorder="1" applyAlignment="1">
      <alignment horizontal="left" vertical="top" wrapText="1"/>
    </xf>
    <xf numFmtId="49" fontId="82" fillId="61" borderId="49" xfId="64" applyNumberFormat="1" applyFont="1" applyFill="1" applyBorder="1" applyAlignment="1">
      <alignment horizontal="left" vertical="top" wrapText="1"/>
    </xf>
    <xf numFmtId="49" fontId="82" fillId="61" borderId="46" xfId="64" applyNumberFormat="1" applyFont="1" applyFill="1" applyBorder="1" applyAlignment="1">
      <alignment horizontal="left" vertical="top"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4" applyFont="1" applyFill="1" applyBorder="1" applyAlignment="1" applyProtection="1">
      <alignment horizontal="left" vertical="center"/>
      <protection hidden="1"/>
    </xf>
    <xf numFmtId="0" fontId="72" fillId="0" borderId="7" xfId="14" applyFont="1" applyFill="1" applyBorder="1" applyAlignment="1" applyProtection="1">
      <alignment horizontal="left" vertical="center"/>
      <protection hidden="1"/>
    </xf>
    <xf numFmtId="2" fontId="104" fillId="61" borderId="48" xfId="14" applyNumberFormat="1" applyFont="1" applyFill="1" applyBorder="1" applyAlignment="1" applyProtection="1">
      <alignment horizontal="center" vertical="center" wrapText="1"/>
      <protection hidden="1"/>
    </xf>
    <xf numFmtId="2" fontId="104" fillId="61" borderId="5" xfId="4"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7" fillId="0" borderId="0" xfId="0" applyFont="1" applyAlignment="1">
      <alignment horizontal="left" vertical="top" wrapText="1"/>
    </xf>
    <xf numFmtId="2" fontId="104" fillId="61" borderId="1" xfId="14" applyNumberFormat="1" applyFont="1" applyFill="1" applyBorder="1" applyAlignment="1" applyProtection="1">
      <alignment horizontal="center" vertical="center" wrapText="1"/>
      <protection hidden="1"/>
    </xf>
    <xf numFmtId="2" fontId="104" fillId="61" borderId="47" xfId="14" applyNumberFormat="1" applyFont="1" applyFill="1" applyBorder="1" applyAlignment="1" applyProtection="1">
      <alignment horizontal="center" vertical="center" wrapText="1"/>
      <protection hidden="1"/>
    </xf>
    <xf numFmtId="2" fontId="104" fillId="61" borderId="49" xfId="14" applyNumberFormat="1" applyFont="1" applyFill="1" applyBorder="1" applyAlignment="1" applyProtection="1">
      <alignment horizontal="center" vertical="center" wrapText="1"/>
      <protection hidden="1"/>
    </xf>
    <xf numFmtId="2" fontId="104" fillId="61" borderId="46" xfId="1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2" fontId="104" fillId="61" borderId="5" xfId="14" applyNumberFormat="1" applyFont="1" applyFill="1" applyBorder="1" applyAlignment="1" applyProtection="1">
      <alignment horizontal="center" vertical="center" wrapText="1"/>
      <protection hidden="1"/>
    </xf>
    <xf numFmtId="2" fontId="104" fillId="61" borderId="6" xfId="14" applyNumberFormat="1" applyFont="1" applyFill="1" applyBorder="1" applyAlignment="1" applyProtection="1">
      <alignment horizontal="center" vertical="center" wrapText="1"/>
      <protection hidden="1"/>
    </xf>
    <xf numFmtId="2" fontId="104" fillId="61" borderId="7" xfId="14" applyNumberFormat="1" applyFont="1" applyFill="1" applyBorder="1" applyAlignment="1" applyProtection="1">
      <alignment horizontal="center" vertical="center" wrapText="1"/>
      <protection hidden="1"/>
    </xf>
    <xf numFmtId="0" fontId="81" fillId="61" borderId="41" xfId="10" applyNumberFormat="1" applyFont="1" applyFill="1" applyBorder="1" applyAlignment="1" applyProtection="1">
      <alignment horizontal="left" vertical="center"/>
      <protection hidden="1"/>
    </xf>
    <xf numFmtId="0" fontId="81" fillId="61" borderId="2"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center"/>
      <protection hidden="1"/>
    </xf>
    <xf numFmtId="0" fontId="67" fillId="0" borderId="6" xfId="10" applyFont="1" applyFill="1" applyBorder="1" applyAlignment="1" applyProtection="1">
      <alignment horizontal="center"/>
      <protection hidden="1"/>
    </xf>
    <xf numFmtId="0" fontId="67" fillId="0" borderId="7" xfId="10" applyFont="1" applyFill="1" applyBorder="1" applyAlignment="1" applyProtection="1">
      <alignment horizontal="center"/>
      <protection hidden="1"/>
    </xf>
    <xf numFmtId="0" fontId="95" fillId="0" borderId="0" xfId="90" applyFont="1" applyAlignment="1">
      <alignment horizontal="left" vertical="center" wrapText="1"/>
    </xf>
    <xf numFmtId="0" fontId="114" fillId="64" borderId="57" xfId="0" applyFont="1" applyFill="1" applyBorder="1" applyAlignment="1">
      <alignment horizontal="center"/>
    </xf>
    <xf numFmtId="0" fontId="114" fillId="64" borderId="58" xfId="0" applyFont="1" applyFill="1" applyBorder="1" applyAlignment="1">
      <alignment horizontal="center"/>
    </xf>
    <xf numFmtId="0" fontId="114" fillId="64" borderId="59" xfId="0" applyFont="1" applyFill="1" applyBorder="1" applyAlignment="1">
      <alignment horizontal="center"/>
    </xf>
    <xf numFmtId="2" fontId="67" fillId="64" borderId="4" xfId="0" applyNumberFormat="1" applyFont="1" applyFill="1" applyBorder="1"/>
    <xf numFmtId="173" fontId="67" fillId="64" borderId="4" xfId="9" applyNumberFormat="1" applyFont="1" applyFill="1" applyBorder="1" applyAlignment="1">
      <alignment horizontal="right"/>
    </xf>
    <xf numFmtId="199" fontId="67" fillId="64" borderId="4" xfId="9" applyNumberFormat="1" applyFont="1" applyFill="1" applyBorder="1" applyAlignment="1">
      <alignment horizontal="center" vertical="top"/>
    </xf>
    <xf numFmtId="199" fontId="72" fillId="64" borderId="4" xfId="9" applyNumberFormat="1" applyFont="1" applyFill="1" applyBorder="1" applyAlignment="1">
      <alignment horizontal="center" vertical="top"/>
    </xf>
    <xf numFmtId="10" fontId="67" fillId="64" borderId="4" xfId="17" applyNumberFormat="1" applyFont="1" applyFill="1" applyBorder="1" applyAlignment="1">
      <alignment horizontal="center" vertical="top"/>
    </xf>
    <xf numFmtId="166" fontId="67" fillId="64" borderId="4" xfId="19" applyFont="1" applyFill="1" applyBorder="1" applyAlignment="1">
      <alignment horizontal="center" vertical="top"/>
    </xf>
    <xf numFmtId="2" fontId="67" fillId="0" borderId="74" xfId="90" applyNumberFormat="1" applyFont="1" applyFill="1" applyBorder="1"/>
    <xf numFmtId="167" fontId="67" fillId="2" borderId="69" xfId="9" applyFont="1" applyFill="1" applyBorder="1" applyAlignment="1">
      <alignment horizontal="left"/>
    </xf>
    <xf numFmtId="199" fontId="67" fillId="2" borderId="69" xfId="9" applyNumberFormat="1" applyFont="1" applyFill="1" applyBorder="1" applyAlignment="1">
      <alignment horizontal="center" vertical="top"/>
    </xf>
    <xf numFmtId="199" fontId="72" fillId="2" borderId="69" xfId="9" applyNumberFormat="1" applyFont="1" applyFill="1" applyBorder="1" applyAlignment="1">
      <alignment horizontal="center" vertical="top"/>
    </xf>
    <xf numFmtId="198" fontId="67" fillId="2" borderId="69" xfId="9" applyNumberFormat="1" applyFont="1" applyFill="1" applyBorder="1" applyAlignment="1">
      <alignment horizontal="center" vertical="top"/>
    </xf>
    <xf numFmtId="198" fontId="67" fillId="62" borderId="69" xfId="9" applyNumberFormat="1" applyFont="1" applyFill="1" applyBorder="1" applyAlignment="1">
      <alignment horizontal="center" vertical="top"/>
    </xf>
    <xf numFmtId="199" fontId="67" fillId="62" borderId="69" xfId="9" applyNumberFormat="1" applyFont="1" applyFill="1" applyBorder="1" applyAlignment="1">
      <alignment horizontal="center" vertical="top"/>
    </xf>
    <xf numFmtId="175" fontId="67" fillId="62" borderId="69" xfId="17" applyNumberFormat="1" applyFont="1" applyFill="1" applyBorder="1" applyAlignment="1">
      <alignment horizontal="center" vertical="top"/>
    </xf>
    <xf numFmtId="197" fontId="67" fillId="2" borderId="69" xfId="9" applyNumberFormat="1" applyFont="1" applyFill="1" applyBorder="1" applyAlignment="1">
      <alignment horizontal="center" vertical="top"/>
    </xf>
    <xf numFmtId="166" fontId="67" fillId="2" borderId="69" xfId="19" applyFont="1" applyFill="1" applyBorder="1" applyAlignment="1">
      <alignment horizontal="center" vertical="top"/>
    </xf>
    <xf numFmtId="166" fontId="67" fillId="2" borderId="75" xfId="19" applyFont="1" applyFill="1" applyBorder="1" applyAlignment="1">
      <alignment horizontal="center" vertical="top"/>
    </xf>
    <xf numFmtId="2" fontId="67" fillId="0" borderId="60" xfId="90" applyNumberFormat="1" applyFont="1" applyFill="1" applyBorder="1"/>
    <xf numFmtId="167" fontId="67" fillId="2" borderId="71" xfId="9" applyFont="1" applyFill="1" applyBorder="1" applyAlignment="1">
      <alignment horizontal="left"/>
    </xf>
    <xf numFmtId="199" fontId="67" fillId="2" borderId="71" xfId="9" applyNumberFormat="1" applyFont="1" applyFill="1" applyBorder="1" applyAlignment="1">
      <alignment horizontal="center" vertical="top"/>
    </xf>
    <xf numFmtId="199" fontId="72" fillId="2" borderId="71" xfId="9" applyNumberFormat="1" applyFont="1" applyFill="1" applyBorder="1" applyAlignment="1">
      <alignment horizontal="center" vertical="top"/>
    </xf>
    <xf numFmtId="198" fontId="67" fillId="2" borderId="71" xfId="9" applyNumberFormat="1" applyFont="1" applyFill="1" applyBorder="1" applyAlignment="1">
      <alignment horizontal="center" vertical="top"/>
    </xf>
    <xf numFmtId="198" fontId="67" fillId="62" borderId="71" xfId="9" applyNumberFormat="1" applyFont="1" applyFill="1" applyBorder="1" applyAlignment="1">
      <alignment horizontal="center" vertical="top"/>
    </xf>
    <xf numFmtId="199" fontId="67" fillId="62" borderId="71" xfId="9" applyNumberFormat="1" applyFont="1" applyFill="1" applyBorder="1" applyAlignment="1">
      <alignment horizontal="center" vertical="top"/>
    </xf>
    <xf numFmtId="175" fontId="67" fillId="62" borderId="71" xfId="17" applyNumberFormat="1" applyFont="1" applyFill="1" applyBorder="1" applyAlignment="1">
      <alignment horizontal="center" vertical="top"/>
    </xf>
    <xf numFmtId="197" fontId="67" fillId="2" borderId="71" xfId="9" applyNumberFormat="1" applyFont="1" applyFill="1" applyBorder="1" applyAlignment="1">
      <alignment horizontal="center" vertical="top"/>
    </xf>
    <xf numFmtId="166" fontId="67" fillId="2" borderId="71" xfId="19" applyFont="1" applyFill="1" applyBorder="1" applyAlignment="1">
      <alignment horizontal="center" vertical="top"/>
    </xf>
    <xf numFmtId="166" fontId="67" fillId="0" borderId="71" xfId="19" applyFont="1" applyFill="1" applyBorder="1" applyAlignment="1">
      <alignment horizontal="center" vertical="top"/>
    </xf>
    <xf numFmtId="166" fontId="67" fillId="2" borderId="61" xfId="19" applyFont="1" applyFill="1" applyBorder="1" applyAlignment="1">
      <alignment horizontal="center" vertical="top"/>
    </xf>
    <xf numFmtId="2" fontId="67" fillId="0" borderId="60" xfId="0" applyNumberFormat="1" applyFont="1" applyFill="1" applyBorder="1"/>
    <xf numFmtId="0" fontId="67" fillId="0" borderId="60" xfId="87" applyFont="1" applyFill="1" applyBorder="1" applyAlignment="1">
      <alignment horizontal="left"/>
    </xf>
    <xf numFmtId="2" fontId="67" fillId="0" borderId="60" xfId="90" applyNumberFormat="1" applyFont="1" applyFill="1" applyBorder="1" applyAlignment="1">
      <alignment horizontal="left"/>
    </xf>
    <xf numFmtId="2" fontId="67" fillId="0" borderId="62" xfId="90" applyNumberFormat="1" applyFont="1" applyFill="1" applyBorder="1"/>
    <xf numFmtId="167" fontId="67" fillId="2" borderId="64" xfId="9" applyFont="1" applyFill="1" applyBorder="1" applyAlignment="1">
      <alignment horizontal="left"/>
    </xf>
    <xf numFmtId="199" fontId="67" fillId="2" borderId="64" xfId="9" applyNumberFormat="1" applyFont="1" applyFill="1" applyBorder="1" applyAlignment="1">
      <alignment horizontal="center" vertical="top"/>
    </xf>
    <xf numFmtId="199" fontId="72" fillId="2" borderId="64" xfId="9" applyNumberFormat="1" applyFont="1" applyFill="1" applyBorder="1" applyAlignment="1">
      <alignment horizontal="center" vertical="top"/>
    </xf>
    <xf numFmtId="198" fontId="67" fillId="2" borderId="64" xfId="9" applyNumberFormat="1" applyFont="1" applyFill="1" applyBorder="1" applyAlignment="1">
      <alignment horizontal="center" vertical="top"/>
    </xf>
    <xf numFmtId="198" fontId="67" fillId="62" borderId="64" xfId="9" applyNumberFormat="1" applyFont="1" applyFill="1" applyBorder="1" applyAlignment="1">
      <alignment horizontal="center" vertical="top"/>
    </xf>
    <xf numFmtId="199" fontId="67" fillId="62" borderId="64" xfId="9" applyNumberFormat="1" applyFont="1" applyFill="1" applyBorder="1" applyAlignment="1">
      <alignment horizontal="center" vertical="top"/>
    </xf>
    <xf numFmtId="175" fontId="67" fillId="62" borderId="64" xfId="17" applyNumberFormat="1" applyFont="1" applyFill="1" applyBorder="1" applyAlignment="1">
      <alignment horizontal="center" vertical="top"/>
    </xf>
    <xf numFmtId="197" fontId="67" fillId="2" borderId="64" xfId="9" applyNumberFormat="1" applyFont="1" applyFill="1" applyBorder="1" applyAlignment="1">
      <alignment horizontal="center" vertical="top"/>
    </xf>
    <xf numFmtId="166" fontId="67" fillId="2" borderId="64" xfId="19" applyFont="1" applyFill="1" applyBorder="1" applyAlignment="1">
      <alignment horizontal="center" vertical="top"/>
    </xf>
    <xf numFmtId="166" fontId="67" fillId="2" borderId="63" xfId="19" applyFont="1" applyFill="1" applyBorder="1" applyAlignment="1">
      <alignment horizontal="center" vertical="top"/>
    </xf>
    <xf numFmtId="0" fontId="72" fillId="64" borderId="41" xfId="90" applyFont="1" applyFill="1" applyBorder="1" applyAlignment="1">
      <alignment horizontal="center"/>
    </xf>
    <xf numFmtId="0" fontId="72" fillId="64" borderId="12" xfId="90" applyFont="1" applyFill="1" applyBorder="1" applyAlignment="1">
      <alignment horizontal="center"/>
    </xf>
    <xf numFmtId="199" fontId="72" fillId="64" borderId="72" xfId="9" applyNumberFormat="1" applyFont="1" applyFill="1" applyBorder="1" applyAlignment="1">
      <alignment horizontal="center" vertical="top"/>
    </xf>
    <xf numFmtId="198" fontId="72" fillId="64" borderId="72" xfId="9" applyNumberFormat="1" applyFont="1" applyFill="1" applyBorder="1" applyAlignment="1">
      <alignment horizontal="center" vertical="top"/>
    </xf>
    <xf numFmtId="175" fontId="72" fillId="64" borderId="72" xfId="17" applyNumberFormat="1" applyFont="1" applyFill="1" applyBorder="1" applyAlignment="1">
      <alignment horizontal="center" vertical="top"/>
    </xf>
    <xf numFmtId="167" fontId="72" fillId="64" borderId="72" xfId="9" applyFont="1" applyFill="1" applyBorder="1" applyAlignment="1">
      <alignment horizontal="center" vertical="top"/>
    </xf>
    <xf numFmtId="166" fontId="72" fillId="64" borderId="72" xfId="19" applyFont="1" applyFill="1" applyBorder="1" applyAlignment="1">
      <alignment horizontal="center" vertical="top"/>
    </xf>
  </cellXfs>
  <cellStyles count="52930">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24" xfId="52906" xr:uid="{4FAA9202-AAF9-422C-B49B-5885CA10B73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2 4" xfId="52910" xr:uid="{2227153E-4711-49B8-A079-D30A7ACBD08E}"/>
    <cellStyle name="20% - Accent3" xfId="45" builtinId="38" customBuiltin="1"/>
    <cellStyle name="20% - Accent3 2" xfId="123" xr:uid="{00000000-0005-0000-0000-0000C5CD0000}"/>
    <cellStyle name="20% - Accent3 3" xfId="124" xr:uid="{00000000-0005-0000-0000-0000C6CD0000}"/>
    <cellStyle name="20% - Accent3 4" xfId="52914" xr:uid="{F5F2F9BF-C9B7-45A7-9A0B-92299601C31E}"/>
    <cellStyle name="20% - Accent4" xfId="49" builtinId="42" customBuiltin="1"/>
    <cellStyle name="20% - Accent4 2" xfId="125" xr:uid="{00000000-0005-0000-0000-0000C8CD0000}"/>
    <cellStyle name="20% - Accent4 3" xfId="126" xr:uid="{00000000-0005-0000-0000-0000C9CD0000}"/>
    <cellStyle name="20% - Accent4 4" xfId="52918" xr:uid="{8C2BCF24-D6F9-4FB5-9005-104E771B00FF}"/>
    <cellStyle name="20% - Accent5" xfId="53" builtinId="46" customBuiltin="1"/>
    <cellStyle name="20% - Accent5 2" xfId="127" xr:uid="{00000000-0005-0000-0000-0000CBCD0000}"/>
    <cellStyle name="20% - Accent5 3" xfId="128" xr:uid="{00000000-0005-0000-0000-0000CCCD0000}"/>
    <cellStyle name="20% - Accent5 4" xfId="52922" xr:uid="{FF8217B7-E9CC-4C01-99D4-0AA7FC92C68D}"/>
    <cellStyle name="20% - Accent6" xfId="57" builtinId="50" customBuiltin="1"/>
    <cellStyle name="20% - Accent6 2" xfId="129" xr:uid="{00000000-0005-0000-0000-0000CECD0000}"/>
    <cellStyle name="20% - Accent6 3" xfId="130" xr:uid="{00000000-0005-0000-0000-0000CFCD0000}"/>
    <cellStyle name="20% - Accent6 4" xfId="52926" xr:uid="{78A12ED2-DAA0-4C30-ACEC-F0FB8ABEB968}"/>
    <cellStyle name="40% - Accent1" xfId="38" builtinId="31" customBuiltin="1"/>
    <cellStyle name="40% - Accent1 2" xfId="131" xr:uid="{00000000-0005-0000-0000-0000D1CD0000}"/>
    <cellStyle name="40% - Accent1 3" xfId="132" xr:uid="{00000000-0005-0000-0000-0000D2CD0000}"/>
    <cellStyle name="40% - Accent1 4" xfId="52907" xr:uid="{2528617E-1E79-4ADB-B3EE-61798BCB6EA9}"/>
    <cellStyle name="40% - Accent2" xfId="42" builtinId="35" customBuiltin="1"/>
    <cellStyle name="40% - Accent2 2" xfId="133" xr:uid="{00000000-0005-0000-0000-0000D4CD0000}"/>
    <cellStyle name="40% - Accent2 3" xfId="134" xr:uid="{00000000-0005-0000-0000-0000D5CD0000}"/>
    <cellStyle name="40% - Accent2 4" xfId="52911" xr:uid="{A455942F-AC6D-4A20-8B04-15F6FC157BBC}"/>
    <cellStyle name="40% - Accent3" xfId="46" builtinId="39" customBuiltin="1"/>
    <cellStyle name="40% - Accent3 2" xfId="135" xr:uid="{00000000-0005-0000-0000-0000D7CD0000}"/>
    <cellStyle name="40% - Accent3 3" xfId="136" xr:uid="{00000000-0005-0000-0000-0000D8CD0000}"/>
    <cellStyle name="40% - Accent3 4" xfId="52915" xr:uid="{E914917F-77CD-474B-BBAB-1AD52210BE41}"/>
    <cellStyle name="40% - Accent4" xfId="50" builtinId="43" customBuiltin="1"/>
    <cellStyle name="40% - Accent4 2" xfId="137" xr:uid="{00000000-0005-0000-0000-0000DACD0000}"/>
    <cellStyle name="40% - Accent4 3" xfId="138" xr:uid="{00000000-0005-0000-0000-0000DBCD0000}"/>
    <cellStyle name="40% - Accent4 4" xfId="52919" xr:uid="{D00ED082-283A-423F-BBC2-A763B8687984}"/>
    <cellStyle name="40% - Accent5" xfId="54" builtinId="47" customBuiltin="1"/>
    <cellStyle name="40% - Accent5 2" xfId="139" xr:uid="{00000000-0005-0000-0000-0000DDCD0000}"/>
    <cellStyle name="40% - Accent5 3" xfId="140" xr:uid="{00000000-0005-0000-0000-0000DECD0000}"/>
    <cellStyle name="40% - Accent5 4" xfId="52923" xr:uid="{17B35057-00A2-4F54-BDDA-87D59B8189A9}"/>
    <cellStyle name="40% - Accent6" xfId="58" builtinId="51" customBuiltin="1"/>
    <cellStyle name="40% - Accent6 2" xfId="141" xr:uid="{00000000-0005-0000-0000-0000E0CD0000}"/>
    <cellStyle name="40% - Accent6 3" xfId="142" xr:uid="{00000000-0005-0000-0000-0000E1CD0000}"/>
    <cellStyle name="40% - Accent6 4" xfId="52927" xr:uid="{5C2C3C48-7E77-4EBC-906E-E948A449F6DF}"/>
    <cellStyle name="60% - Accent1" xfId="39" builtinId="32" customBuiltin="1"/>
    <cellStyle name="60% - Accent1 2" xfId="143" xr:uid="{00000000-0005-0000-0000-0000E3CD0000}"/>
    <cellStyle name="60% - Accent1 3" xfId="52908" xr:uid="{F6CE6C36-99DF-4596-A5D3-FC75090ECA32}"/>
    <cellStyle name="60% - Accent2" xfId="43" builtinId="36" customBuiltin="1"/>
    <cellStyle name="60% - Accent2 2" xfId="144" xr:uid="{00000000-0005-0000-0000-0000E5CD0000}"/>
    <cellStyle name="60% - Accent2 3" xfId="52912" xr:uid="{212EBDE7-62A5-4111-83E8-B751C578CBF3}"/>
    <cellStyle name="60% - Accent3" xfId="47" builtinId="40" customBuiltin="1"/>
    <cellStyle name="60% - Accent3 2" xfId="145" xr:uid="{00000000-0005-0000-0000-0000E7CD0000}"/>
    <cellStyle name="60% - Accent3 3" xfId="52916" xr:uid="{3542D4BB-00E3-4E90-B559-8EB10A001F7B}"/>
    <cellStyle name="60% - Accent4" xfId="51" builtinId="44" customBuiltin="1"/>
    <cellStyle name="60% - Accent4 2" xfId="146" xr:uid="{00000000-0005-0000-0000-0000E9CD0000}"/>
    <cellStyle name="60% - Accent4 3" xfId="52920" xr:uid="{28CE1D8C-A97A-473A-B70B-DEF372A20A76}"/>
    <cellStyle name="60% - Accent5" xfId="55" builtinId="48" customBuiltin="1"/>
    <cellStyle name="60% - Accent5 2" xfId="147" xr:uid="{00000000-0005-0000-0000-0000EBCD0000}"/>
    <cellStyle name="60% - Accent5 3" xfId="52924" xr:uid="{049DA7E2-230E-4A57-9317-2A4245392E55}"/>
    <cellStyle name="60% - Accent6" xfId="59" builtinId="52" customBuiltin="1"/>
    <cellStyle name="60% - Accent6 2" xfId="148" xr:uid="{00000000-0005-0000-0000-0000EDCD0000}"/>
    <cellStyle name="60% - Accent6 3" xfId="52928" xr:uid="{436B9B9C-DECA-4E76-A2A2-B7651ED31147}"/>
    <cellStyle name="Accent1" xfId="36" builtinId="29" customBuiltin="1"/>
    <cellStyle name="Accent1 2" xfId="149" xr:uid="{00000000-0005-0000-0000-0000EFCD0000}"/>
    <cellStyle name="Accent1 3" xfId="52905" xr:uid="{BCD2D225-5730-4A40-B911-66B25C7B83F3}"/>
    <cellStyle name="Accent2" xfId="40" builtinId="33" customBuiltin="1"/>
    <cellStyle name="Accent2 2" xfId="150" xr:uid="{00000000-0005-0000-0000-0000F1CD0000}"/>
    <cellStyle name="Accent2 3" xfId="52909" xr:uid="{29C56E9E-0241-494A-BA27-0F9D582F1E98}"/>
    <cellStyle name="Accent3" xfId="44" builtinId="37" customBuiltin="1"/>
    <cellStyle name="Accent3 2" xfId="151" xr:uid="{00000000-0005-0000-0000-0000F3CD0000}"/>
    <cellStyle name="Accent3 3" xfId="52913" xr:uid="{0E95EB33-1097-4540-B09D-9408269C979F}"/>
    <cellStyle name="Accent4" xfId="48" builtinId="41" customBuiltin="1"/>
    <cellStyle name="Accent4 2" xfId="152" xr:uid="{00000000-0005-0000-0000-0000F5CD0000}"/>
    <cellStyle name="Accent4 3" xfId="52917" xr:uid="{BB2D195E-DB21-435F-A1A8-089B603480C1}"/>
    <cellStyle name="Accent5" xfId="52" builtinId="45" customBuiltin="1"/>
    <cellStyle name="Accent5 2" xfId="153" xr:uid="{00000000-0005-0000-0000-0000F7CD0000}"/>
    <cellStyle name="Accent5 3" xfId="52921" xr:uid="{CB7961DD-7B98-44E6-BBD6-2C90B93DDAFF}"/>
    <cellStyle name="Accent6" xfId="56" builtinId="49" customBuiltin="1"/>
    <cellStyle name="Accent6 2" xfId="154" xr:uid="{00000000-0005-0000-0000-0000F9CD0000}"/>
    <cellStyle name="Accent6 3" xfId="52925" xr:uid="{51467D41-1F00-4612-8702-08CD5A180E4F}"/>
    <cellStyle name="Bad" xfId="155" xr:uid="{00000000-0005-0000-0000-0000FACD0000}"/>
    <cellStyle name="Bad 2" xfId="156" xr:uid="{00000000-0005-0000-0000-0000FBCD0000}"/>
    <cellStyle name="Berekening" xfId="30" builtinId="22" customBuiltin="1"/>
    <cellStyle name="Berekening 2" xfId="157" xr:uid="{00000000-0005-0000-0000-0000FDCD0000}"/>
    <cellStyle name="Berekening 3" xfId="52898" xr:uid="{3AD4838B-E8C7-4D30-8DD7-F125AA33D48D}"/>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ontrolecel 3" xfId="52900" xr:uid="{3547CA2B-85F2-46AD-88EC-A853ABAC850C}"/>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ekoppelde cel 3" xfId="52899" xr:uid="{B85ED1B6-861E-4DD5-A97A-835EC6CA4446}"/>
    <cellStyle name="Goed" xfId="25" builtinId="26" customBuiltin="1"/>
    <cellStyle name="Goed 2" xfId="164" xr:uid="{00000000-0005-0000-0000-00001BCE0000}"/>
    <cellStyle name="Goed 3" xfId="165" xr:uid="{00000000-0005-0000-0000-00001CCE0000}"/>
    <cellStyle name="Goed 4" xfId="52893" xr:uid="{0FB06E4C-CD4A-432A-BC14-95FA0E335B4B}"/>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Invoer 3" xfId="52896" xr:uid="{80C67444-9B60-42C6-8ACC-D0D32A2CFE89}"/>
    <cellStyle name="Invoer 4" xfId="52929" xr:uid="{C5B56CA7-D887-4B32-B7B1-AD22A33053CD}"/>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1 3" xfId="52889" xr:uid="{4AE73FDC-42CE-4DE2-BD6D-29958490EB16}"/>
    <cellStyle name="Kop 2" xfId="22" builtinId="17" customBuiltin="1"/>
    <cellStyle name="Kop 2 2" xfId="174" xr:uid="{00000000-0005-0000-0000-000035CE0000}"/>
    <cellStyle name="Kop 2 3" xfId="52890" xr:uid="{F625F227-C165-40C6-8B9C-CDEFB6D007DC}"/>
    <cellStyle name="Kop 3" xfId="23" builtinId="18" customBuiltin="1"/>
    <cellStyle name="Kop 3 2" xfId="175" xr:uid="{00000000-0005-0000-0000-000037CE0000}"/>
    <cellStyle name="Kop 3 3" xfId="52891" xr:uid="{2A94CCF9-1402-40C8-A703-91EFA45BC259}"/>
    <cellStyle name="Kop 4" xfId="24" builtinId="19" customBuiltin="1"/>
    <cellStyle name="Kop 4 2" xfId="176" xr:uid="{00000000-0005-0000-0000-000039CE0000}"/>
    <cellStyle name="Kop 4 3" xfId="52892" xr:uid="{7B44E650-B211-4F88-BB5B-B7A94F4AB2FB}"/>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al 3" xfId="52895" xr:uid="{C554B678-4482-43DC-9459-15613A45024B}"/>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 4" xfId="52887" xr:uid="{5F672632-E1EA-40E6-ACD7-65A55EC0491E}"/>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Notitie 4" xfId="52902" xr:uid="{F9384F19-732E-421F-B5C7-D65E49CA23DC}"/>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ngeldig 3" xfId="52894" xr:uid="{7D524AAC-055F-4219-9B33-EB34399E787C}"/>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el 3" xfId="52888" xr:uid="{A0A8AD18-F748-48DE-8C67-2872AA8DB78D}"/>
    <cellStyle name="Title" xfId="190" xr:uid="{00000000-0005-0000-0000-00007FCE0000}"/>
    <cellStyle name="Totaal" xfId="35" builtinId="25" customBuiltin="1"/>
    <cellStyle name="Totaal 2" xfId="191" xr:uid="{00000000-0005-0000-0000-000081CE0000}"/>
    <cellStyle name="Totaal 3" xfId="52904" xr:uid="{B6FB1D75-DB3F-4C39-9442-E9713DAC745F}"/>
    <cellStyle name="Total" xfId="192" xr:uid="{00000000-0005-0000-0000-000082CE0000}"/>
    <cellStyle name="Uitvoer" xfId="29" builtinId="21" customBuiltin="1"/>
    <cellStyle name="Uitvoer 2" xfId="193" xr:uid="{00000000-0005-0000-0000-000084CE0000}"/>
    <cellStyle name="Uitvoer 3" xfId="52897" xr:uid="{0C21F6CC-2438-4E8D-BDBB-6291B678009F}"/>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Verklarende tekst 3" xfId="52903" xr:uid="{7BD71926-FC17-4210-90C3-68C8B1B398DE}"/>
    <cellStyle name="Waarschuwingstekst" xfId="33" builtinId="11" customBuiltin="1"/>
    <cellStyle name="Waarschuwingstekst 2" xfId="198" xr:uid="{00000000-0005-0000-0000-000095CE0000}"/>
    <cellStyle name="Waarschuwingstekst 3" xfId="52901" xr:uid="{80B9001F-C5FC-4599-A23D-79E6BBA03CF1}"/>
    <cellStyle name="Warning Text" xfId="199" xr:uid="{00000000-0005-0000-0000-000096CE0000}"/>
  </cellStyles>
  <dxfs count="18">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743401</xdr:colOff>
      <xdr:row>2</xdr:row>
      <xdr:rowOff>99679</xdr:rowOff>
    </xdr:from>
    <xdr:to>
      <xdr:col>6</xdr:col>
      <xdr:colOff>147747</xdr:colOff>
      <xdr:row>7</xdr:row>
      <xdr:rowOff>175303</xdr:rowOff>
    </xdr:to>
    <xdr:pic>
      <xdr:nvPicPr>
        <xdr:cNvPr id="2" name="Afbeelding 11">
          <a:extLst>
            <a:ext uri="{FF2B5EF4-FFF2-40B4-BE49-F238E27FC236}">
              <a16:creationId xmlns:a16="http://schemas.microsoft.com/office/drawing/2014/main" id="{1E2C261D-6F4E-4292-95AD-35787D3E27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03982" y="431946"/>
          <a:ext cx="1132137" cy="1017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293325</xdr:colOff>
      <xdr:row>2</xdr:row>
      <xdr:rowOff>103491</xdr:rowOff>
    </xdr:from>
    <xdr:to>
      <xdr:col>7</xdr:col>
      <xdr:colOff>1062650</xdr:colOff>
      <xdr:row>7</xdr:row>
      <xdr:rowOff>107300</xdr:rowOff>
    </xdr:to>
    <xdr:pic>
      <xdr:nvPicPr>
        <xdr:cNvPr id="4" name="Afbeelding 3">
          <a:extLst>
            <a:ext uri="{FF2B5EF4-FFF2-40B4-BE49-F238E27FC236}">
              <a16:creationId xmlns:a16="http://schemas.microsoft.com/office/drawing/2014/main" id="{B2EF1F11-30E6-4E57-962B-5212E7FC7D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313" b="26307"/>
        <a:stretch/>
      </xdr:blipFill>
      <xdr:spPr bwMode="auto">
        <a:xfrm>
          <a:off x="7215563" y="435758"/>
          <a:ext cx="1614525" cy="110184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v>0</v>
          </cell>
          <cell r="G14">
            <v>8.417945380980342E-2</v>
          </cell>
          <cell r="H14">
            <v>0</v>
          </cell>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v>0</v>
          </cell>
          <cell r="G15">
            <v>0</v>
          </cell>
          <cell r="H15">
            <v>0</v>
          </cell>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v>0</v>
          </cell>
          <cell r="G18">
            <v>1.4666666666666666</v>
          </cell>
          <cell r="H18">
            <v>0</v>
          </cell>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v>0</v>
          </cell>
          <cell r="G19">
            <v>0</v>
          </cell>
          <cell r="H19">
            <v>0</v>
          </cell>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v>0</v>
          </cell>
          <cell r="G20">
            <v>0</v>
          </cell>
          <cell r="H20">
            <v>0</v>
          </cell>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v>0</v>
          </cell>
          <cell r="G21">
            <v>0</v>
          </cell>
          <cell r="H21">
            <v>0</v>
          </cell>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v>0</v>
          </cell>
          <cell r="G22">
            <v>0</v>
          </cell>
          <cell r="H22">
            <v>0</v>
          </cell>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v>0</v>
          </cell>
          <cell r="G25">
            <v>0.15714285714285714</v>
          </cell>
          <cell r="H25">
            <v>0</v>
          </cell>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v>0</v>
          </cell>
          <cell r="G28">
            <v>3.1428571428571428</v>
          </cell>
          <cell r="H28">
            <v>0</v>
          </cell>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v>0</v>
          </cell>
          <cell r="G29">
            <v>0</v>
          </cell>
          <cell r="H29">
            <v>0</v>
          </cell>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v>0</v>
          </cell>
          <cell r="G30">
            <v>0</v>
          </cell>
          <cell r="H30">
            <v>0</v>
          </cell>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v>0</v>
          </cell>
          <cell r="G33">
            <v>0.33671781523921368</v>
          </cell>
          <cell r="H33">
            <v>0</v>
          </cell>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v>0</v>
          </cell>
          <cell r="G34">
            <v>0</v>
          </cell>
          <cell r="H34">
            <v>0</v>
          </cell>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v>0</v>
          </cell>
          <cell r="G37">
            <v>0.14965236232853943</v>
          </cell>
          <cell r="H37">
            <v>0</v>
          </cell>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v>0</v>
          </cell>
          <cell r="G38">
            <v>0</v>
          </cell>
          <cell r="H38">
            <v>0</v>
          </cell>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v>0</v>
          </cell>
          <cell r="G39">
            <v>0</v>
          </cell>
          <cell r="H39">
            <v>0</v>
          </cell>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v>0</v>
          </cell>
          <cell r="G40">
            <v>0</v>
          </cell>
          <cell r="H40">
            <v>0</v>
          </cell>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v>0</v>
          </cell>
          <cell r="G45">
            <v>0.62857142857142856</v>
          </cell>
          <cell r="H45">
            <v>0</v>
          </cell>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v>0</v>
          </cell>
          <cell r="G46">
            <v>0</v>
          </cell>
          <cell r="H46">
            <v>0</v>
          </cell>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v>0</v>
          </cell>
          <cell r="G48">
            <v>8.417945380980342E-2</v>
          </cell>
          <cell r="H48">
            <v>0</v>
          </cell>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v>0</v>
          </cell>
          <cell r="G49">
            <v>0</v>
          </cell>
          <cell r="H49">
            <v>0</v>
          </cell>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v>0</v>
          </cell>
          <cell r="G50">
            <v>0</v>
          </cell>
          <cell r="H50">
            <v>0</v>
          </cell>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v>0</v>
          </cell>
          <cell r="G51">
            <v>0</v>
          </cell>
          <cell r="H51">
            <v>0</v>
          </cell>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v>0</v>
          </cell>
          <cell r="G54">
            <v>0</v>
          </cell>
          <cell r="H54">
            <v>0</v>
          </cell>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v>0</v>
          </cell>
          <cell r="G55">
            <v>0</v>
          </cell>
          <cell r="H55">
            <v>0</v>
          </cell>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v>0</v>
          </cell>
          <cell r="G58">
            <v>0.29333333333333333</v>
          </cell>
          <cell r="H58">
            <v>0</v>
          </cell>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v>0</v>
          </cell>
          <cell r="G59">
            <v>0</v>
          </cell>
          <cell r="H59">
            <v>0</v>
          </cell>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v>0</v>
          </cell>
          <cell r="G60">
            <v>0</v>
          </cell>
          <cell r="H60">
            <v>0</v>
          </cell>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v>0</v>
          </cell>
          <cell r="F61">
            <v>0</v>
          </cell>
          <cell r="G61">
            <v>0</v>
          </cell>
          <cell r="H61">
            <v>0</v>
          </cell>
          <cell r="I61">
            <v>0</v>
          </cell>
          <cell r="J61">
            <v>81</v>
          </cell>
          <cell r="K61">
            <v>0</v>
          </cell>
          <cell r="L61">
            <v>0</v>
          </cell>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v>0</v>
          </cell>
          <cell r="F62">
            <v>0</v>
          </cell>
          <cell r="G62">
            <v>0</v>
          </cell>
          <cell r="H62">
            <v>0</v>
          </cell>
          <cell r="I62">
            <v>0</v>
          </cell>
          <cell r="J62">
            <v>1742</v>
          </cell>
          <cell r="K62">
            <v>0</v>
          </cell>
          <cell r="L62">
            <v>0</v>
          </cell>
          <cell r="M62" t="str">
            <v>o.a.</v>
          </cell>
          <cell r="N62" t="str">
            <v>o.a.</v>
          </cell>
          <cell r="O62" t="str">
            <v>o.a.</v>
          </cell>
          <cell r="P62" t="str">
            <v>o.a.</v>
          </cell>
          <cell r="Q62" t="str">
            <v>o.a.</v>
          </cell>
          <cell r="R62" t="str">
            <v>o.a.</v>
          </cell>
          <cell r="S62" t="str">
            <v>o.a.</v>
          </cell>
        </row>
        <row r="63">
          <cell r="A63">
            <v>0</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row>
        <row r="64">
          <cell r="A64">
            <v>0</v>
          </cell>
          <cell r="B64">
            <v>0</v>
          </cell>
          <cell r="C64">
            <v>0</v>
          </cell>
          <cell r="D64">
            <v>0</v>
          </cell>
          <cell r="E64">
            <v>0</v>
          </cell>
          <cell r="F64">
            <v>0</v>
          </cell>
          <cell r="G64">
            <v>0</v>
          </cell>
          <cell r="H64">
            <v>0</v>
          </cell>
          <cell r="I64">
            <v>0</v>
          </cell>
          <cell r="J64">
            <v>0</v>
          </cell>
          <cell r="K64">
            <v>0</v>
          </cell>
          <cell r="L64">
            <v>0</v>
          </cell>
          <cell r="Q64">
            <v>0</v>
          </cell>
          <cell r="R64">
            <v>0</v>
          </cell>
          <cell r="S64">
            <v>0</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v>0</v>
          </cell>
          <cell r="H10">
            <v>8.75</v>
          </cell>
          <cell r="I10">
            <v>11.81</v>
          </cell>
          <cell r="J10">
            <v>0</v>
          </cell>
          <cell r="K10">
            <v>0</v>
          </cell>
          <cell r="L10">
            <v>11.81</v>
          </cell>
        </row>
        <row r="11">
          <cell r="A11" t="str">
            <v>Mw. Raven</v>
          </cell>
          <cell r="B11" t="str">
            <v>gymzaal de Helt</v>
          </cell>
          <cell r="C11" t="str">
            <v>21.00-22.00</v>
          </cell>
          <cell r="D11">
            <v>22919</v>
          </cell>
          <cell r="E11" t="str">
            <v>nee</v>
          </cell>
          <cell r="F11">
            <v>38283</v>
          </cell>
          <cell r="G11">
            <v>0</v>
          </cell>
          <cell r="H11">
            <v>5</v>
          </cell>
          <cell r="I11">
            <v>11.81</v>
          </cell>
          <cell r="J11">
            <v>0</v>
          </cell>
          <cell r="K11">
            <v>0</v>
          </cell>
          <cell r="L11">
            <v>11.81</v>
          </cell>
        </row>
        <row r="12">
          <cell r="A12" t="str">
            <v>Mw. Raven</v>
          </cell>
          <cell r="B12" t="str">
            <v>Gymzaal Oostesluis</v>
          </cell>
          <cell r="C12" t="str">
            <v>20.00-21.00</v>
          </cell>
          <cell r="D12">
            <v>22919</v>
          </cell>
          <cell r="E12" t="str">
            <v>nee</v>
          </cell>
          <cell r="F12">
            <v>38283</v>
          </cell>
          <cell r="G12">
            <v>0</v>
          </cell>
          <cell r="H12">
            <v>5</v>
          </cell>
          <cell r="I12">
            <v>11.81</v>
          </cell>
          <cell r="J12">
            <v>0</v>
          </cell>
          <cell r="K12">
            <v>0</v>
          </cell>
          <cell r="L12">
            <v>11.81</v>
          </cell>
        </row>
        <row r="13">
          <cell r="A13" t="str">
            <v>Diana Roos</v>
          </cell>
          <cell r="B13" t="str">
            <v>Gymzaal de Woud</v>
          </cell>
          <cell r="C13" t="str">
            <v>21.00-22.00</v>
          </cell>
          <cell r="D13" t="str">
            <v>eigenaar Streekclean</v>
          </cell>
          <cell r="E13">
            <v>0</v>
          </cell>
          <cell r="F13">
            <v>0</v>
          </cell>
          <cell r="G13">
            <v>0</v>
          </cell>
          <cell r="H13">
            <v>0</v>
          </cell>
          <cell r="I13">
            <v>0</v>
          </cell>
          <cell r="J13">
            <v>0</v>
          </cell>
          <cell r="K13">
            <v>0</v>
          </cell>
          <cell r="L13">
            <v>0</v>
          </cell>
        </row>
        <row r="14">
          <cell r="A14" t="str">
            <v>Diana Roos</v>
          </cell>
          <cell r="B14" t="str">
            <v>Gymzaal de Horn</v>
          </cell>
          <cell r="C14" t="str">
            <v>20.00-21.00</v>
          </cell>
          <cell r="D14">
            <v>0</v>
          </cell>
          <cell r="E14">
            <v>0</v>
          </cell>
          <cell r="F14">
            <v>0</v>
          </cell>
          <cell r="G14">
            <v>0</v>
          </cell>
          <cell r="H14">
            <v>0</v>
          </cell>
          <cell r="I14">
            <v>0</v>
          </cell>
          <cell r="J14">
            <v>0</v>
          </cell>
          <cell r="K14">
            <v>0</v>
          </cell>
          <cell r="L14">
            <v>0</v>
          </cell>
        </row>
        <row r="15">
          <cell r="A15" t="str">
            <v>Olga Roos</v>
          </cell>
          <cell r="B15" t="str">
            <v>gymzaal Rozenboom</v>
          </cell>
          <cell r="C15" t="str">
            <v>21.00-22.00</v>
          </cell>
          <cell r="D15" t="str">
            <v>eigenaar Streekclean</v>
          </cell>
          <cell r="E15">
            <v>0</v>
          </cell>
          <cell r="F15">
            <v>0</v>
          </cell>
          <cell r="G15">
            <v>0</v>
          </cell>
          <cell r="H15">
            <v>0</v>
          </cell>
          <cell r="I15">
            <v>0</v>
          </cell>
          <cell r="J15">
            <v>0</v>
          </cell>
          <cell r="K15">
            <v>0</v>
          </cell>
          <cell r="L15">
            <v>0</v>
          </cell>
        </row>
        <row r="16">
          <cell r="A16">
            <v>0</v>
          </cell>
          <cell r="B16">
            <v>0</v>
          </cell>
          <cell r="C16">
            <v>0</v>
          </cell>
          <cell r="D16">
            <v>0</v>
          </cell>
          <cell r="E16">
            <v>0</v>
          </cell>
          <cell r="F16">
            <v>0</v>
          </cell>
          <cell r="G16">
            <v>0</v>
          </cell>
          <cell r="H16">
            <v>0</v>
          </cell>
          <cell r="I16">
            <v>0</v>
          </cell>
          <cell r="J16">
            <v>0</v>
          </cell>
          <cell r="K16">
            <v>0</v>
          </cell>
          <cell r="L16">
            <v>0</v>
          </cell>
        </row>
        <row r="17">
          <cell r="A17">
            <v>0</v>
          </cell>
          <cell r="B17">
            <v>0</v>
          </cell>
          <cell r="C17">
            <v>0</v>
          </cell>
          <cell r="D17">
            <v>0</v>
          </cell>
          <cell r="E17">
            <v>0</v>
          </cell>
          <cell r="F17">
            <v>0</v>
          </cell>
          <cell r="G17">
            <v>0</v>
          </cell>
          <cell r="H17">
            <v>0</v>
          </cell>
          <cell r="I17">
            <v>0</v>
          </cell>
          <cell r="J17">
            <v>0</v>
          </cell>
          <cell r="K17">
            <v>0</v>
          </cell>
          <cell r="L17">
            <v>0</v>
          </cell>
        </row>
        <row r="18">
          <cell r="A18">
            <v>0</v>
          </cell>
          <cell r="B18">
            <v>0</v>
          </cell>
          <cell r="C18">
            <v>0</v>
          </cell>
          <cell r="D18">
            <v>0</v>
          </cell>
          <cell r="E18">
            <v>0</v>
          </cell>
          <cell r="F18">
            <v>0</v>
          </cell>
          <cell r="G18">
            <v>0</v>
          </cell>
          <cell r="H18">
            <v>0</v>
          </cell>
          <cell r="I18">
            <v>0</v>
          </cell>
          <cell r="J18">
            <v>0</v>
          </cell>
          <cell r="K18">
            <v>0</v>
          </cell>
          <cell r="L18">
            <v>0</v>
          </cell>
        </row>
        <row r="19">
          <cell r="A19">
            <v>0</v>
          </cell>
          <cell r="B19">
            <v>0</v>
          </cell>
          <cell r="C19">
            <v>0</v>
          </cell>
          <cell r="D19">
            <v>0</v>
          </cell>
          <cell r="E19">
            <v>0</v>
          </cell>
          <cell r="F19">
            <v>0</v>
          </cell>
          <cell r="G19">
            <v>0</v>
          </cell>
          <cell r="H19">
            <v>0</v>
          </cell>
          <cell r="I19">
            <v>0</v>
          </cell>
          <cell r="J19">
            <v>0</v>
          </cell>
          <cell r="K19">
            <v>0</v>
          </cell>
          <cell r="L19">
            <v>0</v>
          </cell>
        </row>
        <row r="20">
          <cell r="A20">
            <v>0</v>
          </cell>
          <cell r="B20">
            <v>0</v>
          </cell>
          <cell r="C20">
            <v>0</v>
          </cell>
          <cell r="D20">
            <v>0</v>
          </cell>
          <cell r="E20">
            <v>0</v>
          </cell>
          <cell r="F20">
            <v>0</v>
          </cell>
          <cell r="G20">
            <v>0</v>
          </cell>
          <cell r="H20">
            <v>0</v>
          </cell>
          <cell r="I20">
            <v>0</v>
          </cell>
          <cell r="J20">
            <v>0</v>
          </cell>
          <cell r="K20">
            <v>0</v>
          </cell>
          <cell r="L20">
            <v>0</v>
          </cell>
        </row>
        <row r="21">
          <cell r="A21">
            <v>0</v>
          </cell>
          <cell r="B21">
            <v>0</v>
          </cell>
          <cell r="C21">
            <v>0</v>
          </cell>
          <cell r="D21">
            <v>0</v>
          </cell>
          <cell r="E21">
            <v>0</v>
          </cell>
          <cell r="F21">
            <v>0</v>
          </cell>
          <cell r="G21">
            <v>0</v>
          </cell>
          <cell r="H21">
            <v>0</v>
          </cell>
          <cell r="I21">
            <v>0</v>
          </cell>
          <cell r="J21">
            <v>0</v>
          </cell>
          <cell r="K21">
            <v>0</v>
          </cell>
          <cell r="L21">
            <v>0</v>
          </cell>
        </row>
        <row r="22">
          <cell r="A22">
            <v>0</v>
          </cell>
          <cell r="B22">
            <v>0</v>
          </cell>
          <cell r="C22">
            <v>0</v>
          </cell>
          <cell r="D22">
            <v>0</v>
          </cell>
          <cell r="E22">
            <v>0</v>
          </cell>
          <cell r="F22">
            <v>0</v>
          </cell>
          <cell r="G22">
            <v>0</v>
          </cell>
          <cell r="H22">
            <v>0</v>
          </cell>
          <cell r="I22">
            <v>0</v>
          </cell>
          <cell r="J22">
            <v>0</v>
          </cell>
          <cell r="K22">
            <v>0</v>
          </cell>
          <cell r="L22">
            <v>0</v>
          </cell>
        </row>
        <row r="23">
          <cell r="A23">
            <v>0</v>
          </cell>
          <cell r="B23">
            <v>0</v>
          </cell>
          <cell r="C23">
            <v>0</v>
          </cell>
          <cell r="D23">
            <v>0</v>
          </cell>
          <cell r="E23">
            <v>0</v>
          </cell>
          <cell r="F23">
            <v>0</v>
          </cell>
          <cell r="G23">
            <v>0</v>
          </cell>
          <cell r="H23">
            <v>0</v>
          </cell>
          <cell r="I23">
            <v>0</v>
          </cell>
          <cell r="J23">
            <v>0</v>
          </cell>
          <cell r="K23">
            <v>0</v>
          </cell>
          <cell r="L23">
            <v>0</v>
          </cell>
        </row>
        <row r="24">
          <cell r="A24">
            <v>0</v>
          </cell>
          <cell r="B24">
            <v>0</v>
          </cell>
          <cell r="C24">
            <v>0</v>
          </cell>
          <cell r="D24">
            <v>0</v>
          </cell>
          <cell r="E24">
            <v>0</v>
          </cell>
          <cell r="F24">
            <v>0</v>
          </cell>
          <cell r="G24">
            <v>0</v>
          </cell>
          <cell r="H24">
            <v>0</v>
          </cell>
          <cell r="I24">
            <v>0</v>
          </cell>
          <cell r="J24">
            <v>0</v>
          </cell>
          <cell r="K24">
            <v>0</v>
          </cell>
          <cell r="L24">
            <v>0</v>
          </cell>
        </row>
        <row r="25">
          <cell r="A25" t="str">
            <v>Subtotaal loonkosten</v>
          </cell>
          <cell r="B25">
            <v>0</v>
          </cell>
          <cell r="C25">
            <v>0</v>
          </cell>
          <cell r="D25">
            <v>0</v>
          </cell>
          <cell r="E25">
            <v>0</v>
          </cell>
          <cell r="F25">
            <v>0</v>
          </cell>
          <cell r="G25">
            <v>0</v>
          </cell>
          <cell r="H25">
            <v>0</v>
          </cell>
          <cell r="I25">
            <v>0</v>
          </cell>
          <cell r="J25">
            <v>0</v>
          </cell>
          <cell r="K25">
            <v>0</v>
          </cell>
          <cell r="L25">
            <v>0</v>
          </cell>
        </row>
        <row r="26">
          <cell r="F26">
            <v>0</v>
          </cell>
          <cell r="G26">
            <v>0</v>
          </cell>
          <cell r="H26">
            <v>0</v>
          </cell>
          <cell r="I26">
            <v>0</v>
          </cell>
        </row>
        <row r="27">
          <cell r="A27" t="str">
            <v>Vakantietoeslag</v>
          </cell>
          <cell r="B27">
            <v>0</v>
          </cell>
          <cell r="C27">
            <v>0</v>
          </cell>
          <cell r="D27">
            <v>0</v>
          </cell>
          <cell r="E27">
            <v>0</v>
          </cell>
          <cell r="F27">
            <v>0</v>
          </cell>
          <cell r="G27">
            <v>0</v>
          </cell>
          <cell r="H27">
            <v>0</v>
          </cell>
          <cell r="I27">
            <v>0</v>
          </cell>
          <cell r="J27">
            <v>0</v>
          </cell>
          <cell r="K27">
            <v>0</v>
          </cell>
          <cell r="L27">
            <v>0</v>
          </cell>
        </row>
        <row r="28">
          <cell r="A28" t="str">
            <v>Sociale lasten</v>
          </cell>
          <cell r="B28">
            <v>0</v>
          </cell>
          <cell r="C28">
            <v>0</v>
          </cell>
          <cell r="D28">
            <v>0</v>
          </cell>
          <cell r="E28">
            <v>0</v>
          </cell>
          <cell r="F28">
            <v>0</v>
          </cell>
          <cell r="G28">
            <v>0</v>
          </cell>
          <cell r="H28">
            <v>0</v>
          </cell>
          <cell r="I28">
            <v>0</v>
          </cell>
          <cell r="J28">
            <v>0</v>
          </cell>
          <cell r="K28">
            <v>0</v>
          </cell>
          <cell r="L28">
            <v>0</v>
          </cell>
        </row>
        <row r="29">
          <cell r="F29">
            <v>0</v>
          </cell>
          <cell r="G29">
            <v>0</v>
          </cell>
          <cell r="H29">
            <v>0</v>
          </cell>
          <cell r="I29">
            <v>0</v>
          </cell>
        </row>
        <row r="30">
          <cell r="A30" t="str">
            <v>Loonkosten overname personeel</v>
          </cell>
          <cell r="B30">
            <v>0</v>
          </cell>
          <cell r="C30">
            <v>0</v>
          </cell>
          <cell r="D30">
            <v>0</v>
          </cell>
          <cell r="E30">
            <v>0</v>
          </cell>
          <cell r="F30">
            <v>0</v>
          </cell>
          <cell r="G30">
            <v>0</v>
          </cell>
          <cell r="H30">
            <v>0</v>
          </cell>
          <cell r="I30">
            <v>0</v>
          </cell>
          <cell r="J30">
            <v>0</v>
          </cell>
          <cell r="K30">
            <v>0</v>
          </cell>
          <cell r="L30">
            <v>0</v>
          </cell>
        </row>
        <row r="31">
          <cell r="F31">
            <v>0</v>
          </cell>
          <cell r="G31">
            <v>0</v>
          </cell>
          <cell r="H31">
            <v>0</v>
          </cell>
          <cell r="I31">
            <v>0</v>
          </cell>
        </row>
        <row r="32">
          <cell r="A32" t="str">
            <v>Toelichting:</v>
          </cell>
          <cell r="B32">
            <v>0</v>
          </cell>
          <cell r="C32">
            <v>0</v>
          </cell>
          <cell r="F32">
            <v>0</v>
          </cell>
          <cell r="G32">
            <v>0</v>
          </cell>
          <cell r="H32">
            <v>0</v>
          </cell>
          <cell r="I32">
            <v>0</v>
          </cell>
        </row>
        <row r="33">
          <cell r="A33" t="str">
            <v>Bij gunning dient de leverancier de werkgelegenheidsclausule bij contractwisseling volgens de geldende CAO voor het Schoonmaak- en Glazenwassersbedrijf (artikel 38) toe te passen. In</v>
          </cell>
          <cell r="F33">
            <v>0</v>
          </cell>
          <cell r="G33">
            <v>0</v>
          </cell>
          <cell r="H33">
            <v>0</v>
          </cell>
          <cell r="I33">
            <v>0</v>
          </cell>
        </row>
        <row r="34">
          <cell r="A34" t="str">
            <v xml:space="preserve">genoemd artikel staat onder andere dat bij contractwisseling het schoonmaakbedrijf, dat de opdracht verwerft, verplicht is 100% van het aantal onder de regeling vallende werknemers over te nemen. Dit betreft: </v>
          </cell>
          <cell r="F34">
            <v>0</v>
          </cell>
          <cell r="G34">
            <v>0</v>
          </cell>
          <cell r="H34">
            <v>0</v>
          </cell>
          <cell r="I34">
            <v>0</v>
          </cell>
        </row>
        <row r="35">
          <cell r="A35" t="str">
            <v>- de werknemer die minimaal anderhalf jaar op het betreffende object werkzaam is;</v>
          </cell>
          <cell r="F35">
            <v>0</v>
          </cell>
          <cell r="G35">
            <v>0</v>
          </cell>
          <cell r="H35">
            <v>0</v>
          </cell>
          <cell r="I35">
            <v>0</v>
          </cell>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115" zoomScaleNormal="115" workbookViewId="0">
      <pane ySplit="5" topLeftCell="A6" activePane="bottomLeft" state="frozen"/>
      <selection activeCell="D33" sqref="D33"/>
      <selection pane="bottomLeft" activeCell="I6" sqref="I6"/>
    </sheetView>
  </sheetViews>
  <sheetFormatPr defaultColWidth="9.28515625" defaultRowHeight="13.5"/>
  <cols>
    <col min="1" max="1" width="36.7109375" style="4" bestFit="1" customWidth="1"/>
    <col min="2" max="4" width="15.7109375" style="4" customWidth="1"/>
    <col min="5" max="5" width="9.7109375" style="4" customWidth="1"/>
    <col min="6" max="6" width="13.85546875" style="4" customWidth="1"/>
    <col min="7" max="7" width="3.140625" style="4" customWidth="1"/>
    <col min="8" max="8" width="7.85546875" style="4" customWidth="1"/>
    <col min="9" max="9" width="27" style="4" bestFit="1" customWidth="1"/>
    <col min="10" max="16384" width="9.28515625" style="4"/>
  </cols>
  <sheetData>
    <row r="1" spans="1:8">
      <c r="A1" s="48" t="s">
        <v>64</v>
      </c>
      <c r="B1" s="2"/>
      <c r="C1" s="2"/>
      <c r="D1" s="2"/>
      <c r="E1" s="2"/>
      <c r="F1" s="3"/>
      <c r="G1" s="3"/>
      <c r="H1" s="3"/>
    </row>
    <row r="2" spans="1:8" ht="26.1" customHeight="1">
      <c r="A2" s="48" t="s">
        <v>23</v>
      </c>
      <c r="B2" s="5"/>
      <c r="C2" s="5"/>
      <c r="D2" s="5"/>
      <c r="E2" s="5"/>
      <c r="F2" s="6"/>
      <c r="G2" s="6"/>
      <c r="H2" s="6"/>
    </row>
    <row r="3" spans="1:8">
      <c r="A3" s="5"/>
      <c r="B3" s="5"/>
      <c r="C3" s="5"/>
      <c r="D3" s="5"/>
      <c r="E3" s="5"/>
      <c r="F3" s="7"/>
      <c r="G3" s="8"/>
      <c r="H3" s="6"/>
    </row>
    <row r="4" spans="1:8" ht="17.25" customHeight="1">
      <c r="A4" s="9" t="s">
        <v>213</v>
      </c>
      <c r="B4" s="10"/>
      <c r="C4" s="10"/>
      <c r="F4" s="502" t="s">
        <v>20</v>
      </c>
      <c r="H4" s="6"/>
    </row>
    <row r="5" spans="1:8" ht="33.75" customHeight="1">
      <c r="A5" s="703" t="s">
        <v>133</v>
      </c>
      <c r="B5" s="703"/>
      <c r="C5" s="703"/>
      <c r="D5" s="703"/>
      <c r="E5" s="703"/>
      <c r="F5" s="703"/>
      <c r="G5" s="8"/>
      <c r="H5" s="6"/>
    </row>
    <row r="6" spans="1:8" ht="18" customHeight="1">
      <c r="A6" s="704"/>
      <c r="B6" s="704"/>
      <c r="C6" s="704"/>
      <c r="D6" s="704"/>
      <c r="E6" s="704"/>
      <c r="F6" s="704"/>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36"/>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27"/>
  <sheetViews>
    <sheetView showGridLines="0" zoomScaleNormal="100" zoomScaleSheetLayoutView="100" zoomScalePageLayoutView="50" workbookViewId="0">
      <pane ySplit="10" topLeftCell="A11" activePane="bottomLeft" state="frozen"/>
      <selection activeCell="D33" sqref="D33"/>
      <selection pane="bottomLeft" activeCell="Q22" sqref="Q22"/>
    </sheetView>
  </sheetViews>
  <sheetFormatPr defaultColWidth="9.140625" defaultRowHeight="13.5"/>
  <cols>
    <col min="1" max="2" width="35.7109375" style="359" bestFit="1" customWidth="1"/>
    <col min="3" max="3" width="23.7109375" style="359" customWidth="1"/>
    <col min="4" max="12" width="12.85546875" style="359" customWidth="1"/>
    <col min="13" max="13" width="1.7109375" style="359" customWidth="1"/>
    <col min="14" max="14" width="12.85546875" style="359" customWidth="1"/>
    <col min="15" max="15" width="1.5703125" style="359" customWidth="1"/>
    <col min="16" max="17" width="12.85546875" style="359" customWidth="1"/>
    <col min="18" max="16384" width="9.140625" style="359"/>
  </cols>
  <sheetData>
    <row r="1" spans="1:17">
      <c r="A1" s="376"/>
      <c r="B1" s="375"/>
      <c r="C1" s="375"/>
    </row>
    <row r="2" spans="1:17" ht="17.25">
      <c r="A2" s="393" t="str">
        <f>'1-Contractblad totaal'!A3</f>
        <v>Naam opdrachtgever</v>
      </c>
      <c r="B2" s="394" t="str">
        <f>'1-Contractblad totaal'!B3</f>
        <v xml:space="preserve">NRG en TNO </v>
      </c>
    </row>
    <row r="3" spans="1:17" ht="17.25">
      <c r="A3" s="393" t="str">
        <f>'1-Contractblad totaal'!A4</f>
        <v>Calculatie onderdeel</v>
      </c>
      <c r="B3" s="139" t="str">
        <f ca="1">MID(CELL("bestandsnaam",$D$9),SEARCH("]",CELL("bestandsnaam",$D$9),1)+1,256)</f>
        <v>11-Machinekosten</v>
      </c>
    </row>
    <row r="4" spans="1:17" ht="17.25">
      <c r="A4" s="393" t="str">
        <f>'1-Contractblad totaal'!A5</f>
        <v>Gebouw/plaats</v>
      </c>
      <c r="B4" s="394" t="str">
        <f>'1-Contractblad totaal'!B5</f>
        <v xml:space="preserve">Petten, Alkmaar &amp; Arnhem </v>
      </c>
    </row>
    <row r="5" spans="1:17" ht="17.25">
      <c r="A5" s="393" t="str">
        <f>'1-Contractblad totaal'!A6</f>
        <v>Referentie nummer</v>
      </c>
      <c r="B5" s="394" t="str">
        <f>'1-Contractblad totaal'!B6</f>
        <v>NRG/TNO-EA-MvdK-2022</v>
      </c>
    </row>
    <row r="6" spans="1:17" ht="17.25">
      <c r="A6" s="393" t="str">
        <f>'1-Contractblad totaal'!A8</f>
        <v>Naam dienstverlener</v>
      </c>
      <c r="B6" s="394">
        <f>'1-Contractblad totaal'!B8</f>
        <v>0</v>
      </c>
      <c r="D6" s="686"/>
    </row>
    <row r="7" spans="1:17" ht="15.75">
      <c r="A7" s="393" t="str">
        <f>'1-Contractblad totaal'!A9</f>
        <v>Prijspeil</v>
      </c>
      <c r="B7" s="111">
        <f>'1-Contractblad totaal'!B9</f>
        <v>44652</v>
      </c>
    </row>
    <row r="8" spans="1:17" ht="15.75">
      <c r="A8" s="393"/>
    </row>
    <row r="9" spans="1:17" ht="15.75">
      <c r="A9" s="377"/>
      <c r="B9" s="377"/>
      <c r="C9" s="378"/>
    </row>
    <row r="10" spans="1:17" s="379" customFormat="1" ht="58.5" customHeight="1">
      <c r="A10" s="155" t="s">
        <v>1308</v>
      </c>
      <c r="B10" s="155" t="s">
        <v>86</v>
      </c>
      <c r="C10" s="155" t="s">
        <v>87</v>
      </c>
      <c r="D10" s="155" t="s">
        <v>157</v>
      </c>
      <c r="E10" s="155" t="s">
        <v>42</v>
      </c>
      <c r="F10" s="155" t="s">
        <v>158</v>
      </c>
      <c r="G10" s="155" t="s">
        <v>261</v>
      </c>
      <c r="H10" s="155" t="s">
        <v>63</v>
      </c>
      <c r="I10" s="155" t="s">
        <v>262</v>
      </c>
      <c r="J10" s="155" t="s">
        <v>263</v>
      </c>
      <c r="K10" s="155" t="s">
        <v>48</v>
      </c>
      <c r="L10" s="155" t="s">
        <v>264</v>
      </c>
      <c r="M10" s="359"/>
      <c r="N10" s="155" t="s">
        <v>159</v>
      </c>
      <c r="O10" s="359"/>
      <c r="P10" s="155" t="s">
        <v>26</v>
      </c>
      <c r="Q10" s="155" t="s">
        <v>109</v>
      </c>
    </row>
    <row r="11" spans="1:17">
      <c r="D11" s="380"/>
      <c r="E11" s="380"/>
      <c r="F11" s="381"/>
      <c r="G11" s="380"/>
      <c r="H11" s="380"/>
      <c r="J11" s="469">
        <v>0</v>
      </c>
      <c r="K11" s="469">
        <v>0</v>
      </c>
      <c r="L11" s="469">
        <v>0</v>
      </c>
      <c r="N11" s="382"/>
      <c r="P11" s="381"/>
    </row>
    <row r="12" spans="1:17">
      <c r="A12" s="457" t="s">
        <v>1248</v>
      </c>
      <c r="B12" s="457"/>
      <c r="C12" s="458"/>
      <c r="D12" s="459">
        <v>0</v>
      </c>
      <c r="E12" s="459">
        <v>0</v>
      </c>
      <c r="F12" s="383">
        <f>D12-E12</f>
        <v>0</v>
      </c>
      <c r="G12" s="455">
        <v>0</v>
      </c>
      <c r="H12" s="459">
        <v>0</v>
      </c>
      <c r="I12" s="384">
        <f>IF(G12=0,0,(F12-H12)/G12)</f>
        <v>0</v>
      </c>
      <c r="J12" s="385">
        <f>D12*$J$11</f>
        <v>0</v>
      </c>
      <c r="K12" s="384">
        <f>D12*$K$11</f>
        <v>0</v>
      </c>
      <c r="L12" s="386">
        <f>$L$11*D12</f>
        <v>0</v>
      </c>
      <c r="N12" s="387">
        <f>SUM(I12:L12)</f>
        <v>0</v>
      </c>
      <c r="P12" s="455">
        <v>0</v>
      </c>
      <c r="Q12" s="688">
        <f t="shared" ref="Q12:Q16" si="0">N12*P12</f>
        <v>0</v>
      </c>
    </row>
    <row r="13" spans="1:17">
      <c r="A13" s="457" t="s">
        <v>1262</v>
      </c>
      <c r="B13" s="457"/>
      <c r="C13" s="458"/>
      <c r="D13" s="459">
        <v>0</v>
      </c>
      <c r="E13" s="459">
        <v>0</v>
      </c>
      <c r="F13" s="383">
        <f>D13-E13</f>
        <v>0</v>
      </c>
      <c r="G13" s="455">
        <v>0</v>
      </c>
      <c r="H13" s="459">
        <v>0</v>
      </c>
      <c r="I13" s="384">
        <f>IF(G13=0,0,(F13-H13)/G13)</f>
        <v>0</v>
      </c>
      <c r="J13" s="385">
        <f>D13*$J$11</f>
        <v>0</v>
      </c>
      <c r="K13" s="384">
        <f>D13*$K$11</f>
        <v>0</v>
      </c>
      <c r="L13" s="386">
        <f>$L$11*D13</f>
        <v>0</v>
      </c>
      <c r="N13" s="387">
        <f>SUM(I13:L13)</f>
        <v>0</v>
      </c>
      <c r="P13" s="455">
        <v>0</v>
      </c>
      <c r="Q13" s="384">
        <f t="shared" si="0"/>
        <v>0</v>
      </c>
    </row>
    <row r="14" spans="1:17">
      <c r="A14" s="457"/>
      <c r="B14" s="457"/>
      <c r="C14" s="458"/>
      <c r="D14" s="459">
        <v>0</v>
      </c>
      <c r="E14" s="459">
        <v>0</v>
      </c>
      <c r="F14" s="383">
        <f t="shared" ref="F14:F16" si="1">D14-E14</f>
        <v>0</v>
      </c>
      <c r="G14" s="455">
        <v>0</v>
      </c>
      <c r="H14" s="459">
        <v>0</v>
      </c>
      <c r="I14" s="384">
        <f t="shared" ref="I14:I16" si="2">IF(G14=0,0,(F14-H14)/G14)</f>
        <v>0</v>
      </c>
      <c r="J14" s="385">
        <f t="shared" ref="J14:J16" si="3">D14*$J$11</f>
        <v>0</v>
      </c>
      <c r="K14" s="384">
        <f t="shared" ref="K14:K16" si="4">D14*$K$11</f>
        <v>0</v>
      </c>
      <c r="L14" s="386">
        <f t="shared" ref="L14:L16" si="5">$L$11*D14</f>
        <v>0</v>
      </c>
      <c r="N14" s="387">
        <f t="shared" ref="N14:N16" si="6">SUM(I14:L14)</f>
        <v>0</v>
      </c>
      <c r="P14" s="455">
        <v>0</v>
      </c>
      <c r="Q14" s="384">
        <f t="shared" si="0"/>
        <v>0</v>
      </c>
    </row>
    <row r="15" spans="1:17">
      <c r="A15" s="457"/>
      <c r="B15" s="457"/>
      <c r="C15" s="458"/>
      <c r="D15" s="459">
        <v>0</v>
      </c>
      <c r="E15" s="459">
        <v>0</v>
      </c>
      <c r="F15" s="383">
        <f t="shared" si="1"/>
        <v>0</v>
      </c>
      <c r="G15" s="455">
        <v>0</v>
      </c>
      <c r="H15" s="459">
        <v>0</v>
      </c>
      <c r="I15" s="384">
        <f t="shared" si="2"/>
        <v>0</v>
      </c>
      <c r="J15" s="385">
        <f t="shared" si="3"/>
        <v>0</v>
      </c>
      <c r="K15" s="384">
        <f t="shared" si="4"/>
        <v>0</v>
      </c>
      <c r="L15" s="386">
        <f t="shared" si="5"/>
        <v>0</v>
      </c>
      <c r="N15" s="387">
        <f t="shared" si="6"/>
        <v>0</v>
      </c>
      <c r="P15" s="455">
        <v>0</v>
      </c>
      <c r="Q15" s="384">
        <f t="shared" si="0"/>
        <v>0</v>
      </c>
    </row>
    <row r="16" spans="1:17">
      <c r="A16" s="457"/>
      <c r="B16" s="457"/>
      <c r="C16" s="458"/>
      <c r="D16" s="459">
        <v>0</v>
      </c>
      <c r="E16" s="459">
        <v>0</v>
      </c>
      <c r="F16" s="383">
        <f t="shared" si="1"/>
        <v>0</v>
      </c>
      <c r="G16" s="455">
        <v>0</v>
      </c>
      <c r="H16" s="459">
        <v>0</v>
      </c>
      <c r="I16" s="384">
        <f t="shared" si="2"/>
        <v>0</v>
      </c>
      <c r="J16" s="385">
        <f t="shared" si="3"/>
        <v>0</v>
      </c>
      <c r="K16" s="384">
        <f t="shared" si="4"/>
        <v>0</v>
      </c>
      <c r="L16" s="386">
        <f t="shared" si="5"/>
        <v>0</v>
      </c>
      <c r="N16" s="387">
        <f t="shared" si="6"/>
        <v>0</v>
      </c>
      <c r="P16" s="455">
        <v>0</v>
      </c>
      <c r="Q16" s="384">
        <f t="shared" si="0"/>
        <v>0</v>
      </c>
    </row>
    <row r="17" spans="1:17">
      <c r="A17" s="457"/>
      <c r="B17" s="457"/>
      <c r="C17" s="458"/>
      <c r="D17" s="459">
        <v>0</v>
      </c>
      <c r="E17" s="459">
        <v>0</v>
      </c>
      <c r="F17" s="383">
        <f t="shared" ref="F17:F22" si="7">D17-E17</f>
        <v>0</v>
      </c>
      <c r="G17" s="455">
        <v>0</v>
      </c>
      <c r="H17" s="459">
        <v>0</v>
      </c>
      <c r="I17" s="384">
        <f t="shared" ref="I17:I22" si="8">IF(G17=0,0,(F17-H17)/G17)</f>
        <v>0</v>
      </c>
      <c r="J17" s="385">
        <f t="shared" ref="J17:J22" si="9">D17*$J$11</f>
        <v>0</v>
      </c>
      <c r="K17" s="384">
        <f t="shared" ref="K17:K22" si="10">D17*$K$11</f>
        <v>0</v>
      </c>
      <c r="L17" s="386">
        <f t="shared" ref="L17:L22" si="11">$L$11*D17</f>
        <v>0</v>
      </c>
      <c r="N17" s="387">
        <f t="shared" ref="N17:N22" si="12">SUM(I17:L17)</f>
        <v>0</v>
      </c>
      <c r="P17" s="455">
        <v>0</v>
      </c>
      <c r="Q17" s="384">
        <f t="shared" ref="Q17:Q22" si="13">N17*P17</f>
        <v>0</v>
      </c>
    </row>
    <row r="18" spans="1:17">
      <c r="A18" s="457"/>
      <c r="B18" s="457"/>
      <c r="C18" s="458"/>
      <c r="D18" s="459">
        <v>0</v>
      </c>
      <c r="E18" s="459">
        <v>0</v>
      </c>
      <c r="F18" s="383">
        <f t="shared" si="7"/>
        <v>0</v>
      </c>
      <c r="G18" s="455">
        <v>0</v>
      </c>
      <c r="H18" s="459">
        <v>0</v>
      </c>
      <c r="I18" s="384">
        <f t="shared" si="8"/>
        <v>0</v>
      </c>
      <c r="J18" s="385">
        <f t="shared" si="9"/>
        <v>0</v>
      </c>
      <c r="K18" s="384">
        <f t="shared" si="10"/>
        <v>0</v>
      </c>
      <c r="L18" s="386">
        <f t="shared" si="11"/>
        <v>0</v>
      </c>
      <c r="N18" s="387">
        <f t="shared" si="12"/>
        <v>0</v>
      </c>
      <c r="P18" s="455">
        <v>0</v>
      </c>
      <c r="Q18" s="384">
        <f t="shared" si="13"/>
        <v>0</v>
      </c>
    </row>
    <row r="19" spans="1:17">
      <c r="A19" s="457"/>
      <c r="B19" s="457"/>
      <c r="C19" s="458"/>
      <c r="D19" s="459">
        <v>0</v>
      </c>
      <c r="E19" s="459">
        <v>0</v>
      </c>
      <c r="F19" s="383">
        <f t="shared" si="7"/>
        <v>0</v>
      </c>
      <c r="G19" s="455">
        <v>0</v>
      </c>
      <c r="H19" s="459">
        <v>0</v>
      </c>
      <c r="I19" s="384">
        <f t="shared" si="8"/>
        <v>0</v>
      </c>
      <c r="J19" s="385">
        <f t="shared" si="9"/>
        <v>0</v>
      </c>
      <c r="K19" s="384">
        <f t="shared" si="10"/>
        <v>0</v>
      </c>
      <c r="L19" s="386">
        <f t="shared" si="11"/>
        <v>0</v>
      </c>
      <c r="N19" s="387">
        <f t="shared" si="12"/>
        <v>0</v>
      </c>
      <c r="P19" s="455">
        <v>0</v>
      </c>
      <c r="Q19" s="384">
        <f t="shared" si="13"/>
        <v>0</v>
      </c>
    </row>
    <row r="20" spans="1:17">
      <c r="A20" s="457"/>
      <c r="B20" s="457"/>
      <c r="C20" s="458"/>
      <c r="D20" s="459">
        <v>0</v>
      </c>
      <c r="E20" s="459">
        <v>0</v>
      </c>
      <c r="F20" s="383">
        <f t="shared" si="7"/>
        <v>0</v>
      </c>
      <c r="G20" s="455">
        <v>0</v>
      </c>
      <c r="H20" s="459">
        <v>0</v>
      </c>
      <c r="I20" s="384">
        <f t="shared" si="8"/>
        <v>0</v>
      </c>
      <c r="J20" s="385">
        <f t="shared" si="9"/>
        <v>0</v>
      </c>
      <c r="K20" s="384">
        <f t="shared" si="10"/>
        <v>0</v>
      </c>
      <c r="L20" s="386">
        <f t="shared" si="11"/>
        <v>0</v>
      </c>
      <c r="N20" s="387">
        <f t="shared" si="12"/>
        <v>0</v>
      </c>
      <c r="P20" s="455">
        <v>0</v>
      </c>
      <c r="Q20" s="384">
        <f t="shared" si="13"/>
        <v>0</v>
      </c>
    </row>
    <row r="21" spans="1:17">
      <c r="A21" s="457"/>
      <c r="B21" s="457"/>
      <c r="C21" s="458"/>
      <c r="D21" s="459">
        <v>0</v>
      </c>
      <c r="E21" s="459">
        <v>0</v>
      </c>
      <c r="F21" s="383">
        <f t="shared" si="7"/>
        <v>0</v>
      </c>
      <c r="G21" s="455">
        <v>0</v>
      </c>
      <c r="H21" s="459">
        <v>0</v>
      </c>
      <c r="I21" s="384">
        <f t="shared" si="8"/>
        <v>0</v>
      </c>
      <c r="J21" s="385">
        <f t="shared" si="9"/>
        <v>0</v>
      </c>
      <c r="K21" s="384">
        <f t="shared" si="10"/>
        <v>0</v>
      </c>
      <c r="L21" s="386">
        <f t="shared" si="11"/>
        <v>0</v>
      </c>
      <c r="N21" s="387">
        <f t="shared" si="12"/>
        <v>0</v>
      </c>
      <c r="P21" s="455">
        <v>0</v>
      </c>
      <c r="Q21" s="384">
        <f t="shared" si="13"/>
        <v>0</v>
      </c>
    </row>
    <row r="22" spans="1:17">
      <c r="A22" s="457"/>
      <c r="B22" s="457"/>
      <c r="C22" s="458"/>
      <c r="D22" s="459">
        <v>0</v>
      </c>
      <c r="E22" s="459">
        <v>0</v>
      </c>
      <c r="F22" s="383">
        <f t="shared" si="7"/>
        <v>0</v>
      </c>
      <c r="G22" s="455">
        <v>0</v>
      </c>
      <c r="H22" s="459">
        <v>0</v>
      </c>
      <c r="I22" s="384">
        <f t="shared" si="8"/>
        <v>0</v>
      </c>
      <c r="J22" s="385">
        <f t="shared" si="9"/>
        <v>0</v>
      </c>
      <c r="K22" s="384">
        <f t="shared" si="10"/>
        <v>0</v>
      </c>
      <c r="L22" s="386">
        <f t="shared" si="11"/>
        <v>0</v>
      </c>
      <c r="N22" s="387">
        <f t="shared" si="12"/>
        <v>0</v>
      </c>
      <c r="P22" s="455">
        <v>0</v>
      </c>
      <c r="Q22" s="384">
        <f t="shared" si="13"/>
        <v>0</v>
      </c>
    </row>
    <row r="24" spans="1:17">
      <c r="A24" s="388"/>
      <c r="B24" s="388" t="s">
        <v>8</v>
      </c>
      <c r="C24" s="389"/>
      <c r="D24" s="389"/>
      <c r="E24" s="389"/>
      <c r="F24" s="389"/>
      <c r="G24" s="389"/>
      <c r="H24" s="389"/>
      <c r="I24" s="389"/>
      <c r="J24" s="389"/>
      <c r="K24" s="389"/>
      <c r="L24" s="390"/>
      <c r="P24" s="391">
        <f>SUM(P12:P22)</f>
        <v>0</v>
      </c>
      <c r="Q24" s="392">
        <f>SUM(Q12:Q22)</f>
        <v>0</v>
      </c>
    </row>
    <row r="26" spans="1:17">
      <c r="A26" s="687" t="s">
        <v>1368</v>
      </c>
    </row>
    <row r="27" spans="1:17">
      <c r="A27" s="687"/>
    </row>
  </sheetData>
  <pageMargins left="0.59729166666666667" right="0.7" top="0.75" bottom="0.75" header="0.3" footer="0.3"/>
  <pageSetup paperSize="9" scale="62" fitToHeight="0" orientation="landscape" r:id="rId1"/>
  <headerFooter>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85"/>
  <sheetViews>
    <sheetView showGridLines="0" showZeros="0" zoomScale="85" zoomScaleNormal="85" zoomScaleSheetLayoutView="75" zoomScalePageLayoutView="50" workbookViewId="0">
      <pane ySplit="10" topLeftCell="A11" activePane="bottomLeft" state="frozen"/>
      <selection activeCell="D33" sqref="D33"/>
      <selection pane="bottomLeft" activeCell="A11" sqref="A11"/>
    </sheetView>
  </sheetViews>
  <sheetFormatPr defaultColWidth="11.42578125" defaultRowHeight="13.5"/>
  <cols>
    <col min="1" max="1" width="37.28515625" style="4" customWidth="1"/>
    <col min="2" max="2" width="27.140625" style="4" customWidth="1"/>
    <col min="3" max="6" width="16.28515625" style="4" customWidth="1"/>
    <col min="7" max="16384" width="11.42578125" style="4"/>
  </cols>
  <sheetData>
    <row r="1" spans="1:9" ht="14.25">
      <c r="A1" s="454" t="s">
        <v>27</v>
      </c>
      <c r="B1" s="316"/>
      <c r="C1" s="317"/>
      <c r="D1" s="318"/>
    </row>
    <row r="3" spans="1:9" ht="17.25">
      <c r="A3" s="110" t="str">
        <f>'1-Contractblad totaal'!A3</f>
        <v>Naam opdrachtgever</v>
      </c>
      <c r="B3" s="139" t="str">
        <f>'1-Contractblad totaal'!B3</f>
        <v xml:space="preserve">NRG en TNO </v>
      </c>
      <c r="C3" s="319"/>
      <c r="D3" s="319"/>
      <c r="E3" s="321"/>
      <c r="F3" s="321"/>
      <c r="G3" s="321"/>
      <c r="H3" s="321"/>
      <c r="I3" s="321"/>
    </row>
    <row r="4" spans="1:9" ht="17.25">
      <c r="A4" s="110" t="str">
        <f>'1-Contractblad totaal'!A4</f>
        <v>Calculatie onderdeel</v>
      </c>
      <c r="B4" s="139" t="str">
        <f ca="1">MID(CELL("bestandsnaam",$C$9),SEARCH("]",CELL("bestandsnaam",$C$9),1)+1,256)</f>
        <v>9-Afroepprijs</v>
      </c>
      <c r="C4" s="320"/>
      <c r="D4" s="321"/>
      <c r="G4" s="321"/>
      <c r="H4" s="321"/>
    </row>
    <row r="5" spans="1:9" ht="17.25">
      <c r="A5" s="110" t="str">
        <f>'1-Contractblad totaal'!A5</f>
        <v>Gebouw/plaats</v>
      </c>
      <c r="B5" s="139" t="str">
        <f>'1-Contractblad totaal'!B5</f>
        <v xml:space="preserve">Petten, Alkmaar &amp; Arnhem </v>
      </c>
      <c r="C5" s="320"/>
      <c r="D5" s="321"/>
    </row>
    <row r="6" spans="1:9" ht="17.25">
      <c r="A6" s="110" t="str">
        <f>'1-Contractblad totaal'!A6</f>
        <v>Referentie nummer</v>
      </c>
      <c r="B6" s="139" t="str">
        <f>'1-Contractblad totaal'!B6</f>
        <v>NRG/TNO-EA-MvdK-2022</v>
      </c>
      <c r="C6" s="320"/>
      <c r="D6" s="321"/>
    </row>
    <row r="7" spans="1:9" ht="17.25">
      <c r="A7" s="110" t="str">
        <f>'1-Contractblad totaal'!A8</f>
        <v>Naam dienstverlener</v>
      </c>
      <c r="B7" s="139">
        <f>'1-Contractblad totaal'!B8</f>
        <v>0</v>
      </c>
      <c r="C7" s="320"/>
      <c r="D7" s="321"/>
    </row>
    <row r="8" spans="1:9" ht="15.75">
      <c r="A8" s="110" t="str">
        <f>'1-Contractblad totaal'!A9</f>
        <v>Prijspeil</v>
      </c>
      <c r="B8" s="111">
        <f>'1-Contractblad totaal'!B9</f>
        <v>44652</v>
      </c>
      <c r="C8" s="320"/>
      <c r="D8" s="321"/>
    </row>
    <row r="9" spans="1:9" ht="17.25">
      <c r="A9" s="104"/>
      <c r="B9" s="322"/>
      <c r="C9" s="320"/>
      <c r="D9" s="321"/>
    </row>
    <row r="10" spans="1:9">
      <c r="A10" s="323"/>
      <c r="B10" s="324"/>
      <c r="C10" s="324"/>
      <c r="D10" s="324"/>
    </row>
    <row r="11" spans="1:9" ht="15">
      <c r="A11" s="351" t="s">
        <v>175</v>
      </c>
      <c r="B11" s="352"/>
      <c r="C11" s="352"/>
      <c r="D11" s="353"/>
      <c r="E11" s="353"/>
      <c r="F11" s="354"/>
    </row>
    <row r="12" spans="1:9">
      <c r="A12" s="333"/>
      <c r="B12" s="334"/>
      <c r="C12" s="752" t="s">
        <v>127</v>
      </c>
      <c r="D12" s="753"/>
      <c r="E12" s="753"/>
      <c r="F12" s="754"/>
    </row>
    <row r="13" spans="1:9">
      <c r="A13" s="335" t="s">
        <v>57</v>
      </c>
      <c r="B13" s="335" t="s">
        <v>12</v>
      </c>
      <c r="C13" s="336" t="s">
        <v>123</v>
      </c>
      <c r="D13" s="311" t="s">
        <v>124</v>
      </c>
      <c r="E13" s="311" t="s">
        <v>125</v>
      </c>
      <c r="F13" s="311" t="s">
        <v>126</v>
      </c>
    </row>
    <row r="14" spans="1:9" ht="14.25">
      <c r="A14" s="325" t="s">
        <v>82</v>
      </c>
      <c r="B14" s="325" t="s">
        <v>38</v>
      </c>
      <c r="C14" s="466">
        <v>0</v>
      </c>
      <c r="D14" s="466">
        <v>0</v>
      </c>
      <c r="E14" s="466">
        <v>0</v>
      </c>
      <c r="F14" s="466">
        <v>0</v>
      </c>
    </row>
    <row r="15" spans="1:9" ht="14.25">
      <c r="A15" s="325" t="s">
        <v>83</v>
      </c>
      <c r="B15" s="325" t="s">
        <v>39</v>
      </c>
      <c r="C15" s="466">
        <v>0</v>
      </c>
      <c r="D15" s="466">
        <v>0</v>
      </c>
      <c r="E15" s="466">
        <v>0</v>
      </c>
      <c r="F15" s="466">
        <v>0</v>
      </c>
    </row>
    <row r="16" spans="1:9" ht="14.25">
      <c r="A16" s="337" t="s">
        <v>84</v>
      </c>
      <c r="B16" s="467"/>
      <c r="C16" s="466">
        <v>0</v>
      </c>
      <c r="D16" s="466">
        <v>0</v>
      </c>
      <c r="E16" s="466">
        <v>0</v>
      </c>
      <c r="F16" s="466">
        <v>0</v>
      </c>
    </row>
    <row r="17" spans="1:10" ht="14.25">
      <c r="A17" s="337" t="s">
        <v>7</v>
      </c>
      <c r="B17" s="467"/>
      <c r="C17" s="466">
        <v>0</v>
      </c>
      <c r="D17" s="466">
        <v>0</v>
      </c>
      <c r="E17" s="466">
        <v>0</v>
      </c>
      <c r="F17" s="466">
        <v>0</v>
      </c>
    </row>
    <row r="18" spans="1:10">
      <c r="A18" s="636"/>
      <c r="B18" s="636"/>
      <c r="C18" s="636"/>
      <c r="D18" s="636"/>
      <c r="E18" s="636"/>
      <c r="F18" s="636"/>
      <c r="G18" s="636"/>
      <c r="H18" s="636"/>
      <c r="I18" s="636"/>
      <c r="J18" s="636"/>
    </row>
    <row r="19" spans="1:10" ht="15">
      <c r="A19" s="637" t="s">
        <v>1298</v>
      </c>
      <c r="B19" s="638"/>
      <c r="C19" s="638"/>
      <c r="D19" s="638"/>
      <c r="E19" s="638"/>
      <c r="F19" s="639"/>
    </row>
    <row r="20" spans="1:10" ht="15">
      <c r="A20" s="631" t="s">
        <v>1299</v>
      </c>
      <c r="B20" s="632"/>
      <c r="C20" s="632"/>
      <c r="D20" s="632"/>
      <c r="E20" s="632"/>
      <c r="F20" s="640"/>
    </row>
    <row r="21" spans="1:10">
      <c r="A21" s="333"/>
      <c r="B21" s="334"/>
      <c r="C21" s="752" t="s">
        <v>24</v>
      </c>
      <c r="D21" s="753"/>
      <c r="E21" s="753"/>
      <c r="F21" s="754"/>
    </row>
    <row r="22" spans="1:10">
      <c r="A22" s="335" t="s">
        <v>57</v>
      </c>
      <c r="B22" s="335" t="s">
        <v>12</v>
      </c>
      <c r="C22" s="336" t="s">
        <v>1300</v>
      </c>
      <c r="D22" s="311" t="s">
        <v>1301</v>
      </c>
      <c r="E22" s="311" t="s">
        <v>1302</v>
      </c>
      <c r="F22" s="311" t="s">
        <v>1303</v>
      </c>
    </row>
    <row r="23" spans="1:10" ht="14.25">
      <c r="A23" s="337" t="s">
        <v>1304</v>
      </c>
      <c r="B23" s="467"/>
      <c r="C23" s="466">
        <v>0</v>
      </c>
      <c r="D23" s="466">
        <v>0</v>
      </c>
      <c r="E23" s="466">
        <v>0</v>
      </c>
      <c r="F23" s="466">
        <v>0</v>
      </c>
    </row>
    <row r="24" spans="1:10" ht="14.25">
      <c r="A24" s="337" t="s">
        <v>1305</v>
      </c>
      <c r="B24" s="467"/>
      <c r="C24" s="466">
        <v>0</v>
      </c>
      <c r="D24" s="466">
        <v>0</v>
      </c>
      <c r="E24" s="466">
        <v>0</v>
      </c>
      <c r="F24" s="466">
        <v>0</v>
      </c>
    </row>
    <row r="25" spans="1:10" ht="14.25">
      <c r="A25" s="337" t="s">
        <v>1306</v>
      </c>
      <c r="B25" s="467"/>
      <c r="C25" s="466">
        <v>0</v>
      </c>
      <c r="D25" s="466">
        <v>0</v>
      </c>
      <c r="E25" s="466">
        <v>0</v>
      </c>
      <c r="F25" s="466">
        <v>0</v>
      </c>
    </row>
    <row r="26" spans="1:10" ht="14.25">
      <c r="A26" s="326"/>
      <c r="B26" s="326"/>
      <c r="C26" s="326"/>
      <c r="D26" s="327"/>
    </row>
    <row r="27" spans="1:10" ht="15">
      <c r="A27" s="351" t="s">
        <v>258</v>
      </c>
      <c r="B27" s="355"/>
      <c r="C27" s="355"/>
      <c r="D27" s="355"/>
      <c r="E27" s="355"/>
      <c r="F27" s="356"/>
    </row>
    <row r="28" spans="1:10" ht="14.25">
      <c r="A28" s="338"/>
      <c r="B28" s="326"/>
      <c r="C28" s="326"/>
      <c r="D28" s="327"/>
      <c r="E28" s="752" t="s">
        <v>24</v>
      </c>
      <c r="F28" s="754"/>
    </row>
    <row r="29" spans="1:10">
      <c r="A29" s="337" t="s">
        <v>177</v>
      </c>
      <c r="B29" s="339" t="s">
        <v>12</v>
      </c>
      <c r="C29" s="340"/>
      <c r="D29" s="341"/>
      <c r="E29" s="336" t="s">
        <v>178</v>
      </c>
      <c r="F29" s="336" t="s">
        <v>179</v>
      </c>
    </row>
    <row r="30" spans="1:10" ht="14.25">
      <c r="A30" s="328" t="s">
        <v>180</v>
      </c>
      <c r="B30" s="461" t="s">
        <v>19</v>
      </c>
      <c r="C30" s="462"/>
      <c r="D30" s="462"/>
      <c r="E30" s="463">
        <v>0</v>
      </c>
      <c r="F30" s="463">
        <v>0</v>
      </c>
    </row>
    <row r="31" spans="1:10" ht="14.25">
      <c r="A31" s="328" t="s">
        <v>181</v>
      </c>
      <c r="B31" s="461" t="s">
        <v>19</v>
      </c>
      <c r="C31" s="464"/>
      <c r="D31" s="464"/>
      <c r="E31" s="463">
        <v>0</v>
      </c>
      <c r="F31" s="463">
        <v>0</v>
      </c>
    </row>
    <row r="32" spans="1:10" ht="14.25">
      <c r="A32" s="328" t="s">
        <v>182</v>
      </c>
      <c r="B32" s="461" t="s">
        <v>19</v>
      </c>
      <c r="C32" s="464"/>
      <c r="D32" s="464"/>
      <c r="E32" s="463">
        <v>0</v>
      </c>
      <c r="F32" s="463">
        <v>0</v>
      </c>
    </row>
    <row r="33" spans="1:7" ht="14.25">
      <c r="A33" s="328" t="s">
        <v>183</v>
      </c>
      <c r="B33" s="461" t="s">
        <v>19</v>
      </c>
      <c r="C33" s="465"/>
      <c r="D33" s="464"/>
      <c r="E33" s="463">
        <v>0</v>
      </c>
      <c r="F33" s="463">
        <v>0</v>
      </c>
    </row>
    <row r="34" spans="1:7" ht="14.25">
      <c r="A34" s="328" t="s">
        <v>184</v>
      </c>
      <c r="B34" s="461" t="s">
        <v>19</v>
      </c>
      <c r="C34" s="465"/>
      <c r="D34" s="464"/>
      <c r="E34" s="463">
        <v>0</v>
      </c>
      <c r="F34" s="463">
        <v>0</v>
      </c>
    </row>
    <row r="35" spans="1:7">
      <c r="A35" s="342"/>
      <c r="B35" s="343"/>
      <c r="C35" s="343"/>
      <c r="D35" s="344"/>
    </row>
    <row r="36" spans="1:7" ht="15">
      <c r="A36" s="351" t="s">
        <v>176</v>
      </c>
      <c r="B36" s="355"/>
      <c r="C36" s="355"/>
      <c r="D36" s="355"/>
      <c r="E36" s="355"/>
      <c r="F36" s="356"/>
    </row>
    <row r="37" spans="1:7">
      <c r="A37" s="329"/>
      <c r="B37" s="329"/>
      <c r="C37" s="329"/>
      <c r="D37" s="329"/>
      <c r="E37" s="176"/>
      <c r="F37" s="176"/>
      <c r="G37" s="176"/>
    </row>
    <row r="38" spans="1:7" ht="27">
      <c r="A38" s="345" t="s">
        <v>57</v>
      </c>
      <c r="B38" s="346" t="s">
        <v>12</v>
      </c>
      <c r="C38" s="340"/>
      <c r="D38" s="341"/>
      <c r="E38" s="347" t="s">
        <v>121</v>
      </c>
      <c r="F38" s="348" t="s">
        <v>122</v>
      </c>
    </row>
    <row r="39" spans="1:7" ht="14.25">
      <c r="A39" s="328" t="s">
        <v>185</v>
      </c>
      <c r="B39" s="461" t="s">
        <v>19</v>
      </c>
      <c r="C39" s="462"/>
      <c r="D39" s="462"/>
      <c r="E39" s="463">
        <v>0</v>
      </c>
      <c r="F39" s="463">
        <v>0</v>
      </c>
    </row>
    <row r="40" spans="1:7" ht="14.25">
      <c r="A40" s="328" t="s">
        <v>186</v>
      </c>
      <c r="B40" s="461" t="s">
        <v>19</v>
      </c>
      <c r="C40" s="464"/>
      <c r="D40" s="464"/>
      <c r="E40" s="463">
        <v>0</v>
      </c>
      <c r="F40" s="463">
        <v>0</v>
      </c>
    </row>
    <row r="41" spans="1:7" ht="14.25">
      <c r="A41" s="328" t="s">
        <v>187</v>
      </c>
      <c r="B41" s="461" t="s">
        <v>19</v>
      </c>
      <c r="C41" s="465"/>
      <c r="D41" s="464"/>
      <c r="E41" s="463">
        <v>0</v>
      </c>
      <c r="F41" s="463">
        <v>0</v>
      </c>
    </row>
    <row r="42" spans="1:7" ht="14.25">
      <c r="A42" s="328" t="s">
        <v>259</v>
      </c>
      <c r="B42" s="461" t="s">
        <v>19</v>
      </c>
      <c r="C42" s="465"/>
      <c r="D42" s="464"/>
      <c r="E42" s="463">
        <v>0</v>
      </c>
      <c r="F42" s="463">
        <v>0</v>
      </c>
    </row>
    <row r="43" spans="1:7" ht="14.25">
      <c r="A43" s="328" t="s">
        <v>260</v>
      </c>
      <c r="B43" s="461" t="s">
        <v>19</v>
      </c>
      <c r="C43" s="465"/>
      <c r="D43" s="464"/>
      <c r="E43" s="463">
        <v>0</v>
      </c>
      <c r="F43" s="463">
        <v>0</v>
      </c>
    </row>
    <row r="45" spans="1:7" ht="15">
      <c r="A45" s="351" t="s">
        <v>188</v>
      </c>
      <c r="B45" s="355"/>
      <c r="C45" s="355"/>
      <c r="D45" s="355"/>
      <c r="E45" s="355"/>
      <c r="F45" s="356"/>
    </row>
    <row r="46" spans="1:7" ht="14.25">
      <c r="A46" s="338"/>
      <c r="B46" s="326"/>
      <c r="C46" s="326"/>
      <c r="D46" s="327"/>
    </row>
    <row r="47" spans="1:7">
      <c r="A47" s="335" t="s">
        <v>57</v>
      </c>
      <c r="B47" s="333" t="s">
        <v>12</v>
      </c>
      <c r="C47" s="329"/>
      <c r="D47" s="329"/>
      <c r="E47" s="329"/>
      <c r="F47" s="349" t="s">
        <v>128</v>
      </c>
    </row>
    <row r="48" spans="1:7" ht="14.25">
      <c r="A48" s="328" t="s">
        <v>189</v>
      </c>
      <c r="B48" s="330" t="s">
        <v>129</v>
      </c>
      <c r="C48" s="330"/>
      <c r="D48" s="330"/>
      <c r="E48" s="330"/>
      <c r="F48" s="466">
        <v>0</v>
      </c>
    </row>
    <row r="49" spans="1:6" ht="14.25">
      <c r="A49" s="328" t="s">
        <v>189</v>
      </c>
      <c r="B49" s="330" t="s">
        <v>131</v>
      </c>
      <c r="C49" s="330"/>
      <c r="D49" s="330"/>
      <c r="E49" s="330"/>
      <c r="F49" s="466">
        <v>0</v>
      </c>
    </row>
    <row r="50" spans="1:6" ht="14.25">
      <c r="A50" s="328" t="s">
        <v>189</v>
      </c>
      <c r="B50" s="330" t="s">
        <v>130</v>
      </c>
      <c r="C50" s="330"/>
      <c r="D50" s="330"/>
      <c r="E50" s="330"/>
      <c r="F50" s="466">
        <v>0</v>
      </c>
    </row>
    <row r="51" spans="1:6" ht="14.25">
      <c r="A51" s="328" t="s">
        <v>156</v>
      </c>
      <c r="B51" s="330" t="s">
        <v>129</v>
      </c>
      <c r="C51" s="330"/>
      <c r="D51" s="330"/>
      <c r="E51" s="330"/>
      <c r="F51" s="466">
        <v>0</v>
      </c>
    </row>
    <row r="52" spans="1:6" ht="14.25">
      <c r="A52" s="326"/>
      <c r="B52" s="327"/>
      <c r="C52" s="327"/>
      <c r="D52" s="326"/>
    </row>
    <row r="53" spans="1:6" ht="15">
      <c r="A53" s="351" t="s">
        <v>779</v>
      </c>
      <c r="B53" s="355"/>
      <c r="C53" s="355"/>
      <c r="D53" s="355"/>
      <c r="E53" s="355"/>
      <c r="F53" s="356"/>
    </row>
    <row r="54" spans="1:6" ht="14.25">
      <c r="A54" s="338"/>
      <c r="B54" s="326"/>
      <c r="C54" s="326"/>
      <c r="D54" s="327"/>
    </row>
    <row r="55" spans="1:6">
      <c r="A55" s="335" t="s">
        <v>57</v>
      </c>
      <c r="B55" s="333" t="s">
        <v>12</v>
      </c>
      <c r="C55" s="329"/>
      <c r="D55" s="329"/>
      <c r="E55" s="329"/>
      <c r="F55" s="349" t="s">
        <v>128</v>
      </c>
    </row>
    <row r="56" spans="1:6" ht="14.25">
      <c r="A56" s="330" t="s">
        <v>129</v>
      </c>
      <c r="B56" s="330"/>
      <c r="C56" s="330"/>
      <c r="D56" s="330"/>
      <c r="E56" s="330"/>
      <c r="F56" s="466">
        <v>0</v>
      </c>
    </row>
    <row r="57" spans="1:6" ht="14.25">
      <c r="A57" s="330" t="s">
        <v>131</v>
      </c>
      <c r="B57" s="330"/>
      <c r="C57" s="330"/>
      <c r="D57" s="330"/>
      <c r="E57" s="330"/>
      <c r="F57" s="466">
        <v>0</v>
      </c>
    </row>
    <row r="58" spans="1:6" ht="14.25">
      <c r="A58" s="330" t="s">
        <v>130</v>
      </c>
      <c r="B58" s="330"/>
      <c r="C58" s="330"/>
      <c r="D58" s="330"/>
      <c r="E58" s="330"/>
      <c r="F58" s="466">
        <v>0</v>
      </c>
    </row>
    <row r="59" spans="1:6" ht="14.25">
      <c r="A59" s="326"/>
      <c r="B59" s="327"/>
      <c r="C59" s="327"/>
      <c r="D59" s="326"/>
    </row>
    <row r="60" spans="1:6" ht="15">
      <c r="A60" s="351" t="s">
        <v>1249</v>
      </c>
      <c r="B60" s="355"/>
      <c r="C60" s="355"/>
      <c r="D60" s="355"/>
      <c r="E60" s="355"/>
      <c r="F60" s="356"/>
    </row>
    <row r="61" spans="1:6" ht="14.25">
      <c r="A61" s="338"/>
      <c r="B61" s="326"/>
      <c r="C61" s="326"/>
      <c r="D61" s="327"/>
    </row>
    <row r="62" spans="1:6">
      <c r="A62" s="335" t="s">
        <v>57</v>
      </c>
      <c r="B62" s="333" t="s">
        <v>12</v>
      </c>
      <c r="C62" s="329"/>
      <c r="D62" s="329"/>
      <c r="E62" s="329"/>
      <c r="F62" s="349" t="s">
        <v>128</v>
      </c>
    </row>
    <row r="63" spans="1:6" ht="14.25">
      <c r="A63" s="330" t="s">
        <v>129</v>
      </c>
      <c r="B63" s="330"/>
      <c r="C63" s="330"/>
      <c r="D63" s="330"/>
      <c r="E63" s="330"/>
      <c r="F63" s="466">
        <v>0</v>
      </c>
    </row>
    <row r="64" spans="1:6" ht="14.25">
      <c r="A64" s="330" t="s">
        <v>131</v>
      </c>
      <c r="B64" s="330"/>
      <c r="C64" s="330"/>
      <c r="D64" s="330"/>
      <c r="E64" s="330"/>
      <c r="F64" s="466">
        <v>0</v>
      </c>
    </row>
    <row r="65" spans="1:7" ht="14.25">
      <c r="A65" s="330" t="s">
        <v>130</v>
      </c>
      <c r="B65" s="330"/>
      <c r="C65" s="330"/>
      <c r="D65" s="330"/>
      <c r="E65" s="330"/>
      <c r="F65" s="466">
        <v>0</v>
      </c>
    </row>
    <row r="66" spans="1:7" ht="14.25">
      <c r="A66" s="326"/>
      <c r="B66" s="327"/>
      <c r="C66" s="327"/>
      <c r="D66" s="326"/>
    </row>
    <row r="67" spans="1:7" s="102" customFormat="1" ht="15">
      <c r="A67" s="750" t="s">
        <v>1251</v>
      </c>
      <c r="B67" s="751"/>
      <c r="C67" s="751"/>
      <c r="D67" s="751"/>
      <c r="E67" s="751"/>
      <c r="F67" s="751"/>
    </row>
    <row r="68" spans="1:7" ht="27">
      <c r="A68" s="335" t="s">
        <v>57</v>
      </c>
      <c r="B68" s="530" t="s">
        <v>12</v>
      </c>
      <c r="C68" s="340"/>
      <c r="D68" s="341"/>
      <c r="E68" s="347" t="s">
        <v>121</v>
      </c>
      <c r="F68" s="348" t="s">
        <v>122</v>
      </c>
    </row>
    <row r="69" spans="1:7" ht="14.25">
      <c r="A69" s="325" t="s">
        <v>1295</v>
      </c>
      <c r="B69" s="461" t="s">
        <v>19</v>
      </c>
      <c r="C69" s="462"/>
      <c r="D69" s="462"/>
      <c r="E69" s="463">
        <v>0</v>
      </c>
      <c r="F69" s="463">
        <v>0</v>
      </c>
    </row>
    <row r="70" spans="1:7" ht="14.25">
      <c r="A70" s="325" t="s">
        <v>1296</v>
      </c>
      <c r="B70" s="461" t="s">
        <v>19</v>
      </c>
      <c r="C70" s="462"/>
      <c r="D70" s="462"/>
      <c r="E70" s="463">
        <v>0</v>
      </c>
      <c r="F70" s="463">
        <v>0</v>
      </c>
    </row>
    <row r="71" spans="1:7" ht="14.25">
      <c r="A71" s="325" t="s">
        <v>1297</v>
      </c>
      <c r="B71" s="461" t="s">
        <v>19</v>
      </c>
      <c r="C71" s="462"/>
      <c r="D71" s="462"/>
      <c r="E71" s="463">
        <v>0</v>
      </c>
      <c r="F71" s="463">
        <v>0</v>
      </c>
    </row>
    <row r="72" spans="1:7" ht="14.25">
      <c r="A72" s="325" t="s">
        <v>1252</v>
      </c>
      <c r="B72" s="461" t="s">
        <v>19</v>
      </c>
      <c r="C72" s="464"/>
      <c r="D72" s="464"/>
      <c r="E72" s="463">
        <v>0</v>
      </c>
      <c r="F72" s="463">
        <v>0</v>
      </c>
      <c r="G72" s="102"/>
    </row>
    <row r="73" spans="1:7">
      <c r="A73" s="331"/>
      <c r="B73" s="331"/>
      <c r="C73" s="102"/>
      <c r="D73" s="102"/>
      <c r="E73" s="102"/>
      <c r="F73" s="102"/>
      <c r="G73" s="102"/>
    </row>
    <row r="74" spans="1:7" s="102" customFormat="1" ht="14.25">
      <c r="A74" s="331"/>
      <c r="B74" s="327"/>
      <c r="C74" s="327"/>
      <c r="D74" s="326"/>
      <c r="E74" s="4"/>
      <c r="F74" s="4"/>
    </row>
    <row r="75" spans="1:7" ht="15">
      <c r="A75" s="350" t="s">
        <v>1</v>
      </c>
    </row>
    <row r="76" spans="1:7" ht="14.25">
      <c r="A76" s="326" t="s">
        <v>43</v>
      </c>
      <c r="B76" s="327"/>
      <c r="C76" s="327"/>
      <c r="D76" s="326"/>
    </row>
    <row r="77" spans="1:7" ht="14.25">
      <c r="A77" s="326" t="s">
        <v>190</v>
      </c>
      <c r="B77" s="327"/>
      <c r="C77" s="327"/>
      <c r="D77" s="326"/>
    </row>
    <row r="78" spans="1:7" ht="12.75" customHeight="1">
      <c r="A78" s="326"/>
      <c r="B78" s="327"/>
      <c r="C78" s="327"/>
      <c r="D78" s="326"/>
    </row>
    <row r="79" spans="1:7" ht="14.25">
      <c r="A79" s="326"/>
      <c r="B79" s="327"/>
      <c r="C79" s="327"/>
      <c r="D79" s="326"/>
    </row>
    <row r="80" spans="1:7">
      <c r="A80" s="326"/>
    </row>
    <row r="81" spans="1:4" ht="14.25">
      <c r="B81" s="316"/>
      <c r="C81" s="316"/>
      <c r="D81" s="316"/>
    </row>
    <row r="82" spans="1:4">
      <c r="A82" s="332"/>
    </row>
    <row r="83" spans="1:4">
      <c r="A83" s="332"/>
    </row>
    <row r="84" spans="1:4">
      <c r="A84" s="332"/>
    </row>
    <row r="85" spans="1:4">
      <c r="A85" s="332"/>
    </row>
  </sheetData>
  <mergeCells count="4">
    <mergeCell ref="A67:F67"/>
    <mergeCell ref="C12:F12"/>
    <mergeCell ref="E28:F28"/>
    <mergeCell ref="C21:F21"/>
  </mergeCells>
  <phoneticPr fontId="12"/>
  <conditionalFormatting sqref="E43:F43">
    <cfRule type="cellIs" dxfId="11" priority="25" stopIfTrue="1" operator="equal">
      <formula>"nvt"</formula>
    </cfRule>
  </conditionalFormatting>
  <conditionalFormatting sqref="F30 E33:F33 F32 E30:E32">
    <cfRule type="cellIs" dxfId="10" priority="14" stopIfTrue="1" operator="equal">
      <formula>"nvt"</formula>
    </cfRule>
  </conditionalFormatting>
  <conditionalFormatting sqref="F31">
    <cfRule type="cellIs" dxfId="9" priority="13" stopIfTrue="1" operator="equal">
      <formula>"nvt"</formula>
    </cfRule>
  </conditionalFormatting>
  <conditionalFormatting sqref="F48:F51">
    <cfRule type="cellIs" dxfId="8" priority="15" stopIfTrue="1" operator="equal">
      <formula>"nvt"</formula>
    </cfRule>
  </conditionalFormatting>
  <conditionalFormatting sqref="E34:F34">
    <cfRule type="cellIs" dxfId="7" priority="12" stopIfTrue="1" operator="equal">
      <formula>"nvt"</formula>
    </cfRule>
  </conditionalFormatting>
  <conditionalFormatting sqref="F39 E39:E40 E42:F42">
    <cfRule type="cellIs" dxfId="6" priority="11" stopIfTrue="1" operator="equal">
      <formula>"nvt"</formula>
    </cfRule>
  </conditionalFormatting>
  <conditionalFormatting sqref="F40">
    <cfRule type="cellIs" dxfId="5" priority="10" stopIfTrue="1" operator="equal">
      <formula>"nvt"</formula>
    </cfRule>
  </conditionalFormatting>
  <conditionalFormatting sqref="E41:F41">
    <cfRule type="cellIs" dxfId="4" priority="9" stopIfTrue="1" operator="equal">
      <formula>"nvt"</formula>
    </cfRule>
  </conditionalFormatting>
  <conditionalFormatting sqref="F56:F58">
    <cfRule type="cellIs" dxfId="3" priority="6" stopIfTrue="1" operator="equal">
      <formula>"nvt"</formula>
    </cfRule>
  </conditionalFormatting>
  <conditionalFormatting sqref="F63:F65">
    <cfRule type="cellIs" dxfId="2" priority="5" stopIfTrue="1" operator="equal">
      <formula>"nvt"</formula>
    </cfRule>
  </conditionalFormatting>
  <conditionalFormatting sqref="E69:F69 F70:F71 E70:E72">
    <cfRule type="cellIs" dxfId="1" priority="3" stopIfTrue="1" operator="equal">
      <formula>"nvt"</formula>
    </cfRule>
  </conditionalFormatting>
  <conditionalFormatting sqref="F72">
    <cfRule type="cellIs" dxfId="0" priority="2"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S119"/>
  <sheetViews>
    <sheetView showGridLines="0" zoomScale="85" zoomScaleNormal="85" zoomScaleSheetLayoutView="50" zoomScalePageLayoutView="50" workbookViewId="0">
      <pane ySplit="10" topLeftCell="A11" activePane="bottomLeft" state="frozen"/>
      <selection activeCell="D33" sqref="D33"/>
      <selection pane="bottomLeft" activeCell="E3" sqref="E3"/>
    </sheetView>
  </sheetViews>
  <sheetFormatPr defaultColWidth="13.7109375" defaultRowHeight="13.5"/>
  <cols>
    <col min="1" max="1" width="46.140625" style="367" customWidth="1"/>
    <col min="2" max="3" width="27.5703125" style="371" customWidth="1"/>
    <col min="4" max="4" width="12.140625" style="644" customWidth="1"/>
    <col min="5" max="5" width="28" style="373" customWidth="1"/>
    <col min="6" max="6" width="13.7109375" style="367" customWidth="1"/>
    <col min="7" max="7" width="16.140625" style="372" customWidth="1"/>
    <col min="8" max="8" width="13.7109375" style="373" customWidth="1"/>
    <col min="9" max="9" width="15.85546875" style="373" customWidth="1"/>
    <col min="10" max="10" width="6.42578125" style="367" customWidth="1"/>
    <col min="11" max="240" width="13.7109375" style="367"/>
    <col min="241" max="241" width="22.140625" style="367" customWidth="1"/>
    <col min="242" max="248" width="13.7109375" style="367" customWidth="1"/>
    <col min="249" max="249" width="15.85546875" style="367" customWidth="1"/>
    <col min="250" max="250" width="16.5703125" style="367" bestFit="1" customWidth="1"/>
    <col min="251" max="251" width="13.7109375" style="367" customWidth="1"/>
    <col min="252" max="252" width="17.140625" style="367" bestFit="1" customWidth="1"/>
    <col min="253" max="253" width="4" style="367" customWidth="1"/>
    <col min="254" max="254" width="13.7109375" style="367" customWidth="1"/>
    <col min="255" max="496" width="13.7109375" style="367"/>
    <col min="497" max="497" width="22.140625" style="367" customWidth="1"/>
    <col min="498" max="504" width="13.7109375" style="367" customWidth="1"/>
    <col min="505" max="505" width="15.85546875" style="367" customWidth="1"/>
    <col min="506" max="506" width="16.5703125" style="367" bestFit="1" customWidth="1"/>
    <col min="507" max="507" width="13.7109375" style="367" customWidth="1"/>
    <col min="508" max="508" width="17.140625" style="367" bestFit="1" customWidth="1"/>
    <col min="509" max="509" width="4" style="367" customWidth="1"/>
    <col min="510" max="510" width="13.7109375" style="367" customWidth="1"/>
    <col min="511" max="752" width="13.7109375" style="367"/>
    <col min="753" max="753" width="22.140625" style="367" customWidth="1"/>
    <col min="754" max="760" width="13.7109375" style="367" customWidth="1"/>
    <col min="761" max="761" width="15.85546875" style="367" customWidth="1"/>
    <col min="762" max="762" width="16.5703125" style="367" bestFit="1" customWidth="1"/>
    <col min="763" max="763" width="13.7109375" style="367" customWidth="1"/>
    <col min="764" max="764" width="17.140625" style="367" bestFit="1" customWidth="1"/>
    <col min="765" max="765" width="4" style="367" customWidth="1"/>
    <col min="766" max="766" width="13.7109375" style="367" customWidth="1"/>
    <col min="767" max="1008" width="13.7109375" style="367"/>
    <col min="1009" max="1009" width="22.140625" style="367" customWidth="1"/>
    <col min="1010" max="1016" width="13.7109375" style="367" customWidth="1"/>
    <col min="1017" max="1017" width="15.85546875" style="367" customWidth="1"/>
    <col min="1018" max="1018" width="16.5703125" style="367" bestFit="1" customWidth="1"/>
    <col min="1019" max="1019" width="13.7109375" style="367" customWidth="1"/>
    <col min="1020" max="1020" width="17.140625" style="367" bestFit="1" customWidth="1"/>
    <col min="1021" max="1021" width="4" style="367" customWidth="1"/>
    <col min="1022" max="1022" width="13.7109375" style="367" customWidth="1"/>
    <col min="1023" max="1264" width="13.7109375" style="367"/>
    <col min="1265" max="1265" width="22.140625" style="367" customWidth="1"/>
    <col min="1266" max="1272" width="13.7109375" style="367" customWidth="1"/>
    <col min="1273" max="1273" width="15.85546875" style="367" customWidth="1"/>
    <col min="1274" max="1274" width="16.5703125" style="367" bestFit="1" customWidth="1"/>
    <col min="1275" max="1275" width="13.7109375" style="367" customWidth="1"/>
    <col min="1276" max="1276" width="17.140625" style="367" bestFit="1" customWidth="1"/>
    <col min="1277" max="1277" width="4" style="367" customWidth="1"/>
    <col min="1278" max="1278" width="13.7109375" style="367" customWidth="1"/>
    <col min="1279" max="1520" width="13.7109375" style="367"/>
    <col min="1521" max="1521" width="22.140625" style="367" customWidth="1"/>
    <col min="1522" max="1528" width="13.7109375" style="367" customWidth="1"/>
    <col min="1529" max="1529" width="15.85546875" style="367" customWidth="1"/>
    <col min="1530" max="1530" width="16.5703125" style="367" bestFit="1" customWidth="1"/>
    <col min="1531" max="1531" width="13.7109375" style="367" customWidth="1"/>
    <col min="1532" max="1532" width="17.140625" style="367" bestFit="1" customWidth="1"/>
    <col min="1533" max="1533" width="4" style="367" customWidth="1"/>
    <col min="1534" max="1534" width="13.7109375" style="367" customWidth="1"/>
    <col min="1535" max="1776" width="13.7109375" style="367"/>
    <col min="1777" max="1777" width="22.140625" style="367" customWidth="1"/>
    <col min="1778" max="1784" width="13.7109375" style="367" customWidth="1"/>
    <col min="1785" max="1785" width="15.85546875" style="367" customWidth="1"/>
    <col min="1786" max="1786" width="16.5703125" style="367" bestFit="1" customWidth="1"/>
    <col min="1787" max="1787" width="13.7109375" style="367" customWidth="1"/>
    <col min="1788" max="1788" width="17.140625" style="367" bestFit="1" customWidth="1"/>
    <col min="1789" max="1789" width="4" style="367" customWidth="1"/>
    <col min="1790" max="1790" width="13.7109375" style="367" customWidth="1"/>
    <col min="1791" max="2032" width="13.7109375" style="367"/>
    <col min="2033" max="2033" width="22.140625" style="367" customWidth="1"/>
    <col min="2034" max="2040" width="13.7109375" style="367" customWidth="1"/>
    <col min="2041" max="2041" width="15.85546875" style="367" customWidth="1"/>
    <col min="2042" max="2042" width="16.5703125" style="367" bestFit="1" customWidth="1"/>
    <col min="2043" max="2043" width="13.7109375" style="367" customWidth="1"/>
    <col min="2044" max="2044" width="17.140625" style="367" bestFit="1" customWidth="1"/>
    <col min="2045" max="2045" width="4" style="367" customWidth="1"/>
    <col min="2046" max="2046" width="13.7109375" style="367" customWidth="1"/>
    <col min="2047" max="2288" width="13.7109375" style="367"/>
    <col min="2289" max="2289" width="22.140625" style="367" customWidth="1"/>
    <col min="2290" max="2296" width="13.7109375" style="367" customWidth="1"/>
    <col min="2297" max="2297" width="15.85546875" style="367" customWidth="1"/>
    <col min="2298" max="2298" width="16.5703125" style="367" bestFit="1" customWidth="1"/>
    <col min="2299" max="2299" width="13.7109375" style="367" customWidth="1"/>
    <col min="2300" max="2300" width="17.140625" style="367" bestFit="1" customWidth="1"/>
    <col min="2301" max="2301" width="4" style="367" customWidth="1"/>
    <col min="2302" max="2302" width="13.7109375" style="367" customWidth="1"/>
    <col min="2303" max="2544" width="13.7109375" style="367"/>
    <col min="2545" max="2545" width="22.140625" style="367" customWidth="1"/>
    <col min="2546" max="2552" width="13.7109375" style="367" customWidth="1"/>
    <col min="2553" max="2553" width="15.85546875" style="367" customWidth="1"/>
    <col min="2554" max="2554" width="16.5703125" style="367" bestFit="1" customWidth="1"/>
    <col min="2555" max="2555" width="13.7109375" style="367" customWidth="1"/>
    <col min="2556" max="2556" width="17.140625" style="367" bestFit="1" customWidth="1"/>
    <col min="2557" max="2557" width="4" style="367" customWidth="1"/>
    <col min="2558" max="2558" width="13.7109375" style="367" customWidth="1"/>
    <col min="2559" max="2800" width="13.7109375" style="367"/>
    <col min="2801" max="2801" width="22.140625" style="367" customWidth="1"/>
    <col min="2802" max="2808" width="13.7109375" style="367" customWidth="1"/>
    <col min="2809" max="2809" width="15.85546875" style="367" customWidth="1"/>
    <col min="2810" max="2810" width="16.5703125" style="367" bestFit="1" customWidth="1"/>
    <col min="2811" max="2811" width="13.7109375" style="367" customWidth="1"/>
    <col min="2812" max="2812" width="17.140625" style="367" bestFit="1" customWidth="1"/>
    <col min="2813" max="2813" width="4" style="367" customWidth="1"/>
    <col min="2814" max="2814" width="13.7109375" style="367" customWidth="1"/>
    <col min="2815" max="3056" width="13.7109375" style="367"/>
    <col min="3057" max="3057" width="22.140625" style="367" customWidth="1"/>
    <col min="3058" max="3064" width="13.7109375" style="367" customWidth="1"/>
    <col min="3065" max="3065" width="15.85546875" style="367" customWidth="1"/>
    <col min="3066" max="3066" width="16.5703125" style="367" bestFit="1" customWidth="1"/>
    <col min="3067" max="3067" width="13.7109375" style="367" customWidth="1"/>
    <col min="3068" max="3068" width="17.140625" style="367" bestFit="1" customWidth="1"/>
    <col min="3069" max="3069" width="4" style="367" customWidth="1"/>
    <col min="3070" max="3070" width="13.7109375" style="367" customWidth="1"/>
    <col min="3071" max="3312" width="13.7109375" style="367"/>
    <col min="3313" max="3313" width="22.140625" style="367" customWidth="1"/>
    <col min="3314" max="3320" width="13.7109375" style="367" customWidth="1"/>
    <col min="3321" max="3321" width="15.85546875" style="367" customWidth="1"/>
    <col min="3322" max="3322" width="16.5703125" style="367" bestFit="1" customWidth="1"/>
    <col min="3323" max="3323" width="13.7109375" style="367" customWidth="1"/>
    <col min="3324" max="3324" width="17.140625" style="367" bestFit="1" customWidth="1"/>
    <col min="3325" max="3325" width="4" style="367" customWidth="1"/>
    <col min="3326" max="3326" width="13.7109375" style="367" customWidth="1"/>
    <col min="3327" max="3568" width="13.7109375" style="367"/>
    <col min="3569" max="3569" width="22.140625" style="367" customWidth="1"/>
    <col min="3570" max="3576" width="13.7109375" style="367" customWidth="1"/>
    <col min="3577" max="3577" width="15.85546875" style="367" customWidth="1"/>
    <col min="3578" max="3578" width="16.5703125" style="367" bestFit="1" customWidth="1"/>
    <col min="3579" max="3579" width="13.7109375" style="367" customWidth="1"/>
    <col min="3580" max="3580" width="17.140625" style="367" bestFit="1" customWidth="1"/>
    <col min="3581" max="3581" width="4" style="367" customWidth="1"/>
    <col min="3582" max="3582" width="13.7109375" style="367" customWidth="1"/>
    <col min="3583" max="3824" width="13.7109375" style="367"/>
    <col min="3825" max="3825" width="22.140625" style="367" customWidth="1"/>
    <col min="3826" max="3832" width="13.7109375" style="367" customWidth="1"/>
    <col min="3833" max="3833" width="15.85546875" style="367" customWidth="1"/>
    <col min="3834" max="3834" width="16.5703125" style="367" bestFit="1" customWidth="1"/>
    <col min="3835" max="3835" width="13.7109375" style="367" customWidth="1"/>
    <col min="3836" max="3836" width="17.140625" style="367" bestFit="1" customWidth="1"/>
    <col min="3837" max="3837" width="4" style="367" customWidth="1"/>
    <col min="3838" max="3838" width="13.7109375" style="367" customWidth="1"/>
    <col min="3839" max="4080" width="13.7109375" style="367"/>
    <col min="4081" max="4081" width="22.140625" style="367" customWidth="1"/>
    <col min="4082" max="4088" width="13.7109375" style="367" customWidth="1"/>
    <col min="4089" max="4089" width="15.85546875" style="367" customWidth="1"/>
    <col min="4090" max="4090" width="16.5703125" style="367" bestFit="1" customWidth="1"/>
    <col min="4091" max="4091" width="13.7109375" style="367" customWidth="1"/>
    <col min="4092" max="4092" width="17.140625" style="367" bestFit="1" customWidth="1"/>
    <col min="4093" max="4093" width="4" style="367" customWidth="1"/>
    <col min="4094" max="4094" width="13.7109375" style="367" customWidth="1"/>
    <col min="4095" max="4336" width="13.7109375" style="367"/>
    <col min="4337" max="4337" width="22.140625" style="367" customWidth="1"/>
    <col min="4338" max="4344" width="13.7109375" style="367" customWidth="1"/>
    <col min="4345" max="4345" width="15.85546875" style="367" customWidth="1"/>
    <col min="4346" max="4346" width="16.5703125" style="367" bestFit="1" customWidth="1"/>
    <col min="4347" max="4347" width="13.7109375" style="367" customWidth="1"/>
    <col min="4348" max="4348" width="17.140625" style="367" bestFit="1" customWidth="1"/>
    <col min="4349" max="4349" width="4" style="367" customWidth="1"/>
    <col min="4350" max="4350" width="13.7109375" style="367" customWidth="1"/>
    <col min="4351" max="4592" width="13.7109375" style="367"/>
    <col min="4593" max="4593" width="22.140625" style="367" customWidth="1"/>
    <col min="4594" max="4600" width="13.7109375" style="367" customWidth="1"/>
    <col min="4601" max="4601" width="15.85546875" style="367" customWidth="1"/>
    <col min="4602" max="4602" width="16.5703125" style="367" bestFit="1" customWidth="1"/>
    <col min="4603" max="4603" width="13.7109375" style="367" customWidth="1"/>
    <col min="4604" max="4604" width="17.140625" style="367" bestFit="1" customWidth="1"/>
    <col min="4605" max="4605" width="4" style="367" customWidth="1"/>
    <col min="4606" max="4606" width="13.7109375" style="367" customWidth="1"/>
    <col min="4607" max="4848" width="13.7109375" style="367"/>
    <col min="4849" max="4849" width="22.140625" style="367" customWidth="1"/>
    <col min="4850" max="4856" width="13.7109375" style="367" customWidth="1"/>
    <col min="4857" max="4857" width="15.85546875" style="367" customWidth="1"/>
    <col min="4858" max="4858" width="16.5703125" style="367" bestFit="1" customWidth="1"/>
    <col min="4859" max="4859" width="13.7109375" style="367" customWidth="1"/>
    <col min="4860" max="4860" width="17.140625" style="367" bestFit="1" customWidth="1"/>
    <col min="4861" max="4861" width="4" style="367" customWidth="1"/>
    <col min="4862" max="4862" width="13.7109375" style="367" customWidth="1"/>
    <col min="4863" max="5104" width="13.7109375" style="367"/>
    <col min="5105" max="5105" width="22.140625" style="367" customWidth="1"/>
    <col min="5106" max="5112" width="13.7109375" style="367" customWidth="1"/>
    <col min="5113" max="5113" width="15.85546875" style="367" customWidth="1"/>
    <col min="5114" max="5114" width="16.5703125" style="367" bestFit="1" customWidth="1"/>
    <col min="5115" max="5115" width="13.7109375" style="367" customWidth="1"/>
    <col min="5116" max="5116" width="17.140625" style="367" bestFit="1" customWidth="1"/>
    <col min="5117" max="5117" width="4" style="367" customWidth="1"/>
    <col min="5118" max="5118" width="13.7109375" style="367" customWidth="1"/>
    <col min="5119" max="5360" width="13.7109375" style="367"/>
    <col min="5361" max="5361" width="22.140625" style="367" customWidth="1"/>
    <col min="5362" max="5368" width="13.7109375" style="367" customWidth="1"/>
    <col min="5369" max="5369" width="15.85546875" style="367" customWidth="1"/>
    <col min="5370" max="5370" width="16.5703125" style="367" bestFit="1" customWidth="1"/>
    <col min="5371" max="5371" width="13.7109375" style="367" customWidth="1"/>
    <col min="5372" max="5372" width="17.140625" style="367" bestFit="1" customWidth="1"/>
    <col min="5373" max="5373" width="4" style="367" customWidth="1"/>
    <col min="5374" max="5374" width="13.7109375" style="367" customWidth="1"/>
    <col min="5375" max="5616" width="13.7109375" style="367"/>
    <col min="5617" max="5617" width="22.140625" style="367" customWidth="1"/>
    <col min="5618" max="5624" width="13.7109375" style="367" customWidth="1"/>
    <col min="5625" max="5625" width="15.85546875" style="367" customWidth="1"/>
    <col min="5626" max="5626" width="16.5703125" style="367" bestFit="1" customWidth="1"/>
    <col min="5627" max="5627" width="13.7109375" style="367" customWidth="1"/>
    <col min="5628" max="5628" width="17.140625" style="367" bestFit="1" customWidth="1"/>
    <col min="5629" max="5629" width="4" style="367" customWidth="1"/>
    <col min="5630" max="5630" width="13.7109375" style="367" customWidth="1"/>
    <col min="5631" max="5872" width="13.7109375" style="367"/>
    <col min="5873" max="5873" width="22.140625" style="367" customWidth="1"/>
    <col min="5874" max="5880" width="13.7109375" style="367" customWidth="1"/>
    <col min="5881" max="5881" width="15.85546875" style="367" customWidth="1"/>
    <col min="5882" max="5882" width="16.5703125" style="367" bestFit="1" customWidth="1"/>
    <col min="5883" max="5883" width="13.7109375" style="367" customWidth="1"/>
    <col min="5884" max="5884" width="17.140625" style="367" bestFit="1" customWidth="1"/>
    <col min="5885" max="5885" width="4" style="367" customWidth="1"/>
    <col min="5886" max="5886" width="13.7109375" style="367" customWidth="1"/>
    <col min="5887" max="6128" width="13.7109375" style="367"/>
    <col min="6129" max="6129" width="22.140625" style="367" customWidth="1"/>
    <col min="6130" max="6136" width="13.7109375" style="367" customWidth="1"/>
    <col min="6137" max="6137" width="15.85546875" style="367" customWidth="1"/>
    <col min="6138" max="6138" width="16.5703125" style="367" bestFit="1" customWidth="1"/>
    <col min="6139" max="6139" width="13.7109375" style="367" customWidth="1"/>
    <col min="6140" max="6140" width="17.140625" style="367" bestFit="1" customWidth="1"/>
    <col min="6141" max="6141" width="4" style="367" customWidth="1"/>
    <col min="6142" max="6142" width="13.7109375" style="367" customWidth="1"/>
    <col min="6143" max="6384" width="13.7109375" style="367"/>
    <col min="6385" max="6385" width="22.140625" style="367" customWidth="1"/>
    <col min="6386" max="6392" width="13.7109375" style="367" customWidth="1"/>
    <col min="6393" max="6393" width="15.85546875" style="367" customWidth="1"/>
    <col min="6394" max="6394" width="16.5703125" style="367" bestFit="1" customWidth="1"/>
    <col min="6395" max="6395" width="13.7109375" style="367" customWidth="1"/>
    <col min="6396" max="6396" width="17.140625" style="367" bestFit="1" customWidth="1"/>
    <col min="6397" max="6397" width="4" style="367" customWidth="1"/>
    <col min="6398" max="6398" width="13.7109375" style="367" customWidth="1"/>
    <col min="6399" max="6640" width="13.7109375" style="367"/>
    <col min="6641" max="6641" width="22.140625" style="367" customWidth="1"/>
    <col min="6642" max="6648" width="13.7109375" style="367" customWidth="1"/>
    <col min="6649" max="6649" width="15.85546875" style="367" customWidth="1"/>
    <col min="6650" max="6650" width="16.5703125" style="367" bestFit="1" customWidth="1"/>
    <col min="6651" max="6651" width="13.7109375" style="367" customWidth="1"/>
    <col min="6652" max="6652" width="17.140625" style="367" bestFit="1" customWidth="1"/>
    <col min="6653" max="6653" width="4" style="367" customWidth="1"/>
    <col min="6654" max="6654" width="13.7109375" style="367" customWidth="1"/>
    <col min="6655" max="6896" width="13.7109375" style="367"/>
    <col min="6897" max="6897" width="22.140625" style="367" customWidth="1"/>
    <col min="6898" max="6904" width="13.7109375" style="367" customWidth="1"/>
    <col min="6905" max="6905" width="15.85546875" style="367" customWidth="1"/>
    <col min="6906" max="6906" width="16.5703125" style="367" bestFit="1" customWidth="1"/>
    <col min="6907" max="6907" width="13.7109375" style="367" customWidth="1"/>
    <col min="6908" max="6908" width="17.140625" style="367" bestFit="1" customWidth="1"/>
    <col min="6909" max="6909" width="4" style="367" customWidth="1"/>
    <col min="6910" max="6910" width="13.7109375" style="367" customWidth="1"/>
    <col min="6911" max="7152" width="13.7109375" style="367"/>
    <col min="7153" max="7153" width="22.140625" style="367" customWidth="1"/>
    <col min="7154" max="7160" width="13.7109375" style="367" customWidth="1"/>
    <col min="7161" max="7161" width="15.85546875" style="367" customWidth="1"/>
    <col min="7162" max="7162" width="16.5703125" style="367" bestFit="1" customWidth="1"/>
    <col min="7163" max="7163" width="13.7109375" style="367" customWidth="1"/>
    <col min="7164" max="7164" width="17.140625" style="367" bestFit="1" customWidth="1"/>
    <col min="7165" max="7165" width="4" style="367" customWidth="1"/>
    <col min="7166" max="7166" width="13.7109375" style="367" customWidth="1"/>
    <col min="7167" max="7408" width="13.7109375" style="367"/>
    <col min="7409" max="7409" width="22.140625" style="367" customWidth="1"/>
    <col min="7410" max="7416" width="13.7109375" style="367" customWidth="1"/>
    <col min="7417" max="7417" width="15.85546875" style="367" customWidth="1"/>
    <col min="7418" max="7418" width="16.5703125" style="367" bestFit="1" customWidth="1"/>
    <col min="7419" max="7419" width="13.7109375" style="367" customWidth="1"/>
    <col min="7420" max="7420" width="17.140625" style="367" bestFit="1" customWidth="1"/>
    <col min="7421" max="7421" width="4" style="367" customWidth="1"/>
    <col min="7422" max="7422" width="13.7109375" style="367" customWidth="1"/>
    <col min="7423" max="7664" width="13.7109375" style="367"/>
    <col min="7665" max="7665" width="22.140625" style="367" customWidth="1"/>
    <col min="7666" max="7672" width="13.7109375" style="367" customWidth="1"/>
    <col min="7673" max="7673" width="15.85546875" style="367" customWidth="1"/>
    <col min="7674" max="7674" width="16.5703125" style="367" bestFit="1" customWidth="1"/>
    <col min="7675" max="7675" width="13.7109375" style="367" customWidth="1"/>
    <col min="7676" max="7676" width="17.140625" style="367" bestFit="1" customWidth="1"/>
    <col min="7677" max="7677" width="4" style="367" customWidth="1"/>
    <col min="7678" max="7678" width="13.7109375" style="367" customWidth="1"/>
    <col min="7679" max="7920" width="13.7109375" style="367"/>
    <col min="7921" max="7921" width="22.140625" style="367" customWidth="1"/>
    <col min="7922" max="7928" width="13.7109375" style="367" customWidth="1"/>
    <col min="7929" max="7929" width="15.85546875" style="367" customWidth="1"/>
    <col min="7930" max="7930" width="16.5703125" style="367" bestFit="1" customWidth="1"/>
    <col min="7931" max="7931" width="13.7109375" style="367" customWidth="1"/>
    <col min="7932" max="7932" width="17.140625" style="367" bestFit="1" customWidth="1"/>
    <col min="7933" max="7933" width="4" style="367" customWidth="1"/>
    <col min="7934" max="7934" width="13.7109375" style="367" customWidth="1"/>
    <col min="7935" max="8176" width="13.7109375" style="367"/>
    <col min="8177" max="8177" width="22.140625" style="367" customWidth="1"/>
    <col min="8178" max="8184" width="13.7109375" style="367" customWidth="1"/>
    <col min="8185" max="8185" width="15.85546875" style="367" customWidth="1"/>
    <col min="8186" max="8186" width="16.5703125" style="367" bestFit="1" customWidth="1"/>
    <col min="8187" max="8187" width="13.7109375" style="367" customWidth="1"/>
    <col min="8188" max="8188" width="17.140625" style="367" bestFit="1" customWidth="1"/>
    <col min="8189" max="8189" width="4" style="367" customWidth="1"/>
    <col min="8190" max="8190" width="13.7109375" style="367" customWidth="1"/>
    <col min="8191" max="8432" width="13.7109375" style="367"/>
    <col min="8433" max="8433" width="22.140625" style="367" customWidth="1"/>
    <col min="8434" max="8440" width="13.7109375" style="367" customWidth="1"/>
    <col min="8441" max="8441" width="15.85546875" style="367" customWidth="1"/>
    <col min="8442" max="8442" width="16.5703125" style="367" bestFit="1" customWidth="1"/>
    <col min="8443" max="8443" width="13.7109375" style="367" customWidth="1"/>
    <col min="8444" max="8444" width="17.140625" style="367" bestFit="1" customWidth="1"/>
    <col min="8445" max="8445" width="4" style="367" customWidth="1"/>
    <col min="8446" max="8446" width="13.7109375" style="367" customWidth="1"/>
    <col min="8447" max="8688" width="13.7109375" style="367"/>
    <col min="8689" max="8689" width="22.140625" style="367" customWidth="1"/>
    <col min="8690" max="8696" width="13.7109375" style="367" customWidth="1"/>
    <col min="8697" max="8697" width="15.85546875" style="367" customWidth="1"/>
    <col min="8698" max="8698" width="16.5703125" style="367" bestFit="1" customWidth="1"/>
    <col min="8699" max="8699" width="13.7109375" style="367" customWidth="1"/>
    <col min="8700" max="8700" width="17.140625" style="367" bestFit="1" customWidth="1"/>
    <col min="8701" max="8701" width="4" style="367" customWidth="1"/>
    <col min="8702" max="8702" width="13.7109375" style="367" customWidth="1"/>
    <col min="8703" max="8944" width="13.7109375" style="367"/>
    <col min="8945" max="8945" width="22.140625" style="367" customWidth="1"/>
    <col min="8946" max="8952" width="13.7109375" style="367" customWidth="1"/>
    <col min="8953" max="8953" width="15.85546875" style="367" customWidth="1"/>
    <col min="8954" max="8954" width="16.5703125" style="367" bestFit="1" customWidth="1"/>
    <col min="8955" max="8955" width="13.7109375" style="367" customWidth="1"/>
    <col min="8956" max="8956" width="17.140625" style="367" bestFit="1" customWidth="1"/>
    <col min="8957" max="8957" width="4" style="367" customWidth="1"/>
    <col min="8958" max="8958" width="13.7109375" style="367" customWidth="1"/>
    <col min="8959" max="9200" width="13.7109375" style="367"/>
    <col min="9201" max="9201" width="22.140625" style="367" customWidth="1"/>
    <col min="9202" max="9208" width="13.7109375" style="367" customWidth="1"/>
    <col min="9209" max="9209" width="15.85546875" style="367" customWidth="1"/>
    <col min="9210" max="9210" width="16.5703125" style="367" bestFit="1" customWidth="1"/>
    <col min="9211" max="9211" width="13.7109375" style="367" customWidth="1"/>
    <col min="9212" max="9212" width="17.140625" style="367" bestFit="1" customWidth="1"/>
    <col min="9213" max="9213" width="4" style="367" customWidth="1"/>
    <col min="9214" max="9214" width="13.7109375" style="367" customWidth="1"/>
    <col min="9215" max="9456" width="13.7109375" style="367"/>
    <col min="9457" max="9457" width="22.140625" style="367" customWidth="1"/>
    <col min="9458" max="9464" width="13.7109375" style="367" customWidth="1"/>
    <col min="9465" max="9465" width="15.85546875" style="367" customWidth="1"/>
    <col min="9466" max="9466" width="16.5703125" style="367" bestFit="1" customWidth="1"/>
    <col min="9467" max="9467" width="13.7109375" style="367" customWidth="1"/>
    <col min="9468" max="9468" width="17.140625" style="367" bestFit="1" customWidth="1"/>
    <col min="9469" max="9469" width="4" style="367" customWidth="1"/>
    <col min="9470" max="9470" width="13.7109375" style="367" customWidth="1"/>
    <col min="9471" max="9712" width="13.7109375" style="367"/>
    <col min="9713" max="9713" width="22.140625" style="367" customWidth="1"/>
    <col min="9714" max="9720" width="13.7109375" style="367" customWidth="1"/>
    <col min="9721" max="9721" width="15.85546875" style="367" customWidth="1"/>
    <col min="9722" max="9722" width="16.5703125" style="367" bestFit="1" customWidth="1"/>
    <col min="9723" max="9723" width="13.7109375" style="367" customWidth="1"/>
    <col min="9724" max="9724" width="17.140625" style="367" bestFit="1" customWidth="1"/>
    <col min="9725" max="9725" width="4" style="367" customWidth="1"/>
    <col min="9726" max="9726" width="13.7109375" style="367" customWidth="1"/>
    <col min="9727" max="9968" width="13.7109375" style="367"/>
    <col min="9969" max="9969" width="22.140625" style="367" customWidth="1"/>
    <col min="9970" max="9976" width="13.7109375" style="367" customWidth="1"/>
    <col min="9977" max="9977" width="15.85546875" style="367" customWidth="1"/>
    <col min="9978" max="9978" width="16.5703125" style="367" bestFit="1" customWidth="1"/>
    <col min="9979" max="9979" width="13.7109375" style="367" customWidth="1"/>
    <col min="9980" max="9980" width="17.140625" style="367" bestFit="1" customWidth="1"/>
    <col min="9981" max="9981" width="4" style="367" customWidth="1"/>
    <col min="9982" max="9982" width="13.7109375" style="367" customWidth="1"/>
    <col min="9983" max="10224" width="13.7109375" style="367"/>
    <col min="10225" max="10225" width="22.140625" style="367" customWidth="1"/>
    <col min="10226" max="10232" width="13.7109375" style="367" customWidth="1"/>
    <col min="10233" max="10233" width="15.85546875" style="367" customWidth="1"/>
    <col min="10234" max="10234" width="16.5703125" style="367" bestFit="1" customWidth="1"/>
    <col min="10235" max="10235" width="13.7109375" style="367" customWidth="1"/>
    <col min="10236" max="10236" width="17.140625" style="367" bestFit="1" customWidth="1"/>
    <col min="10237" max="10237" width="4" style="367" customWidth="1"/>
    <col min="10238" max="10238" width="13.7109375" style="367" customWidth="1"/>
    <col min="10239" max="10480" width="13.7109375" style="367"/>
    <col min="10481" max="10481" width="22.140625" style="367" customWidth="1"/>
    <col min="10482" max="10488" width="13.7109375" style="367" customWidth="1"/>
    <col min="10489" max="10489" width="15.85546875" style="367" customWidth="1"/>
    <col min="10490" max="10490" width="16.5703125" style="367" bestFit="1" customWidth="1"/>
    <col min="10491" max="10491" width="13.7109375" style="367" customWidth="1"/>
    <col min="10492" max="10492" width="17.140625" style="367" bestFit="1" customWidth="1"/>
    <col min="10493" max="10493" width="4" style="367" customWidth="1"/>
    <col min="10494" max="10494" width="13.7109375" style="367" customWidth="1"/>
    <col min="10495" max="10736" width="13.7109375" style="367"/>
    <col min="10737" max="10737" width="22.140625" style="367" customWidth="1"/>
    <col min="10738" max="10744" width="13.7109375" style="367" customWidth="1"/>
    <col min="10745" max="10745" width="15.85546875" style="367" customWidth="1"/>
    <col min="10746" max="10746" width="16.5703125" style="367" bestFit="1" customWidth="1"/>
    <col min="10747" max="10747" width="13.7109375" style="367" customWidth="1"/>
    <col min="10748" max="10748" width="17.140625" style="367" bestFit="1" customWidth="1"/>
    <col min="10749" max="10749" width="4" style="367" customWidth="1"/>
    <col min="10750" max="10750" width="13.7109375" style="367" customWidth="1"/>
    <col min="10751" max="10992" width="13.7109375" style="367"/>
    <col min="10993" max="10993" width="22.140625" style="367" customWidth="1"/>
    <col min="10994" max="11000" width="13.7109375" style="367" customWidth="1"/>
    <col min="11001" max="11001" width="15.85546875" style="367" customWidth="1"/>
    <col min="11002" max="11002" width="16.5703125" style="367" bestFit="1" customWidth="1"/>
    <col min="11003" max="11003" width="13.7109375" style="367" customWidth="1"/>
    <col min="11004" max="11004" width="17.140625" style="367" bestFit="1" customWidth="1"/>
    <col min="11005" max="11005" width="4" style="367" customWidth="1"/>
    <col min="11006" max="11006" width="13.7109375" style="367" customWidth="1"/>
    <col min="11007" max="11248" width="13.7109375" style="367"/>
    <col min="11249" max="11249" width="22.140625" style="367" customWidth="1"/>
    <col min="11250" max="11256" width="13.7109375" style="367" customWidth="1"/>
    <col min="11257" max="11257" width="15.85546875" style="367" customWidth="1"/>
    <col min="11258" max="11258" width="16.5703125" style="367" bestFit="1" customWidth="1"/>
    <col min="11259" max="11259" width="13.7109375" style="367" customWidth="1"/>
    <col min="11260" max="11260" width="17.140625" style="367" bestFit="1" customWidth="1"/>
    <col min="11261" max="11261" width="4" style="367" customWidth="1"/>
    <col min="11262" max="11262" width="13.7109375" style="367" customWidth="1"/>
    <col min="11263" max="11504" width="13.7109375" style="367"/>
    <col min="11505" max="11505" width="22.140625" style="367" customWidth="1"/>
    <col min="11506" max="11512" width="13.7109375" style="367" customWidth="1"/>
    <col min="11513" max="11513" width="15.85546875" style="367" customWidth="1"/>
    <col min="11514" max="11514" width="16.5703125" style="367" bestFit="1" customWidth="1"/>
    <col min="11515" max="11515" width="13.7109375" style="367" customWidth="1"/>
    <col min="11516" max="11516" width="17.140625" style="367" bestFit="1" customWidth="1"/>
    <col min="11517" max="11517" width="4" style="367" customWidth="1"/>
    <col min="11518" max="11518" width="13.7109375" style="367" customWidth="1"/>
    <col min="11519" max="11760" width="13.7109375" style="367"/>
    <col min="11761" max="11761" width="22.140625" style="367" customWidth="1"/>
    <col min="11762" max="11768" width="13.7109375" style="367" customWidth="1"/>
    <col min="11769" max="11769" width="15.85546875" style="367" customWidth="1"/>
    <col min="11770" max="11770" width="16.5703125" style="367" bestFit="1" customWidth="1"/>
    <col min="11771" max="11771" width="13.7109375" style="367" customWidth="1"/>
    <col min="11772" max="11772" width="17.140625" style="367" bestFit="1" customWidth="1"/>
    <col min="11773" max="11773" width="4" style="367" customWidth="1"/>
    <col min="11774" max="11774" width="13.7109375" style="367" customWidth="1"/>
    <col min="11775" max="12016" width="13.7109375" style="367"/>
    <col min="12017" max="12017" width="22.140625" style="367" customWidth="1"/>
    <col min="12018" max="12024" width="13.7109375" style="367" customWidth="1"/>
    <col min="12025" max="12025" width="15.85546875" style="367" customWidth="1"/>
    <col min="12026" max="12026" width="16.5703125" style="367" bestFit="1" customWidth="1"/>
    <col min="12027" max="12027" width="13.7109375" style="367" customWidth="1"/>
    <col min="12028" max="12028" width="17.140625" style="367" bestFit="1" customWidth="1"/>
    <col min="12029" max="12029" width="4" style="367" customWidth="1"/>
    <col min="12030" max="12030" width="13.7109375" style="367" customWidth="1"/>
    <col min="12031" max="12272" width="13.7109375" style="367"/>
    <col min="12273" max="12273" width="22.140625" style="367" customWidth="1"/>
    <col min="12274" max="12280" width="13.7109375" style="367" customWidth="1"/>
    <col min="12281" max="12281" width="15.85546875" style="367" customWidth="1"/>
    <col min="12282" max="12282" width="16.5703125" style="367" bestFit="1" customWidth="1"/>
    <col min="12283" max="12283" width="13.7109375" style="367" customWidth="1"/>
    <col min="12284" max="12284" width="17.140625" style="367" bestFit="1" customWidth="1"/>
    <col min="12285" max="12285" width="4" style="367" customWidth="1"/>
    <col min="12286" max="12286" width="13.7109375" style="367" customWidth="1"/>
    <col min="12287" max="12528" width="13.7109375" style="367"/>
    <col min="12529" max="12529" width="22.140625" style="367" customWidth="1"/>
    <col min="12530" max="12536" width="13.7109375" style="367" customWidth="1"/>
    <col min="12537" max="12537" width="15.85546875" style="367" customWidth="1"/>
    <col min="12538" max="12538" width="16.5703125" style="367" bestFit="1" customWidth="1"/>
    <col min="12539" max="12539" width="13.7109375" style="367" customWidth="1"/>
    <col min="12540" max="12540" width="17.140625" style="367" bestFit="1" customWidth="1"/>
    <col min="12541" max="12541" width="4" style="367" customWidth="1"/>
    <col min="12542" max="12542" width="13.7109375" style="367" customWidth="1"/>
    <col min="12543" max="12784" width="13.7109375" style="367"/>
    <col min="12785" max="12785" width="22.140625" style="367" customWidth="1"/>
    <col min="12786" max="12792" width="13.7109375" style="367" customWidth="1"/>
    <col min="12793" max="12793" width="15.85546875" style="367" customWidth="1"/>
    <col min="12794" max="12794" width="16.5703125" style="367" bestFit="1" customWidth="1"/>
    <col min="12795" max="12795" width="13.7109375" style="367" customWidth="1"/>
    <col min="12796" max="12796" width="17.140625" style="367" bestFit="1" customWidth="1"/>
    <col min="12797" max="12797" width="4" style="367" customWidth="1"/>
    <col min="12798" max="12798" width="13.7109375" style="367" customWidth="1"/>
    <col min="12799" max="13040" width="13.7109375" style="367"/>
    <col min="13041" max="13041" width="22.140625" style="367" customWidth="1"/>
    <col min="13042" max="13048" width="13.7109375" style="367" customWidth="1"/>
    <col min="13049" max="13049" width="15.85546875" style="367" customWidth="1"/>
    <col min="13050" max="13050" width="16.5703125" style="367" bestFit="1" customWidth="1"/>
    <col min="13051" max="13051" width="13.7109375" style="367" customWidth="1"/>
    <col min="13052" max="13052" width="17.140625" style="367" bestFit="1" customWidth="1"/>
    <col min="13053" max="13053" width="4" style="367" customWidth="1"/>
    <col min="13054" max="13054" width="13.7109375" style="367" customWidth="1"/>
    <col min="13055" max="13296" width="13.7109375" style="367"/>
    <col min="13297" max="13297" width="22.140625" style="367" customWidth="1"/>
    <col min="13298" max="13304" width="13.7109375" style="367" customWidth="1"/>
    <col min="13305" max="13305" width="15.85546875" style="367" customWidth="1"/>
    <col min="13306" max="13306" width="16.5703125" style="367" bestFit="1" customWidth="1"/>
    <col min="13307" max="13307" width="13.7109375" style="367" customWidth="1"/>
    <col min="13308" max="13308" width="17.140625" style="367" bestFit="1" customWidth="1"/>
    <col min="13309" max="13309" width="4" style="367" customWidth="1"/>
    <col min="13310" max="13310" width="13.7109375" style="367" customWidth="1"/>
    <col min="13311" max="13552" width="13.7109375" style="367"/>
    <col min="13553" max="13553" width="22.140625" style="367" customWidth="1"/>
    <col min="13554" max="13560" width="13.7109375" style="367" customWidth="1"/>
    <col min="13561" max="13561" width="15.85546875" style="367" customWidth="1"/>
    <col min="13562" max="13562" width="16.5703125" style="367" bestFit="1" customWidth="1"/>
    <col min="13563" max="13563" width="13.7109375" style="367" customWidth="1"/>
    <col min="13564" max="13564" width="17.140625" style="367" bestFit="1" customWidth="1"/>
    <col min="13565" max="13565" width="4" style="367" customWidth="1"/>
    <col min="13566" max="13566" width="13.7109375" style="367" customWidth="1"/>
    <col min="13567" max="13808" width="13.7109375" style="367"/>
    <col min="13809" max="13809" width="22.140625" style="367" customWidth="1"/>
    <col min="13810" max="13816" width="13.7109375" style="367" customWidth="1"/>
    <col min="13817" max="13817" width="15.85546875" style="367" customWidth="1"/>
    <col min="13818" max="13818" width="16.5703125" style="367" bestFit="1" customWidth="1"/>
    <col min="13819" max="13819" width="13.7109375" style="367" customWidth="1"/>
    <col min="13820" max="13820" width="17.140625" style="367" bestFit="1" customWidth="1"/>
    <col min="13821" max="13821" width="4" style="367" customWidth="1"/>
    <col min="13822" max="13822" width="13.7109375" style="367" customWidth="1"/>
    <col min="13823" max="14064" width="13.7109375" style="367"/>
    <col min="14065" max="14065" width="22.140625" style="367" customWidth="1"/>
    <col min="14066" max="14072" width="13.7109375" style="367" customWidth="1"/>
    <col min="14073" max="14073" width="15.85546875" style="367" customWidth="1"/>
    <col min="14074" max="14074" width="16.5703125" style="367" bestFit="1" customWidth="1"/>
    <col min="14075" max="14075" width="13.7109375" style="367" customWidth="1"/>
    <col min="14076" max="14076" width="17.140625" style="367" bestFit="1" customWidth="1"/>
    <col min="14077" max="14077" width="4" style="367" customWidth="1"/>
    <col min="14078" max="14078" width="13.7109375" style="367" customWidth="1"/>
    <col min="14079" max="14320" width="13.7109375" style="367"/>
    <col min="14321" max="14321" width="22.140625" style="367" customWidth="1"/>
    <col min="14322" max="14328" width="13.7109375" style="367" customWidth="1"/>
    <col min="14329" max="14329" width="15.85546875" style="367" customWidth="1"/>
    <col min="14330" max="14330" width="16.5703125" style="367" bestFit="1" customWidth="1"/>
    <col min="14331" max="14331" width="13.7109375" style="367" customWidth="1"/>
    <col min="14332" max="14332" width="17.140625" style="367" bestFit="1" customWidth="1"/>
    <col min="14333" max="14333" width="4" style="367" customWidth="1"/>
    <col min="14334" max="14334" width="13.7109375" style="367" customWidth="1"/>
    <col min="14335" max="14576" width="13.7109375" style="367"/>
    <col min="14577" max="14577" width="22.140625" style="367" customWidth="1"/>
    <col min="14578" max="14584" width="13.7109375" style="367" customWidth="1"/>
    <col min="14585" max="14585" width="15.85546875" style="367" customWidth="1"/>
    <col min="14586" max="14586" width="16.5703125" style="367" bestFit="1" customWidth="1"/>
    <col min="14587" max="14587" width="13.7109375" style="367" customWidth="1"/>
    <col min="14588" max="14588" width="17.140625" style="367" bestFit="1" customWidth="1"/>
    <col min="14589" max="14589" width="4" style="367" customWidth="1"/>
    <col min="14590" max="14590" width="13.7109375" style="367" customWidth="1"/>
    <col min="14591" max="14832" width="13.7109375" style="367"/>
    <col min="14833" max="14833" width="22.140625" style="367" customWidth="1"/>
    <col min="14834" max="14840" width="13.7109375" style="367" customWidth="1"/>
    <col min="14841" max="14841" width="15.85546875" style="367" customWidth="1"/>
    <col min="14842" max="14842" width="16.5703125" style="367" bestFit="1" customWidth="1"/>
    <col min="14843" max="14843" width="13.7109375" style="367" customWidth="1"/>
    <col min="14844" max="14844" width="17.140625" style="367" bestFit="1" customWidth="1"/>
    <col min="14845" max="14845" width="4" style="367" customWidth="1"/>
    <col min="14846" max="14846" width="13.7109375" style="367" customWidth="1"/>
    <col min="14847" max="15088" width="13.7109375" style="367"/>
    <col min="15089" max="15089" width="22.140625" style="367" customWidth="1"/>
    <col min="15090" max="15096" width="13.7109375" style="367" customWidth="1"/>
    <col min="15097" max="15097" width="15.85546875" style="367" customWidth="1"/>
    <col min="15098" max="15098" width="16.5703125" style="367" bestFit="1" customWidth="1"/>
    <col min="15099" max="15099" width="13.7109375" style="367" customWidth="1"/>
    <col min="15100" max="15100" width="17.140625" style="367" bestFit="1" customWidth="1"/>
    <col min="15101" max="15101" width="4" style="367" customWidth="1"/>
    <col min="15102" max="15102" width="13.7109375" style="367" customWidth="1"/>
    <col min="15103" max="15344" width="13.7109375" style="367"/>
    <col min="15345" max="15345" width="22.140625" style="367" customWidth="1"/>
    <col min="15346" max="15352" width="13.7109375" style="367" customWidth="1"/>
    <col min="15353" max="15353" width="15.85546875" style="367" customWidth="1"/>
    <col min="15354" max="15354" width="16.5703125" style="367" bestFit="1" customWidth="1"/>
    <col min="15355" max="15355" width="13.7109375" style="367" customWidth="1"/>
    <col min="15356" max="15356" width="17.140625" style="367" bestFit="1" customWidth="1"/>
    <col min="15357" max="15357" width="4" style="367" customWidth="1"/>
    <col min="15358" max="15358" width="13.7109375" style="367" customWidth="1"/>
    <col min="15359" max="15600" width="13.7109375" style="367"/>
    <col min="15601" max="15601" width="22.140625" style="367" customWidth="1"/>
    <col min="15602" max="15608" width="13.7109375" style="367" customWidth="1"/>
    <col min="15609" max="15609" width="15.85546875" style="367" customWidth="1"/>
    <col min="15610" max="15610" width="16.5703125" style="367" bestFit="1" customWidth="1"/>
    <col min="15611" max="15611" width="13.7109375" style="367" customWidth="1"/>
    <col min="15612" max="15612" width="17.140625" style="367" bestFit="1" customWidth="1"/>
    <col min="15613" max="15613" width="4" style="367" customWidth="1"/>
    <col min="15614" max="15614" width="13.7109375" style="367" customWidth="1"/>
    <col min="15615" max="15856" width="13.7109375" style="367"/>
    <col min="15857" max="15857" width="22.140625" style="367" customWidth="1"/>
    <col min="15858" max="15864" width="13.7109375" style="367" customWidth="1"/>
    <col min="15865" max="15865" width="15.85546875" style="367" customWidth="1"/>
    <col min="15866" max="15866" width="16.5703125" style="367" bestFit="1" customWidth="1"/>
    <col min="15867" max="15867" width="13.7109375" style="367" customWidth="1"/>
    <col min="15868" max="15868" width="17.140625" style="367" bestFit="1" customWidth="1"/>
    <col min="15869" max="15869" width="4" style="367" customWidth="1"/>
    <col min="15870" max="15870" width="13.7109375" style="367" customWidth="1"/>
    <col min="15871" max="16112" width="13.7109375" style="367"/>
    <col min="16113" max="16113" width="22.140625" style="367" customWidth="1"/>
    <col min="16114" max="16120" width="13.7109375" style="367" customWidth="1"/>
    <col min="16121" max="16121" width="15.85546875" style="367" customWidth="1"/>
    <col min="16122" max="16122" width="16.5703125" style="367" bestFit="1" customWidth="1"/>
    <col min="16123" max="16123" width="13.7109375" style="367" customWidth="1"/>
    <col min="16124" max="16124" width="17.140625" style="367" bestFit="1" customWidth="1"/>
    <col min="16125" max="16125" width="4" style="367" customWidth="1"/>
    <col min="16126" max="16126" width="13.7109375" style="367" customWidth="1"/>
    <col min="16127" max="16384" width="13.7109375" style="367"/>
  </cols>
  <sheetData>
    <row r="1" spans="1:19" s="359" customFormat="1">
      <c r="A1" s="445" t="s">
        <v>27</v>
      </c>
      <c r="B1" s="357"/>
      <c r="C1" s="357"/>
      <c r="D1" s="641"/>
      <c r="E1" s="374" t="s">
        <v>160</v>
      </c>
      <c r="F1" s="374" t="s">
        <v>116</v>
      </c>
      <c r="G1" s="358"/>
      <c r="H1" s="46"/>
      <c r="I1" s="3"/>
    </row>
    <row r="2" spans="1:19" s="359" customFormat="1">
      <c r="A2" s="360"/>
      <c r="B2" s="357"/>
      <c r="C2" s="357"/>
      <c r="D2" s="641"/>
      <c r="E2" s="361" t="s">
        <v>162</v>
      </c>
      <c r="F2" s="460"/>
      <c r="I2" s="3"/>
    </row>
    <row r="3" spans="1:19" s="359" customFormat="1" ht="17.25">
      <c r="A3" s="79" t="str">
        <f>'1-Contractblad totaal'!A3</f>
        <v>Naam opdrachtgever</v>
      </c>
      <c r="B3" s="80" t="str">
        <f>'1-Contractblad totaal'!B3</f>
        <v xml:space="preserve">NRG en TNO </v>
      </c>
      <c r="C3" s="80"/>
      <c r="D3" s="641"/>
      <c r="E3" s="361" t="s">
        <v>161</v>
      </c>
      <c r="F3" s="460"/>
      <c r="I3" s="3"/>
    </row>
    <row r="4" spans="1:19" s="359" customFormat="1" ht="17.25">
      <c r="A4" s="79" t="str">
        <f>'1-Contractblad totaal'!A4</f>
        <v>Calculatie onderdeel</v>
      </c>
      <c r="B4" s="80" t="str">
        <f ca="1">MID(CELL("bestandsnaam",$D$9),SEARCH("]",CELL("bestandsnaam",$D$9),1)+1,256)</f>
        <v>10-Glasbewassing</v>
      </c>
      <c r="C4" s="80"/>
      <c r="D4" s="641"/>
      <c r="E4" s="370" t="s">
        <v>163</v>
      </c>
      <c r="F4" s="460"/>
    </row>
    <row r="5" spans="1:19" s="359" customFormat="1" ht="17.25">
      <c r="A5" s="79" t="str">
        <f>'1-Contractblad totaal'!A5</f>
        <v>Gebouw/plaats</v>
      </c>
      <c r="B5" s="80" t="str">
        <f>'1-Contractblad totaal'!B5</f>
        <v xml:space="preserve">Petten, Alkmaar &amp; Arnhem </v>
      </c>
      <c r="C5" s="80"/>
      <c r="D5" s="642"/>
      <c r="K5" s="363"/>
      <c r="L5" s="363"/>
      <c r="M5" s="362"/>
      <c r="N5" s="363"/>
      <c r="O5" s="363"/>
      <c r="P5" s="362"/>
      <c r="Q5" s="363"/>
      <c r="R5" s="363"/>
      <c r="S5" s="362"/>
    </row>
    <row r="6" spans="1:19" s="359" customFormat="1" ht="17.25" customHeight="1">
      <c r="A6" s="79" t="str">
        <f>'1-Contractblad totaal'!A6</f>
        <v>Referentie nummer</v>
      </c>
      <c r="B6" s="80" t="str">
        <f>'1-Contractblad totaal'!B6</f>
        <v>NRG/TNO-EA-MvdK-2022</v>
      </c>
      <c r="C6" s="80"/>
      <c r="D6" s="642"/>
      <c r="K6" s="363"/>
      <c r="L6" s="364"/>
      <c r="M6" s="365"/>
      <c r="N6" s="363"/>
      <c r="O6" s="364"/>
      <c r="P6" s="365"/>
      <c r="Q6" s="363"/>
      <c r="R6" s="364"/>
      <c r="S6" s="365"/>
    </row>
    <row r="7" spans="1:19" s="359" customFormat="1" ht="17.25" customHeight="1">
      <c r="A7" s="79" t="str">
        <f>'1-Contractblad totaal'!A8</f>
        <v>Naam dienstverlener</v>
      </c>
      <c r="B7" s="297">
        <f>'1-Contractblad totaal'!B8</f>
        <v>0</v>
      </c>
      <c r="C7" s="297"/>
      <c r="D7" s="643"/>
    </row>
    <row r="8" spans="1:19" s="359" customFormat="1" ht="17.25" customHeight="1">
      <c r="A8" s="79" t="str">
        <f>'1-Contractblad totaal'!A9</f>
        <v>Prijspeil</v>
      </c>
      <c r="B8" s="111">
        <f>'1-Contractblad totaal'!B9</f>
        <v>44652</v>
      </c>
      <c r="C8" s="111"/>
      <c r="D8" s="642"/>
    </row>
    <row r="9" spans="1:19" s="366" customFormat="1" ht="17.25" customHeight="1">
      <c r="D9" s="642"/>
      <c r="E9" s="359"/>
      <c r="F9" s="359"/>
      <c r="I9" s="359"/>
      <c r="J9" s="359"/>
    </row>
    <row r="10" spans="1:19" s="482" customFormat="1" ht="43.5" customHeight="1">
      <c r="A10" s="480" t="s">
        <v>106</v>
      </c>
      <c r="B10" s="481" t="s">
        <v>160</v>
      </c>
      <c r="C10" s="481" t="s">
        <v>210</v>
      </c>
      <c r="D10" s="157" t="s">
        <v>164</v>
      </c>
      <c r="E10" s="481" t="s">
        <v>211</v>
      </c>
      <c r="F10" s="481" t="s">
        <v>267</v>
      </c>
      <c r="G10" s="481" t="s">
        <v>108</v>
      </c>
      <c r="H10" s="481" t="s">
        <v>256</v>
      </c>
      <c r="I10" s="481" t="s">
        <v>165</v>
      </c>
    </row>
    <row r="11" spans="1:19">
      <c r="A11" s="106" t="s">
        <v>284</v>
      </c>
      <c r="B11" s="361" t="s">
        <v>162</v>
      </c>
      <c r="C11" s="361"/>
      <c r="D11" s="645">
        <v>48.6</v>
      </c>
      <c r="E11" s="479">
        <f t="shared" ref="E11:E35" si="0">VLOOKUP(B11,$E$2:$F$9,2,FALSE)</f>
        <v>0</v>
      </c>
      <c r="F11" s="456"/>
      <c r="G11" s="368">
        <f t="shared" ref="G11:G35" si="1">(D11*E11)+F11</f>
        <v>0</v>
      </c>
      <c r="H11" s="369" t="s">
        <v>311</v>
      </c>
      <c r="I11" s="368">
        <f t="shared" ref="I11:I35" si="2">H11*G11</f>
        <v>0</v>
      </c>
    </row>
    <row r="12" spans="1:19">
      <c r="A12" s="106" t="s">
        <v>284</v>
      </c>
      <c r="B12" s="361" t="s">
        <v>161</v>
      </c>
      <c r="C12" s="361"/>
      <c r="D12" s="645">
        <v>48.6</v>
      </c>
      <c r="E12" s="479">
        <f t="shared" si="0"/>
        <v>0</v>
      </c>
      <c r="F12" s="456"/>
      <c r="G12" s="368">
        <f t="shared" si="1"/>
        <v>0</v>
      </c>
      <c r="H12" s="369" t="s">
        <v>305</v>
      </c>
      <c r="I12" s="368">
        <f t="shared" si="2"/>
        <v>0</v>
      </c>
    </row>
    <row r="13" spans="1:19">
      <c r="A13" s="106" t="s">
        <v>284</v>
      </c>
      <c r="B13" s="370" t="s">
        <v>163</v>
      </c>
      <c r="C13" s="370"/>
      <c r="D13" s="645">
        <v>9.65</v>
      </c>
      <c r="E13" s="479">
        <f t="shared" si="0"/>
        <v>0</v>
      </c>
      <c r="F13" s="456"/>
      <c r="G13" s="368">
        <f t="shared" si="1"/>
        <v>0</v>
      </c>
      <c r="H13" s="369" t="s">
        <v>305</v>
      </c>
      <c r="I13" s="368">
        <f t="shared" si="2"/>
        <v>0</v>
      </c>
    </row>
    <row r="14" spans="1:19">
      <c r="A14" s="106" t="s">
        <v>285</v>
      </c>
      <c r="B14" s="361" t="s">
        <v>162</v>
      </c>
      <c r="C14" s="361"/>
      <c r="D14" s="645">
        <v>43.6</v>
      </c>
      <c r="E14" s="479">
        <f t="shared" si="0"/>
        <v>0</v>
      </c>
      <c r="F14" s="456"/>
      <c r="G14" s="368">
        <f t="shared" si="1"/>
        <v>0</v>
      </c>
      <c r="H14" s="369" t="s">
        <v>311</v>
      </c>
      <c r="I14" s="368">
        <f t="shared" si="2"/>
        <v>0</v>
      </c>
    </row>
    <row r="15" spans="1:19">
      <c r="A15" s="106" t="s">
        <v>285</v>
      </c>
      <c r="B15" s="361" t="s">
        <v>161</v>
      </c>
      <c r="C15" s="361"/>
      <c r="D15" s="645">
        <v>43.6</v>
      </c>
      <c r="E15" s="479">
        <f t="shared" si="0"/>
        <v>0</v>
      </c>
      <c r="F15" s="456"/>
      <c r="G15" s="368">
        <f t="shared" si="1"/>
        <v>0</v>
      </c>
      <c r="H15" s="369" t="s">
        <v>305</v>
      </c>
      <c r="I15" s="368">
        <f t="shared" si="2"/>
        <v>0</v>
      </c>
    </row>
    <row r="16" spans="1:19">
      <c r="A16" s="106" t="s">
        <v>285</v>
      </c>
      <c r="B16" s="370" t="s">
        <v>163</v>
      </c>
      <c r="C16" s="361"/>
      <c r="D16" s="645">
        <v>24.4</v>
      </c>
      <c r="E16" s="479">
        <f t="shared" si="0"/>
        <v>0</v>
      </c>
      <c r="F16" s="456"/>
      <c r="G16" s="368">
        <f t="shared" si="1"/>
        <v>0</v>
      </c>
      <c r="H16" s="369" t="s">
        <v>305</v>
      </c>
      <c r="I16" s="368">
        <f t="shared" si="2"/>
        <v>0</v>
      </c>
    </row>
    <row r="17" spans="1:9">
      <c r="A17" s="106" t="s">
        <v>293</v>
      </c>
      <c r="B17" s="361" t="s">
        <v>162</v>
      </c>
      <c r="C17" s="361"/>
      <c r="D17" s="645">
        <v>150.1</v>
      </c>
      <c r="E17" s="479">
        <f t="shared" si="0"/>
        <v>0</v>
      </c>
      <c r="F17" s="456"/>
      <c r="G17" s="368">
        <f t="shared" si="1"/>
        <v>0</v>
      </c>
      <c r="H17" s="369" t="s">
        <v>311</v>
      </c>
      <c r="I17" s="368">
        <f t="shared" si="2"/>
        <v>0</v>
      </c>
    </row>
    <row r="18" spans="1:9">
      <c r="A18" s="106" t="s">
        <v>293</v>
      </c>
      <c r="B18" s="361" t="s">
        <v>161</v>
      </c>
      <c r="C18" s="361"/>
      <c r="D18" s="645">
        <v>150.1</v>
      </c>
      <c r="E18" s="479">
        <f t="shared" si="0"/>
        <v>0</v>
      </c>
      <c r="F18" s="456"/>
      <c r="G18" s="368">
        <f t="shared" si="1"/>
        <v>0</v>
      </c>
      <c r="H18" s="369" t="s">
        <v>305</v>
      </c>
      <c r="I18" s="368">
        <f t="shared" si="2"/>
        <v>0</v>
      </c>
    </row>
    <row r="19" spans="1:9">
      <c r="A19" s="106" t="s">
        <v>293</v>
      </c>
      <c r="B19" s="370" t="s">
        <v>163</v>
      </c>
      <c r="C19" s="361"/>
      <c r="D19" s="645">
        <v>28.4</v>
      </c>
      <c r="E19" s="479">
        <f t="shared" si="0"/>
        <v>0</v>
      </c>
      <c r="F19" s="456"/>
      <c r="G19" s="368">
        <f t="shared" si="1"/>
        <v>0</v>
      </c>
      <c r="H19" s="369" t="s">
        <v>305</v>
      </c>
      <c r="I19" s="368">
        <f t="shared" si="2"/>
        <v>0</v>
      </c>
    </row>
    <row r="20" spans="1:9">
      <c r="A20" s="106" t="s">
        <v>286</v>
      </c>
      <c r="B20" s="361" t="s">
        <v>162</v>
      </c>
      <c r="C20" s="370"/>
      <c r="D20" s="645">
        <v>17.7</v>
      </c>
      <c r="E20" s="479">
        <f t="shared" si="0"/>
        <v>0</v>
      </c>
      <c r="F20" s="456"/>
      <c r="G20" s="368">
        <f t="shared" si="1"/>
        <v>0</v>
      </c>
      <c r="H20" s="369" t="s">
        <v>311</v>
      </c>
      <c r="I20" s="368">
        <f t="shared" si="2"/>
        <v>0</v>
      </c>
    </row>
    <row r="21" spans="1:9">
      <c r="A21" s="106" t="s">
        <v>286</v>
      </c>
      <c r="B21" s="361" t="s">
        <v>161</v>
      </c>
      <c r="C21" s="370"/>
      <c r="D21" s="645">
        <v>17.7</v>
      </c>
      <c r="E21" s="479">
        <f t="shared" si="0"/>
        <v>0</v>
      </c>
      <c r="F21" s="456"/>
      <c r="G21" s="368">
        <f t="shared" si="1"/>
        <v>0</v>
      </c>
      <c r="H21" s="369" t="s">
        <v>305</v>
      </c>
      <c r="I21" s="368">
        <f t="shared" si="2"/>
        <v>0</v>
      </c>
    </row>
    <row r="22" spans="1:9">
      <c r="A22" s="106" t="s">
        <v>287</v>
      </c>
      <c r="B22" s="361" t="s">
        <v>162</v>
      </c>
      <c r="C22" s="361"/>
      <c r="D22" s="645">
        <v>446.36</v>
      </c>
      <c r="E22" s="479">
        <f t="shared" si="0"/>
        <v>0</v>
      </c>
      <c r="F22" s="456"/>
      <c r="G22" s="368">
        <f t="shared" si="1"/>
        <v>0</v>
      </c>
      <c r="H22" s="369" t="s">
        <v>311</v>
      </c>
      <c r="I22" s="368">
        <f t="shared" si="2"/>
        <v>0</v>
      </c>
    </row>
    <row r="23" spans="1:9">
      <c r="A23" s="106" t="s">
        <v>287</v>
      </c>
      <c r="B23" s="361" t="s">
        <v>161</v>
      </c>
      <c r="C23" s="370"/>
      <c r="D23" s="645">
        <v>446.36</v>
      </c>
      <c r="E23" s="479">
        <f t="shared" si="0"/>
        <v>0</v>
      </c>
      <c r="F23" s="456"/>
      <c r="G23" s="368">
        <f t="shared" si="1"/>
        <v>0</v>
      </c>
      <c r="H23" s="369" t="s">
        <v>305</v>
      </c>
      <c r="I23" s="368">
        <f t="shared" si="2"/>
        <v>0</v>
      </c>
    </row>
    <row r="24" spans="1:9">
      <c r="A24" s="106" t="s">
        <v>287</v>
      </c>
      <c r="B24" s="370" t="s">
        <v>163</v>
      </c>
      <c r="C24" s="361"/>
      <c r="D24" s="645">
        <v>111.9</v>
      </c>
      <c r="E24" s="479">
        <f t="shared" si="0"/>
        <v>0</v>
      </c>
      <c r="F24" s="456"/>
      <c r="G24" s="368">
        <f t="shared" si="1"/>
        <v>0</v>
      </c>
      <c r="H24" s="369" t="s">
        <v>305</v>
      </c>
      <c r="I24" s="368">
        <f t="shared" si="2"/>
        <v>0</v>
      </c>
    </row>
    <row r="25" spans="1:9">
      <c r="A25" s="106" t="s">
        <v>294</v>
      </c>
      <c r="B25" s="361" t="s">
        <v>162</v>
      </c>
      <c r="C25" s="361"/>
      <c r="D25" s="645">
        <v>29.1</v>
      </c>
      <c r="E25" s="479">
        <f t="shared" si="0"/>
        <v>0</v>
      </c>
      <c r="F25" s="456"/>
      <c r="G25" s="368">
        <f t="shared" si="1"/>
        <v>0</v>
      </c>
      <c r="H25" s="369" t="s">
        <v>311</v>
      </c>
      <c r="I25" s="368">
        <f t="shared" si="2"/>
        <v>0</v>
      </c>
    </row>
    <row r="26" spans="1:9">
      <c r="A26" s="106" t="s">
        <v>294</v>
      </c>
      <c r="B26" s="361" t="s">
        <v>161</v>
      </c>
      <c r="C26" s="361"/>
      <c r="D26" s="645">
        <v>29.1</v>
      </c>
      <c r="E26" s="479">
        <f t="shared" si="0"/>
        <v>0</v>
      </c>
      <c r="F26" s="456"/>
      <c r="G26" s="368">
        <f t="shared" si="1"/>
        <v>0</v>
      </c>
      <c r="H26" s="369" t="s">
        <v>305</v>
      </c>
      <c r="I26" s="368">
        <f t="shared" si="2"/>
        <v>0</v>
      </c>
    </row>
    <row r="27" spans="1:9">
      <c r="A27" s="106" t="s">
        <v>294</v>
      </c>
      <c r="B27" s="370" t="s">
        <v>163</v>
      </c>
      <c r="C27" s="361"/>
      <c r="D27" s="645">
        <v>33.4</v>
      </c>
      <c r="E27" s="479">
        <f t="shared" si="0"/>
        <v>0</v>
      </c>
      <c r="F27" s="456"/>
      <c r="G27" s="368">
        <f t="shared" si="1"/>
        <v>0</v>
      </c>
      <c r="H27" s="369" t="s">
        <v>305</v>
      </c>
      <c r="I27" s="368">
        <f t="shared" si="2"/>
        <v>0</v>
      </c>
    </row>
    <row r="28" spans="1:9">
      <c r="A28" s="106" t="s">
        <v>295</v>
      </c>
      <c r="B28" s="361" t="s">
        <v>162</v>
      </c>
      <c r="C28" s="361"/>
      <c r="D28" s="645">
        <v>13.2</v>
      </c>
      <c r="E28" s="479">
        <f t="shared" si="0"/>
        <v>0</v>
      </c>
      <c r="F28" s="456"/>
      <c r="G28" s="368">
        <f t="shared" si="1"/>
        <v>0</v>
      </c>
      <c r="H28" s="369" t="s">
        <v>311</v>
      </c>
      <c r="I28" s="368">
        <f t="shared" si="2"/>
        <v>0</v>
      </c>
    </row>
    <row r="29" spans="1:9">
      <c r="A29" s="106" t="s">
        <v>295</v>
      </c>
      <c r="B29" s="361" t="s">
        <v>161</v>
      </c>
      <c r="C29" s="361"/>
      <c r="D29" s="645">
        <v>13.2</v>
      </c>
      <c r="E29" s="479">
        <f t="shared" si="0"/>
        <v>0</v>
      </c>
      <c r="F29" s="456"/>
      <c r="G29" s="368">
        <f t="shared" si="1"/>
        <v>0</v>
      </c>
      <c r="H29" s="369" t="s">
        <v>305</v>
      </c>
      <c r="I29" s="368">
        <f t="shared" si="2"/>
        <v>0</v>
      </c>
    </row>
    <row r="30" spans="1:9">
      <c r="A30" s="106" t="s">
        <v>295</v>
      </c>
      <c r="B30" s="370" t="s">
        <v>163</v>
      </c>
      <c r="C30" s="361"/>
      <c r="D30" s="645">
        <v>13.8</v>
      </c>
      <c r="E30" s="479">
        <f t="shared" si="0"/>
        <v>0</v>
      </c>
      <c r="F30" s="456"/>
      <c r="G30" s="368">
        <f t="shared" si="1"/>
        <v>0</v>
      </c>
      <c r="H30" s="369" t="s">
        <v>305</v>
      </c>
      <c r="I30" s="368">
        <f t="shared" si="2"/>
        <v>0</v>
      </c>
    </row>
    <row r="31" spans="1:9">
      <c r="A31" s="106" t="s">
        <v>296</v>
      </c>
      <c r="B31" s="361" t="s">
        <v>162</v>
      </c>
      <c r="C31" s="361"/>
      <c r="D31" s="645">
        <v>53</v>
      </c>
      <c r="E31" s="479">
        <f t="shared" si="0"/>
        <v>0</v>
      </c>
      <c r="F31" s="456"/>
      <c r="G31" s="368">
        <f t="shared" si="1"/>
        <v>0</v>
      </c>
      <c r="H31" s="369" t="s">
        <v>311</v>
      </c>
      <c r="I31" s="368">
        <f t="shared" si="2"/>
        <v>0</v>
      </c>
    </row>
    <row r="32" spans="1:9">
      <c r="A32" s="106" t="s">
        <v>296</v>
      </c>
      <c r="B32" s="361" t="s">
        <v>161</v>
      </c>
      <c r="C32" s="361"/>
      <c r="D32" s="645">
        <v>53</v>
      </c>
      <c r="E32" s="479">
        <f t="shared" si="0"/>
        <v>0</v>
      </c>
      <c r="F32" s="456"/>
      <c r="G32" s="368">
        <f t="shared" si="1"/>
        <v>0</v>
      </c>
      <c r="H32" s="369" t="s">
        <v>305</v>
      </c>
      <c r="I32" s="368">
        <f t="shared" si="2"/>
        <v>0</v>
      </c>
    </row>
    <row r="33" spans="1:9">
      <c r="A33" s="106" t="s">
        <v>296</v>
      </c>
      <c r="B33" s="370" t="s">
        <v>163</v>
      </c>
      <c r="C33" s="361"/>
      <c r="D33" s="645">
        <v>0</v>
      </c>
      <c r="E33" s="479">
        <f t="shared" si="0"/>
        <v>0</v>
      </c>
      <c r="F33" s="456"/>
      <c r="G33" s="368">
        <f t="shared" si="1"/>
        <v>0</v>
      </c>
      <c r="H33" s="369" t="s">
        <v>305</v>
      </c>
      <c r="I33" s="368">
        <f t="shared" si="2"/>
        <v>0</v>
      </c>
    </row>
    <row r="34" spans="1:9">
      <c r="A34" s="106" t="s">
        <v>302</v>
      </c>
      <c r="B34" s="361" t="s">
        <v>162</v>
      </c>
      <c r="C34" s="361"/>
      <c r="D34" s="645"/>
      <c r="E34" s="479">
        <f t="shared" si="0"/>
        <v>0</v>
      </c>
      <c r="F34" s="456"/>
      <c r="G34" s="368">
        <f t="shared" si="1"/>
        <v>0</v>
      </c>
      <c r="H34" s="369" t="s">
        <v>311</v>
      </c>
      <c r="I34" s="368">
        <f t="shared" si="2"/>
        <v>0</v>
      </c>
    </row>
    <row r="35" spans="1:9">
      <c r="A35" s="106" t="s">
        <v>302</v>
      </c>
      <c r="B35" s="361" t="s">
        <v>161</v>
      </c>
      <c r="C35" s="361"/>
      <c r="D35" s="645"/>
      <c r="E35" s="479">
        <f t="shared" si="0"/>
        <v>0</v>
      </c>
      <c r="F35" s="456"/>
      <c r="G35" s="368">
        <f t="shared" si="1"/>
        <v>0</v>
      </c>
      <c r="H35" s="369" t="s">
        <v>305</v>
      </c>
      <c r="I35" s="368">
        <f t="shared" si="2"/>
        <v>0</v>
      </c>
    </row>
    <row r="36" spans="1:9">
      <c r="A36" s="106" t="s">
        <v>302</v>
      </c>
      <c r="B36" s="370" t="s">
        <v>163</v>
      </c>
      <c r="C36" s="361"/>
      <c r="D36" s="645"/>
      <c r="E36" s="479">
        <f t="shared" ref="E36:E58" si="3">VLOOKUP(B36,$E$2:$F$9,2,FALSE)</f>
        <v>0</v>
      </c>
      <c r="F36" s="456"/>
      <c r="G36" s="368">
        <f t="shared" ref="G36:G58" si="4">(D36*E36)+F36</f>
        <v>0</v>
      </c>
      <c r="H36" s="369" t="s">
        <v>305</v>
      </c>
      <c r="I36" s="368">
        <f t="shared" ref="I36:I58" si="5">H36*G36</f>
        <v>0</v>
      </c>
    </row>
    <row r="37" spans="1:9">
      <c r="A37" s="608" t="s">
        <v>783</v>
      </c>
      <c r="B37" s="361" t="s">
        <v>162</v>
      </c>
      <c r="C37" s="361"/>
      <c r="D37" s="645">
        <v>9.4</v>
      </c>
      <c r="E37" s="479">
        <f t="shared" si="3"/>
        <v>0</v>
      </c>
      <c r="F37" s="456"/>
      <c r="G37" s="368">
        <f t="shared" si="4"/>
        <v>0</v>
      </c>
      <c r="H37" s="369" t="s">
        <v>311</v>
      </c>
      <c r="I37" s="368">
        <f t="shared" si="5"/>
        <v>0</v>
      </c>
    </row>
    <row r="38" spans="1:9">
      <c r="A38" s="608" t="s">
        <v>783</v>
      </c>
      <c r="B38" s="361" t="s">
        <v>161</v>
      </c>
      <c r="C38" s="361"/>
      <c r="D38" s="645">
        <v>9.4</v>
      </c>
      <c r="E38" s="479">
        <f t="shared" si="3"/>
        <v>0</v>
      </c>
      <c r="F38" s="456"/>
      <c r="G38" s="368">
        <f t="shared" si="4"/>
        <v>0</v>
      </c>
      <c r="H38" s="369" t="s">
        <v>305</v>
      </c>
      <c r="I38" s="368">
        <f t="shared" si="5"/>
        <v>0</v>
      </c>
    </row>
    <row r="39" spans="1:9">
      <c r="A39" s="608" t="s">
        <v>783</v>
      </c>
      <c r="B39" s="370" t="s">
        <v>163</v>
      </c>
      <c r="C39" s="361"/>
      <c r="D39" s="645">
        <v>22.6</v>
      </c>
      <c r="E39" s="479">
        <f t="shared" si="3"/>
        <v>0</v>
      </c>
      <c r="F39" s="456"/>
      <c r="G39" s="368">
        <f t="shared" si="4"/>
        <v>0</v>
      </c>
      <c r="H39" s="369" t="s">
        <v>305</v>
      </c>
      <c r="I39" s="368">
        <f t="shared" si="5"/>
        <v>0</v>
      </c>
    </row>
    <row r="40" spans="1:9">
      <c r="A40" s="608" t="s">
        <v>791</v>
      </c>
      <c r="B40" s="361" t="s">
        <v>162</v>
      </c>
      <c r="C40" s="361"/>
      <c r="D40" s="645">
        <v>48</v>
      </c>
      <c r="E40" s="479">
        <f t="shared" si="3"/>
        <v>0</v>
      </c>
      <c r="F40" s="456"/>
      <c r="G40" s="368">
        <f t="shared" si="4"/>
        <v>0</v>
      </c>
      <c r="H40" s="369" t="s">
        <v>311</v>
      </c>
      <c r="I40" s="368">
        <f t="shared" si="5"/>
        <v>0</v>
      </c>
    </row>
    <row r="41" spans="1:9">
      <c r="A41" s="608" t="s">
        <v>791</v>
      </c>
      <c r="B41" s="361" t="s">
        <v>161</v>
      </c>
      <c r="C41" s="361"/>
      <c r="D41" s="645">
        <v>48</v>
      </c>
      <c r="E41" s="479">
        <f t="shared" si="3"/>
        <v>0</v>
      </c>
      <c r="F41" s="456"/>
      <c r="G41" s="368">
        <f t="shared" si="4"/>
        <v>0</v>
      </c>
      <c r="H41" s="369" t="s">
        <v>305</v>
      </c>
      <c r="I41" s="368">
        <f t="shared" si="5"/>
        <v>0</v>
      </c>
    </row>
    <row r="42" spans="1:9">
      <c r="A42" s="608" t="s">
        <v>791</v>
      </c>
      <c r="B42" s="370" t="s">
        <v>163</v>
      </c>
      <c r="C42" s="361"/>
      <c r="D42" s="645">
        <v>0</v>
      </c>
      <c r="E42" s="479">
        <f t="shared" si="3"/>
        <v>0</v>
      </c>
      <c r="F42" s="456"/>
      <c r="G42" s="368">
        <f t="shared" si="4"/>
        <v>0</v>
      </c>
      <c r="H42" s="369" t="s">
        <v>305</v>
      </c>
      <c r="I42" s="368">
        <f t="shared" si="5"/>
        <v>0</v>
      </c>
    </row>
    <row r="43" spans="1:9">
      <c r="A43" s="106" t="s">
        <v>289</v>
      </c>
      <c r="B43" s="361" t="s">
        <v>162</v>
      </c>
      <c r="C43" s="361"/>
      <c r="D43" s="645">
        <v>450.3</v>
      </c>
      <c r="E43" s="479">
        <f t="shared" si="3"/>
        <v>0</v>
      </c>
      <c r="F43" s="456"/>
      <c r="G43" s="368">
        <f t="shared" si="4"/>
        <v>0</v>
      </c>
      <c r="H43" s="369" t="s">
        <v>311</v>
      </c>
      <c r="I43" s="368">
        <f t="shared" si="5"/>
        <v>0</v>
      </c>
    </row>
    <row r="44" spans="1:9">
      <c r="A44" s="106" t="s">
        <v>289</v>
      </c>
      <c r="B44" s="361" t="s">
        <v>161</v>
      </c>
      <c r="C44" s="370"/>
      <c r="D44" s="645">
        <v>450.3</v>
      </c>
      <c r="E44" s="479">
        <f t="shared" si="3"/>
        <v>0</v>
      </c>
      <c r="F44" s="456"/>
      <c r="G44" s="368">
        <f t="shared" si="4"/>
        <v>0</v>
      </c>
      <c r="H44" s="369" t="s">
        <v>305</v>
      </c>
      <c r="I44" s="368">
        <f t="shared" si="5"/>
        <v>0</v>
      </c>
    </row>
    <row r="45" spans="1:9">
      <c r="A45" s="106" t="s">
        <v>289</v>
      </c>
      <c r="B45" s="370" t="s">
        <v>163</v>
      </c>
      <c r="C45" s="361"/>
      <c r="D45" s="645">
        <v>682.4</v>
      </c>
      <c r="E45" s="479">
        <f t="shared" si="3"/>
        <v>0</v>
      </c>
      <c r="F45" s="456"/>
      <c r="G45" s="368">
        <f t="shared" si="4"/>
        <v>0</v>
      </c>
      <c r="H45" s="369" t="s">
        <v>305</v>
      </c>
      <c r="I45" s="368">
        <f t="shared" si="5"/>
        <v>0</v>
      </c>
    </row>
    <row r="46" spans="1:9">
      <c r="A46" s="106" t="s">
        <v>290</v>
      </c>
      <c r="B46" s="361" t="s">
        <v>162</v>
      </c>
      <c r="C46" s="361"/>
      <c r="D46" s="645">
        <v>732.1</v>
      </c>
      <c r="E46" s="479">
        <f t="shared" si="3"/>
        <v>0</v>
      </c>
      <c r="F46" s="456"/>
      <c r="G46" s="368">
        <f t="shared" si="4"/>
        <v>0</v>
      </c>
      <c r="H46" s="369" t="s">
        <v>311</v>
      </c>
      <c r="I46" s="368">
        <f t="shared" si="5"/>
        <v>0</v>
      </c>
    </row>
    <row r="47" spans="1:9">
      <c r="A47" s="106" t="s">
        <v>290</v>
      </c>
      <c r="B47" s="361" t="s">
        <v>161</v>
      </c>
      <c r="C47" s="370"/>
      <c r="D47" s="645">
        <v>732.1</v>
      </c>
      <c r="E47" s="479">
        <f t="shared" si="3"/>
        <v>0</v>
      </c>
      <c r="F47" s="456"/>
      <c r="G47" s="368">
        <f t="shared" si="4"/>
        <v>0</v>
      </c>
      <c r="H47" s="369" t="s">
        <v>305</v>
      </c>
      <c r="I47" s="368">
        <f t="shared" si="5"/>
        <v>0</v>
      </c>
    </row>
    <row r="48" spans="1:9">
      <c r="A48" s="106" t="s">
        <v>290</v>
      </c>
      <c r="B48" s="370" t="s">
        <v>163</v>
      </c>
      <c r="C48" s="361"/>
      <c r="D48" s="645">
        <v>306.39999999999998</v>
      </c>
      <c r="E48" s="479">
        <f t="shared" si="3"/>
        <v>0</v>
      </c>
      <c r="F48" s="456"/>
      <c r="G48" s="368">
        <f t="shared" si="4"/>
        <v>0</v>
      </c>
      <c r="H48" s="369" t="s">
        <v>305</v>
      </c>
      <c r="I48" s="368">
        <f t="shared" si="5"/>
        <v>0</v>
      </c>
    </row>
    <row r="49" spans="1:9">
      <c r="A49" s="106" t="s">
        <v>291</v>
      </c>
      <c r="B49" s="361" t="s">
        <v>162</v>
      </c>
      <c r="C49" s="361"/>
      <c r="D49" s="645">
        <v>702.6</v>
      </c>
      <c r="E49" s="479">
        <f t="shared" si="3"/>
        <v>0</v>
      </c>
      <c r="F49" s="456"/>
      <c r="G49" s="368">
        <f t="shared" si="4"/>
        <v>0</v>
      </c>
      <c r="H49" s="369" t="s">
        <v>311</v>
      </c>
      <c r="I49" s="368">
        <f t="shared" si="5"/>
        <v>0</v>
      </c>
    </row>
    <row r="50" spans="1:9">
      <c r="A50" s="106" t="s">
        <v>291</v>
      </c>
      <c r="B50" s="361" t="s">
        <v>161</v>
      </c>
      <c r="C50" s="361"/>
      <c r="D50" s="645">
        <v>702.6</v>
      </c>
      <c r="E50" s="479">
        <f t="shared" si="3"/>
        <v>0</v>
      </c>
      <c r="F50" s="456"/>
      <c r="G50" s="368">
        <f t="shared" si="4"/>
        <v>0</v>
      </c>
      <c r="H50" s="369" t="s">
        <v>305</v>
      </c>
      <c r="I50" s="368">
        <f t="shared" si="5"/>
        <v>0</v>
      </c>
    </row>
    <row r="51" spans="1:9">
      <c r="A51" s="106" t="s">
        <v>291</v>
      </c>
      <c r="B51" s="370" t="s">
        <v>163</v>
      </c>
      <c r="C51" s="361"/>
      <c r="D51" s="645">
        <v>272.2</v>
      </c>
      <c r="E51" s="479">
        <f t="shared" si="3"/>
        <v>0</v>
      </c>
      <c r="F51" s="456"/>
      <c r="G51" s="368">
        <f t="shared" si="4"/>
        <v>0</v>
      </c>
      <c r="H51" s="369" t="s">
        <v>305</v>
      </c>
      <c r="I51" s="368">
        <f t="shared" si="5"/>
        <v>0</v>
      </c>
    </row>
    <row r="52" spans="1:9">
      <c r="A52" s="106" t="s">
        <v>292</v>
      </c>
      <c r="B52" s="361" t="s">
        <v>162</v>
      </c>
      <c r="C52" s="361"/>
      <c r="D52" s="645">
        <v>69.599999999999994</v>
      </c>
      <c r="E52" s="479">
        <f t="shared" si="3"/>
        <v>0</v>
      </c>
      <c r="F52" s="456"/>
      <c r="G52" s="368">
        <f t="shared" si="4"/>
        <v>0</v>
      </c>
      <c r="H52" s="369" t="s">
        <v>311</v>
      </c>
      <c r="I52" s="368">
        <f t="shared" si="5"/>
        <v>0</v>
      </c>
    </row>
    <row r="53" spans="1:9">
      <c r="A53" s="106" t="s">
        <v>292</v>
      </c>
      <c r="B53" s="361" t="s">
        <v>161</v>
      </c>
      <c r="C53" s="361"/>
      <c r="D53" s="645">
        <v>69.599999999999994</v>
      </c>
      <c r="E53" s="479">
        <f t="shared" si="3"/>
        <v>0</v>
      </c>
      <c r="F53" s="456"/>
      <c r="G53" s="368">
        <f t="shared" si="4"/>
        <v>0</v>
      </c>
      <c r="H53" s="369" t="s">
        <v>305</v>
      </c>
      <c r="I53" s="368">
        <f t="shared" si="5"/>
        <v>0</v>
      </c>
    </row>
    <row r="54" spans="1:9">
      <c r="A54" s="106" t="s">
        <v>292</v>
      </c>
      <c r="B54" s="370" t="s">
        <v>163</v>
      </c>
      <c r="C54" s="361"/>
      <c r="D54" s="645">
        <v>7.6</v>
      </c>
      <c r="E54" s="479">
        <f t="shared" si="3"/>
        <v>0</v>
      </c>
      <c r="F54" s="456"/>
      <c r="G54" s="368">
        <f t="shared" si="4"/>
        <v>0</v>
      </c>
      <c r="H54" s="369" t="s">
        <v>305</v>
      </c>
      <c r="I54" s="368">
        <f t="shared" si="5"/>
        <v>0</v>
      </c>
    </row>
    <row r="55" spans="1:9">
      <c r="A55" s="106" t="s">
        <v>288</v>
      </c>
      <c r="B55" s="361" t="s">
        <v>162</v>
      </c>
      <c r="C55" s="361"/>
      <c r="D55" s="645">
        <v>75</v>
      </c>
      <c r="E55" s="479">
        <f t="shared" si="3"/>
        <v>0</v>
      </c>
      <c r="F55" s="456"/>
      <c r="G55" s="368">
        <f t="shared" si="4"/>
        <v>0</v>
      </c>
      <c r="H55" s="369" t="s">
        <v>311</v>
      </c>
      <c r="I55" s="368">
        <f t="shared" si="5"/>
        <v>0</v>
      </c>
    </row>
    <row r="56" spans="1:9">
      <c r="A56" s="106" t="s">
        <v>288</v>
      </c>
      <c r="B56" s="361" t="s">
        <v>161</v>
      </c>
      <c r="C56" s="370"/>
      <c r="D56" s="645">
        <v>75</v>
      </c>
      <c r="E56" s="479">
        <f t="shared" si="3"/>
        <v>0</v>
      </c>
      <c r="F56" s="456"/>
      <c r="G56" s="368">
        <f t="shared" si="4"/>
        <v>0</v>
      </c>
      <c r="H56" s="369" t="s">
        <v>305</v>
      </c>
      <c r="I56" s="368">
        <f t="shared" si="5"/>
        <v>0</v>
      </c>
    </row>
    <row r="57" spans="1:9">
      <c r="A57" s="106" t="s">
        <v>288</v>
      </c>
      <c r="B57" s="370" t="s">
        <v>163</v>
      </c>
      <c r="C57" s="361"/>
      <c r="D57" s="645">
        <v>16</v>
      </c>
      <c r="E57" s="479">
        <f t="shared" si="3"/>
        <v>0</v>
      </c>
      <c r="F57" s="456"/>
      <c r="G57" s="368">
        <f t="shared" si="4"/>
        <v>0</v>
      </c>
      <c r="H57" s="369" t="s">
        <v>305</v>
      </c>
      <c r="I57" s="368">
        <f t="shared" si="5"/>
        <v>0</v>
      </c>
    </row>
    <row r="58" spans="1:9">
      <c r="A58" s="106" t="s">
        <v>298</v>
      </c>
      <c r="B58" s="361" t="s">
        <v>162</v>
      </c>
      <c r="C58" s="361"/>
      <c r="D58" s="645">
        <v>244.6</v>
      </c>
      <c r="E58" s="479">
        <f t="shared" si="3"/>
        <v>0</v>
      </c>
      <c r="F58" s="456"/>
      <c r="G58" s="368">
        <f t="shared" si="4"/>
        <v>0</v>
      </c>
      <c r="H58" s="369" t="s">
        <v>311</v>
      </c>
      <c r="I58" s="368">
        <f t="shared" si="5"/>
        <v>0</v>
      </c>
    </row>
    <row r="59" spans="1:9">
      <c r="A59" s="106" t="s">
        <v>298</v>
      </c>
      <c r="B59" s="361" t="s">
        <v>161</v>
      </c>
      <c r="C59" s="361"/>
      <c r="D59" s="645">
        <v>244.6</v>
      </c>
      <c r="E59" s="479">
        <f t="shared" ref="E59:E83" si="6">VLOOKUP(B59,$E$2:$F$9,2,FALSE)</f>
        <v>0</v>
      </c>
      <c r="F59" s="456"/>
      <c r="G59" s="368">
        <f t="shared" ref="G59:G83" si="7">(D59*E59)+F59</f>
        <v>0</v>
      </c>
      <c r="H59" s="369" t="s">
        <v>305</v>
      </c>
      <c r="I59" s="368">
        <f t="shared" ref="I59:I83" si="8">H59*G59</f>
        <v>0</v>
      </c>
    </row>
    <row r="60" spans="1:9">
      <c r="A60" s="106" t="s">
        <v>298</v>
      </c>
      <c r="B60" s="370" t="s">
        <v>163</v>
      </c>
      <c r="C60" s="361"/>
      <c r="D60" s="645">
        <v>90.1</v>
      </c>
      <c r="E60" s="479">
        <f t="shared" si="6"/>
        <v>0</v>
      </c>
      <c r="F60" s="456"/>
      <c r="G60" s="368">
        <f t="shared" si="7"/>
        <v>0</v>
      </c>
      <c r="H60" s="369" t="s">
        <v>305</v>
      </c>
      <c r="I60" s="368">
        <f t="shared" si="8"/>
        <v>0</v>
      </c>
    </row>
    <row r="61" spans="1:9">
      <c r="A61" s="608" t="s">
        <v>1290</v>
      </c>
      <c r="B61" s="361" t="s">
        <v>162</v>
      </c>
      <c r="C61" s="361"/>
      <c r="D61" s="645">
        <v>125</v>
      </c>
      <c r="E61" s="479">
        <f t="shared" si="6"/>
        <v>0</v>
      </c>
      <c r="F61" s="456"/>
      <c r="G61" s="368">
        <f t="shared" si="7"/>
        <v>0</v>
      </c>
      <c r="H61" s="369" t="s">
        <v>311</v>
      </c>
      <c r="I61" s="368">
        <f t="shared" si="8"/>
        <v>0</v>
      </c>
    </row>
    <row r="62" spans="1:9">
      <c r="A62" s="608" t="s">
        <v>1290</v>
      </c>
      <c r="B62" s="361" t="s">
        <v>161</v>
      </c>
      <c r="C62" s="361"/>
      <c r="D62" s="645">
        <v>125</v>
      </c>
      <c r="E62" s="479">
        <f t="shared" si="6"/>
        <v>0</v>
      </c>
      <c r="F62" s="456"/>
      <c r="G62" s="368">
        <f t="shared" si="7"/>
        <v>0</v>
      </c>
      <c r="H62" s="369" t="s">
        <v>305</v>
      </c>
      <c r="I62" s="368">
        <f t="shared" si="8"/>
        <v>0</v>
      </c>
    </row>
    <row r="63" spans="1:9">
      <c r="A63" s="608" t="s">
        <v>1290</v>
      </c>
      <c r="B63" s="370" t="s">
        <v>163</v>
      </c>
      <c r="C63" s="361"/>
      <c r="D63" s="645"/>
      <c r="E63" s="479">
        <f t="shared" si="6"/>
        <v>0</v>
      </c>
      <c r="F63" s="456"/>
      <c r="G63" s="368">
        <f t="shared" si="7"/>
        <v>0</v>
      </c>
      <c r="H63" s="369" t="s">
        <v>305</v>
      </c>
      <c r="I63" s="368">
        <f t="shared" si="8"/>
        <v>0</v>
      </c>
    </row>
    <row r="64" spans="1:9">
      <c r="A64" s="608" t="s">
        <v>1289</v>
      </c>
      <c r="B64" s="361" t="s">
        <v>162</v>
      </c>
      <c r="C64" s="361"/>
      <c r="D64" s="645">
        <v>133</v>
      </c>
      <c r="E64" s="479">
        <f t="shared" si="6"/>
        <v>0</v>
      </c>
      <c r="F64" s="456"/>
      <c r="G64" s="368">
        <f t="shared" si="7"/>
        <v>0</v>
      </c>
      <c r="H64" s="369" t="s">
        <v>311</v>
      </c>
      <c r="I64" s="368">
        <f t="shared" si="8"/>
        <v>0</v>
      </c>
    </row>
    <row r="65" spans="1:9">
      <c r="A65" s="608" t="s">
        <v>1289</v>
      </c>
      <c r="B65" s="361" t="s">
        <v>161</v>
      </c>
      <c r="C65" s="361"/>
      <c r="D65" s="645">
        <v>133</v>
      </c>
      <c r="E65" s="479">
        <f t="shared" si="6"/>
        <v>0</v>
      </c>
      <c r="F65" s="456"/>
      <c r="G65" s="368">
        <f t="shared" si="7"/>
        <v>0</v>
      </c>
      <c r="H65" s="369" t="s">
        <v>305</v>
      </c>
      <c r="I65" s="368">
        <f t="shared" si="8"/>
        <v>0</v>
      </c>
    </row>
    <row r="66" spans="1:9">
      <c r="A66" s="608" t="s">
        <v>1289</v>
      </c>
      <c r="B66" s="370" t="s">
        <v>163</v>
      </c>
      <c r="C66" s="361"/>
      <c r="D66" s="645"/>
      <c r="E66" s="479">
        <f t="shared" si="6"/>
        <v>0</v>
      </c>
      <c r="F66" s="456"/>
      <c r="G66" s="368">
        <f t="shared" si="7"/>
        <v>0</v>
      </c>
      <c r="H66" s="369" t="s">
        <v>305</v>
      </c>
      <c r="I66" s="368">
        <f t="shared" si="8"/>
        <v>0</v>
      </c>
    </row>
    <row r="67" spans="1:9">
      <c r="A67" s="608" t="s">
        <v>1292</v>
      </c>
      <c r="B67" s="361" t="s">
        <v>162</v>
      </c>
      <c r="C67" s="361"/>
      <c r="D67" s="645">
        <v>4</v>
      </c>
      <c r="E67" s="479">
        <f t="shared" si="6"/>
        <v>0</v>
      </c>
      <c r="F67" s="456"/>
      <c r="G67" s="368">
        <f t="shared" si="7"/>
        <v>0</v>
      </c>
      <c r="H67" s="369" t="s">
        <v>311</v>
      </c>
      <c r="I67" s="368">
        <f t="shared" si="8"/>
        <v>0</v>
      </c>
    </row>
    <row r="68" spans="1:9">
      <c r="A68" s="608" t="s">
        <v>1292</v>
      </c>
      <c r="B68" s="361" t="s">
        <v>161</v>
      </c>
      <c r="C68" s="361"/>
      <c r="D68" s="645">
        <v>4</v>
      </c>
      <c r="E68" s="479">
        <f t="shared" si="6"/>
        <v>0</v>
      </c>
      <c r="F68" s="456"/>
      <c r="G68" s="368">
        <f t="shared" si="7"/>
        <v>0</v>
      </c>
      <c r="H68" s="369" t="s">
        <v>305</v>
      </c>
      <c r="I68" s="368">
        <f t="shared" si="8"/>
        <v>0</v>
      </c>
    </row>
    <row r="69" spans="1:9">
      <c r="A69" s="608" t="s">
        <v>1292</v>
      </c>
      <c r="B69" s="370" t="s">
        <v>163</v>
      </c>
      <c r="C69" s="361"/>
      <c r="D69" s="645"/>
      <c r="E69" s="479">
        <f t="shared" si="6"/>
        <v>0</v>
      </c>
      <c r="F69" s="456"/>
      <c r="G69" s="368">
        <f t="shared" si="7"/>
        <v>0</v>
      </c>
      <c r="H69" s="369" t="s">
        <v>305</v>
      </c>
      <c r="I69" s="368">
        <f t="shared" si="8"/>
        <v>0</v>
      </c>
    </row>
    <row r="70" spans="1:9">
      <c r="A70" s="608" t="s">
        <v>1293</v>
      </c>
      <c r="B70" s="361" t="s">
        <v>162</v>
      </c>
      <c r="C70" s="361"/>
      <c r="D70" s="645">
        <v>48</v>
      </c>
      <c r="E70" s="479">
        <f t="shared" si="6"/>
        <v>0</v>
      </c>
      <c r="F70" s="456"/>
      <c r="G70" s="368">
        <f t="shared" si="7"/>
        <v>0</v>
      </c>
      <c r="H70" s="369" t="s">
        <v>311</v>
      </c>
      <c r="I70" s="368">
        <f t="shared" si="8"/>
        <v>0</v>
      </c>
    </row>
    <row r="71" spans="1:9">
      <c r="A71" s="608" t="s">
        <v>1293</v>
      </c>
      <c r="B71" s="361" t="s">
        <v>161</v>
      </c>
      <c r="C71" s="361"/>
      <c r="D71" s="645">
        <v>48</v>
      </c>
      <c r="E71" s="479">
        <f t="shared" si="6"/>
        <v>0</v>
      </c>
      <c r="F71" s="456"/>
      <c r="G71" s="368">
        <f t="shared" si="7"/>
        <v>0</v>
      </c>
      <c r="H71" s="369" t="s">
        <v>305</v>
      </c>
      <c r="I71" s="368">
        <f t="shared" si="8"/>
        <v>0</v>
      </c>
    </row>
    <row r="72" spans="1:9">
      <c r="A72" s="608" t="s">
        <v>1293</v>
      </c>
      <c r="B72" s="370" t="s">
        <v>163</v>
      </c>
      <c r="C72" s="361"/>
      <c r="D72" s="645"/>
      <c r="E72" s="479">
        <f t="shared" si="6"/>
        <v>0</v>
      </c>
      <c r="F72" s="456"/>
      <c r="G72" s="368">
        <f t="shared" si="7"/>
        <v>0</v>
      </c>
      <c r="H72" s="369" t="s">
        <v>305</v>
      </c>
      <c r="I72" s="368">
        <f t="shared" si="8"/>
        <v>0</v>
      </c>
    </row>
    <row r="73" spans="1:9">
      <c r="A73" s="159" t="s">
        <v>1352</v>
      </c>
      <c r="B73" s="361" t="s">
        <v>162</v>
      </c>
      <c r="C73" s="361"/>
      <c r="D73" s="645">
        <v>25.2</v>
      </c>
      <c r="E73" s="479">
        <f t="shared" si="6"/>
        <v>0</v>
      </c>
      <c r="F73" s="456"/>
      <c r="G73" s="368">
        <f t="shared" si="7"/>
        <v>0</v>
      </c>
      <c r="H73" s="369" t="s">
        <v>311</v>
      </c>
      <c r="I73" s="368">
        <f t="shared" si="8"/>
        <v>0</v>
      </c>
    </row>
    <row r="74" spans="1:9">
      <c r="A74" s="159" t="s">
        <v>1352</v>
      </c>
      <c r="B74" s="361" t="s">
        <v>161</v>
      </c>
      <c r="C74" s="361"/>
      <c r="D74" s="645">
        <v>25.2</v>
      </c>
      <c r="E74" s="479">
        <f t="shared" si="6"/>
        <v>0</v>
      </c>
      <c r="F74" s="456"/>
      <c r="G74" s="368">
        <f t="shared" si="7"/>
        <v>0</v>
      </c>
      <c r="H74" s="369" t="s">
        <v>305</v>
      </c>
      <c r="I74" s="368">
        <f t="shared" si="8"/>
        <v>0</v>
      </c>
    </row>
    <row r="75" spans="1:9">
      <c r="A75" s="159" t="s">
        <v>1352</v>
      </c>
      <c r="B75" s="370" t="s">
        <v>163</v>
      </c>
      <c r="C75" s="361"/>
      <c r="D75" s="645"/>
      <c r="E75" s="479">
        <f t="shared" si="6"/>
        <v>0</v>
      </c>
      <c r="F75" s="456"/>
      <c r="G75" s="368">
        <f t="shared" si="7"/>
        <v>0</v>
      </c>
      <c r="H75" s="369" t="s">
        <v>305</v>
      </c>
      <c r="I75" s="368">
        <f t="shared" si="8"/>
        <v>0</v>
      </c>
    </row>
    <row r="76" spans="1:9">
      <c r="A76" s="608" t="s">
        <v>1291</v>
      </c>
      <c r="B76" s="361" t="s">
        <v>162</v>
      </c>
      <c r="C76" s="361"/>
      <c r="D76" s="645">
        <v>15</v>
      </c>
      <c r="E76" s="479">
        <f t="shared" si="6"/>
        <v>0</v>
      </c>
      <c r="F76" s="456"/>
      <c r="G76" s="368">
        <f t="shared" si="7"/>
        <v>0</v>
      </c>
      <c r="H76" s="369" t="s">
        <v>311</v>
      </c>
      <c r="I76" s="368">
        <f t="shared" si="8"/>
        <v>0</v>
      </c>
    </row>
    <row r="77" spans="1:9">
      <c r="A77" s="608" t="s">
        <v>1291</v>
      </c>
      <c r="B77" s="361" t="s">
        <v>161</v>
      </c>
      <c r="C77" s="361"/>
      <c r="D77" s="645">
        <v>15</v>
      </c>
      <c r="E77" s="479">
        <f t="shared" si="6"/>
        <v>0</v>
      </c>
      <c r="F77" s="456"/>
      <c r="G77" s="368">
        <f t="shared" si="7"/>
        <v>0</v>
      </c>
      <c r="H77" s="369" t="s">
        <v>305</v>
      </c>
      <c r="I77" s="368">
        <f t="shared" si="8"/>
        <v>0</v>
      </c>
    </row>
    <row r="78" spans="1:9">
      <c r="A78" s="608" t="s">
        <v>1291</v>
      </c>
      <c r="B78" s="370" t="s">
        <v>163</v>
      </c>
      <c r="C78" s="361"/>
      <c r="D78" s="645"/>
      <c r="E78" s="479">
        <f t="shared" si="6"/>
        <v>0</v>
      </c>
      <c r="F78" s="456"/>
      <c r="G78" s="368">
        <f t="shared" si="7"/>
        <v>0</v>
      </c>
      <c r="H78" s="369" t="s">
        <v>305</v>
      </c>
      <c r="I78" s="368">
        <f t="shared" si="8"/>
        <v>0</v>
      </c>
    </row>
    <row r="79" spans="1:9">
      <c r="A79" s="159" t="s">
        <v>1342</v>
      </c>
      <c r="B79" s="361" t="s">
        <v>162</v>
      </c>
      <c r="C79" s="361"/>
      <c r="D79" s="645">
        <v>50.4</v>
      </c>
      <c r="E79" s="479">
        <f t="shared" si="6"/>
        <v>0</v>
      </c>
      <c r="F79" s="456"/>
      <c r="G79" s="368">
        <f t="shared" si="7"/>
        <v>0</v>
      </c>
      <c r="H79" s="369" t="s">
        <v>311</v>
      </c>
      <c r="I79" s="368">
        <f t="shared" si="8"/>
        <v>0</v>
      </c>
    </row>
    <row r="80" spans="1:9">
      <c r="A80" s="159" t="s">
        <v>1342</v>
      </c>
      <c r="B80" s="361" t="s">
        <v>161</v>
      </c>
      <c r="C80" s="361"/>
      <c r="D80" s="645">
        <v>50.4</v>
      </c>
      <c r="E80" s="479">
        <f t="shared" si="6"/>
        <v>0</v>
      </c>
      <c r="F80" s="456"/>
      <c r="G80" s="368">
        <f t="shared" si="7"/>
        <v>0</v>
      </c>
      <c r="H80" s="369" t="s">
        <v>305</v>
      </c>
      <c r="I80" s="368">
        <f t="shared" si="8"/>
        <v>0</v>
      </c>
    </row>
    <row r="81" spans="1:9">
      <c r="A81" s="608" t="s">
        <v>792</v>
      </c>
      <c r="B81" s="361" t="s">
        <v>162</v>
      </c>
      <c r="C81" s="361"/>
      <c r="D81" s="645">
        <v>139</v>
      </c>
      <c r="E81" s="479">
        <f t="shared" si="6"/>
        <v>0</v>
      </c>
      <c r="F81" s="456"/>
      <c r="G81" s="368">
        <f t="shared" si="7"/>
        <v>0</v>
      </c>
      <c r="H81" s="369" t="s">
        <v>311</v>
      </c>
      <c r="I81" s="368">
        <f t="shared" si="8"/>
        <v>0</v>
      </c>
    </row>
    <row r="82" spans="1:9">
      <c r="A82" s="608" t="s">
        <v>792</v>
      </c>
      <c r="B82" s="361" t="s">
        <v>161</v>
      </c>
      <c r="C82" s="361" t="s">
        <v>1310</v>
      </c>
      <c r="D82" s="645">
        <v>139</v>
      </c>
      <c r="E82" s="479">
        <f t="shared" si="6"/>
        <v>0</v>
      </c>
      <c r="F82" s="456"/>
      <c r="G82" s="368">
        <f t="shared" si="7"/>
        <v>0</v>
      </c>
      <c r="H82" s="369" t="s">
        <v>706</v>
      </c>
      <c r="I82" s="368">
        <f t="shared" si="8"/>
        <v>0</v>
      </c>
    </row>
    <row r="83" spans="1:9">
      <c r="A83" s="608" t="s">
        <v>792</v>
      </c>
      <c r="B83" s="370" t="s">
        <v>163</v>
      </c>
      <c r="C83" s="361" t="s">
        <v>1309</v>
      </c>
      <c r="D83" s="645">
        <v>80</v>
      </c>
      <c r="E83" s="479">
        <f t="shared" si="6"/>
        <v>0</v>
      </c>
      <c r="F83" s="456"/>
      <c r="G83" s="368">
        <f t="shared" si="7"/>
        <v>0</v>
      </c>
      <c r="H83" s="369" t="s">
        <v>305</v>
      </c>
      <c r="I83" s="368">
        <f t="shared" si="8"/>
        <v>0</v>
      </c>
    </row>
    <row r="84" spans="1:9">
      <c r="A84" s="106" t="s">
        <v>303</v>
      </c>
      <c r="B84" s="361" t="s">
        <v>162</v>
      </c>
      <c r="C84" s="361"/>
      <c r="D84" s="645">
        <v>2</v>
      </c>
      <c r="E84" s="479">
        <f t="shared" ref="E84:E107" si="9">VLOOKUP(B84,$E$2:$F$9,2,FALSE)</f>
        <v>0</v>
      </c>
      <c r="F84" s="456"/>
      <c r="G84" s="368">
        <f t="shared" ref="G84:G91" si="10">(D84*E84)+F84</f>
        <v>0</v>
      </c>
      <c r="H84" s="369" t="s">
        <v>311</v>
      </c>
      <c r="I84" s="368">
        <f t="shared" ref="I84:I91" si="11">H84*G84</f>
        <v>0</v>
      </c>
    </row>
    <row r="85" spans="1:9">
      <c r="A85" s="106" t="s">
        <v>303</v>
      </c>
      <c r="B85" s="361" t="s">
        <v>161</v>
      </c>
      <c r="C85" s="361"/>
      <c r="D85" s="645">
        <v>2</v>
      </c>
      <c r="E85" s="479">
        <f t="shared" si="9"/>
        <v>0</v>
      </c>
      <c r="F85" s="456"/>
      <c r="G85" s="368">
        <f t="shared" si="10"/>
        <v>0</v>
      </c>
      <c r="H85" s="369" t="s">
        <v>305</v>
      </c>
      <c r="I85" s="368">
        <f t="shared" si="11"/>
        <v>0</v>
      </c>
    </row>
    <row r="86" spans="1:9">
      <c r="A86" s="106" t="s">
        <v>304</v>
      </c>
      <c r="B86" s="361" t="s">
        <v>162</v>
      </c>
      <c r="C86" s="361"/>
      <c r="D86" s="645">
        <v>15</v>
      </c>
      <c r="E86" s="479">
        <f t="shared" si="9"/>
        <v>0</v>
      </c>
      <c r="F86" s="456"/>
      <c r="G86" s="368">
        <f t="shared" si="10"/>
        <v>0</v>
      </c>
      <c r="H86" s="369" t="s">
        <v>311</v>
      </c>
      <c r="I86" s="368">
        <f t="shared" si="11"/>
        <v>0</v>
      </c>
    </row>
    <row r="87" spans="1:9">
      <c r="A87" s="106" t="s">
        <v>304</v>
      </c>
      <c r="B87" s="361" t="s">
        <v>161</v>
      </c>
      <c r="C87" s="361"/>
      <c r="D87" s="645">
        <v>15</v>
      </c>
      <c r="E87" s="479">
        <f t="shared" si="9"/>
        <v>0</v>
      </c>
      <c r="F87" s="456"/>
      <c r="G87" s="368">
        <f t="shared" si="10"/>
        <v>0</v>
      </c>
      <c r="H87" s="369" t="s">
        <v>305</v>
      </c>
      <c r="I87" s="368">
        <f t="shared" si="11"/>
        <v>0</v>
      </c>
    </row>
    <row r="88" spans="1:9">
      <c r="A88" s="106" t="s">
        <v>304</v>
      </c>
      <c r="B88" s="370" t="s">
        <v>163</v>
      </c>
      <c r="C88" s="361"/>
      <c r="D88" s="645">
        <v>4</v>
      </c>
      <c r="E88" s="479">
        <f t="shared" si="9"/>
        <v>0</v>
      </c>
      <c r="F88" s="456"/>
      <c r="G88" s="368">
        <f t="shared" si="10"/>
        <v>0</v>
      </c>
      <c r="H88" s="369" t="s">
        <v>305</v>
      </c>
      <c r="I88" s="368">
        <f t="shared" si="11"/>
        <v>0</v>
      </c>
    </row>
    <row r="89" spans="1:9">
      <c r="A89" s="106" t="s">
        <v>299</v>
      </c>
      <c r="B89" s="361" t="s">
        <v>162</v>
      </c>
      <c r="C89" s="361"/>
      <c r="D89" s="645">
        <v>143.30000000000001</v>
      </c>
      <c r="E89" s="479">
        <f t="shared" si="9"/>
        <v>0</v>
      </c>
      <c r="F89" s="456"/>
      <c r="G89" s="368">
        <f t="shared" si="10"/>
        <v>0</v>
      </c>
      <c r="H89" s="369" t="s">
        <v>311</v>
      </c>
      <c r="I89" s="368">
        <f t="shared" si="11"/>
        <v>0</v>
      </c>
    </row>
    <row r="90" spans="1:9">
      <c r="A90" s="106" t="s">
        <v>299</v>
      </c>
      <c r="B90" s="361" t="s">
        <v>161</v>
      </c>
      <c r="C90" s="361"/>
      <c r="D90" s="645">
        <v>143.30000000000001</v>
      </c>
      <c r="E90" s="479">
        <f t="shared" si="9"/>
        <v>0</v>
      </c>
      <c r="F90" s="456"/>
      <c r="G90" s="368">
        <f t="shared" si="10"/>
        <v>0</v>
      </c>
      <c r="H90" s="369" t="s">
        <v>305</v>
      </c>
      <c r="I90" s="368">
        <f t="shared" si="11"/>
        <v>0</v>
      </c>
    </row>
    <row r="91" spans="1:9">
      <c r="A91" s="106" t="s">
        <v>299</v>
      </c>
      <c r="B91" s="370" t="s">
        <v>163</v>
      </c>
      <c r="C91" s="361"/>
      <c r="D91" s="645">
        <v>23.4</v>
      </c>
      <c r="E91" s="479">
        <f t="shared" si="9"/>
        <v>0</v>
      </c>
      <c r="F91" s="456"/>
      <c r="G91" s="368">
        <f t="shared" si="10"/>
        <v>0</v>
      </c>
      <c r="H91" s="369" t="s">
        <v>305</v>
      </c>
      <c r="I91" s="368">
        <f t="shared" si="11"/>
        <v>0</v>
      </c>
    </row>
    <row r="92" spans="1:9">
      <c r="A92" s="106" t="s">
        <v>1238</v>
      </c>
      <c r="B92" s="361" t="s">
        <v>162</v>
      </c>
      <c r="C92" s="361"/>
      <c r="D92" s="645">
        <v>10.7</v>
      </c>
      <c r="E92" s="479">
        <f t="shared" si="9"/>
        <v>0</v>
      </c>
      <c r="F92" s="456"/>
      <c r="G92" s="368">
        <f t="shared" ref="G92:G97" si="12">(D92*E92)+F92</f>
        <v>0</v>
      </c>
      <c r="H92" s="369" t="s">
        <v>311</v>
      </c>
      <c r="I92" s="368">
        <f t="shared" ref="I92:I97" si="13">H92*G92</f>
        <v>0</v>
      </c>
    </row>
    <row r="93" spans="1:9">
      <c r="A93" s="106" t="s">
        <v>1238</v>
      </c>
      <c r="B93" s="361" t="s">
        <v>161</v>
      </c>
      <c r="C93" s="361"/>
      <c r="D93" s="645">
        <v>10.7</v>
      </c>
      <c r="E93" s="479">
        <f t="shared" si="9"/>
        <v>0</v>
      </c>
      <c r="F93" s="456"/>
      <c r="G93" s="368">
        <f t="shared" si="12"/>
        <v>0</v>
      </c>
      <c r="H93" s="369" t="s">
        <v>305</v>
      </c>
      <c r="I93" s="368">
        <f t="shared" si="13"/>
        <v>0</v>
      </c>
    </row>
    <row r="94" spans="1:9">
      <c r="A94" s="106" t="s">
        <v>1238</v>
      </c>
      <c r="B94" s="370" t="s">
        <v>163</v>
      </c>
      <c r="C94" s="361"/>
      <c r="D94" s="645">
        <v>10.4</v>
      </c>
      <c r="E94" s="479">
        <f t="shared" si="9"/>
        <v>0</v>
      </c>
      <c r="F94" s="456"/>
      <c r="G94" s="368">
        <f t="shared" si="12"/>
        <v>0</v>
      </c>
      <c r="H94" s="369" t="s">
        <v>305</v>
      </c>
      <c r="I94" s="368">
        <f t="shared" si="13"/>
        <v>0</v>
      </c>
    </row>
    <row r="95" spans="1:9">
      <c r="A95" s="106" t="s">
        <v>1237</v>
      </c>
      <c r="B95" s="361" t="s">
        <v>162</v>
      </c>
      <c r="C95" s="361"/>
      <c r="D95" s="645">
        <v>49.4</v>
      </c>
      <c r="E95" s="479">
        <f t="shared" si="9"/>
        <v>0</v>
      </c>
      <c r="F95" s="456"/>
      <c r="G95" s="368">
        <f t="shared" si="12"/>
        <v>0</v>
      </c>
      <c r="H95" s="369" t="s">
        <v>311</v>
      </c>
      <c r="I95" s="368">
        <f t="shared" si="13"/>
        <v>0</v>
      </c>
    </row>
    <row r="96" spans="1:9">
      <c r="A96" s="106" t="s">
        <v>1237</v>
      </c>
      <c r="B96" s="361" t="s">
        <v>161</v>
      </c>
      <c r="C96" s="361"/>
      <c r="D96" s="645">
        <v>49.4</v>
      </c>
      <c r="E96" s="479">
        <f t="shared" si="9"/>
        <v>0</v>
      </c>
      <c r="F96" s="456"/>
      <c r="G96" s="368">
        <f t="shared" si="12"/>
        <v>0</v>
      </c>
      <c r="H96" s="369" t="s">
        <v>305</v>
      </c>
      <c r="I96" s="368">
        <f t="shared" si="13"/>
        <v>0</v>
      </c>
    </row>
    <row r="97" spans="1:9">
      <c r="A97" s="106" t="s">
        <v>1237</v>
      </c>
      <c r="B97" s="370" t="s">
        <v>163</v>
      </c>
      <c r="C97" s="361"/>
      <c r="D97" s="645">
        <v>29.9</v>
      </c>
      <c r="E97" s="479">
        <f t="shared" si="9"/>
        <v>0</v>
      </c>
      <c r="F97" s="456"/>
      <c r="G97" s="368">
        <f t="shared" si="12"/>
        <v>0</v>
      </c>
      <c r="H97" s="369" t="s">
        <v>305</v>
      </c>
      <c r="I97" s="368">
        <f t="shared" si="13"/>
        <v>0</v>
      </c>
    </row>
    <row r="98" spans="1:9">
      <c r="A98" s="106" t="s">
        <v>1240</v>
      </c>
      <c r="B98" s="361" t="s">
        <v>162</v>
      </c>
      <c r="C98" s="361"/>
      <c r="D98" s="645">
        <v>608</v>
      </c>
      <c r="E98" s="479">
        <f t="shared" si="9"/>
        <v>0</v>
      </c>
      <c r="F98" s="456"/>
      <c r="G98" s="368">
        <f t="shared" ref="G98:G111" si="14">(D98*E98)+F98</f>
        <v>0</v>
      </c>
      <c r="H98" s="369" t="s">
        <v>311</v>
      </c>
      <c r="I98" s="368">
        <f t="shared" ref="I98:I111" si="15">H98*G98</f>
        <v>0</v>
      </c>
    </row>
    <row r="99" spans="1:9">
      <c r="A99" s="106" t="s">
        <v>1240</v>
      </c>
      <c r="B99" s="361" t="s">
        <v>161</v>
      </c>
      <c r="C99" s="361"/>
      <c r="D99" s="645">
        <v>608</v>
      </c>
      <c r="E99" s="479">
        <f t="shared" si="9"/>
        <v>0</v>
      </c>
      <c r="F99" s="456"/>
      <c r="G99" s="368">
        <f t="shared" si="14"/>
        <v>0</v>
      </c>
      <c r="H99" s="369" t="s">
        <v>305</v>
      </c>
      <c r="I99" s="368">
        <f t="shared" si="15"/>
        <v>0</v>
      </c>
    </row>
    <row r="100" spans="1:9">
      <c r="A100" s="106" t="s">
        <v>1241</v>
      </c>
      <c r="B100" s="361" t="s">
        <v>162</v>
      </c>
      <c r="C100" s="361"/>
      <c r="D100" s="645">
        <v>535.5</v>
      </c>
      <c r="E100" s="479">
        <f t="shared" si="9"/>
        <v>0</v>
      </c>
      <c r="F100" s="456"/>
      <c r="G100" s="368">
        <f t="shared" ref="G100:G105" si="16">(D100*E100)+F100</f>
        <v>0</v>
      </c>
      <c r="H100" s="369" t="s">
        <v>311</v>
      </c>
      <c r="I100" s="368">
        <f t="shared" ref="I100:I105" si="17">H100*G100</f>
        <v>0</v>
      </c>
    </row>
    <row r="101" spans="1:9">
      <c r="A101" s="106" t="s">
        <v>1241</v>
      </c>
      <c r="B101" s="361" t="s">
        <v>161</v>
      </c>
      <c r="C101" s="361"/>
      <c r="D101" s="645">
        <v>535.5</v>
      </c>
      <c r="E101" s="479">
        <f t="shared" si="9"/>
        <v>0</v>
      </c>
      <c r="F101" s="456"/>
      <c r="G101" s="368">
        <f t="shared" si="16"/>
        <v>0</v>
      </c>
      <c r="H101" s="369" t="s">
        <v>305</v>
      </c>
      <c r="I101" s="368">
        <f t="shared" si="17"/>
        <v>0</v>
      </c>
    </row>
    <row r="102" spans="1:9">
      <c r="A102" s="106" t="s">
        <v>1241</v>
      </c>
      <c r="B102" s="370" t="s">
        <v>163</v>
      </c>
      <c r="C102" s="361"/>
      <c r="D102" s="645">
        <v>90.8</v>
      </c>
      <c r="E102" s="479">
        <f t="shared" si="9"/>
        <v>0</v>
      </c>
      <c r="F102" s="456"/>
      <c r="G102" s="368">
        <f t="shared" si="16"/>
        <v>0</v>
      </c>
      <c r="H102" s="369" t="s">
        <v>305</v>
      </c>
      <c r="I102" s="368">
        <f t="shared" si="17"/>
        <v>0</v>
      </c>
    </row>
    <row r="103" spans="1:9">
      <c r="A103" s="106" t="s">
        <v>1242</v>
      </c>
      <c r="B103" s="361" t="s">
        <v>162</v>
      </c>
      <c r="C103" s="361"/>
      <c r="D103" s="645">
        <v>74.5</v>
      </c>
      <c r="E103" s="479">
        <f t="shared" si="9"/>
        <v>0</v>
      </c>
      <c r="F103" s="456"/>
      <c r="G103" s="368">
        <f t="shared" si="16"/>
        <v>0</v>
      </c>
      <c r="H103" s="369" t="s">
        <v>311</v>
      </c>
      <c r="I103" s="368">
        <f t="shared" si="17"/>
        <v>0</v>
      </c>
    </row>
    <row r="104" spans="1:9">
      <c r="A104" s="106" t="s">
        <v>1242</v>
      </c>
      <c r="B104" s="361" t="s">
        <v>161</v>
      </c>
      <c r="C104" s="361"/>
      <c r="D104" s="645">
        <v>74.5</v>
      </c>
      <c r="E104" s="479">
        <f t="shared" si="9"/>
        <v>0</v>
      </c>
      <c r="F104" s="456"/>
      <c r="G104" s="368">
        <f t="shared" si="16"/>
        <v>0</v>
      </c>
      <c r="H104" s="369" t="s">
        <v>305</v>
      </c>
      <c r="I104" s="368">
        <f t="shared" si="17"/>
        <v>0</v>
      </c>
    </row>
    <row r="105" spans="1:9">
      <c r="A105" s="106" t="s">
        <v>1242</v>
      </c>
      <c r="B105" s="370" t="s">
        <v>163</v>
      </c>
      <c r="C105" s="361"/>
      <c r="D105" s="645">
        <v>26</v>
      </c>
      <c r="E105" s="479">
        <f t="shared" si="9"/>
        <v>0</v>
      </c>
      <c r="F105" s="456"/>
      <c r="G105" s="368">
        <f t="shared" si="16"/>
        <v>0</v>
      </c>
      <c r="H105" s="369" t="s">
        <v>305</v>
      </c>
      <c r="I105" s="368">
        <f t="shared" si="17"/>
        <v>0</v>
      </c>
    </row>
    <row r="106" spans="1:9">
      <c r="A106" s="106" t="s">
        <v>1243</v>
      </c>
      <c r="B106" s="361" t="s">
        <v>162</v>
      </c>
      <c r="C106" s="361"/>
      <c r="D106" s="645">
        <v>20.100000000000001</v>
      </c>
      <c r="E106" s="479">
        <f t="shared" si="9"/>
        <v>0</v>
      </c>
      <c r="F106" s="456"/>
      <c r="G106" s="368">
        <f t="shared" si="14"/>
        <v>0</v>
      </c>
      <c r="H106" s="369" t="s">
        <v>311</v>
      </c>
      <c r="I106" s="368">
        <f t="shared" si="15"/>
        <v>0</v>
      </c>
    </row>
    <row r="107" spans="1:9">
      <c r="A107" s="106" t="s">
        <v>1243</v>
      </c>
      <c r="B107" s="361" t="s">
        <v>161</v>
      </c>
      <c r="C107" s="361"/>
      <c r="D107" s="645">
        <v>20.100000000000001</v>
      </c>
      <c r="E107" s="479">
        <f t="shared" si="9"/>
        <v>0</v>
      </c>
      <c r="F107" s="456"/>
      <c r="G107" s="368">
        <f t="shared" si="14"/>
        <v>0</v>
      </c>
      <c r="H107" s="369" t="s">
        <v>305</v>
      </c>
      <c r="I107" s="368">
        <f t="shared" si="15"/>
        <v>0</v>
      </c>
    </row>
    <row r="108" spans="1:9">
      <c r="A108" s="106" t="s">
        <v>1243</v>
      </c>
      <c r="B108" s="370" t="s">
        <v>163</v>
      </c>
      <c r="C108" s="361"/>
      <c r="D108" s="645">
        <v>13.6</v>
      </c>
      <c r="E108" s="479">
        <f t="shared" ref="E108:E117" si="18">VLOOKUP(B108,$E$2:$F$9,2,FALSE)</f>
        <v>0</v>
      </c>
      <c r="F108" s="456"/>
      <c r="G108" s="368">
        <f t="shared" si="14"/>
        <v>0</v>
      </c>
      <c r="H108" s="369" t="s">
        <v>305</v>
      </c>
      <c r="I108" s="368">
        <f t="shared" si="15"/>
        <v>0</v>
      </c>
    </row>
    <row r="109" spans="1:9">
      <c r="A109" s="106" t="s">
        <v>1244</v>
      </c>
      <c r="B109" s="361" t="s">
        <v>162</v>
      </c>
      <c r="C109" s="361"/>
      <c r="D109" s="645">
        <v>353.5</v>
      </c>
      <c r="E109" s="479">
        <f t="shared" si="18"/>
        <v>0</v>
      </c>
      <c r="F109" s="456"/>
      <c r="G109" s="368">
        <f t="shared" si="14"/>
        <v>0</v>
      </c>
      <c r="H109" s="369" t="s">
        <v>311</v>
      </c>
      <c r="I109" s="368">
        <f t="shared" si="15"/>
        <v>0</v>
      </c>
    </row>
    <row r="110" spans="1:9">
      <c r="A110" s="106" t="s">
        <v>1244</v>
      </c>
      <c r="B110" s="361" t="s">
        <v>161</v>
      </c>
      <c r="C110" s="361"/>
      <c r="D110" s="645">
        <v>353.5</v>
      </c>
      <c r="E110" s="479">
        <f t="shared" si="18"/>
        <v>0</v>
      </c>
      <c r="F110" s="456"/>
      <c r="G110" s="368">
        <f t="shared" si="14"/>
        <v>0</v>
      </c>
      <c r="H110" s="369" t="s">
        <v>305</v>
      </c>
      <c r="I110" s="368">
        <f t="shared" si="15"/>
        <v>0</v>
      </c>
    </row>
    <row r="111" spans="1:9">
      <c r="A111" s="106" t="s">
        <v>1244</v>
      </c>
      <c r="B111" s="370" t="s">
        <v>163</v>
      </c>
      <c r="C111" s="361"/>
      <c r="D111" s="645">
        <v>52</v>
      </c>
      <c r="E111" s="479">
        <f t="shared" si="18"/>
        <v>0</v>
      </c>
      <c r="F111" s="456"/>
      <c r="G111" s="368">
        <f t="shared" si="14"/>
        <v>0</v>
      </c>
      <c r="H111" s="369" t="s">
        <v>305</v>
      </c>
      <c r="I111" s="368">
        <f t="shared" si="15"/>
        <v>0</v>
      </c>
    </row>
    <row r="112" spans="1:9">
      <c r="A112" s="106" t="s">
        <v>1245</v>
      </c>
      <c r="B112" s="361" t="s">
        <v>162</v>
      </c>
      <c r="C112" s="361"/>
      <c r="D112" s="645">
        <v>273.10000000000002</v>
      </c>
      <c r="E112" s="479">
        <f t="shared" si="18"/>
        <v>0</v>
      </c>
      <c r="F112" s="456"/>
      <c r="G112" s="368">
        <f t="shared" ref="G112:G117" si="19">(D112*E112)+F112</f>
        <v>0</v>
      </c>
      <c r="H112" s="369" t="s">
        <v>311</v>
      </c>
      <c r="I112" s="368">
        <f t="shared" ref="I112:I117" si="20">H112*G112</f>
        <v>0</v>
      </c>
    </row>
    <row r="113" spans="1:9">
      <c r="A113" s="106" t="s">
        <v>1245</v>
      </c>
      <c r="B113" s="361" t="s">
        <v>161</v>
      </c>
      <c r="C113" s="361"/>
      <c r="D113" s="645">
        <v>273.10000000000002</v>
      </c>
      <c r="E113" s="479">
        <f t="shared" si="18"/>
        <v>0</v>
      </c>
      <c r="F113" s="456"/>
      <c r="G113" s="368">
        <f t="shared" si="19"/>
        <v>0</v>
      </c>
      <c r="H113" s="369" t="s">
        <v>305</v>
      </c>
      <c r="I113" s="368">
        <f t="shared" si="20"/>
        <v>0</v>
      </c>
    </row>
    <row r="114" spans="1:9">
      <c r="A114" s="106" t="s">
        <v>1245</v>
      </c>
      <c r="B114" s="370" t="s">
        <v>163</v>
      </c>
      <c r="C114" s="361"/>
      <c r="D114" s="645">
        <v>324</v>
      </c>
      <c r="E114" s="479">
        <f t="shared" si="18"/>
        <v>0</v>
      </c>
      <c r="F114" s="456"/>
      <c r="G114" s="368">
        <f t="shared" si="19"/>
        <v>0</v>
      </c>
      <c r="H114" s="369" t="s">
        <v>305</v>
      </c>
      <c r="I114" s="368">
        <f t="shared" si="20"/>
        <v>0</v>
      </c>
    </row>
    <row r="115" spans="1:9">
      <c r="A115" s="106" t="s">
        <v>1246</v>
      </c>
      <c r="B115" s="361" t="s">
        <v>162</v>
      </c>
      <c r="C115" s="361"/>
      <c r="D115" s="645">
        <v>11.7</v>
      </c>
      <c r="E115" s="479">
        <f t="shared" si="18"/>
        <v>0</v>
      </c>
      <c r="F115" s="456"/>
      <c r="G115" s="368">
        <f t="shared" si="19"/>
        <v>0</v>
      </c>
      <c r="H115" s="369" t="s">
        <v>311</v>
      </c>
      <c r="I115" s="368">
        <f t="shared" si="20"/>
        <v>0</v>
      </c>
    </row>
    <row r="116" spans="1:9">
      <c r="A116" s="106" t="s">
        <v>1246</v>
      </c>
      <c r="B116" s="361" t="s">
        <v>161</v>
      </c>
      <c r="C116" s="361"/>
      <c r="D116" s="645">
        <v>11.7</v>
      </c>
      <c r="E116" s="479">
        <f t="shared" si="18"/>
        <v>0</v>
      </c>
      <c r="F116" s="456"/>
      <c r="G116" s="368">
        <f t="shared" si="19"/>
        <v>0</v>
      </c>
      <c r="H116" s="369" t="s">
        <v>305</v>
      </c>
      <c r="I116" s="368">
        <f t="shared" si="20"/>
        <v>0</v>
      </c>
    </row>
    <row r="117" spans="1:9">
      <c r="A117" s="106" t="s">
        <v>1246</v>
      </c>
      <c r="B117" s="370" t="s">
        <v>163</v>
      </c>
      <c r="C117" s="361"/>
      <c r="D117" s="645">
        <v>5.0999999999999996</v>
      </c>
      <c r="E117" s="479">
        <f t="shared" si="18"/>
        <v>0</v>
      </c>
      <c r="F117" s="456"/>
      <c r="G117" s="368">
        <f t="shared" si="19"/>
        <v>0</v>
      </c>
      <c r="H117" s="369" t="s">
        <v>305</v>
      </c>
      <c r="I117" s="368">
        <f t="shared" si="20"/>
        <v>0</v>
      </c>
    </row>
    <row r="118" spans="1:9">
      <c r="B118" s="367"/>
      <c r="C118" s="367"/>
      <c r="E118" s="367"/>
      <c r="G118" s="367"/>
      <c r="H118" s="367"/>
      <c r="I118" s="367"/>
    </row>
    <row r="119" spans="1:9">
      <c r="A119" s="471" t="s">
        <v>8</v>
      </c>
      <c r="B119" s="472"/>
      <c r="C119" s="475"/>
      <c r="D119" s="646">
        <f>SUM(D11:D117)</f>
        <v>13817.370000000004</v>
      </c>
      <c r="E119" s="472"/>
      <c r="F119" s="470">
        <f>SUM(F11:F117)</f>
        <v>0</v>
      </c>
      <c r="G119" s="474"/>
      <c r="H119" s="475"/>
      <c r="I119" s="473">
        <f>SUM(I11:I117)</f>
        <v>0</v>
      </c>
    </row>
  </sheetData>
  <autoFilter ref="A10:S117" xr:uid="{00000000-0009-0000-0000-00000A000000}"/>
  <sortState xmlns:xlrd2="http://schemas.microsoft.com/office/spreadsheetml/2017/richdata2" ref="A11:WVF80">
    <sortCondition ref="A11:A80"/>
  </sortState>
  <phoneticPr fontId="111"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223"/>
  <sheetViews>
    <sheetView showGridLines="0" zoomScale="85" zoomScaleNormal="85" zoomScaleSheetLayoutView="100" zoomScalePageLayoutView="50" workbookViewId="0">
      <pane ySplit="11" topLeftCell="A165" activePane="bottomLeft" state="frozen"/>
      <selection activeCell="D33" sqref="D33"/>
      <selection pane="bottomLeft" activeCell="A12" sqref="A12:XFD12"/>
    </sheetView>
  </sheetViews>
  <sheetFormatPr defaultColWidth="9.140625" defaultRowHeight="13.5"/>
  <cols>
    <col min="1" max="1" width="41.140625" style="552" customWidth="1"/>
    <col min="2" max="2" width="24" style="552" customWidth="1"/>
    <col min="3" max="3" width="34.5703125" style="552" customWidth="1"/>
    <col min="4" max="4" width="40.28515625" style="552" bestFit="1" customWidth="1"/>
    <col min="5" max="5" width="14.7109375" style="565" customWidth="1"/>
    <col min="6" max="6" width="12.85546875" style="565" bestFit="1" customWidth="1"/>
    <col min="7" max="7" width="16.140625" style="565" bestFit="1" customWidth="1"/>
    <col min="8" max="8" width="15.42578125" style="565" customWidth="1"/>
    <col min="9" max="9" width="32.28515625" style="552" bestFit="1" customWidth="1"/>
    <col min="10" max="10" width="22.5703125" customWidth="1"/>
    <col min="12" max="12" width="10.7109375" customWidth="1"/>
    <col min="17" max="16384" width="9.140625" style="359"/>
  </cols>
  <sheetData>
    <row r="1" spans="1:9">
      <c r="A1" s="576" t="s">
        <v>27</v>
      </c>
      <c r="B1" s="549"/>
      <c r="C1" s="549"/>
      <c r="D1" s="549"/>
      <c r="E1" s="562"/>
      <c r="F1" s="562"/>
      <c r="G1" s="562"/>
      <c r="H1" s="562"/>
      <c r="I1" s="549"/>
    </row>
    <row r="2" spans="1:9" ht="17.25">
      <c r="A2" s="584"/>
      <c r="B2" s="549"/>
      <c r="C2" s="549"/>
      <c r="D2" s="549"/>
      <c r="E2" s="562"/>
      <c r="F2" s="562"/>
      <c r="G2" s="395"/>
      <c r="H2" s="395"/>
      <c r="I2" s="549"/>
    </row>
    <row r="3" spans="1:9" ht="17.25">
      <c r="A3" s="577" t="str">
        <f>'1-Contractblad totaal'!A3</f>
        <v>Naam opdrachtgever</v>
      </c>
      <c r="B3" s="394" t="str">
        <f>'1-Contractblad totaal'!B3</f>
        <v xml:space="preserve">NRG en TNO </v>
      </c>
      <c r="C3" s="557"/>
      <c r="D3" s="549"/>
      <c r="E3" s="562"/>
      <c r="F3" s="562"/>
      <c r="G3" s="562"/>
      <c r="H3" s="395"/>
      <c r="I3" s="394"/>
    </row>
    <row r="4" spans="1:9" ht="17.25">
      <c r="A4" s="577" t="str">
        <f>'1-Contractblad totaal'!A4</f>
        <v>Calculatie onderdeel</v>
      </c>
      <c r="B4" s="394" t="str">
        <f ca="1">MID(CELL("bestandsnaam",$C$8),SEARCH("]",CELL("bestandsnaam",$C$8),1)+1,256)</f>
        <v>12-Sanitaire voorzieningen</v>
      </c>
      <c r="C4" s="557"/>
      <c r="D4" s="549" t="s">
        <v>1366</v>
      </c>
      <c r="E4" s="562"/>
      <c r="F4" s="562"/>
      <c r="G4" s="395"/>
      <c r="H4" s="395"/>
      <c r="I4" s="394"/>
    </row>
    <row r="5" spans="1:9" ht="17.25">
      <c r="A5" s="577" t="str">
        <f>'1-Contractblad totaal'!A5</f>
        <v>Gebouw/plaats</v>
      </c>
      <c r="B5" s="394" t="str">
        <f>'1-Contractblad totaal'!B5</f>
        <v xml:space="preserve">Petten, Alkmaar &amp; Arnhem </v>
      </c>
      <c r="C5" s="557"/>
      <c r="D5" s="549"/>
      <c r="E5" s="562"/>
      <c r="F5" s="562"/>
      <c r="G5" s="562"/>
      <c r="H5" s="395"/>
      <c r="I5" s="394"/>
    </row>
    <row r="6" spans="1:9" ht="17.25">
      <c r="A6" s="577" t="str">
        <f>'1-Contractblad totaal'!A6</f>
        <v>Referentie nummer</v>
      </c>
      <c r="B6" s="394" t="str">
        <f>'1-Contractblad totaal'!B6</f>
        <v>NRG/TNO-EA-MvdK-2022</v>
      </c>
      <c r="C6" s="557"/>
      <c r="D6" s="549"/>
      <c r="E6" s="562"/>
      <c r="F6" s="395"/>
      <c r="G6" s="395"/>
      <c r="H6" s="395"/>
      <c r="I6" s="394"/>
    </row>
    <row r="7" spans="1:9" ht="17.25">
      <c r="A7" s="577" t="str">
        <f>'1-Contractblad totaal'!A8</f>
        <v>Naam dienstverlener</v>
      </c>
      <c r="B7" s="394">
        <f>'1-Contractblad totaal'!B8</f>
        <v>0</v>
      </c>
      <c r="C7" s="557"/>
      <c r="D7" s="549"/>
      <c r="E7" s="562"/>
      <c r="F7" s="562"/>
      <c r="G7" s="562"/>
      <c r="H7" s="568"/>
      <c r="I7" s="394"/>
    </row>
    <row r="8" spans="1:9" ht="17.25">
      <c r="A8" s="577" t="str">
        <f>'1-Contractblad totaal'!A9</f>
        <v>Prijspeil</v>
      </c>
      <c r="B8" s="111">
        <f>'1-Contractblad totaal'!B9</f>
        <v>44652</v>
      </c>
      <c r="C8" s="557"/>
      <c r="D8" s="557"/>
      <c r="E8" s="551"/>
      <c r="F8" s="395"/>
      <c r="G8" s="568"/>
      <c r="H8" s="568"/>
      <c r="I8" s="111"/>
    </row>
    <row r="9" spans="1:9" ht="17.25">
      <c r="A9" s="585"/>
      <c r="B9" s="578"/>
      <c r="C9" s="559"/>
      <c r="D9" s="559"/>
      <c r="E9" s="558"/>
      <c r="F9" s="396"/>
      <c r="G9" s="568"/>
      <c r="H9" s="568"/>
      <c r="I9" s="578"/>
    </row>
    <row r="10" spans="1:9" ht="17.25">
      <c r="A10" s="585"/>
      <c r="B10" s="578"/>
      <c r="C10" s="559"/>
      <c r="D10" s="559"/>
      <c r="E10" s="558"/>
      <c r="F10" s="396"/>
      <c r="G10" s="568"/>
      <c r="H10" s="568"/>
      <c r="I10" s="578"/>
    </row>
    <row r="11" spans="1:9" ht="38.25">
      <c r="A11" s="523" t="s">
        <v>106</v>
      </c>
      <c r="B11" s="523" t="s">
        <v>271</v>
      </c>
      <c r="C11" s="579" t="s">
        <v>173</v>
      </c>
      <c r="D11" s="550" t="s">
        <v>171</v>
      </c>
      <c r="E11" s="524" t="s">
        <v>798</v>
      </c>
      <c r="F11" s="524" t="s">
        <v>1365</v>
      </c>
      <c r="G11" s="525" t="s">
        <v>174</v>
      </c>
      <c r="H11" s="526" t="s">
        <v>172</v>
      </c>
      <c r="I11" s="523" t="s">
        <v>1364</v>
      </c>
    </row>
    <row r="12" spans="1:9">
      <c r="A12" s="580" t="s">
        <v>284</v>
      </c>
      <c r="B12" s="581" t="s">
        <v>272</v>
      </c>
      <c r="C12" s="555" t="s">
        <v>276</v>
      </c>
      <c r="D12" s="553"/>
      <c r="E12" s="554" t="s">
        <v>780</v>
      </c>
      <c r="F12" s="527">
        <v>2</v>
      </c>
      <c r="G12" s="569"/>
      <c r="H12" s="570">
        <f>F12*G12*12</f>
        <v>0</v>
      </c>
      <c r="I12" s="581" t="s">
        <v>1281</v>
      </c>
    </row>
    <row r="13" spans="1:9">
      <c r="A13" s="580" t="s">
        <v>284</v>
      </c>
      <c r="B13" s="581" t="s">
        <v>272</v>
      </c>
      <c r="C13" s="555" t="s">
        <v>797</v>
      </c>
      <c r="D13" s="553"/>
      <c r="E13" s="554"/>
      <c r="F13" s="527">
        <v>3</v>
      </c>
      <c r="G13" s="569"/>
      <c r="H13" s="570">
        <f>F13*G13*12</f>
        <v>0</v>
      </c>
      <c r="I13" s="581"/>
    </row>
    <row r="14" spans="1:9">
      <c r="A14" s="580" t="s">
        <v>284</v>
      </c>
      <c r="B14" s="581" t="s">
        <v>272</v>
      </c>
      <c r="C14" s="555" t="s">
        <v>273</v>
      </c>
      <c r="D14" s="553"/>
      <c r="E14" s="554"/>
      <c r="F14" s="527">
        <v>5</v>
      </c>
      <c r="G14" s="569"/>
      <c r="H14" s="570">
        <f>F14*G14*12</f>
        <v>0</v>
      </c>
      <c r="I14" s="581"/>
    </row>
    <row r="15" spans="1:9">
      <c r="A15" s="580" t="s">
        <v>284</v>
      </c>
      <c r="B15" s="581" t="s">
        <v>272</v>
      </c>
      <c r="C15" s="555" t="s">
        <v>274</v>
      </c>
      <c r="D15" s="553"/>
      <c r="E15" s="554"/>
      <c r="F15" s="527">
        <v>4</v>
      </c>
      <c r="G15" s="569"/>
      <c r="H15" s="570">
        <f>F15*G15*12</f>
        <v>0</v>
      </c>
      <c r="I15" s="581"/>
    </row>
    <row r="16" spans="1:9">
      <c r="A16" s="580" t="s">
        <v>284</v>
      </c>
      <c r="B16" s="581" t="s">
        <v>272</v>
      </c>
      <c r="C16" s="555" t="s">
        <v>799</v>
      </c>
      <c r="D16" s="553"/>
      <c r="E16" s="554"/>
      <c r="F16" s="527">
        <v>2</v>
      </c>
      <c r="G16" s="569"/>
      <c r="H16" s="570">
        <f>F16*G16*12</f>
        <v>0</v>
      </c>
      <c r="I16" s="581"/>
    </row>
    <row r="17" spans="1:9">
      <c r="A17" s="580" t="s">
        <v>284</v>
      </c>
      <c r="B17" s="581" t="s">
        <v>272</v>
      </c>
      <c r="C17" s="555" t="s">
        <v>275</v>
      </c>
      <c r="D17" s="553"/>
      <c r="E17" s="554"/>
      <c r="F17" s="527">
        <v>3</v>
      </c>
      <c r="G17" s="569"/>
      <c r="H17" s="570">
        <f t="shared" ref="H17:H101" si="0">F17*G17*12</f>
        <v>0</v>
      </c>
      <c r="I17" s="581"/>
    </row>
    <row r="18" spans="1:9">
      <c r="A18" s="580" t="s">
        <v>284</v>
      </c>
      <c r="B18" s="581" t="s">
        <v>272</v>
      </c>
      <c r="C18" s="555" t="s">
        <v>796</v>
      </c>
      <c r="D18" s="553"/>
      <c r="E18" s="554"/>
      <c r="F18" s="527">
        <v>1</v>
      </c>
      <c r="G18" s="569"/>
      <c r="H18" s="570">
        <f t="shared" si="0"/>
        <v>0</v>
      </c>
      <c r="I18" s="581"/>
    </row>
    <row r="19" spans="1:9">
      <c r="A19" s="580" t="s">
        <v>284</v>
      </c>
      <c r="B19" s="581" t="s">
        <v>272</v>
      </c>
      <c r="C19" s="555" t="s">
        <v>803</v>
      </c>
      <c r="D19" s="553"/>
      <c r="E19" s="554"/>
      <c r="F19" s="527">
        <v>4</v>
      </c>
      <c r="G19" s="569"/>
      <c r="H19" s="656">
        <f t="shared" si="0"/>
        <v>0</v>
      </c>
      <c r="I19" s="581"/>
    </row>
    <row r="20" spans="1:9">
      <c r="A20" s="580" t="s">
        <v>285</v>
      </c>
      <c r="B20" s="581" t="s">
        <v>272</v>
      </c>
      <c r="C20" s="555" t="s">
        <v>276</v>
      </c>
      <c r="D20" s="553"/>
      <c r="E20" s="563" t="s">
        <v>780</v>
      </c>
      <c r="F20" s="571">
        <v>1</v>
      </c>
      <c r="G20" s="569"/>
      <c r="H20" s="656">
        <f t="shared" si="0"/>
        <v>0</v>
      </c>
      <c r="I20" s="581"/>
    </row>
    <row r="21" spans="1:9">
      <c r="A21" s="580" t="s">
        <v>285</v>
      </c>
      <c r="B21" s="581" t="s">
        <v>272</v>
      </c>
      <c r="C21" s="555" t="s">
        <v>273</v>
      </c>
      <c r="D21" s="553"/>
      <c r="E21" s="563"/>
      <c r="F21" s="571">
        <v>2</v>
      </c>
      <c r="G21" s="569"/>
      <c r="H21" s="656">
        <f t="shared" si="0"/>
        <v>0</v>
      </c>
      <c r="I21" s="581"/>
    </row>
    <row r="22" spans="1:9">
      <c r="A22" s="580" t="s">
        <v>285</v>
      </c>
      <c r="B22" s="581" t="s">
        <v>272</v>
      </c>
      <c r="C22" s="555" t="s">
        <v>274</v>
      </c>
      <c r="D22" s="553"/>
      <c r="E22" s="563"/>
      <c r="F22" s="571">
        <v>3</v>
      </c>
      <c r="G22" s="569"/>
      <c r="H22" s="656">
        <f t="shared" si="0"/>
        <v>0</v>
      </c>
      <c r="I22" s="581"/>
    </row>
    <row r="23" spans="1:9">
      <c r="A23" s="580" t="s">
        <v>285</v>
      </c>
      <c r="B23" s="581" t="s">
        <v>272</v>
      </c>
      <c r="C23" s="555" t="s">
        <v>799</v>
      </c>
      <c r="D23" s="553"/>
      <c r="E23" s="563"/>
      <c r="F23" s="571">
        <v>6</v>
      </c>
      <c r="G23" s="569"/>
      <c r="H23" s="656">
        <f t="shared" si="0"/>
        <v>0</v>
      </c>
      <c r="I23" s="581"/>
    </row>
    <row r="24" spans="1:9">
      <c r="A24" s="580" t="s">
        <v>285</v>
      </c>
      <c r="B24" s="581" t="s">
        <v>272</v>
      </c>
      <c r="C24" s="555" t="s">
        <v>275</v>
      </c>
      <c r="D24" s="553"/>
      <c r="E24" s="563"/>
      <c r="F24" s="571">
        <v>3</v>
      </c>
      <c r="G24" s="569"/>
      <c r="H24" s="656">
        <f t="shared" si="0"/>
        <v>0</v>
      </c>
      <c r="I24" s="581"/>
    </row>
    <row r="25" spans="1:9">
      <c r="A25" s="580" t="s">
        <v>285</v>
      </c>
      <c r="B25" s="581" t="s">
        <v>272</v>
      </c>
      <c r="C25" s="555" t="s">
        <v>796</v>
      </c>
      <c r="D25" s="553"/>
      <c r="E25" s="563"/>
      <c r="F25" s="571">
        <v>1</v>
      </c>
      <c r="G25" s="569"/>
      <c r="H25" s="656">
        <f t="shared" si="0"/>
        <v>0</v>
      </c>
      <c r="I25" s="581"/>
    </row>
    <row r="26" spans="1:9">
      <c r="A26" s="580" t="s">
        <v>285</v>
      </c>
      <c r="B26" s="581" t="s">
        <v>272</v>
      </c>
      <c r="C26" s="555" t="s">
        <v>803</v>
      </c>
      <c r="D26" s="553"/>
      <c r="E26" s="563"/>
      <c r="F26" s="571">
        <v>3</v>
      </c>
      <c r="G26" s="569"/>
      <c r="H26" s="656">
        <f t="shared" si="0"/>
        <v>0</v>
      </c>
      <c r="I26" s="581"/>
    </row>
    <row r="27" spans="1:9">
      <c r="A27" s="556" t="s">
        <v>793</v>
      </c>
      <c r="B27" s="581" t="s">
        <v>272</v>
      </c>
      <c r="C27" s="555" t="s">
        <v>799</v>
      </c>
      <c r="D27" s="553"/>
      <c r="E27" s="563"/>
      <c r="F27" s="571">
        <v>1</v>
      </c>
      <c r="G27" s="569"/>
      <c r="H27" s="656">
        <f t="shared" ref="H27:H39" si="1">F27*G27*12</f>
        <v>0</v>
      </c>
      <c r="I27" s="581"/>
    </row>
    <row r="28" spans="1:9">
      <c r="A28" s="556" t="s">
        <v>793</v>
      </c>
      <c r="B28" s="581" t="s">
        <v>272</v>
      </c>
      <c r="C28" s="555" t="s">
        <v>273</v>
      </c>
      <c r="D28" s="553"/>
      <c r="E28" s="563"/>
      <c r="F28" s="571">
        <v>1</v>
      </c>
      <c r="G28" s="569"/>
      <c r="H28" s="656">
        <f t="shared" si="1"/>
        <v>0</v>
      </c>
      <c r="I28" s="581"/>
    </row>
    <row r="29" spans="1:9">
      <c r="A29" s="556" t="s">
        <v>793</v>
      </c>
      <c r="B29" s="581" t="s">
        <v>272</v>
      </c>
      <c r="C29" s="555" t="s">
        <v>799</v>
      </c>
      <c r="D29" s="553"/>
      <c r="E29" s="563"/>
      <c r="F29" s="571">
        <v>1</v>
      </c>
      <c r="G29" s="569"/>
      <c r="H29" s="656">
        <f t="shared" si="1"/>
        <v>0</v>
      </c>
      <c r="I29" s="581"/>
    </row>
    <row r="30" spans="1:9">
      <c r="A30" s="556" t="s">
        <v>793</v>
      </c>
      <c r="B30" s="581" t="s">
        <v>272</v>
      </c>
      <c r="C30" s="555" t="s">
        <v>275</v>
      </c>
      <c r="D30" s="553"/>
      <c r="E30" s="563"/>
      <c r="F30" s="571">
        <v>1</v>
      </c>
      <c r="G30" s="569"/>
      <c r="H30" s="656">
        <f t="shared" si="1"/>
        <v>0</v>
      </c>
      <c r="I30" s="581"/>
    </row>
    <row r="31" spans="1:9">
      <c r="A31" s="556" t="s">
        <v>793</v>
      </c>
      <c r="B31" s="581" t="s">
        <v>272</v>
      </c>
      <c r="C31" s="555" t="s">
        <v>803</v>
      </c>
      <c r="D31" s="553"/>
      <c r="E31" s="563"/>
      <c r="F31" s="571">
        <v>1</v>
      </c>
      <c r="G31" s="569"/>
      <c r="H31" s="656">
        <f t="shared" si="1"/>
        <v>0</v>
      </c>
      <c r="I31" s="581"/>
    </row>
    <row r="32" spans="1:9">
      <c r="A32" s="556" t="s">
        <v>793</v>
      </c>
      <c r="B32" s="581" t="s">
        <v>272</v>
      </c>
      <c r="C32" s="555" t="s">
        <v>796</v>
      </c>
      <c r="D32" s="553"/>
      <c r="E32" s="563"/>
      <c r="F32" s="571">
        <v>1</v>
      </c>
      <c r="G32" s="569"/>
      <c r="H32" s="656">
        <f t="shared" si="1"/>
        <v>0</v>
      </c>
      <c r="I32" s="581"/>
    </row>
    <row r="33" spans="1:9">
      <c r="A33" s="580" t="s">
        <v>286</v>
      </c>
      <c r="B33" s="581" t="s">
        <v>272</v>
      </c>
      <c r="C33" s="555" t="s">
        <v>276</v>
      </c>
      <c r="D33" s="553"/>
      <c r="E33" s="554" t="s">
        <v>780</v>
      </c>
      <c r="F33" s="527">
        <v>0</v>
      </c>
      <c r="G33" s="569"/>
      <c r="H33" s="656">
        <f t="shared" si="1"/>
        <v>0</v>
      </c>
      <c r="I33" s="581"/>
    </row>
    <row r="34" spans="1:9">
      <c r="A34" s="580" t="s">
        <v>286</v>
      </c>
      <c r="B34" s="581" t="s">
        <v>272</v>
      </c>
      <c r="C34" s="555" t="s">
        <v>273</v>
      </c>
      <c r="D34" s="553"/>
      <c r="E34" s="554"/>
      <c r="F34" s="527">
        <v>1</v>
      </c>
      <c r="G34" s="569"/>
      <c r="H34" s="656">
        <f t="shared" si="1"/>
        <v>0</v>
      </c>
      <c r="I34" s="581"/>
    </row>
    <row r="35" spans="1:9">
      <c r="A35" s="580" t="s">
        <v>286</v>
      </c>
      <c r="B35" s="581" t="s">
        <v>272</v>
      </c>
      <c r="C35" s="555" t="s">
        <v>274</v>
      </c>
      <c r="D35" s="553"/>
      <c r="E35" s="554"/>
      <c r="F35" s="527">
        <v>1</v>
      </c>
      <c r="G35" s="569"/>
      <c r="H35" s="656">
        <f t="shared" si="1"/>
        <v>0</v>
      </c>
      <c r="I35" s="581"/>
    </row>
    <row r="36" spans="1:9">
      <c r="A36" s="580" t="s">
        <v>286</v>
      </c>
      <c r="B36" s="581" t="s">
        <v>272</v>
      </c>
      <c r="C36" s="555" t="s">
        <v>799</v>
      </c>
      <c r="D36" s="553"/>
      <c r="E36" s="554"/>
      <c r="F36" s="527">
        <v>1</v>
      </c>
      <c r="G36" s="569"/>
      <c r="H36" s="656">
        <f t="shared" si="1"/>
        <v>0</v>
      </c>
      <c r="I36" s="581"/>
    </row>
    <row r="37" spans="1:9">
      <c r="A37" s="580" t="s">
        <v>286</v>
      </c>
      <c r="B37" s="581" t="s">
        <v>272</v>
      </c>
      <c r="C37" s="555" t="s">
        <v>275</v>
      </c>
      <c r="D37" s="553"/>
      <c r="E37" s="554"/>
      <c r="F37" s="527">
        <v>0</v>
      </c>
      <c r="G37" s="569"/>
      <c r="H37" s="656">
        <f t="shared" si="1"/>
        <v>0</v>
      </c>
      <c r="I37" s="581"/>
    </row>
    <row r="38" spans="1:9">
      <c r="A38" s="580" t="s">
        <v>286</v>
      </c>
      <c r="B38" s="581" t="s">
        <v>272</v>
      </c>
      <c r="C38" s="555" t="s">
        <v>796</v>
      </c>
      <c r="D38" s="553"/>
      <c r="E38" s="554"/>
      <c r="F38" s="527">
        <v>1</v>
      </c>
      <c r="G38" s="569"/>
      <c r="H38" s="656">
        <f t="shared" si="1"/>
        <v>0</v>
      </c>
      <c r="I38" s="581"/>
    </row>
    <row r="39" spans="1:9">
      <c r="A39" s="580" t="s">
        <v>286</v>
      </c>
      <c r="B39" s="581" t="s">
        <v>272</v>
      </c>
      <c r="C39" s="555" t="s">
        <v>803</v>
      </c>
      <c r="D39" s="553"/>
      <c r="E39" s="554"/>
      <c r="F39" s="527">
        <v>1</v>
      </c>
      <c r="G39" s="569"/>
      <c r="H39" s="656">
        <f t="shared" si="1"/>
        <v>0</v>
      </c>
      <c r="I39" s="581"/>
    </row>
    <row r="40" spans="1:9">
      <c r="A40" s="580" t="s">
        <v>287</v>
      </c>
      <c r="B40" s="581" t="s">
        <v>272</v>
      </c>
      <c r="C40" s="555" t="s">
        <v>276</v>
      </c>
      <c r="D40" s="553"/>
      <c r="E40" s="554" t="s">
        <v>780</v>
      </c>
      <c r="F40" s="527">
        <v>4</v>
      </c>
      <c r="G40" s="569"/>
      <c r="H40" s="656">
        <f t="shared" si="0"/>
        <v>0</v>
      </c>
      <c r="I40" s="581"/>
    </row>
    <row r="41" spans="1:9">
      <c r="A41" s="580" t="s">
        <v>287</v>
      </c>
      <c r="B41" s="581" t="s">
        <v>272</v>
      </c>
      <c r="C41" s="555" t="s">
        <v>273</v>
      </c>
      <c r="D41" s="553"/>
      <c r="E41" s="554"/>
      <c r="F41" s="527">
        <v>9</v>
      </c>
      <c r="G41" s="569"/>
      <c r="H41" s="656">
        <f t="shared" si="0"/>
        <v>0</v>
      </c>
      <c r="I41" s="581"/>
    </row>
    <row r="42" spans="1:9">
      <c r="A42" s="580" t="s">
        <v>287</v>
      </c>
      <c r="B42" s="581" t="s">
        <v>272</v>
      </c>
      <c r="C42" s="555" t="s">
        <v>274</v>
      </c>
      <c r="D42" s="553"/>
      <c r="E42" s="554"/>
      <c r="F42" s="527">
        <v>11</v>
      </c>
      <c r="G42" s="569"/>
      <c r="H42" s="656">
        <f t="shared" si="0"/>
        <v>0</v>
      </c>
      <c r="I42" s="581"/>
    </row>
    <row r="43" spans="1:9">
      <c r="A43" s="580" t="s">
        <v>287</v>
      </c>
      <c r="B43" s="581" t="s">
        <v>272</v>
      </c>
      <c r="C43" s="555" t="s">
        <v>799</v>
      </c>
      <c r="D43" s="553"/>
      <c r="E43" s="554"/>
      <c r="F43" s="527">
        <v>10</v>
      </c>
      <c r="G43" s="569"/>
      <c r="H43" s="656">
        <f t="shared" si="0"/>
        <v>0</v>
      </c>
      <c r="I43" s="581"/>
    </row>
    <row r="44" spans="1:9">
      <c r="A44" s="580" t="s">
        <v>287</v>
      </c>
      <c r="B44" s="581" t="s">
        <v>272</v>
      </c>
      <c r="C44" s="555" t="s">
        <v>275</v>
      </c>
      <c r="D44" s="553"/>
      <c r="E44" s="554"/>
      <c r="F44" s="527">
        <v>4</v>
      </c>
      <c r="G44" s="569"/>
      <c r="H44" s="656">
        <f t="shared" si="0"/>
        <v>0</v>
      </c>
      <c r="I44" s="581"/>
    </row>
    <row r="45" spans="1:9">
      <c r="A45" s="580" t="s">
        <v>287</v>
      </c>
      <c r="B45" s="581" t="s">
        <v>272</v>
      </c>
      <c r="C45" s="555" t="s">
        <v>796</v>
      </c>
      <c r="D45" s="553"/>
      <c r="E45" s="554"/>
      <c r="F45" s="527">
        <v>9</v>
      </c>
      <c r="G45" s="569"/>
      <c r="H45" s="656">
        <f t="shared" si="0"/>
        <v>0</v>
      </c>
      <c r="I45" s="581"/>
    </row>
    <row r="46" spans="1:9">
      <c r="A46" s="580" t="s">
        <v>287</v>
      </c>
      <c r="B46" s="581" t="s">
        <v>272</v>
      </c>
      <c r="C46" s="555" t="s">
        <v>803</v>
      </c>
      <c r="D46" s="553"/>
      <c r="E46" s="554"/>
      <c r="F46" s="527">
        <v>11</v>
      </c>
      <c r="G46" s="569"/>
      <c r="H46" s="656">
        <f t="shared" si="0"/>
        <v>0</v>
      </c>
      <c r="I46" s="581"/>
    </row>
    <row r="47" spans="1:9">
      <c r="A47" s="580" t="s">
        <v>294</v>
      </c>
      <c r="B47" s="581" t="s">
        <v>272</v>
      </c>
      <c r="C47" s="555" t="s">
        <v>276</v>
      </c>
      <c r="D47" s="553"/>
      <c r="E47" s="563" t="s">
        <v>780</v>
      </c>
      <c r="F47" s="571">
        <v>2</v>
      </c>
      <c r="G47" s="569"/>
      <c r="H47" s="656">
        <f t="shared" ref="H47:H78" si="2">F47*G47*12</f>
        <v>0</v>
      </c>
      <c r="I47" s="581"/>
    </row>
    <row r="48" spans="1:9">
      <c r="A48" s="580" t="s">
        <v>294</v>
      </c>
      <c r="B48" s="581" t="s">
        <v>272</v>
      </c>
      <c r="C48" s="555" t="s">
        <v>799</v>
      </c>
      <c r="D48" s="553"/>
      <c r="E48" s="563"/>
      <c r="F48" s="571">
        <v>1</v>
      </c>
      <c r="G48" s="569"/>
      <c r="H48" s="656">
        <f t="shared" si="2"/>
        <v>0</v>
      </c>
      <c r="I48" s="581"/>
    </row>
    <row r="49" spans="1:10">
      <c r="A49" s="580" t="s">
        <v>294</v>
      </c>
      <c r="B49" s="581" t="s">
        <v>272</v>
      </c>
      <c r="C49" s="555" t="s">
        <v>273</v>
      </c>
      <c r="D49" s="553"/>
      <c r="E49" s="563"/>
      <c r="F49" s="571">
        <v>7</v>
      </c>
      <c r="G49" s="569"/>
      <c r="H49" s="656">
        <f t="shared" si="2"/>
        <v>0</v>
      </c>
      <c r="I49" s="581"/>
    </row>
    <row r="50" spans="1:10">
      <c r="A50" s="580" t="s">
        <v>294</v>
      </c>
      <c r="B50" s="581" t="s">
        <v>272</v>
      </c>
      <c r="C50" s="555" t="s">
        <v>274</v>
      </c>
      <c r="D50" s="553"/>
      <c r="E50" s="563"/>
      <c r="F50" s="571">
        <v>4</v>
      </c>
      <c r="G50" s="569"/>
      <c r="H50" s="656">
        <f t="shared" si="2"/>
        <v>0</v>
      </c>
      <c r="I50" s="581"/>
    </row>
    <row r="51" spans="1:10">
      <c r="A51" s="580" t="s">
        <v>294</v>
      </c>
      <c r="B51" s="581" t="s">
        <v>272</v>
      </c>
      <c r="C51" s="555" t="s">
        <v>799</v>
      </c>
      <c r="D51" s="553"/>
      <c r="E51" s="563"/>
      <c r="F51" s="571">
        <v>4</v>
      </c>
      <c r="G51" s="569"/>
      <c r="H51" s="656">
        <f t="shared" si="2"/>
        <v>0</v>
      </c>
      <c r="I51" s="581"/>
      <c r="J51" s="359"/>
    </row>
    <row r="52" spans="1:10">
      <c r="A52" s="580" t="s">
        <v>294</v>
      </c>
      <c r="B52" s="581" t="s">
        <v>272</v>
      </c>
      <c r="C52" s="555" t="s">
        <v>799</v>
      </c>
      <c r="D52" s="553"/>
      <c r="E52" s="563"/>
      <c r="F52" s="571">
        <v>3</v>
      </c>
      <c r="G52" s="569"/>
      <c r="H52" s="656">
        <f t="shared" si="2"/>
        <v>0</v>
      </c>
      <c r="I52" s="581"/>
      <c r="J52" s="359"/>
    </row>
    <row r="53" spans="1:10">
      <c r="A53" s="580" t="s">
        <v>294</v>
      </c>
      <c r="B53" s="581" t="s">
        <v>272</v>
      </c>
      <c r="C53" s="555" t="s">
        <v>803</v>
      </c>
      <c r="D53" s="553"/>
      <c r="E53" s="563"/>
      <c r="F53" s="571">
        <v>4</v>
      </c>
      <c r="G53" s="569"/>
      <c r="H53" s="656">
        <f t="shared" si="2"/>
        <v>0</v>
      </c>
      <c r="I53" s="581"/>
    </row>
    <row r="54" spans="1:10">
      <c r="A54" s="580" t="s">
        <v>294</v>
      </c>
      <c r="B54" s="581" t="s">
        <v>272</v>
      </c>
      <c r="C54" s="555" t="s">
        <v>802</v>
      </c>
      <c r="D54" s="553"/>
      <c r="E54" s="564">
        <v>26</v>
      </c>
      <c r="F54" s="571">
        <v>1</v>
      </c>
      <c r="G54" s="569"/>
      <c r="H54" s="656">
        <f t="shared" si="2"/>
        <v>0</v>
      </c>
      <c r="I54" s="581"/>
    </row>
    <row r="55" spans="1:10">
      <c r="A55" s="580" t="s">
        <v>294</v>
      </c>
      <c r="B55" s="581" t="s">
        <v>272</v>
      </c>
      <c r="C55" s="555" t="s">
        <v>802</v>
      </c>
      <c r="D55" s="553"/>
      <c r="E55" s="564">
        <v>26</v>
      </c>
      <c r="F55" s="571">
        <v>1</v>
      </c>
      <c r="G55" s="569"/>
      <c r="H55" s="656">
        <f t="shared" si="2"/>
        <v>0</v>
      </c>
      <c r="I55" s="581"/>
    </row>
    <row r="56" spans="1:10">
      <c r="A56" s="580" t="s">
        <v>295</v>
      </c>
      <c r="B56" s="581" t="s">
        <v>272</v>
      </c>
      <c r="C56" s="555" t="s">
        <v>273</v>
      </c>
      <c r="D56" s="553"/>
      <c r="E56" s="563"/>
      <c r="F56" s="571">
        <v>4</v>
      </c>
      <c r="G56" s="569"/>
      <c r="H56" s="656">
        <f t="shared" si="2"/>
        <v>0</v>
      </c>
      <c r="I56" s="581"/>
    </row>
    <row r="57" spans="1:10">
      <c r="A57" s="580" t="s">
        <v>295</v>
      </c>
      <c r="B57" s="581" t="s">
        <v>272</v>
      </c>
      <c r="C57" s="555" t="s">
        <v>274</v>
      </c>
      <c r="D57" s="553"/>
      <c r="E57" s="563"/>
      <c r="F57" s="571">
        <v>1</v>
      </c>
      <c r="G57" s="569"/>
      <c r="H57" s="656">
        <f t="shared" si="2"/>
        <v>0</v>
      </c>
      <c r="I57" s="581"/>
    </row>
    <row r="58" spans="1:10">
      <c r="A58" s="580" t="s">
        <v>295</v>
      </c>
      <c r="B58" s="581" t="s">
        <v>272</v>
      </c>
      <c r="C58" s="555" t="s">
        <v>799</v>
      </c>
      <c r="D58" s="553"/>
      <c r="E58" s="563"/>
      <c r="F58" s="571">
        <v>4</v>
      </c>
      <c r="G58" s="569"/>
      <c r="H58" s="656">
        <f t="shared" si="2"/>
        <v>0</v>
      </c>
      <c r="I58" s="581"/>
    </row>
    <row r="59" spans="1:10">
      <c r="A59" s="580" t="s">
        <v>295</v>
      </c>
      <c r="B59" s="581" t="s">
        <v>272</v>
      </c>
      <c r="C59" s="555" t="s">
        <v>802</v>
      </c>
      <c r="D59" s="553"/>
      <c r="E59" s="564">
        <v>26</v>
      </c>
      <c r="F59" s="571">
        <v>1</v>
      </c>
      <c r="G59" s="569"/>
      <c r="H59" s="656">
        <f t="shared" si="2"/>
        <v>0</v>
      </c>
      <c r="I59" s="581"/>
    </row>
    <row r="60" spans="1:10">
      <c r="A60" s="580" t="s">
        <v>295</v>
      </c>
      <c r="B60" s="581" t="s">
        <v>272</v>
      </c>
      <c r="C60" s="555" t="s">
        <v>275</v>
      </c>
      <c r="D60" s="553"/>
      <c r="E60" s="563"/>
      <c r="F60" s="571">
        <v>1</v>
      </c>
      <c r="G60" s="569"/>
      <c r="H60" s="656">
        <f t="shared" si="2"/>
        <v>0</v>
      </c>
      <c r="I60" s="581"/>
    </row>
    <row r="61" spans="1:10">
      <c r="A61" s="580" t="s">
        <v>295</v>
      </c>
      <c r="B61" s="581" t="s">
        <v>272</v>
      </c>
      <c r="C61" s="555" t="s">
        <v>796</v>
      </c>
      <c r="D61" s="553"/>
      <c r="E61" s="563"/>
      <c r="F61" s="571">
        <v>4</v>
      </c>
      <c r="G61" s="569"/>
      <c r="H61" s="656">
        <f t="shared" si="2"/>
        <v>0</v>
      </c>
      <c r="I61" s="581"/>
    </row>
    <row r="62" spans="1:10">
      <c r="A62" s="580" t="s">
        <v>295</v>
      </c>
      <c r="B62" s="581" t="s">
        <v>272</v>
      </c>
      <c r="C62" s="555" t="s">
        <v>803</v>
      </c>
      <c r="D62" s="553"/>
      <c r="E62" s="563"/>
      <c r="F62" s="571">
        <v>1</v>
      </c>
      <c r="G62" s="569"/>
      <c r="H62" s="656">
        <f t="shared" si="2"/>
        <v>0</v>
      </c>
      <c r="I62" s="581"/>
    </row>
    <row r="63" spans="1:10">
      <c r="A63" s="580" t="s">
        <v>296</v>
      </c>
      <c r="B63" s="581" t="s">
        <v>272</v>
      </c>
      <c r="C63" s="555" t="s">
        <v>802</v>
      </c>
      <c r="D63" s="553"/>
      <c r="E63" s="564">
        <v>26</v>
      </c>
      <c r="F63" s="571">
        <v>1</v>
      </c>
      <c r="G63" s="569"/>
      <c r="H63" s="656">
        <f t="shared" si="2"/>
        <v>0</v>
      </c>
      <c r="I63" s="581"/>
    </row>
    <row r="64" spans="1:10">
      <c r="A64" s="556" t="s">
        <v>783</v>
      </c>
      <c r="B64" s="581" t="s">
        <v>272</v>
      </c>
      <c r="C64" s="555" t="s">
        <v>799</v>
      </c>
      <c r="D64" s="553"/>
      <c r="E64" s="563"/>
      <c r="F64" s="571">
        <v>2</v>
      </c>
      <c r="G64" s="569"/>
      <c r="H64" s="570">
        <f t="shared" si="2"/>
        <v>0</v>
      </c>
      <c r="I64" s="581"/>
    </row>
    <row r="65" spans="1:9">
      <c r="A65" s="556" t="s">
        <v>783</v>
      </c>
      <c r="B65" s="581" t="s">
        <v>272</v>
      </c>
      <c r="C65" s="555" t="s">
        <v>273</v>
      </c>
      <c r="D65" s="553"/>
      <c r="E65" s="563"/>
      <c r="F65" s="571">
        <v>2</v>
      </c>
      <c r="G65" s="569"/>
      <c r="H65" s="570">
        <f t="shared" si="2"/>
        <v>0</v>
      </c>
      <c r="I65" s="581"/>
    </row>
    <row r="66" spans="1:9">
      <c r="A66" s="556" t="s">
        <v>783</v>
      </c>
      <c r="B66" s="581" t="s">
        <v>272</v>
      </c>
      <c r="C66" s="555" t="s">
        <v>274</v>
      </c>
      <c r="D66" s="553"/>
      <c r="E66" s="563"/>
      <c r="F66" s="571">
        <v>2</v>
      </c>
      <c r="G66" s="569"/>
      <c r="H66" s="570">
        <f t="shared" si="2"/>
        <v>0</v>
      </c>
      <c r="I66" s="581"/>
    </row>
    <row r="67" spans="1:9" s="398" customFormat="1">
      <c r="A67" s="556" t="s">
        <v>783</v>
      </c>
      <c r="B67" s="581" t="s">
        <v>272</v>
      </c>
      <c r="C67" s="555" t="s">
        <v>803</v>
      </c>
      <c r="D67" s="553"/>
      <c r="E67" s="563"/>
      <c r="F67" s="571">
        <v>2</v>
      </c>
      <c r="G67" s="569"/>
      <c r="H67" s="570">
        <f t="shared" si="2"/>
        <v>0</v>
      </c>
      <c r="I67" s="581"/>
    </row>
    <row r="68" spans="1:9">
      <c r="A68" s="556" t="s">
        <v>783</v>
      </c>
      <c r="B68" s="581" t="s">
        <v>272</v>
      </c>
      <c r="C68" s="555" t="s">
        <v>796</v>
      </c>
      <c r="D68" s="553"/>
      <c r="E68" s="563"/>
      <c r="F68" s="571">
        <v>2</v>
      </c>
      <c r="G68" s="569"/>
      <c r="H68" s="570">
        <f t="shared" si="2"/>
        <v>0</v>
      </c>
      <c r="I68" s="581"/>
    </row>
    <row r="69" spans="1:9" s="398" customFormat="1">
      <c r="A69" s="556" t="s">
        <v>791</v>
      </c>
      <c r="B69" s="581" t="s">
        <v>272</v>
      </c>
      <c r="C69" s="555" t="s">
        <v>799</v>
      </c>
      <c r="D69" s="553"/>
      <c r="E69" s="563"/>
      <c r="F69" s="571">
        <v>1</v>
      </c>
      <c r="G69" s="569"/>
      <c r="H69" s="570">
        <f t="shared" si="2"/>
        <v>0</v>
      </c>
      <c r="I69" s="581"/>
    </row>
    <row r="70" spans="1:9">
      <c r="A70" s="556" t="s">
        <v>791</v>
      </c>
      <c r="B70" s="581" t="s">
        <v>272</v>
      </c>
      <c r="C70" s="555" t="s">
        <v>273</v>
      </c>
      <c r="D70" s="553"/>
      <c r="E70" s="563"/>
      <c r="F70" s="571">
        <v>1</v>
      </c>
      <c r="G70" s="569"/>
      <c r="H70" s="570">
        <f t="shared" si="2"/>
        <v>0</v>
      </c>
      <c r="I70" s="581"/>
    </row>
    <row r="71" spans="1:9">
      <c r="A71" s="580" t="s">
        <v>289</v>
      </c>
      <c r="B71" s="581" t="s">
        <v>272</v>
      </c>
      <c r="C71" s="555" t="s">
        <v>273</v>
      </c>
      <c r="D71" s="553"/>
      <c r="E71" s="563"/>
      <c r="F71" s="571">
        <v>20</v>
      </c>
      <c r="G71" s="569"/>
      <c r="H71" s="570">
        <f t="shared" si="2"/>
        <v>0</v>
      </c>
      <c r="I71" s="581"/>
    </row>
    <row r="72" spans="1:9">
      <c r="A72" s="580" t="s">
        <v>289</v>
      </c>
      <c r="B72" s="581" t="s">
        <v>272</v>
      </c>
      <c r="C72" s="555" t="s">
        <v>274</v>
      </c>
      <c r="D72" s="553"/>
      <c r="E72" s="563"/>
      <c r="F72" s="571">
        <v>5</v>
      </c>
      <c r="G72" s="569"/>
      <c r="H72" s="570">
        <f t="shared" si="2"/>
        <v>0</v>
      </c>
      <c r="I72" s="581"/>
    </row>
    <row r="73" spans="1:9">
      <c r="A73" s="580" t="s">
        <v>289</v>
      </c>
      <c r="B73" s="581" t="s">
        <v>272</v>
      </c>
      <c r="C73" s="555" t="s">
        <v>799</v>
      </c>
      <c r="D73" s="553"/>
      <c r="E73" s="563"/>
      <c r="F73" s="571">
        <v>26</v>
      </c>
      <c r="G73" s="569"/>
      <c r="H73" s="570">
        <f t="shared" si="2"/>
        <v>0</v>
      </c>
      <c r="I73" s="581"/>
    </row>
    <row r="74" spans="1:9">
      <c r="A74" s="580" t="s">
        <v>289</v>
      </c>
      <c r="B74" s="581" t="s">
        <v>272</v>
      </c>
      <c r="C74" s="555" t="s">
        <v>275</v>
      </c>
      <c r="D74" s="553"/>
      <c r="E74" s="563"/>
      <c r="F74" s="571">
        <v>1</v>
      </c>
      <c r="G74" s="569"/>
      <c r="H74" s="570">
        <f t="shared" si="2"/>
        <v>0</v>
      </c>
      <c r="I74" s="581"/>
    </row>
    <row r="75" spans="1:9">
      <c r="A75" s="580" t="s">
        <v>289</v>
      </c>
      <c r="B75" s="581" t="s">
        <v>272</v>
      </c>
      <c r="C75" s="555" t="s">
        <v>796</v>
      </c>
      <c r="D75" s="553"/>
      <c r="E75" s="563"/>
      <c r="F75" s="571">
        <v>3</v>
      </c>
      <c r="G75" s="569"/>
      <c r="H75" s="570">
        <f t="shared" si="2"/>
        <v>0</v>
      </c>
      <c r="I75" s="581"/>
    </row>
    <row r="76" spans="1:9">
      <c r="A76" s="580" t="s">
        <v>289</v>
      </c>
      <c r="B76" s="581" t="s">
        <v>272</v>
      </c>
      <c r="C76" s="555" t="s">
        <v>803</v>
      </c>
      <c r="D76" s="553"/>
      <c r="E76" s="563"/>
      <c r="F76" s="571">
        <v>5</v>
      </c>
      <c r="G76" s="569"/>
      <c r="H76" s="570">
        <f t="shared" si="2"/>
        <v>0</v>
      </c>
      <c r="I76" s="581"/>
    </row>
    <row r="77" spans="1:9">
      <c r="A77" s="580" t="s">
        <v>289</v>
      </c>
      <c r="B77" s="581" t="s">
        <v>272</v>
      </c>
      <c r="C77" s="555" t="s">
        <v>802</v>
      </c>
      <c r="D77" s="553"/>
      <c r="E77" s="564">
        <v>26</v>
      </c>
      <c r="F77" s="571">
        <v>2</v>
      </c>
      <c r="G77" s="569"/>
      <c r="H77" s="570">
        <f t="shared" si="2"/>
        <v>0</v>
      </c>
      <c r="I77" s="581"/>
    </row>
    <row r="78" spans="1:9">
      <c r="A78" s="580" t="s">
        <v>289</v>
      </c>
      <c r="B78" s="581" t="s">
        <v>272</v>
      </c>
      <c r="C78" s="555" t="s">
        <v>1313</v>
      </c>
      <c r="D78" s="553"/>
      <c r="E78" s="564">
        <v>26</v>
      </c>
      <c r="F78" s="571">
        <v>1</v>
      </c>
      <c r="G78" s="569"/>
      <c r="H78" s="570">
        <f t="shared" si="2"/>
        <v>0</v>
      </c>
      <c r="I78" s="581"/>
    </row>
    <row r="79" spans="1:9">
      <c r="A79" s="580" t="s">
        <v>290</v>
      </c>
      <c r="B79" s="581" t="s">
        <v>272</v>
      </c>
      <c r="C79" s="555" t="s">
        <v>276</v>
      </c>
      <c r="D79" s="553"/>
      <c r="E79" s="563" t="s">
        <v>780</v>
      </c>
      <c r="F79" s="571">
        <v>5</v>
      </c>
      <c r="G79" s="569"/>
      <c r="H79" s="570">
        <f t="shared" si="0"/>
        <v>0</v>
      </c>
      <c r="I79" s="581"/>
    </row>
    <row r="80" spans="1:9">
      <c r="A80" s="580" t="s">
        <v>290</v>
      </c>
      <c r="B80" s="581" t="s">
        <v>272</v>
      </c>
      <c r="C80" s="555" t="s">
        <v>799</v>
      </c>
      <c r="D80" s="553"/>
      <c r="E80" s="563"/>
      <c r="F80" s="571">
        <v>1</v>
      </c>
      <c r="G80" s="569"/>
      <c r="H80" s="570">
        <f t="shared" si="0"/>
        <v>0</v>
      </c>
      <c r="I80" s="581"/>
    </row>
    <row r="81" spans="1:9">
      <c r="A81" s="580" t="s">
        <v>290</v>
      </c>
      <c r="B81" s="581" t="s">
        <v>272</v>
      </c>
      <c r="C81" s="555" t="s">
        <v>273</v>
      </c>
      <c r="D81" s="553"/>
      <c r="E81" s="563"/>
      <c r="F81" s="571">
        <v>9</v>
      </c>
      <c r="G81" s="569"/>
      <c r="H81" s="570">
        <f t="shared" si="0"/>
        <v>0</v>
      </c>
      <c r="I81" s="581"/>
    </row>
    <row r="82" spans="1:9">
      <c r="A82" s="580" t="s">
        <v>290</v>
      </c>
      <c r="B82" s="581" t="s">
        <v>272</v>
      </c>
      <c r="C82" s="555" t="s">
        <v>274</v>
      </c>
      <c r="D82" s="553"/>
      <c r="E82" s="563"/>
      <c r="F82" s="571">
        <v>10</v>
      </c>
      <c r="G82" s="569"/>
      <c r="H82" s="570">
        <f t="shared" si="0"/>
        <v>0</v>
      </c>
      <c r="I82" s="581"/>
    </row>
    <row r="83" spans="1:9">
      <c r="A83" s="580" t="s">
        <v>290</v>
      </c>
      <c r="B83" s="581" t="s">
        <v>272</v>
      </c>
      <c r="C83" s="555" t="s">
        <v>799</v>
      </c>
      <c r="D83" s="553"/>
      <c r="E83" s="563"/>
      <c r="F83" s="571">
        <v>4</v>
      </c>
      <c r="G83" s="569"/>
      <c r="H83" s="570">
        <f t="shared" si="0"/>
        <v>0</v>
      </c>
      <c r="I83" s="581"/>
    </row>
    <row r="84" spans="1:9">
      <c r="A84" s="580" t="s">
        <v>290</v>
      </c>
      <c r="B84" s="581" t="s">
        <v>272</v>
      </c>
      <c r="C84" s="555" t="s">
        <v>275</v>
      </c>
      <c r="D84" s="553"/>
      <c r="E84" s="563"/>
      <c r="F84" s="571">
        <v>4</v>
      </c>
      <c r="G84" s="569"/>
      <c r="H84" s="570">
        <f t="shared" si="0"/>
        <v>0</v>
      </c>
      <c r="I84" s="581"/>
    </row>
    <row r="85" spans="1:9">
      <c r="A85" s="580" t="s">
        <v>290</v>
      </c>
      <c r="B85" s="581" t="s">
        <v>272</v>
      </c>
      <c r="C85" s="555" t="s">
        <v>803</v>
      </c>
      <c r="D85" s="553"/>
      <c r="E85" s="563"/>
      <c r="F85" s="571">
        <v>10</v>
      </c>
      <c r="G85" s="569"/>
      <c r="H85" s="570">
        <f t="shared" si="0"/>
        <v>0</v>
      </c>
      <c r="I85" s="581"/>
    </row>
    <row r="86" spans="1:9">
      <c r="A86" s="580" t="s">
        <v>290</v>
      </c>
      <c r="B86" s="581" t="s">
        <v>272</v>
      </c>
      <c r="C86" s="555" t="s">
        <v>803</v>
      </c>
      <c r="D86" s="553"/>
      <c r="E86" s="563" t="s">
        <v>786</v>
      </c>
      <c r="F86" s="571">
        <v>50</v>
      </c>
      <c r="G86" s="569"/>
      <c r="H86" s="570">
        <f t="shared" si="0"/>
        <v>0</v>
      </c>
      <c r="I86" s="581"/>
    </row>
    <row r="87" spans="1:9">
      <c r="A87" s="580" t="s">
        <v>290</v>
      </c>
      <c r="B87" s="581" t="s">
        <v>272</v>
      </c>
      <c r="C87" s="555" t="s">
        <v>796</v>
      </c>
      <c r="D87" s="553"/>
      <c r="E87" s="563"/>
      <c r="F87" s="571">
        <v>3</v>
      </c>
      <c r="G87" s="569"/>
      <c r="H87" s="570">
        <f t="shared" si="0"/>
        <v>0</v>
      </c>
      <c r="I87" s="581"/>
    </row>
    <row r="88" spans="1:9">
      <c r="A88" s="580" t="s">
        <v>290</v>
      </c>
      <c r="B88" s="581" t="s">
        <v>272</v>
      </c>
      <c r="C88" s="555" t="s">
        <v>1313</v>
      </c>
      <c r="D88" s="553"/>
      <c r="E88" s="564">
        <v>26</v>
      </c>
      <c r="F88" s="571">
        <v>1</v>
      </c>
      <c r="G88" s="569"/>
      <c r="H88" s="570">
        <f t="shared" si="0"/>
        <v>0</v>
      </c>
      <c r="I88" s="581"/>
    </row>
    <row r="89" spans="1:9">
      <c r="A89" s="580" t="s">
        <v>291</v>
      </c>
      <c r="B89" s="581" t="s">
        <v>272</v>
      </c>
      <c r="C89" s="555" t="s">
        <v>276</v>
      </c>
      <c r="D89" s="553"/>
      <c r="E89" s="563" t="s">
        <v>780</v>
      </c>
      <c r="F89" s="571">
        <v>13</v>
      </c>
      <c r="G89" s="569"/>
      <c r="H89" s="570">
        <f t="shared" si="0"/>
        <v>0</v>
      </c>
      <c r="I89" s="581"/>
    </row>
    <row r="90" spans="1:9">
      <c r="A90" s="580" t="s">
        <v>291</v>
      </c>
      <c r="B90" s="581" t="s">
        <v>272</v>
      </c>
      <c r="C90" s="555" t="s">
        <v>273</v>
      </c>
      <c r="D90" s="553"/>
      <c r="E90" s="554"/>
      <c r="F90" s="527">
        <v>24</v>
      </c>
      <c r="G90" s="569"/>
      <c r="H90" s="570">
        <f t="shared" si="0"/>
        <v>0</v>
      </c>
      <c r="I90" s="581"/>
    </row>
    <row r="91" spans="1:9">
      <c r="A91" s="580" t="s">
        <v>291</v>
      </c>
      <c r="B91" s="581" t="s">
        <v>272</v>
      </c>
      <c r="C91" s="555" t="s">
        <v>274</v>
      </c>
      <c r="D91" s="553"/>
      <c r="E91" s="554"/>
      <c r="F91" s="527">
        <v>22</v>
      </c>
      <c r="G91" s="569"/>
      <c r="H91" s="570">
        <f t="shared" si="0"/>
        <v>0</v>
      </c>
      <c r="I91" s="581"/>
    </row>
    <row r="92" spans="1:9">
      <c r="A92" s="580" t="s">
        <v>291</v>
      </c>
      <c r="B92" s="581" t="s">
        <v>272</v>
      </c>
      <c r="C92" s="555" t="s">
        <v>799</v>
      </c>
      <c r="D92" s="553"/>
      <c r="E92" s="554"/>
      <c r="F92" s="527">
        <v>16</v>
      </c>
      <c r="G92" s="569"/>
      <c r="H92" s="570">
        <f t="shared" si="0"/>
        <v>0</v>
      </c>
      <c r="I92" s="581"/>
    </row>
    <row r="93" spans="1:9">
      <c r="A93" s="580" t="s">
        <v>291</v>
      </c>
      <c r="B93" s="581" t="s">
        <v>272</v>
      </c>
      <c r="C93" s="555" t="s">
        <v>275</v>
      </c>
      <c r="D93" s="553"/>
      <c r="E93" s="554"/>
      <c r="F93" s="527">
        <v>15</v>
      </c>
      <c r="G93" s="569"/>
      <c r="H93" s="570">
        <f t="shared" si="0"/>
        <v>0</v>
      </c>
      <c r="I93" s="581"/>
    </row>
    <row r="94" spans="1:9">
      <c r="A94" s="580" t="s">
        <v>291</v>
      </c>
      <c r="B94" s="581" t="s">
        <v>272</v>
      </c>
      <c r="C94" s="555" t="s">
        <v>796</v>
      </c>
      <c r="D94" s="553"/>
      <c r="E94" s="554"/>
      <c r="F94" s="527">
        <v>11</v>
      </c>
      <c r="G94" s="569"/>
      <c r="H94" s="570">
        <f t="shared" si="0"/>
        <v>0</v>
      </c>
      <c r="I94" s="581"/>
    </row>
    <row r="95" spans="1:9">
      <c r="A95" s="580" t="s">
        <v>291</v>
      </c>
      <c r="B95" s="581" t="s">
        <v>272</v>
      </c>
      <c r="C95" s="555" t="s">
        <v>803</v>
      </c>
      <c r="D95" s="553"/>
      <c r="E95" s="554"/>
      <c r="F95" s="527">
        <v>22</v>
      </c>
      <c r="G95" s="569"/>
      <c r="H95" s="570">
        <f t="shared" si="0"/>
        <v>0</v>
      </c>
      <c r="I95" s="581"/>
    </row>
    <row r="96" spans="1:9">
      <c r="A96" s="580" t="s">
        <v>292</v>
      </c>
      <c r="B96" s="581" t="s">
        <v>272</v>
      </c>
      <c r="C96" s="555" t="s">
        <v>276</v>
      </c>
      <c r="D96" s="553"/>
      <c r="E96" s="563" t="s">
        <v>780</v>
      </c>
      <c r="F96" s="571">
        <v>1</v>
      </c>
      <c r="G96" s="569"/>
      <c r="H96" s="570">
        <f t="shared" si="0"/>
        <v>0</v>
      </c>
      <c r="I96" s="581"/>
    </row>
    <row r="97" spans="1:10">
      <c r="A97" s="580" t="s">
        <v>292</v>
      </c>
      <c r="B97" s="581" t="s">
        <v>272</v>
      </c>
      <c r="C97" s="555" t="s">
        <v>799</v>
      </c>
      <c r="D97" s="553"/>
      <c r="E97" s="563"/>
      <c r="F97" s="571">
        <v>2</v>
      </c>
      <c r="G97" s="569"/>
      <c r="H97" s="570">
        <f t="shared" si="0"/>
        <v>0</v>
      </c>
      <c r="I97" s="581"/>
    </row>
    <row r="98" spans="1:10">
      <c r="A98" s="580" t="s">
        <v>292</v>
      </c>
      <c r="B98" s="581" t="s">
        <v>272</v>
      </c>
      <c r="C98" s="555" t="s">
        <v>273</v>
      </c>
      <c r="D98" s="553"/>
      <c r="E98" s="563"/>
      <c r="F98" s="571">
        <v>2</v>
      </c>
      <c r="G98" s="569"/>
      <c r="H98" s="570">
        <f t="shared" si="0"/>
        <v>0</v>
      </c>
      <c r="I98" s="581"/>
    </row>
    <row r="99" spans="1:10">
      <c r="A99" s="580" t="s">
        <v>292</v>
      </c>
      <c r="B99" s="581" t="s">
        <v>272</v>
      </c>
      <c r="C99" s="555" t="s">
        <v>274</v>
      </c>
      <c r="D99" s="553"/>
      <c r="E99" s="563"/>
      <c r="F99" s="571">
        <v>2</v>
      </c>
      <c r="G99" s="569"/>
      <c r="H99" s="570">
        <f t="shared" si="0"/>
        <v>0</v>
      </c>
      <c r="I99" s="581"/>
    </row>
    <row r="100" spans="1:10">
      <c r="A100" s="580" t="s">
        <v>292</v>
      </c>
      <c r="B100" s="581" t="s">
        <v>272</v>
      </c>
      <c r="C100" s="555" t="s">
        <v>275</v>
      </c>
      <c r="D100" s="553"/>
      <c r="E100" s="563"/>
      <c r="F100" s="571">
        <v>2</v>
      </c>
      <c r="G100" s="569"/>
      <c r="H100" s="570">
        <f t="shared" si="0"/>
        <v>0</v>
      </c>
      <c r="I100" s="581"/>
    </row>
    <row r="101" spans="1:10">
      <c r="A101" s="580" t="s">
        <v>292</v>
      </c>
      <c r="B101" s="581" t="s">
        <v>272</v>
      </c>
      <c r="C101" s="555" t="s">
        <v>803</v>
      </c>
      <c r="D101" s="553"/>
      <c r="E101" s="563"/>
      <c r="F101" s="571">
        <v>2</v>
      </c>
      <c r="G101" s="569"/>
      <c r="H101" s="570">
        <f t="shared" si="0"/>
        <v>0</v>
      </c>
      <c r="I101" s="581"/>
    </row>
    <row r="102" spans="1:10">
      <c r="A102" s="556" t="s">
        <v>784</v>
      </c>
      <c r="B102" s="581" t="s">
        <v>272</v>
      </c>
      <c r="C102" s="555" t="s">
        <v>276</v>
      </c>
      <c r="D102" s="553"/>
      <c r="E102" s="563" t="s">
        <v>780</v>
      </c>
      <c r="F102" s="571">
        <v>1</v>
      </c>
      <c r="G102" s="569"/>
      <c r="H102" s="570">
        <f t="shared" ref="H102:H116" si="3">F102*G102*12</f>
        <v>0</v>
      </c>
      <c r="I102" s="581"/>
    </row>
    <row r="103" spans="1:10">
      <c r="A103" s="556" t="s">
        <v>784</v>
      </c>
      <c r="B103" s="581" t="s">
        <v>272</v>
      </c>
      <c r="C103" s="555" t="s">
        <v>273</v>
      </c>
      <c r="D103" s="553"/>
      <c r="E103" s="563"/>
      <c r="F103" s="571">
        <v>6</v>
      </c>
      <c r="G103" s="569"/>
      <c r="H103" s="570">
        <f t="shared" si="3"/>
        <v>0</v>
      </c>
      <c r="I103" s="581"/>
    </row>
    <row r="104" spans="1:10">
      <c r="A104" s="556" t="s">
        <v>784</v>
      </c>
      <c r="B104" s="581" t="s">
        <v>272</v>
      </c>
      <c r="C104" s="555" t="s">
        <v>274</v>
      </c>
      <c r="D104" s="553"/>
      <c r="E104" s="563"/>
      <c r="F104" s="571">
        <v>2</v>
      </c>
      <c r="G104" s="569"/>
      <c r="H104" s="570">
        <f t="shared" si="3"/>
        <v>0</v>
      </c>
      <c r="I104" s="581"/>
    </row>
    <row r="105" spans="1:10">
      <c r="A105" s="556" t="s">
        <v>784</v>
      </c>
      <c r="B105" s="581" t="s">
        <v>272</v>
      </c>
      <c r="C105" s="555" t="s">
        <v>799</v>
      </c>
      <c r="D105" s="553"/>
      <c r="E105" s="563"/>
      <c r="F105" s="571">
        <v>6</v>
      </c>
      <c r="G105" s="569"/>
      <c r="H105" s="570">
        <f t="shared" si="3"/>
        <v>0</v>
      </c>
      <c r="I105" s="581"/>
    </row>
    <row r="106" spans="1:10">
      <c r="A106" s="556" t="s">
        <v>784</v>
      </c>
      <c r="B106" s="581" t="s">
        <v>272</v>
      </c>
      <c r="C106" s="555" t="s">
        <v>275</v>
      </c>
      <c r="D106" s="553"/>
      <c r="E106" s="563"/>
      <c r="F106" s="571">
        <v>1</v>
      </c>
      <c r="G106" s="569"/>
      <c r="H106" s="570">
        <f t="shared" si="3"/>
        <v>0</v>
      </c>
      <c r="I106" s="581"/>
    </row>
    <row r="107" spans="1:10">
      <c r="A107" s="556" t="s">
        <v>784</v>
      </c>
      <c r="B107" s="581" t="s">
        <v>272</v>
      </c>
      <c r="C107" s="555" t="s">
        <v>796</v>
      </c>
      <c r="D107" s="553"/>
      <c r="E107" s="563"/>
      <c r="F107" s="571">
        <v>4</v>
      </c>
      <c r="G107" s="569"/>
      <c r="H107" s="570">
        <f t="shared" si="3"/>
        <v>0</v>
      </c>
      <c r="I107" s="581"/>
    </row>
    <row r="108" spans="1:10" s="398" customFormat="1">
      <c r="A108" s="556" t="s">
        <v>784</v>
      </c>
      <c r="B108" s="581" t="s">
        <v>272</v>
      </c>
      <c r="C108" s="555" t="s">
        <v>803</v>
      </c>
      <c r="D108" s="553"/>
      <c r="E108" s="563"/>
      <c r="F108" s="571">
        <v>2</v>
      </c>
      <c r="G108" s="569"/>
      <c r="H108" s="570">
        <f t="shared" si="3"/>
        <v>0</v>
      </c>
      <c r="I108" s="581"/>
      <c r="J108"/>
    </row>
    <row r="109" spans="1:10">
      <c r="A109" s="580" t="s">
        <v>288</v>
      </c>
      <c r="B109" s="581" t="s">
        <v>272</v>
      </c>
      <c r="C109" s="555" t="s">
        <v>276</v>
      </c>
      <c r="D109" s="553"/>
      <c r="E109" s="564" t="s">
        <v>780</v>
      </c>
      <c r="F109" s="571">
        <v>3</v>
      </c>
      <c r="G109" s="569"/>
      <c r="H109" s="570">
        <f t="shared" si="3"/>
        <v>0</v>
      </c>
      <c r="I109" s="581"/>
    </row>
    <row r="110" spans="1:10">
      <c r="A110" s="580" t="s">
        <v>288</v>
      </c>
      <c r="B110" s="581" t="s">
        <v>272</v>
      </c>
      <c r="C110" s="555" t="s">
        <v>273</v>
      </c>
      <c r="D110" s="553"/>
      <c r="E110" s="563"/>
      <c r="F110" s="571">
        <v>4</v>
      </c>
      <c r="G110" s="569"/>
      <c r="H110" s="570">
        <f t="shared" si="3"/>
        <v>0</v>
      </c>
      <c r="I110" s="581"/>
    </row>
    <row r="111" spans="1:10">
      <c r="A111" s="580" t="s">
        <v>288</v>
      </c>
      <c r="B111" s="581" t="s">
        <v>272</v>
      </c>
      <c r="C111" s="555" t="s">
        <v>274</v>
      </c>
      <c r="D111" s="553"/>
      <c r="E111" s="563"/>
      <c r="F111" s="571">
        <v>7</v>
      </c>
      <c r="G111" s="569"/>
      <c r="H111" s="570">
        <f t="shared" si="3"/>
        <v>0</v>
      </c>
      <c r="I111" s="581"/>
    </row>
    <row r="112" spans="1:10">
      <c r="A112" s="580" t="s">
        <v>288</v>
      </c>
      <c r="B112" s="581" t="s">
        <v>272</v>
      </c>
      <c r="C112" s="555" t="s">
        <v>799</v>
      </c>
      <c r="D112" s="553"/>
      <c r="E112" s="563"/>
      <c r="F112" s="571">
        <v>4</v>
      </c>
      <c r="G112" s="569"/>
      <c r="H112" s="570">
        <f t="shared" si="3"/>
        <v>0</v>
      </c>
      <c r="I112" s="581"/>
    </row>
    <row r="113" spans="1:9">
      <c r="A113" s="580" t="s">
        <v>288</v>
      </c>
      <c r="B113" s="581" t="s">
        <v>272</v>
      </c>
      <c r="C113" s="555" t="s">
        <v>275</v>
      </c>
      <c r="D113" s="553"/>
      <c r="E113" s="563"/>
      <c r="F113" s="571">
        <v>4</v>
      </c>
      <c r="G113" s="569"/>
      <c r="H113" s="570">
        <f t="shared" si="3"/>
        <v>0</v>
      </c>
      <c r="I113" s="581"/>
    </row>
    <row r="114" spans="1:9">
      <c r="A114" s="580" t="s">
        <v>288</v>
      </c>
      <c r="B114" s="581" t="s">
        <v>272</v>
      </c>
      <c r="C114" s="555" t="s">
        <v>796</v>
      </c>
      <c r="D114" s="553"/>
      <c r="E114" s="563"/>
      <c r="F114" s="571">
        <v>4</v>
      </c>
      <c r="G114" s="569"/>
      <c r="H114" s="570">
        <f t="shared" si="3"/>
        <v>0</v>
      </c>
      <c r="I114" s="581"/>
    </row>
    <row r="115" spans="1:9">
      <c r="A115" s="580" t="s">
        <v>288</v>
      </c>
      <c r="B115" s="581" t="s">
        <v>272</v>
      </c>
      <c r="C115" s="555" t="s">
        <v>803</v>
      </c>
      <c r="D115" s="553"/>
      <c r="E115" s="563"/>
      <c r="F115" s="571">
        <v>7</v>
      </c>
      <c r="G115" s="569"/>
      <c r="H115" s="570">
        <f t="shared" si="3"/>
        <v>0</v>
      </c>
      <c r="I115" s="581"/>
    </row>
    <row r="116" spans="1:9">
      <c r="A116" s="580" t="s">
        <v>288</v>
      </c>
      <c r="B116" s="581" t="s">
        <v>272</v>
      </c>
      <c r="C116" s="555" t="s">
        <v>1313</v>
      </c>
      <c r="D116" s="553"/>
      <c r="E116" s="564">
        <v>26</v>
      </c>
      <c r="F116" s="571">
        <v>1</v>
      </c>
      <c r="G116" s="569"/>
      <c r="H116" s="570">
        <f t="shared" si="3"/>
        <v>0</v>
      </c>
      <c r="I116" s="581"/>
    </row>
    <row r="117" spans="1:9">
      <c r="A117" s="580" t="s">
        <v>298</v>
      </c>
      <c r="B117" s="581" t="s">
        <v>272</v>
      </c>
      <c r="C117" s="555" t="s">
        <v>276</v>
      </c>
      <c r="D117" s="553"/>
      <c r="E117" s="563" t="s">
        <v>780</v>
      </c>
      <c r="F117" s="571">
        <v>3</v>
      </c>
      <c r="G117" s="569"/>
      <c r="H117" s="570">
        <f t="shared" ref="H117:H177" si="4">F117*G117*12</f>
        <v>0</v>
      </c>
      <c r="I117" s="581" t="s">
        <v>782</v>
      </c>
    </row>
    <row r="118" spans="1:9">
      <c r="A118" s="580" t="s">
        <v>298</v>
      </c>
      <c r="B118" s="581" t="s">
        <v>272</v>
      </c>
      <c r="C118" s="555" t="s">
        <v>273</v>
      </c>
      <c r="D118" s="553"/>
      <c r="E118" s="563"/>
      <c r="F118" s="571">
        <v>16</v>
      </c>
      <c r="G118" s="569"/>
      <c r="H118" s="570">
        <f t="shared" si="4"/>
        <v>0</v>
      </c>
      <c r="I118" s="581"/>
    </row>
    <row r="119" spans="1:9">
      <c r="A119" s="580" t="s">
        <v>298</v>
      </c>
      <c r="B119" s="581" t="s">
        <v>272</v>
      </c>
      <c r="C119" s="555" t="s">
        <v>274</v>
      </c>
      <c r="D119" s="553"/>
      <c r="E119" s="563"/>
      <c r="F119" s="571">
        <v>14</v>
      </c>
      <c r="G119" s="569"/>
      <c r="H119" s="570">
        <f t="shared" si="4"/>
        <v>0</v>
      </c>
      <c r="I119" s="581"/>
    </row>
    <row r="120" spans="1:9">
      <c r="A120" s="580" t="s">
        <v>298</v>
      </c>
      <c r="B120" s="581" t="s">
        <v>272</v>
      </c>
      <c r="C120" s="555" t="s">
        <v>799</v>
      </c>
      <c r="D120" s="553"/>
      <c r="E120" s="563"/>
      <c r="F120" s="571">
        <v>6</v>
      </c>
      <c r="G120" s="569"/>
      <c r="H120" s="570">
        <f t="shared" si="4"/>
        <v>0</v>
      </c>
      <c r="I120" s="581"/>
    </row>
    <row r="121" spans="1:9">
      <c r="A121" s="580" t="s">
        <v>298</v>
      </c>
      <c r="B121" s="581" t="s">
        <v>272</v>
      </c>
      <c r="C121" s="555" t="s">
        <v>799</v>
      </c>
      <c r="D121" s="553"/>
      <c r="E121" s="563"/>
      <c r="F121" s="571">
        <v>15</v>
      </c>
      <c r="G121" s="569"/>
      <c r="H121" s="570">
        <f t="shared" si="4"/>
        <v>0</v>
      </c>
      <c r="I121" s="581"/>
    </row>
    <row r="122" spans="1:9">
      <c r="A122" s="580" t="s">
        <v>298</v>
      </c>
      <c r="B122" s="581" t="s">
        <v>272</v>
      </c>
      <c r="C122" s="555" t="s">
        <v>275</v>
      </c>
      <c r="D122" s="553"/>
      <c r="E122" s="563"/>
      <c r="F122" s="571">
        <v>12</v>
      </c>
      <c r="G122" s="569"/>
      <c r="H122" s="570">
        <f t="shared" si="4"/>
        <v>0</v>
      </c>
      <c r="I122" s="581"/>
    </row>
    <row r="123" spans="1:9">
      <c r="A123" s="580" t="s">
        <v>298</v>
      </c>
      <c r="B123" s="581" t="s">
        <v>272</v>
      </c>
      <c r="C123" s="555" t="s">
        <v>796</v>
      </c>
      <c r="D123" s="553"/>
      <c r="E123" s="563"/>
      <c r="F123" s="571">
        <v>10</v>
      </c>
      <c r="G123" s="569"/>
      <c r="H123" s="570">
        <f t="shared" si="4"/>
        <v>0</v>
      </c>
      <c r="I123" s="581"/>
    </row>
    <row r="124" spans="1:9">
      <c r="A124" s="580" t="s">
        <v>298</v>
      </c>
      <c r="B124" s="581" t="s">
        <v>272</v>
      </c>
      <c r="C124" s="555" t="s">
        <v>803</v>
      </c>
      <c r="D124" s="553"/>
      <c r="E124" s="563"/>
      <c r="F124" s="571">
        <v>14</v>
      </c>
      <c r="G124" s="569"/>
      <c r="H124" s="570">
        <f t="shared" si="4"/>
        <v>0</v>
      </c>
      <c r="I124" s="581"/>
    </row>
    <row r="125" spans="1:9">
      <c r="A125" s="159" t="s">
        <v>1352</v>
      </c>
      <c r="B125" s="581" t="s">
        <v>272</v>
      </c>
      <c r="C125" s="555" t="s">
        <v>276</v>
      </c>
      <c r="D125" s="553"/>
      <c r="E125" s="563" t="s">
        <v>780</v>
      </c>
      <c r="F125" s="571">
        <v>1</v>
      </c>
      <c r="G125" s="569"/>
      <c r="H125" s="570">
        <f t="shared" ref="H125:H169" si="5">F125*G125*12</f>
        <v>0</v>
      </c>
      <c r="I125" s="581"/>
    </row>
    <row r="126" spans="1:9">
      <c r="A126" s="159" t="s">
        <v>1352</v>
      </c>
      <c r="B126" s="581" t="s">
        <v>272</v>
      </c>
      <c r="C126" s="555" t="s">
        <v>273</v>
      </c>
      <c r="D126" s="553"/>
      <c r="E126" s="563"/>
      <c r="F126" s="571">
        <v>2</v>
      </c>
      <c r="G126" s="569"/>
      <c r="H126" s="570">
        <f t="shared" si="5"/>
        <v>0</v>
      </c>
      <c r="I126" s="581"/>
    </row>
    <row r="127" spans="1:9">
      <c r="A127" s="159" t="s">
        <v>1352</v>
      </c>
      <c r="B127" s="581" t="s">
        <v>272</v>
      </c>
      <c r="C127" s="555" t="s">
        <v>274</v>
      </c>
      <c r="D127" s="553"/>
      <c r="E127" s="563"/>
      <c r="F127" s="571">
        <v>2</v>
      </c>
      <c r="G127" s="569"/>
      <c r="H127" s="570">
        <f t="shared" si="5"/>
        <v>0</v>
      </c>
      <c r="I127" s="581"/>
    </row>
    <row r="128" spans="1:9">
      <c r="A128" s="159" t="s">
        <v>1352</v>
      </c>
      <c r="B128" s="581" t="s">
        <v>272</v>
      </c>
      <c r="C128" s="555" t="s">
        <v>799</v>
      </c>
      <c r="D128" s="553"/>
      <c r="E128" s="563"/>
      <c r="F128" s="571">
        <v>2</v>
      </c>
      <c r="G128" s="569"/>
      <c r="H128" s="570">
        <f t="shared" si="5"/>
        <v>0</v>
      </c>
      <c r="I128" s="581"/>
    </row>
    <row r="129" spans="1:9">
      <c r="A129" s="159" t="s">
        <v>1352</v>
      </c>
      <c r="B129" s="581" t="s">
        <v>272</v>
      </c>
      <c r="C129" s="555" t="s">
        <v>275</v>
      </c>
      <c r="D129" s="553"/>
      <c r="E129" s="563"/>
      <c r="F129" s="571">
        <v>1</v>
      </c>
      <c r="G129" s="569"/>
      <c r="H129" s="570">
        <f t="shared" si="5"/>
        <v>0</v>
      </c>
      <c r="I129" s="581"/>
    </row>
    <row r="130" spans="1:9">
      <c r="A130" s="159" t="s">
        <v>1352</v>
      </c>
      <c r="B130" s="581" t="s">
        <v>272</v>
      </c>
      <c r="C130" s="555" t="s">
        <v>796</v>
      </c>
      <c r="D130" s="553"/>
      <c r="E130" s="563"/>
      <c r="F130" s="571">
        <v>1</v>
      </c>
      <c r="G130" s="569"/>
      <c r="H130" s="570">
        <f t="shared" si="5"/>
        <v>0</v>
      </c>
      <c r="I130" s="581"/>
    </row>
    <row r="131" spans="1:9">
      <c r="A131" s="159" t="s">
        <v>1352</v>
      </c>
      <c r="B131" s="581" t="s">
        <v>272</v>
      </c>
      <c r="C131" s="555" t="s">
        <v>803</v>
      </c>
      <c r="D131" s="553"/>
      <c r="E131" s="563"/>
      <c r="F131" s="571">
        <v>2</v>
      </c>
      <c r="G131" s="569"/>
      <c r="H131" s="570">
        <f t="shared" si="5"/>
        <v>0</v>
      </c>
      <c r="I131" s="581"/>
    </row>
    <row r="132" spans="1:9">
      <c r="A132" s="159" t="s">
        <v>1342</v>
      </c>
      <c r="B132" s="581" t="s">
        <v>272</v>
      </c>
      <c r="C132" s="555" t="s">
        <v>799</v>
      </c>
      <c r="D132" s="553"/>
      <c r="E132" s="563"/>
      <c r="F132" s="571">
        <v>3</v>
      </c>
      <c r="G132" s="569"/>
      <c r="H132" s="570">
        <f t="shared" si="5"/>
        <v>0</v>
      </c>
      <c r="I132" s="581"/>
    </row>
    <row r="133" spans="1:9" s="398" customFormat="1">
      <c r="A133" s="159" t="s">
        <v>1342</v>
      </c>
      <c r="B133" s="581" t="s">
        <v>272</v>
      </c>
      <c r="C133" s="555" t="s">
        <v>273</v>
      </c>
      <c r="D133" s="553"/>
      <c r="E133" s="563"/>
      <c r="F133" s="571">
        <v>3</v>
      </c>
      <c r="G133" s="569"/>
      <c r="H133" s="570">
        <f t="shared" si="5"/>
        <v>0</v>
      </c>
      <c r="I133" s="581"/>
    </row>
    <row r="134" spans="1:9">
      <c r="A134" s="159" t="s">
        <v>1342</v>
      </c>
      <c r="B134" s="581" t="s">
        <v>272</v>
      </c>
      <c r="C134" s="555" t="s">
        <v>274</v>
      </c>
      <c r="D134" s="553"/>
      <c r="E134" s="563"/>
      <c r="F134" s="571">
        <v>2</v>
      </c>
      <c r="G134" s="569"/>
      <c r="H134" s="570">
        <f t="shared" si="5"/>
        <v>0</v>
      </c>
      <c r="I134" s="581"/>
    </row>
    <row r="135" spans="1:9">
      <c r="A135" s="159" t="s">
        <v>1342</v>
      </c>
      <c r="B135" s="581" t="s">
        <v>272</v>
      </c>
      <c r="C135" s="555" t="s">
        <v>275</v>
      </c>
      <c r="D135" s="553"/>
      <c r="E135" s="563"/>
      <c r="F135" s="571">
        <v>2</v>
      </c>
      <c r="G135" s="569"/>
      <c r="H135" s="570">
        <f t="shared" si="5"/>
        <v>0</v>
      </c>
      <c r="I135" s="581"/>
    </row>
    <row r="136" spans="1:9">
      <c r="A136" s="159" t="s">
        <v>1342</v>
      </c>
      <c r="B136" s="581" t="s">
        <v>272</v>
      </c>
      <c r="C136" s="555" t="s">
        <v>276</v>
      </c>
      <c r="D136" s="553"/>
      <c r="E136" s="563" t="s">
        <v>780</v>
      </c>
      <c r="F136" s="571">
        <v>1</v>
      </c>
      <c r="G136" s="569"/>
      <c r="H136" s="570">
        <f t="shared" si="5"/>
        <v>0</v>
      </c>
      <c r="I136" s="581"/>
    </row>
    <row r="137" spans="1:9">
      <c r="A137" s="159" t="s">
        <v>1342</v>
      </c>
      <c r="B137" s="581" t="s">
        <v>272</v>
      </c>
      <c r="C137" s="555" t="s">
        <v>803</v>
      </c>
      <c r="D137" s="553"/>
      <c r="E137" s="563"/>
      <c r="F137" s="571">
        <v>2</v>
      </c>
      <c r="G137" s="569"/>
      <c r="H137" s="570">
        <f t="shared" si="5"/>
        <v>0</v>
      </c>
      <c r="I137" s="581"/>
    </row>
    <row r="138" spans="1:9">
      <c r="A138" s="159" t="s">
        <v>1342</v>
      </c>
      <c r="B138" s="581" t="s">
        <v>272</v>
      </c>
      <c r="C138" s="555" t="s">
        <v>803</v>
      </c>
      <c r="D138" s="553"/>
      <c r="E138" s="563" t="s">
        <v>786</v>
      </c>
      <c r="F138" s="571">
        <v>2</v>
      </c>
      <c r="G138" s="569"/>
      <c r="H138" s="570">
        <f t="shared" si="5"/>
        <v>0</v>
      </c>
      <c r="I138" s="581"/>
    </row>
    <row r="139" spans="1:9">
      <c r="A139" s="159" t="s">
        <v>1342</v>
      </c>
      <c r="B139" s="581" t="s">
        <v>272</v>
      </c>
      <c r="C139" s="555" t="s">
        <v>796</v>
      </c>
      <c r="D139" s="553"/>
      <c r="E139" s="563"/>
      <c r="F139" s="571">
        <v>2</v>
      </c>
      <c r="G139" s="569"/>
      <c r="H139" s="570">
        <f t="shared" si="5"/>
        <v>0</v>
      </c>
      <c r="I139" s="581"/>
    </row>
    <row r="140" spans="1:9">
      <c r="A140" s="159" t="s">
        <v>1342</v>
      </c>
      <c r="B140" s="581" t="s">
        <v>272</v>
      </c>
      <c r="C140" s="555" t="s">
        <v>800</v>
      </c>
      <c r="D140" s="553"/>
      <c r="E140" s="564">
        <v>26</v>
      </c>
      <c r="F140" s="571">
        <v>1</v>
      </c>
      <c r="G140" s="569"/>
      <c r="H140" s="570">
        <f t="shared" si="5"/>
        <v>0</v>
      </c>
      <c r="I140" s="581"/>
    </row>
    <row r="141" spans="1:9">
      <c r="A141" s="580" t="s">
        <v>297</v>
      </c>
      <c r="B141" s="581" t="s">
        <v>272</v>
      </c>
      <c r="C141" s="555" t="s">
        <v>276</v>
      </c>
      <c r="D141" s="553"/>
      <c r="E141" s="563" t="s">
        <v>780</v>
      </c>
      <c r="F141" s="571">
        <v>1</v>
      </c>
      <c r="G141" s="569"/>
      <c r="H141" s="570">
        <f t="shared" si="5"/>
        <v>0</v>
      </c>
      <c r="I141" s="581"/>
    </row>
    <row r="142" spans="1:9">
      <c r="A142" s="580" t="s">
        <v>297</v>
      </c>
      <c r="B142" s="581" t="s">
        <v>272</v>
      </c>
      <c r="C142" s="555" t="s">
        <v>273</v>
      </c>
      <c r="D142" s="553"/>
      <c r="E142" s="563"/>
      <c r="F142" s="571">
        <v>2</v>
      </c>
      <c r="G142" s="569"/>
      <c r="H142" s="570">
        <f t="shared" si="5"/>
        <v>0</v>
      </c>
      <c r="I142" s="581"/>
    </row>
    <row r="143" spans="1:9">
      <c r="A143" s="580" t="s">
        <v>297</v>
      </c>
      <c r="B143" s="581" t="s">
        <v>272</v>
      </c>
      <c r="C143" s="555" t="s">
        <v>274</v>
      </c>
      <c r="D143" s="553"/>
      <c r="E143" s="563"/>
      <c r="F143" s="571">
        <v>2</v>
      </c>
      <c r="G143" s="569"/>
      <c r="H143" s="570">
        <f t="shared" si="5"/>
        <v>0</v>
      </c>
      <c r="I143" s="581"/>
    </row>
    <row r="144" spans="1:9">
      <c r="A144" s="580" t="s">
        <v>297</v>
      </c>
      <c r="B144" s="581" t="s">
        <v>272</v>
      </c>
      <c r="C144" s="555" t="s">
        <v>799</v>
      </c>
      <c r="D144" s="553"/>
      <c r="E144" s="563"/>
      <c r="F144" s="571">
        <v>2</v>
      </c>
      <c r="G144" s="569"/>
      <c r="H144" s="570">
        <f t="shared" si="5"/>
        <v>0</v>
      </c>
      <c r="I144" s="581"/>
    </row>
    <row r="145" spans="1:9">
      <c r="A145" s="580" t="s">
        <v>297</v>
      </c>
      <c r="B145" s="581" t="s">
        <v>272</v>
      </c>
      <c r="C145" s="555" t="s">
        <v>796</v>
      </c>
      <c r="D145" s="553"/>
      <c r="E145" s="563"/>
      <c r="F145" s="571">
        <v>2</v>
      </c>
      <c r="G145" s="569"/>
      <c r="H145" s="570">
        <f t="shared" si="5"/>
        <v>0</v>
      </c>
      <c r="I145" s="581"/>
    </row>
    <row r="146" spans="1:9">
      <c r="A146" s="580" t="s">
        <v>297</v>
      </c>
      <c r="B146" s="581" t="s">
        <v>272</v>
      </c>
      <c r="C146" s="555" t="s">
        <v>803</v>
      </c>
      <c r="D146" s="553"/>
      <c r="E146" s="563"/>
      <c r="F146" s="571">
        <v>2</v>
      </c>
      <c r="G146" s="569"/>
      <c r="H146" s="570">
        <f t="shared" si="5"/>
        <v>0</v>
      </c>
      <c r="I146" s="581"/>
    </row>
    <row r="147" spans="1:9">
      <c r="A147" s="556" t="s">
        <v>792</v>
      </c>
      <c r="B147" s="581" t="s">
        <v>272</v>
      </c>
      <c r="C147" s="555" t="s">
        <v>799</v>
      </c>
      <c r="D147" s="553"/>
      <c r="E147" s="563"/>
      <c r="F147" s="571">
        <v>14</v>
      </c>
      <c r="G147" s="569"/>
      <c r="H147" s="570">
        <f t="shared" si="5"/>
        <v>0</v>
      </c>
      <c r="I147" s="581"/>
    </row>
    <row r="148" spans="1:9">
      <c r="A148" s="556" t="s">
        <v>792</v>
      </c>
      <c r="B148" s="581" t="s">
        <v>272</v>
      </c>
      <c r="C148" s="555" t="s">
        <v>273</v>
      </c>
      <c r="D148" s="553"/>
      <c r="E148" s="563"/>
      <c r="F148" s="571">
        <v>15</v>
      </c>
      <c r="G148" s="569"/>
      <c r="H148" s="570">
        <f t="shared" si="5"/>
        <v>0</v>
      </c>
      <c r="I148" s="581"/>
    </row>
    <row r="149" spans="1:9">
      <c r="A149" s="556" t="s">
        <v>792</v>
      </c>
      <c r="B149" s="581" t="s">
        <v>272</v>
      </c>
      <c r="C149" s="555" t="s">
        <v>274</v>
      </c>
      <c r="D149" s="553"/>
      <c r="E149" s="563"/>
      <c r="F149" s="571">
        <v>3</v>
      </c>
      <c r="G149" s="569"/>
      <c r="H149" s="570">
        <f t="shared" si="5"/>
        <v>0</v>
      </c>
      <c r="I149" s="581"/>
    </row>
    <row r="150" spans="1:9">
      <c r="A150" s="556" t="s">
        <v>792</v>
      </c>
      <c r="B150" s="581" t="s">
        <v>272</v>
      </c>
      <c r="C150" s="555" t="s">
        <v>803</v>
      </c>
      <c r="D150" s="553"/>
      <c r="E150" s="563"/>
      <c r="F150" s="571">
        <v>3</v>
      </c>
      <c r="G150" s="569"/>
      <c r="H150" s="570">
        <f t="shared" si="5"/>
        <v>0</v>
      </c>
      <c r="I150" s="581"/>
    </row>
    <row r="151" spans="1:9">
      <c r="A151" s="556" t="s">
        <v>792</v>
      </c>
      <c r="B151" s="581" t="s">
        <v>272</v>
      </c>
      <c r="C151" s="555" t="s">
        <v>275</v>
      </c>
      <c r="D151" s="553"/>
      <c r="E151" s="563"/>
      <c r="F151" s="571">
        <v>2</v>
      </c>
      <c r="G151" s="569"/>
      <c r="H151" s="570">
        <f t="shared" si="5"/>
        <v>0</v>
      </c>
      <c r="I151" s="581"/>
    </row>
    <row r="152" spans="1:9">
      <c r="A152" s="556" t="s">
        <v>792</v>
      </c>
      <c r="B152" s="581" t="s">
        <v>272</v>
      </c>
      <c r="C152" s="555" t="s">
        <v>796</v>
      </c>
      <c r="D152" s="553"/>
      <c r="E152" s="563"/>
      <c r="F152" s="571">
        <v>3</v>
      </c>
      <c r="G152" s="569"/>
      <c r="H152" s="570">
        <f t="shared" si="5"/>
        <v>0</v>
      </c>
      <c r="I152" s="581"/>
    </row>
    <row r="153" spans="1:9" s="398" customFormat="1">
      <c r="A153" s="556" t="s">
        <v>792</v>
      </c>
      <c r="B153" s="581" t="s">
        <v>272</v>
      </c>
      <c r="C153" s="555" t="s">
        <v>276</v>
      </c>
      <c r="D153" s="553"/>
      <c r="E153" s="563" t="s">
        <v>780</v>
      </c>
      <c r="F153" s="571">
        <v>1</v>
      </c>
      <c r="G153" s="569"/>
      <c r="H153" s="570">
        <f t="shared" si="5"/>
        <v>0</v>
      </c>
      <c r="I153" s="581"/>
    </row>
    <row r="154" spans="1:9">
      <c r="A154" s="580" t="s">
        <v>300</v>
      </c>
      <c r="B154" s="581" t="s">
        <v>272</v>
      </c>
      <c r="C154" s="555" t="s">
        <v>276</v>
      </c>
      <c r="D154" s="553"/>
      <c r="E154" s="563" t="s">
        <v>780</v>
      </c>
      <c r="F154" s="571">
        <v>6</v>
      </c>
      <c r="G154" s="569"/>
      <c r="H154" s="570">
        <f t="shared" si="5"/>
        <v>0</v>
      </c>
      <c r="I154" s="581" t="s">
        <v>781</v>
      </c>
    </row>
    <row r="155" spans="1:9">
      <c r="A155" s="580" t="s">
        <v>300</v>
      </c>
      <c r="B155" s="581" t="s">
        <v>272</v>
      </c>
      <c r="C155" s="555" t="s">
        <v>273</v>
      </c>
      <c r="D155" s="553"/>
      <c r="E155" s="563"/>
      <c r="F155" s="571">
        <v>7</v>
      </c>
      <c r="G155" s="569"/>
      <c r="H155" s="570">
        <f t="shared" si="5"/>
        <v>0</v>
      </c>
      <c r="I155" s="581"/>
    </row>
    <row r="156" spans="1:9">
      <c r="A156" s="580" t="s">
        <v>300</v>
      </c>
      <c r="B156" s="581" t="s">
        <v>272</v>
      </c>
      <c r="C156" s="555" t="s">
        <v>274</v>
      </c>
      <c r="D156" s="553"/>
      <c r="E156" s="563"/>
      <c r="F156" s="571">
        <v>8</v>
      </c>
      <c r="G156" s="569"/>
      <c r="H156" s="570">
        <f t="shared" si="5"/>
        <v>0</v>
      </c>
      <c r="I156" s="581"/>
    </row>
    <row r="157" spans="1:9">
      <c r="A157" s="580" t="s">
        <v>300</v>
      </c>
      <c r="B157" s="581" t="s">
        <v>272</v>
      </c>
      <c r="C157" s="555" t="s">
        <v>799</v>
      </c>
      <c r="D157" s="553"/>
      <c r="E157" s="563"/>
      <c r="F157" s="571">
        <v>19</v>
      </c>
      <c r="G157" s="569"/>
      <c r="H157" s="570">
        <f t="shared" si="5"/>
        <v>0</v>
      </c>
      <c r="I157" s="581"/>
    </row>
    <row r="158" spans="1:9">
      <c r="A158" s="580" t="s">
        <v>300</v>
      </c>
      <c r="B158" s="581" t="s">
        <v>272</v>
      </c>
      <c r="C158" s="555" t="s">
        <v>796</v>
      </c>
      <c r="D158" s="553"/>
      <c r="E158" s="563"/>
      <c r="F158" s="571">
        <v>8</v>
      </c>
      <c r="G158" s="569"/>
      <c r="H158" s="570">
        <f t="shared" si="5"/>
        <v>0</v>
      </c>
      <c r="I158" s="581"/>
    </row>
    <row r="159" spans="1:9">
      <c r="A159" s="580" t="s">
        <v>300</v>
      </c>
      <c r="B159" s="581" t="s">
        <v>272</v>
      </c>
      <c r="C159" s="555" t="s">
        <v>803</v>
      </c>
      <c r="D159" s="553"/>
      <c r="E159" s="563"/>
      <c r="F159" s="571">
        <v>9</v>
      </c>
      <c r="G159" s="569"/>
      <c r="H159" s="570">
        <f t="shared" si="5"/>
        <v>0</v>
      </c>
      <c r="I159" s="581"/>
    </row>
    <row r="160" spans="1:9">
      <c r="A160" s="580" t="s">
        <v>300</v>
      </c>
      <c r="B160" s="581" t="s">
        <v>272</v>
      </c>
      <c r="C160" s="555" t="s">
        <v>800</v>
      </c>
      <c r="D160" s="553"/>
      <c r="E160" s="564">
        <v>26</v>
      </c>
      <c r="F160" s="571">
        <v>1</v>
      </c>
      <c r="G160" s="569"/>
      <c r="H160" s="570">
        <f t="shared" si="5"/>
        <v>0</v>
      </c>
      <c r="I160" s="581"/>
    </row>
    <row r="161" spans="1:9">
      <c r="A161" s="580" t="s">
        <v>300</v>
      </c>
      <c r="B161" s="581" t="s">
        <v>272</v>
      </c>
      <c r="C161" s="555" t="s">
        <v>275</v>
      </c>
      <c r="D161" s="553"/>
      <c r="E161" s="563"/>
      <c r="F161" s="571">
        <v>5</v>
      </c>
      <c r="G161" s="569"/>
      <c r="H161" s="570">
        <f t="shared" si="5"/>
        <v>0</v>
      </c>
      <c r="I161" s="581"/>
    </row>
    <row r="162" spans="1:9">
      <c r="A162" s="580" t="s">
        <v>303</v>
      </c>
      <c r="B162" s="581" t="s">
        <v>272</v>
      </c>
      <c r="C162" s="555" t="s">
        <v>799</v>
      </c>
      <c r="D162" s="553"/>
      <c r="E162" s="563"/>
      <c r="F162" s="571">
        <v>1</v>
      </c>
      <c r="G162" s="569"/>
      <c r="H162" s="570">
        <f t="shared" si="5"/>
        <v>0</v>
      </c>
      <c r="I162" s="581"/>
    </row>
    <row r="163" spans="1:9">
      <c r="A163" s="580" t="s">
        <v>303</v>
      </c>
      <c r="B163" s="581" t="s">
        <v>272</v>
      </c>
      <c r="C163" s="555" t="s">
        <v>273</v>
      </c>
      <c r="D163" s="553"/>
      <c r="E163" s="563"/>
      <c r="F163" s="571">
        <v>1</v>
      </c>
      <c r="G163" s="569"/>
      <c r="H163" s="570">
        <f t="shared" si="5"/>
        <v>0</v>
      </c>
      <c r="I163" s="581"/>
    </row>
    <row r="164" spans="1:9">
      <c r="A164" s="580" t="s">
        <v>303</v>
      </c>
      <c r="B164" s="581" t="s">
        <v>272</v>
      </c>
      <c r="C164" s="555" t="s">
        <v>274</v>
      </c>
      <c r="D164" s="553"/>
      <c r="E164" s="563"/>
      <c r="F164" s="571">
        <v>1</v>
      </c>
      <c r="G164" s="569"/>
      <c r="H164" s="570">
        <f t="shared" si="5"/>
        <v>0</v>
      </c>
      <c r="I164" s="581"/>
    </row>
    <row r="165" spans="1:9">
      <c r="A165" s="580" t="s">
        <v>303</v>
      </c>
      <c r="B165" s="581" t="s">
        <v>272</v>
      </c>
      <c r="C165" s="555" t="s">
        <v>275</v>
      </c>
      <c r="D165" s="553"/>
      <c r="E165" s="563"/>
      <c r="F165" s="571">
        <v>1</v>
      </c>
      <c r="G165" s="569"/>
      <c r="H165" s="570">
        <f t="shared" si="5"/>
        <v>0</v>
      </c>
      <c r="I165" s="581"/>
    </row>
    <row r="166" spans="1:9">
      <c r="A166" s="580" t="s">
        <v>303</v>
      </c>
      <c r="B166" s="581" t="s">
        <v>272</v>
      </c>
      <c r="C166" s="555" t="s">
        <v>803</v>
      </c>
      <c r="D166" s="553"/>
      <c r="E166" s="563"/>
      <c r="F166" s="571">
        <v>1</v>
      </c>
      <c r="G166" s="569"/>
      <c r="H166" s="570">
        <f t="shared" si="5"/>
        <v>0</v>
      </c>
      <c r="I166" s="581"/>
    </row>
    <row r="167" spans="1:9">
      <c r="A167" s="580" t="s">
        <v>303</v>
      </c>
      <c r="B167" s="581" t="s">
        <v>272</v>
      </c>
      <c r="C167" s="555" t="s">
        <v>803</v>
      </c>
      <c r="D167" s="553"/>
      <c r="E167" s="563" t="s">
        <v>786</v>
      </c>
      <c r="F167" s="571">
        <v>1</v>
      </c>
      <c r="G167" s="569"/>
      <c r="H167" s="570">
        <f t="shared" si="5"/>
        <v>0</v>
      </c>
      <c r="I167" s="581"/>
    </row>
    <row r="168" spans="1:9">
      <c r="A168" s="580" t="s">
        <v>303</v>
      </c>
      <c r="B168" s="581" t="s">
        <v>272</v>
      </c>
      <c r="C168" s="555" t="s">
        <v>276</v>
      </c>
      <c r="D168" s="553"/>
      <c r="E168" s="563" t="s">
        <v>780</v>
      </c>
      <c r="F168" s="571">
        <v>1</v>
      </c>
      <c r="G168" s="569"/>
      <c r="H168" s="570">
        <f t="shared" si="5"/>
        <v>0</v>
      </c>
      <c r="I168" s="581"/>
    </row>
    <row r="169" spans="1:9">
      <c r="A169" s="580" t="s">
        <v>303</v>
      </c>
      <c r="B169" s="581" t="s">
        <v>272</v>
      </c>
      <c r="C169" s="555" t="s">
        <v>802</v>
      </c>
      <c r="D169" s="553"/>
      <c r="E169" s="564">
        <v>26</v>
      </c>
      <c r="F169" s="571">
        <v>1</v>
      </c>
      <c r="G169" s="569"/>
      <c r="H169" s="570">
        <f t="shared" si="5"/>
        <v>0</v>
      </c>
      <c r="I169" s="581"/>
    </row>
    <row r="170" spans="1:9">
      <c r="A170" s="580" t="s">
        <v>299</v>
      </c>
      <c r="B170" s="581" t="s">
        <v>272</v>
      </c>
      <c r="C170" s="555" t="s">
        <v>276</v>
      </c>
      <c r="D170" s="553"/>
      <c r="E170" s="554" t="s">
        <v>780</v>
      </c>
      <c r="F170" s="527">
        <v>2</v>
      </c>
      <c r="G170" s="569"/>
      <c r="H170" s="570">
        <f t="shared" si="4"/>
        <v>0</v>
      </c>
      <c r="I170" s="581"/>
    </row>
    <row r="171" spans="1:9">
      <c r="A171" s="580" t="s">
        <v>299</v>
      </c>
      <c r="B171" s="581" t="s">
        <v>272</v>
      </c>
      <c r="C171" s="555" t="s">
        <v>273</v>
      </c>
      <c r="D171" s="553"/>
      <c r="E171" s="554"/>
      <c r="F171" s="527">
        <v>4</v>
      </c>
      <c r="G171" s="569"/>
      <c r="H171" s="570">
        <f t="shared" si="4"/>
        <v>0</v>
      </c>
      <c r="I171" s="581"/>
    </row>
    <row r="172" spans="1:9">
      <c r="A172" s="580" t="s">
        <v>299</v>
      </c>
      <c r="B172" s="581" t="s">
        <v>272</v>
      </c>
      <c r="C172" s="555" t="s">
        <v>274</v>
      </c>
      <c r="D172" s="553"/>
      <c r="E172" s="554"/>
      <c r="F172" s="527">
        <v>6</v>
      </c>
      <c r="G172" s="569"/>
      <c r="H172" s="570">
        <f t="shared" si="4"/>
        <v>0</v>
      </c>
      <c r="I172" s="581"/>
    </row>
    <row r="173" spans="1:9">
      <c r="A173" s="580" t="s">
        <v>299</v>
      </c>
      <c r="B173" s="581" t="s">
        <v>272</v>
      </c>
      <c r="C173" s="555" t="s">
        <v>799</v>
      </c>
      <c r="D173" s="553"/>
      <c r="E173" s="554"/>
      <c r="F173" s="527">
        <v>5</v>
      </c>
      <c r="G173" s="569"/>
      <c r="H173" s="570">
        <f t="shared" si="4"/>
        <v>0</v>
      </c>
      <c r="I173" s="581"/>
    </row>
    <row r="174" spans="1:9">
      <c r="A174" s="580" t="s">
        <v>299</v>
      </c>
      <c r="B174" s="581" t="s">
        <v>272</v>
      </c>
      <c r="C174" s="555" t="s">
        <v>275</v>
      </c>
      <c r="D174" s="553"/>
      <c r="E174" s="554"/>
      <c r="F174" s="527">
        <v>2</v>
      </c>
      <c r="G174" s="569"/>
      <c r="H174" s="570">
        <f t="shared" si="4"/>
        <v>0</v>
      </c>
      <c r="I174" s="581"/>
    </row>
    <row r="175" spans="1:9">
      <c r="A175" s="580" t="s">
        <v>299</v>
      </c>
      <c r="B175" s="581" t="s">
        <v>272</v>
      </c>
      <c r="C175" s="555" t="s">
        <v>796</v>
      </c>
      <c r="D175" s="553"/>
      <c r="E175" s="554"/>
      <c r="F175" s="527">
        <v>3</v>
      </c>
      <c r="G175" s="569"/>
      <c r="H175" s="570">
        <f t="shared" si="4"/>
        <v>0</v>
      </c>
      <c r="I175" s="581"/>
    </row>
    <row r="176" spans="1:9">
      <c r="A176" s="580" t="s">
        <v>299</v>
      </c>
      <c r="B176" s="581" t="s">
        <v>272</v>
      </c>
      <c r="C176" s="555" t="s">
        <v>803</v>
      </c>
      <c r="D176" s="553"/>
      <c r="E176" s="554"/>
      <c r="F176" s="527">
        <v>6</v>
      </c>
      <c r="G176" s="569"/>
      <c r="H176" s="570">
        <f t="shared" si="4"/>
        <v>0</v>
      </c>
      <c r="I176" s="581"/>
    </row>
    <row r="177" spans="1:10">
      <c r="A177" s="580" t="s">
        <v>299</v>
      </c>
      <c r="B177" s="581" t="s">
        <v>272</v>
      </c>
      <c r="C177" s="555" t="s">
        <v>1313</v>
      </c>
      <c r="D177" s="553"/>
      <c r="E177" s="564">
        <v>26</v>
      </c>
      <c r="F177" s="527">
        <v>1</v>
      </c>
      <c r="G177" s="569"/>
      <c r="H177" s="570">
        <f t="shared" si="4"/>
        <v>0</v>
      </c>
      <c r="I177" s="581"/>
    </row>
    <row r="178" spans="1:10">
      <c r="A178" s="600" t="s">
        <v>1260</v>
      </c>
      <c r="B178" s="601"/>
      <c r="C178" s="602"/>
      <c r="D178" s="603"/>
      <c r="E178" s="604"/>
      <c r="F178" s="605"/>
      <c r="G178" s="606"/>
      <c r="H178" s="606"/>
      <c r="I178" s="601"/>
    </row>
    <row r="179" spans="1:10">
      <c r="A179" s="556" t="s">
        <v>1238</v>
      </c>
      <c r="B179" s="581" t="s">
        <v>272</v>
      </c>
      <c r="C179" s="555" t="s">
        <v>800</v>
      </c>
      <c r="D179" s="553"/>
      <c r="E179" s="564">
        <v>26</v>
      </c>
      <c r="F179" s="571">
        <v>1</v>
      </c>
      <c r="G179" s="569"/>
      <c r="H179" s="570">
        <f t="shared" ref="H179:H180" si="6">F179*G179*12</f>
        <v>0</v>
      </c>
      <c r="I179" s="581"/>
    </row>
    <row r="180" spans="1:10">
      <c r="A180" s="556" t="s">
        <v>1238</v>
      </c>
      <c r="B180" s="581" t="s">
        <v>272</v>
      </c>
      <c r="C180" s="555" t="s">
        <v>801</v>
      </c>
      <c r="D180" s="553"/>
      <c r="E180" s="564">
        <v>26</v>
      </c>
      <c r="F180" s="571">
        <v>1</v>
      </c>
      <c r="G180" s="569"/>
      <c r="H180" s="570">
        <f t="shared" si="6"/>
        <v>0</v>
      </c>
      <c r="I180" s="581" t="s">
        <v>785</v>
      </c>
    </row>
    <row r="181" spans="1:10">
      <c r="A181" s="556" t="s">
        <v>1238</v>
      </c>
      <c r="B181" s="581" t="s">
        <v>272</v>
      </c>
      <c r="C181" s="555" t="s">
        <v>273</v>
      </c>
      <c r="D181" s="553"/>
      <c r="E181" s="563"/>
      <c r="F181" s="571">
        <v>7</v>
      </c>
      <c r="G181" s="569"/>
      <c r="H181" s="570">
        <f t="shared" ref="H181:H210" si="7">F181*G181*12</f>
        <v>0</v>
      </c>
      <c r="I181" s="581"/>
    </row>
    <row r="182" spans="1:10">
      <c r="A182" s="556" t="s">
        <v>1238</v>
      </c>
      <c r="B182" s="581" t="s">
        <v>272</v>
      </c>
      <c r="C182" s="555" t="s">
        <v>274</v>
      </c>
      <c r="D182" s="553"/>
      <c r="E182" s="563"/>
      <c r="F182" s="571">
        <v>2</v>
      </c>
      <c r="G182" s="569"/>
      <c r="H182" s="570">
        <f t="shared" si="7"/>
        <v>0</v>
      </c>
      <c r="I182" s="581"/>
    </row>
    <row r="183" spans="1:10">
      <c r="A183" s="556" t="s">
        <v>1238</v>
      </c>
      <c r="B183" s="581" t="s">
        <v>272</v>
      </c>
      <c r="C183" s="555" t="s">
        <v>799</v>
      </c>
      <c r="D183" s="553"/>
      <c r="E183" s="563"/>
      <c r="F183" s="571">
        <v>7</v>
      </c>
      <c r="G183" s="569"/>
      <c r="H183" s="570">
        <f t="shared" si="7"/>
        <v>0</v>
      </c>
      <c r="I183" s="581"/>
    </row>
    <row r="184" spans="1:10">
      <c r="A184" s="556" t="s">
        <v>1238</v>
      </c>
      <c r="B184" s="581" t="s">
        <v>272</v>
      </c>
      <c r="C184" s="555" t="s">
        <v>796</v>
      </c>
      <c r="D184" s="553"/>
      <c r="E184" s="563"/>
      <c r="F184" s="571">
        <v>2</v>
      </c>
      <c r="G184" s="569"/>
      <c r="H184" s="570">
        <f t="shared" si="7"/>
        <v>0</v>
      </c>
      <c r="I184" s="581"/>
    </row>
    <row r="185" spans="1:10">
      <c r="A185" s="556" t="s">
        <v>1238</v>
      </c>
      <c r="B185" s="581" t="s">
        <v>272</v>
      </c>
      <c r="C185" s="555" t="s">
        <v>803</v>
      </c>
      <c r="D185" s="553"/>
      <c r="E185" s="563"/>
      <c r="F185" s="571">
        <v>2</v>
      </c>
      <c r="G185" s="569"/>
      <c r="H185" s="570">
        <f t="shared" si="7"/>
        <v>0</v>
      </c>
      <c r="I185" s="581"/>
    </row>
    <row r="186" spans="1:10" s="398" customFormat="1">
      <c r="A186" s="556" t="s">
        <v>1238</v>
      </c>
      <c r="B186" s="581" t="s">
        <v>272</v>
      </c>
      <c r="C186" s="555" t="s">
        <v>803</v>
      </c>
      <c r="D186" s="553"/>
      <c r="E186" s="563" t="s">
        <v>786</v>
      </c>
      <c r="F186" s="571">
        <v>2</v>
      </c>
      <c r="G186" s="569"/>
      <c r="H186" s="570">
        <f t="shared" si="7"/>
        <v>0</v>
      </c>
      <c r="I186" s="581"/>
    </row>
    <row r="187" spans="1:10" s="398" customFormat="1">
      <c r="A187" s="106" t="s">
        <v>1240</v>
      </c>
      <c r="B187" s="581" t="s">
        <v>272</v>
      </c>
      <c r="C187" s="555" t="s">
        <v>276</v>
      </c>
      <c r="D187" s="553"/>
      <c r="E187" s="563" t="s">
        <v>780</v>
      </c>
      <c r="F187" s="571">
        <v>4</v>
      </c>
      <c r="G187" s="569"/>
      <c r="H187" s="570">
        <f t="shared" si="7"/>
        <v>0</v>
      </c>
      <c r="I187" s="581"/>
    </row>
    <row r="188" spans="1:10">
      <c r="A188" s="106" t="s">
        <v>1240</v>
      </c>
      <c r="B188" s="581" t="s">
        <v>272</v>
      </c>
      <c r="C188" s="555" t="s">
        <v>799</v>
      </c>
      <c r="D188" s="553"/>
      <c r="E188" s="563"/>
      <c r="F188" s="571">
        <v>12</v>
      </c>
      <c r="G188" s="569"/>
      <c r="H188" s="570">
        <f t="shared" si="7"/>
        <v>0</v>
      </c>
      <c r="I188" s="581"/>
      <c r="J188" s="398"/>
    </row>
    <row r="189" spans="1:10">
      <c r="A189" s="106" t="s">
        <v>1240</v>
      </c>
      <c r="B189" s="581" t="s">
        <v>272</v>
      </c>
      <c r="C189" s="555" t="s">
        <v>273</v>
      </c>
      <c r="D189" s="553"/>
      <c r="E189" s="563"/>
      <c r="F189" s="571">
        <v>37</v>
      </c>
      <c r="G189" s="569"/>
      <c r="H189" s="570">
        <f t="shared" si="7"/>
        <v>0</v>
      </c>
      <c r="I189" s="581"/>
      <c r="J189" s="398"/>
    </row>
    <row r="190" spans="1:10">
      <c r="A190" s="106" t="s">
        <v>1240</v>
      </c>
      <c r="B190" s="581" t="s">
        <v>272</v>
      </c>
      <c r="C190" s="555" t="s">
        <v>274</v>
      </c>
      <c r="D190" s="553"/>
      <c r="E190" s="563"/>
      <c r="F190" s="571">
        <v>8</v>
      </c>
      <c r="G190" s="569"/>
      <c r="H190" s="570">
        <f t="shared" si="7"/>
        <v>0</v>
      </c>
      <c r="I190" s="581"/>
      <c r="J190" s="398"/>
    </row>
    <row r="191" spans="1:10">
      <c r="A191" s="106" t="s">
        <v>1240</v>
      </c>
      <c r="B191" s="581" t="s">
        <v>272</v>
      </c>
      <c r="C191" s="555" t="s">
        <v>799</v>
      </c>
      <c r="D191" s="553"/>
      <c r="E191" s="563"/>
      <c r="F191" s="571">
        <v>24</v>
      </c>
      <c r="G191" s="569"/>
      <c r="H191" s="570">
        <f t="shared" si="7"/>
        <v>0</v>
      </c>
      <c r="I191" s="581"/>
    </row>
    <row r="192" spans="1:10">
      <c r="A192" s="106" t="s">
        <v>1240</v>
      </c>
      <c r="B192" s="581" t="s">
        <v>272</v>
      </c>
      <c r="C192" s="555" t="s">
        <v>799</v>
      </c>
      <c r="D192" s="553"/>
      <c r="E192" s="563"/>
      <c r="F192" s="571">
        <v>1</v>
      </c>
      <c r="G192" s="569"/>
      <c r="H192" s="570">
        <f t="shared" si="7"/>
        <v>0</v>
      </c>
      <c r="I192" s="581"/>
    </row>
    <row r="193" spans="1:9">
      <c r="A193" s="106" t="s">
        <v>1240</v>
      </c>
      <c r="B193" s="581" t="s">
        <v>272</v>
      </c>
      <c r="C193" s="555" t="s">
        <v>275</v>
      </c>
      <c r="D193" s="553"/>
      <c r="E193" s="563"/>
      <c r="F193" s="571">
        <v>4</v>
      </c>
      <c r="G193" s="569"/>
      <c r="H193" s="570">
        <f t="shared" si="7"/>
        <v>0</v>
      </c>
      <c r="I193" s="581"/>
    </row>
    <row r="194" spans="1:9">
      <c r="A194" s="106" t="s">
        <v>1240</v>
      </c>
      <c r="B194" s="581" t="s">
        <v>272</v>
      </c>
      <c r="C194" s="555" t="s">
        <v>803</v>
      </c>
      <c r="D194" s="553"/>
      <c r="E194" s="563"/>
      <c r="F194" s="571">
        <v>8</v>
      </c>
      <c r="G194" s="569"/>
      <c r="H194" s="570">
        <f t="shared" si="7"/>
        <v>0</v>
      </c>
      <c r="I194" s="581"/>
    </row>
    <row r="195" spans="1:9" s="398" customFormat="1">
      <c r="A195" s="106" t="s">
        <v>1240</v>
      </c>
      <c r="B195" s="581" t="s">
        <v>272</v>
      </c>
      <c r="C195" s="555" t="s">
        <v>803</v>
      </c>
      <c r="D195" s="553"/>
      <c r="E195" s="563" t="s">
        <v>786</v>
      </c>
      <c r="F195" s="571">
        <v>8</v>
      </c>
      <c r="G195" s="569"/>
      <c r="H195" s="570">
        <f t="shared" si="7"/>
        <v>0</v>
      </c>
      <c r="I195" s="581"/>
    </row>
    <row r="196" spans="1:9">
      <c r="A196" s="106" t="s">
        <v>1240</v>
      </c>
      <c r="B196" s="581" t="s">
        <v>272</v>
      </c>
      <c r="C196" s="555" t="s">
        <v>801</v>
      </c>
      <c r="D196" s="553"/>
      <c r="E196" s="564">
        <v>26</v>
      </c>
      <c r="F196" s="571">
        <v>1</v>
      </c>
      <c r="G196" s="569"/>
      <c r="H196" s="570">
        <f t="shared" si="7"/>
        <v>0</v>
      </c>
      <c r="I196" s="581"/>
    </row>
    <row r="197" spans="1:9">
      <c r="A197" s="106" t="s">
        <v>1241</v>
      </c>
      <c r="B197" s="581" t="s">
        <v>272</v>
      </c>
      <c r="C197" s="555" t="s">
        <v>276</v>
      </c>
      <c r="D197" s="553"/>
      <c r="E197" s="563" t="s">
        <v>780</v>
      </c>
      <c r="F197" s="571">
        <v>5</v>
      </c>
      <c r="G197" s="569"/>
      <c r="H197" s="570">
        <f t="shared" si="7"/>
        <v>0</v>
      </c>
      <c r="I197" s="581"/>
    </row>
    <row r="198" spans="1:9">
      <c r="A198" s="106" t="s">
        <v>1241</v>
      </c>
      <c r="B198" s="581" t="s">
        <v>272</v>
      </c>
      <c r="C198" s="555" t="s">
        <v>1313</v>
      </c>
      <c r="D198" s="553"/>
      <c r="E198" s="564">
        <v>26</v>
      </c>
      <c r="F198" s="571">
        <v>1</v>
      </c>
      <c r="G198" s="569"/>
      <c r="H198" s="570">
        <f t="shared" si="7"/>
        <v>0</v>
      </c>
      <c r="I198" s="581"/>
    </row>
    <row r="199" spans="1:9">
      <c r="A199" s="106" t="s">
        <v>1241</v>
      </c>
      <c r="B199" s="581" t="s">
        <v>272</v>
      </c>
      <c r="C199" s="555" t="s">
        <v>273</v>
      </c>
      <c r="D199" s="553"/>
      <c r="E199" s="563"/>
      <c r="F199" s="571">
        <v>27</v>
      </c>
      <c r="G199" s="569"/>
      <c r="H199" s="570">
        <f t="shared" si="7"/>
        <v>0</v>
      </c>
      <c r="I199" s="581"/>
    </row>
    <row r="200" spans="1:9">
      <c r="A200" s="106" t="s">
        <v>1241</v>
      </c>
      <c r="B200" s="581" t="s">
        <v>272</v>
      </c>
      <c r="C200" s="555" t="s">
        <v>273</v>
      </c>
      <c r="D200" s="553"/>
      <c r="E200" s="563"/>
      <c r="F200" s="571">
        <v>5</v>
      </c>
      <c r="G200" s="569"/>
      <c r="H200" s="570">
        <f t="shared" si="7"/>
        <v>0</v>
      </c>
      <c r="I200" s="581"/>
    </row>
    <row r="201" spans="1:9">
      <c r="A201" s="106" t="s">
        <v>1241</v>
      </c>
      <c r="B201" s="581" t="s">
        <v>272</v>
      </c>
      <c r="C201" s="555" t="s">
        <v>274</v>
      </c>
      <c r="D201" s="553"/>
      <c r="E201" s="563"/>
      <c r="F201" s="571">
        <v>14</v>
      </c>
      <c r="G201" s="569"/>
      <c r="H201" s="570">
        <f t="shared" si="7"/>
        <v>0</v>
      </c>
      <c r="I201" s="581"/>
    </row>
    <row r="202" spans="1:9">
      <c r="A202" s="106" t="s">
        <v>1241</v>
      </c>
      <c r="B202" s="581" t="s">
        <v>272</v>
      </c>
      <c r="C202" s="555" t="s">
        <v>799</v>
      </c>
      <c r="D202" s="553"/>
      <c r="E202" s="563"/>
      <c r="F202" s="571">
        <v>23</v>
      </c>
      <c r="G202" s="569"/>
      <c r="H202" s="570">
        <f t="shared" si="7"/>
        <v>0</v>
      </c>
      <c r="I202" s="581"/>
    </row>
    <row r="203" spans="1:9" s="398" customFormat="1">
      <c r="A203" s="106" t="s">
        <v>1241</v>
      </c>
      <c r="B203" s="581" t="s">
        <v>272</v>
      </c>
      <c r="C203" s="555" t="s">
        <v>275</v>
      </c>
      <c r="D203" s="553"/>
      <c r="E203" s="563"/>
      <c r="F203" s="571">
        <v>6</v>
      </c>
      <c r="G203" s="569"/>
      <c r="H203" s="570">
        <f t="shared" si="7"/>
        <v>0</v>
      </c>
      <c r="I203" s="581"/>
    </row>
    <row r="204" spans="1:9">
      <c r="A204" s="106" t="s">
        <v>1241</v>
      </c>
      <c r="B204" s="581" t="s">
        <v>272</v>
      </c>
      <c r="C204" s="555" t="s">
        <v>796</v>
      </c>
      <c r="D204" s="553"/>
      <c r="E204" s="563"/>
      <c r="F204" s="571">
        <v>10</v>
      </c>
      <c r="G204" s="569"/>
      <c r="H204" s="570">
        <f t="shared" si="7"/>
        <v>0</v>
      </c>
      <c r="I204" s="581"/>
    </row>
    <row r="205" spans="1:9">
      <c r="A205" s="106" t="s">
        <v>1241</v>
      </c>
      <c r="B205" s="581" t="s">
        <v>272</v>
      </c>
      <c r="C205" s="555" t="s">
        <v>803</v>
      </c>
      <c r="D205" s="553"/>
      <c r="E205" s="563"/>
      <c r="F205" s="571">
        <v>14</v>
      </c>
      <c r="G205" s="569"/>
      <c r="H205" s="570">
        <f t="shared" si="7"/>
        <v>0</v>
      </c>
      <c r="I205" s="581"/>
    </row>
    <row r="206" spans="1:9">
      <c r="A206" s="106" t="s">
        <v>1243</v>
      </c>
      <c r="B206" s="581" t="s">
        <v>272</v>
      </c>
      <c r="C206" s="555" t="s">
        <v>273</v>
      </c>
      <c r="D206" s="553"/>
      <c r="E206" s="563"/>
      <c r="F206" s="571">
        <v>2</v>
      </c>
      <c r="G206" s="569"/>
      <c r="H206" s="570">
        <f t="shared" si="7"/>
        <v>0</v>
      </c>
      <c r="I206" s="581"/>
    </row>
    <row r="207" spans="1:9">
      <c r="A207" s="106" t="s">
        <v>1243</v>
      </c>
      <c r="B207" s="581" t="s">
        <v>272</v>
      </c>
      <c r="C207" s="555" t="s">
        <v>274</v>
      </c>
      <c r="D207" s="553"/>
      <c r="E207" s="563"/>
      <c r="F207" s="571">
        <v>1</v>
      </c>
      <c r="G207" s="569"/>
      <c r="H207" s="570">
        <f t="shared" si="7"/>
        <v>0</v>
      </c>
      <c r="I207" s="581"/>
    </row>
    <row r="208" spans="1:9">
      <c r="A208" s="106" t="s">
        <v>1243</v>
      </c>
      <c r="B208" s="581" t="s">
        <v>272</v>
      </c>
      <c r="C208" s="555" t="s">
        <v>799</v>
      </c>
      <c r="D208" s="553"/>
      <c r="E208" s="563"/>
      <c r="F208" s="571">
        <v>3</v>
      </c>
      <c r="G208" s="569"/>
      <c r="H208" s="570">
        <f t="shared" si="7"/>
        <v>0</v>
      </c>
      <c r="I208" s="581"/>
    </row>
    <row r="209" spans="1:9">
      <c r="A209" s="106" t="s">
        <v>1243</v>
      </c>
      <c r="B209" s="581" t="s">
        <v>272</v>
      </c>
      <c r="C209" s="555" t="s">
        <v>796</v>
      </c>
      <c r="D209" s="553"/>
      <c r="E209" s="563"/>
      <c r="F209" s="571">
        <v>1</v>
      </c>
      <c r="G209" s="569"/>
      <c r="H209" s="570">
        <f t="shared" si="7"/>
        <v>0</v>
      </c>
      <c r="I209" s="581"/>
    </row>
    <row r="210" spans="1:9">
      <c r="A210" s="106" t="s">
        <v>1243</v>
      </c>
      <c r="B210" s="581" t="s">
        <v>272</v>
      </c>
      <c r="C210" s="555" t="s">
        <v>803</v>
      </c>
      <c r="D210" s="553"/>
      <c r="E210" s="563"/>
      <c r="F210" s="571">
        <v>1</v>
      </c>
      <c r="G210" s="569"/>
      <c r="H210" s="570">
        <f t="shared" si="7"/>
        <v>0</v>
      </c>
      <c r="I210" s="581"/>
    </row>
    <row r="211" spans="1:9">
      <c r="A211" s="106" t="s">
        <v>1244</v>
      </c>
      <c r="B211" s="581" t="s">
        <v>272</v>
      </c>
      <c r="C211" s="555" t="s">
        <v>276</v>
      </c>
      <c r="D211" s="553"/>
      <c r="E211" s="563" t="s">
        <v>780</v>
      </c>
      <c r="F211" s="571">
        <v>7</v>
      </c>
      <c r="G211" s="569"/>
      <c r="H211" s="570">
        <f t="shared" ref="H211:H217" si="8">F211*G211*12</f>
        <v>0</v>
      </c>
      <c r="I211" s="581"/>
    </row>
    <row r="212" spans="1:9">
      <c r="A212" s="106" t="s">
        <v>1244</v>
      </c>
      <c r="B212" s="581" t="s">
        <v>272</v>
      </c>
      <c r="C212" s="555" t="s">
        <v>273</v>
      </c>
      <c r="D212" s="553"/>
      <c r="E212" s="563"/>
      <c r="F212" s="571">
        <v>13</v>
      </c>
      <c r="G212" s="569"/>
      <c r="H212" s="570">
        <f t="shared" si="8"/>
        <v>0</v>
      </c>
      <c r="I212" s="581"/>
    </row>
    <row r="213" spans="1:9">
      <c r="A213" s="106" t="s">
        <v>1244</v>
      </c>
      <c r="B213" s="581" t="s">
        <v>272</v>
      </c>
      <c r="C213" s="555" t="s">
        <v>274</v>
      </c>
      <c r="D213" s="553"/>
      <c r="E213" s="563"/>
      <c r="F213" s="571">
        <v>14</v>
      </c>
      <c r="G213" s="569"/>
      <c r="H213" s="570">
        <f t="shared" si="8"/>
        <v>0</v>
      </c>
      <c r="I213" s="581"/>
    </row>
    <row r="214" spans="1:9">
      <c r="A214" s="106" t="s">
        <v>1244</v>
      </c>
      <c r="B214" s="581" t="s">
        <v>272</v>
      </c>
      <c r="C214" s="555" t="s">
        <v>799</v>
      </c>
      <c r="D214" s="553"/>
      <c r="E214" s="563"/>
      <c r="F214" s="571">
        <v>14</v>
      </c>
      <c r="G214" s="569"/>
      <c r="H214" s="570">
        <f t="shared" si="8"/>
        <v>0</v>
      </c>
      <c r="I214" s="581"/>
    </row>
    <row r="215" spans="1:9">
      <c r="A215" s="106" t="s">
        <v>1244</v>
      </c>
      <c r="B215" s="581" t="s">
        <v>272</v>
      </c>
      <c r="C215" s="555" t="s">
        <v>275</v>
      </c>
      <c r="D215" s="553"/>
      <c r="E215" s="563"/>
      <c r="F215" s="571">
        <v>5</v>
      </c>
      <c r="G215" s="569"/>
      <c r="H215" s="570">
        <f t="shared" si="8"/>
        <v>0</v>
      </c>
      <c r="I215" s="581"/>
    </row>
    <row r="216" spans="1:9">
      <c r="A216" s="106" t="s">
        <v>1244</v>
      </c>
      <c r="B216" s="581" t="s">
        <v>272</v>
      </c>
      <c r="C216" s="555" t="s">
        <v>796</v>
      </c>
      <c r="D216" s="553"/>
      <c r="E216" s="563"/>
      <c r="F216" s="571">
        <v>10</v>
      </c>
      <c r="G216" s="569"/>
      <c r="H216" s="570">
        <f t="shared" si="8"/>
        <v>0</v>
      </c>
      <c r="I216" s="581"/>
    </row>
    <row r="217" spans="1:9">
      <c r="A217" s="106" t="s">
        <v>1244</v>
      </c>
      <c r="B217" s="581" t="s">
        <v>272</v>
      </c>
      <c r="C217" s="555" t="s">
        <v>803</v>
      </c>
      <c r="D217" s="553"/>
      <c r="E217" s="563"/>
      <c r="F217" s="571">
        <v>14</v>
      </c>
      <c r="G217" s="569"/>
      <c r="H217" s="570">
        <f t="shared" si="8"/>
        <v>0</v>
      </c>
      <c r="I217" s="581"/>
    </row>
    <row r="219" spans="1:9">
      <c r="A219" s="586" t="s">
        <v>8</v>
      </c>
      <c r="B219" s="397"/>
      <c r="C219" s="560"/>
      <c r="D219" s="560"/>
      <c r="E219" s="566"/>
      <c r="F219" s="572"/>
      <c r="G219" s="573"/>
      <c r="H219" s="574">
        <f>SUM(H12:H217)</f>
        <v>0</v>
      </c>
      <c r="I219" s="397"/>
    </row>
    <row r="221" spans="1:9" ht="15">
      <c r="A221" s="684" t="s">
        <v>1367</v>
      </c>
      <c r="B221" s="582"/>
      <c r="C221" s="583"/>
      <c r="D221" s="561"/>
      <c r="E221" s="567"/>
      <c r="F221" s="562"/>
      <c r="G221" s="568"/>
      <c r="H221" s="568"/>
      <c r="I221" s="582"/>
    </row>
    <row r="222" spans="1:9" ht="15">
      <c r="A222" s="587"/>
      <c r="B222" s="582"/>
      <c r="C222" s="583"/>
      <c r="D222" s="561"/>
      <c r="E222" s="567"/>
      <c r="F222" s="562"/>
      <c r="G222" s="568"/>
      <c r="H222" s="568"/>
      <c r="I222" s="582"/>
    </row>
    <row r="223" spans="1:9" ht="26.25" customHeight="1">
      <c r="A223" s="755" t="s">
        <v>257</v>
      </c>
      <c r="B223" s="755"/>
      <c r="C223" s="755"/>
      <c r="D223" s="755"/>
      <c r="E223" s="755"/>
      <c r="F223" s="755"/>
      <c r="G223" s="755"/>
      <c r="H223" s="575"/>
      <c r="I223" s="359"/>
    </row>
  </sheetData>
  <autoFilter ref="A11:I217" xr:uid="{00000000-0001-0000-0C00-000000000000}"/>
  <mergeCells count="1">
    <mergeCell ref="A223:G223"/>
  </mergeCells>
  <phoneticPr fontId="111" type="noConversion"/>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CB73F-2508-44F2-BC0C-52AE7C141BA0}">
  <dimension ref="A1:AA33"/>
  <sheetViews>
    <sheetView showGridLines="0" zoomScale="70" zoomScaleNormal="70" workbookViewId="0"/>
  </sheetViews>
  <sheetFormatPr defaultRowHeight="12.75"/>
  <cols>
    <col min="1" max="1" width="32.140625" customWidth="1"/>
    <col min="2" max="2" width="10.42578125" customWidth="1"/>
    <col min="3" max="26" width="11.140625" customWidth="1"/>
    <col min="27" max="37" width="9.85546875" customWidth="1"/>
  </cols>
  <sheetData>
    <row r="1" spans="1:27" ht="18">
      <c r="A1" s="528" t="s">
        <v>1307</v>
      </c>
      <c r="B1" s="529"/>
      <c r="C1" s="529"/>
      <c r="D1" s="529"/>
      <c r="E1" s="529"/>
      <c r="F1" s="529"/>
      <c r="G1" s="529"/>
      <c r="H1" s="529"/>
      <c r="I1" s="529"/>
      <c r="J1" s="529"/>
      <c r="K1" s="529"/>
      <c r="L1" s="529"/>
      <c r="M1" s="529"/>
      <c r="N1" s="529"/>
      <c r="O1" s="529"/>
      <c r="P1" s="529"/>
      <c r="Q1" s="529"/>
      <c r="R1" s="529"/>
    </row>
    <row r="2" spans="1:27" ht="13.5" thickBot="1">
      <c r="A2" s="529"/>
      <c r="B2" s="529"/>
      <c r="C2" s="529"/>
      <c r="D2" s="529"/>
      <c r="E2" s="529"/>
      <c r="F2" s="529"/>
      <c r="G2" s="529"/>
      <c r="H2" s="529"/>
      <c r="I2" s="529"/>
      <c r="J2" s="529"/>
      <c r="K2" s="529"/>
      <c r="L2" s="529"/>
      <c r="M2" s="529"/>
      <c r="N2" s="529"/>
      <c r="O2" s="529"/>
      <c r="P2" s="529"/>
      <c r="Q2" s="529"/>
      <c r="R2" s="529"/>
    </row>
    <row r="3" spans="1:27">
      <c r="A3" s="609"/>
      <c r="B3" s="609"/>
      <c r="C3" s="756" t="s">
        <v>1263</v>
      </c>
      <c r="D3" s="757"/>
      <c r="E3" s="757"/>
      <c r="F3" s="757"/>
      <c r="G3" s="758"/>
      <c r="H3" s="756" t="s">
        <v>277</v>
      </c>
      <c r="I3" s="757"/>
      <c r="J3" s="757"/>
      <c r="K3" s="757"/>
      <c r="L3" s="758"/>
      <c r="M3" s="756" t="s">
        <v>1264</v>
      </c>
      <c r="N3" s="757"/>
      <c r="O3" s="757"/>
      <c r="P3" s="757"/>
      <c r="Q3" s="758"/>
      <c r="R3" s="756" t="s">
        <v>278</v>
      </c>
      <c r="S3" s="757"/>
      <c r="T3" s="757"/>
      <c r="U3" s="757"/>
      <c r="V3" s="758"/>
      <c r="W3" s="756" t="s">
        <v>279</v>
      </c>
      <c r="X3" s="757"/>
      <c r="Y3" s="757"/>
      <c r="Z3" s="757"/>
      <c r="AA3" s="758"/>
    </row>
    <row r="4" spans="1:27">
      <c r="A4" s="610" t="s">
        <v>1265</v>
      </c>
      <c r="B4" s="610" t="s">
        <v>1266</v>
      </c>
      <c r="C4" s="611" t="s">
        <v>1267</v>
      </c>
      <c r="D4" s="612" t="s">
        <v>1268</v>
      </c>
      <c r="E4" s="612" t="s">
        <v>1269</v>
      </c>
      <c r="F4" s="612" t="s">
        <v>1270</v>
      </c>
      <c r="G4" s="613" t="s">
        <v>8</v>
      </c>
      <c r="H4" s="611" t="s">
        <v>1267</v>
      </c>
      <c r="I4" s="612" t="s">
        <v>1268</v>
      </c>
      <c r="J4" s="612" t="s">
        <v>1269</v>
      </c>
      <c r="K4" s="612" t="s">
        <v>1270</v>
      </c>
      <c r="L4" s="613" t="s">
        <v>8</v>
      </c>
      <c r="M4" s="611" t="s">
        <v>1267</v>
      </c>
      <c r="N4" s="612" t="s">
        <v>1268</v>
      </c>
      <c r="O4" s="612" t="s">
        <v>1269</v>
      </c>
      <c r="P4" s="612" t="s">
        <v>1270</v>
      </c>
      <c r="Q4" s="613" t="s">
        <v>8</v>
      </c>
      <c r="R4" s="611" t="s">
        <v>1267</v>
      </c>
      <c r="S4" s="612" t="s">
        <v>1268</v>
      </c>
      <c r="T4" s="612" t="s">
        <v>1269</v>
      </c>
      <c r="U4" s="612" t="s">
        <v>1270</v>
      </c>
      <c r="V4" s="613" t="s">
        <v>8</v>
      </c>
      <c r="W4" s="611" t="s">
        <v>1267</v>
      </c>
      <c r="X4" s="612" t="s">
        <v>1268</v>
      </c>
      <c r="Y4" s="612" t="s">
        <v>1269</v>
      </c>
      <c r="Z4" s="612" t="s">
        <v>1270</v>
      </c>
      <c r="AA4" s="613" t="s">
        <v>8</v>
      </c>
    </row>
    <row r="5" spans="1:27">
      <c r="A5" s="614" t="s">
        <v>1281</v>
      </c>
      <c r="B5" s="614" t="s">
        <v>1272</v>
      </c>
      <c r="C5" s="615">
        <v>9</v>
      </c>
      <c r="D5" s="616">
        <v>7</v>
      </c>
      <c r="E5" s="616">
        <v>6</v>
      </c>
      <c r="F5" s="616">
        <v>11</v>
      </c>
      <c r="G5" s="617">
        <f t="shared" ref="G5:G32" si="0">SUM(C5:F5)</f>
        <v>33</v>
      </c>
      <c r="H5" s="615">
        <v>0</v>
      </c>
      <c r="I5" s="616">
        <v>0</v>
      </c>
      <c r="J5" s="616">
        <v>0</v>
      </c>
      <c r="K5" s="616">
        <v>0</v>
      </c>
      <c r="L5" s="617">
        <f t="shared" ref="L5:L32" si="1">SUM(H5:K5)</f>
        <v>0</v>
      </c>
      <c r="M5" s="615">
        <v>0</v>
      </c>
      <c r="N5" s="616">
        <v>1</v>
      </c>
      <c r="O5" s="616">
        <v>0</v>
      </c>
      <c r="P5" s="616">
        <v>4</v>
      </c>
      <c r="Q5" s="617">
        <f t="shared" ref="Q5:Q32" si="2">SUM(M5:P5)</f>
        <v>5</v>
      </c>
      <c r="R5" s="615">
        <v>1</v>
      </c>
      <c r="S5" s="616">
        <v>1</v>
      </c>
      <c r="T5" s="616">
        <v>1</v>
      </c>
      <c r="U5" s="616">
        <v>2</v>
      </c>
      <c r="V5" s="617">
        <f t="shared" ref="V5:V32" si="3">SUM(R5:U5)</f>
        <v>5</v>
      </c>
      <c r="W5" s="615">
        <v>0</v>
      </c>
      <c r="X5" s="616">
        <v>12</v>
      </c>
      <c r="Y5" s="616">
        <v>0</v>
      </c>
      <c r="Z5" s="616">
        <v>0</v>
      </c>
      <c r="AA5" s="617">
        <f t="shared" ref="AA5:AA32" si="4">SUM(W5:Z5)</f>
        <v>12</v>
      </c>
    </row>
    <row r="6" spans="1:27">
      <c r="A6" s="614" t="s">
        <v>1273</v>
      </c>
      <c r="B6" s="614" t="s">
        <v>1272</v>
      </c>
      <c r="C6" s="615">
        <v>0</v>
      </c>
      <c r="D6" s="616">
        <v>0</v>
      </c>
      <c r="E6" s="616">
        <v>0</v>
      </c>
      <c r="F6" s="616">
        <v>0</v>
      </c>
      <c r="G6" s="617">
        <f t="shared" si="0"/>
        <v>0</v>
      </c>
      <c r="H6" s="615">
        <v>0</v>
      </c>
      <c r="I6" s="616">
        <v>0</v>
      </c>
      <c r="J6" s="616">
        <v>0</v>
      </c>
      <c r="K6" s="616">
        <v>0</v>
      </c>
      <c r="L6" s="617">
        <f t="shared" si="1"/>
        <v>0</v>
      </c>
      <c r="M6" s="615">
        <v>0</v>
      </c>
      <c r="N6" s="616">
        <v>0</v>
      </c>
      <c r="O6" s="616">
        <v>0</v>
      </c>
      <c r="P6" s="616">
        <v>0</v>
      </c>
      <c r="Q6" s="617">
        <f t="shared" si="2"/>
        <v>0</v>
      </c>
      <c r="R6" s="615">
        <v>0</v>
      </c>
      <c r="S6" s="616">
        <v>0</v>
      </c>
      <c r="T6" s="616">
        <v>0</v>
      </c>
      <c r="U6" s="616">
        <v>0</v>
      </c>
      <c r="V6" s="617">
        <f t="shared" si="3"/>
        <v>0</v>
      </c>
      <c r="W6" s="615">
        <v>0</v>
      </c>
      <c r="X6" s="616">
        <v>0</v>
      </c>
      <c r="Y6" s="616">
        <v>0</v>
      </c>
      <c r="Z6" s="616">
        <v>0</v>
      </c>
      <c r="AA6" s="617">
        <f t="shared" si="4"/>
        <v>0</v>
      </c>
    </row>
    <row r="7" spans="1:27">
      <c r="A7" s="614" t="s">
        <v>1286</v>
      </c>
      <c r="B7" s="614" t="s">
        <v>1272</v>
      </c>
      <c r="C7" s="615">
        <v>0</v>
      </c>
      <c r="D7" s="616">
        <v>0</v>
      </c>
      <c r="E7" s="616">
        <v>0</v>
      </c>
      <c r="F7" s="616">
        <v>0</v>
      </c>
      <c r="G7" s="617">
        <f t="shared" si="0"/>
        <v>0</v>
      </c>
      <c r="H7" s="615">
        <v>0</v>
      </c>
      <c r="I7" s="616">
        <v>0</v>
      </c>
      <c r="J7" s="616">
        <v>0</v>
      </c>
      <c r="K7" s="616">
        <v>0</v>
      </c>
      <c r="L7" s="617">
        <f t="shared" si="1"/>
        <v>0</v>
      </c>
      <c r="M7" s="615">
        <v>2</v>
      </c>
      <c r="N7" s="616">
        <v>4</v>
      </c>
      <c r="O7" s="616">
        <v>2</v>
      </c>
      <c r="P7" s="616">
        <v>2</v>
      </c>
      <c r="Q7" s="617">
        <f t="shared" si="2"/>
        <v>10</v>
      </c>
      <c r="R7" s="615">
        <v>1</v>
      </c>
      <c r="S7" s="616">
        <v>2</v>
      </c>
      <c r="T7" s="616">
        <v>2</v>
      </c>
      <c r="U7" s="616">
        <v>0</v>
      </c>
      <c r="V7" s="617">
        <f t="shared" si="3"/>
        <v>5</v>
      </c>
      <c r="W7" s="615">
        <v>0</v>
      </c>
      <c r="X7" s="616">
        <v>21</v>
      </c>
      <c r="Y7" s="616">
        <v>0</v>
      </c>
      <c r="Z7" s="616">
        <v>0</v>
      </c>
      <c r="AA7" s="617">
        <f t="shared" si="4"/>
        <v>21</v>
      </c>
    </row>
    <row r="8" spans="1:27">
      <c r="A8" s="614" t="s">
        <v>1274</v>
      </c>
      <c r="B8" s="614" t="s">
        <v>1272</v>
      </c>
      <c r="C8" s="615">
        <v>0</v>
      </c>
      <c r="D8" s="616">
        <v>0</v>
      </c>
      <c r="E8" s="616">
        <v>0</v>
      </c>
      <c r="F8" s="616">
        <v>0</v>
      </c>
      <c r="G8" s="617">
        <f t="shared" si="0"/>
        <v>0</v>
      </c>
      <c r="H8" s="615">
        <v>0</v>
      </c>
      <c r="I8" s="616">
        <v>0</v>
      </c>
      <c r="J8" s="616">
        <v>0</v>
      </c>
      <c r="K8" s="616">
        <v>0</v>
      </c>
      <c r="L8" s="617">
        <f t="shared" si="1"/>
        <v>0</v>
      </c>
      <c r="M8" s="615">
        <v>4</v>
      </c>
      <c r="N8" s="616">
        <v>6</v>
      </c>
      <c r="O8" s="616">
        <v>3</v>
      </c>
      <c r="P8" s="616">
        <v>4</v>
      </c>
      <c r="Q8" s="617">
        <f t="shared" si="2"/>
        <v>17</v>
      </c>
      <c r="R8" s="615">
        <v>2</v>
      </c>
      <c r="S8" s="616">
        <v>2</v>
      </c>
      <c r="T8" s="616">
        <v>0</v>
      </c>
      <c r="U8" s="616">
        <v>2</v>
      </c>
      <c r="V8" s="617">
        <f t="shared" si="3"/>
        <v>6</v>
      </c>
      <c r="W8" s="615">
        <v>0</v>
      </c>
      <c r="X8" s="616">
        <v>0</v>
      </c>
      <c r="Y8" s="616">
        <v>12</v>
      </c>
      <c r="Z8" s="616">
        <v>0</v>
      </c>
      <c r="AA8" s="617">
        <f t="shared" si="4"/>
        <v>12</v>
      </c>
    </row>
    <row r="9" spans="1:27">
      <c r="A9" s="614" t="s">
        <v>793</v>
      </c>
      <c r="B9" s="614" t="s">
        <v>1272</v>
      </c>
      <c r="C9" s="615">
        <v>0</v>
      </c>
      <c r="D9" s="616">
        <v>0</v>
      </c>
      <c r="E9" s="616">
        <v>0</v>
      </c>
      <c r="F9" s="616">
        <v>0</v>
      </c>
      <c r="G9" s="617">
        <f t="shared" si="0"/>
        <v>0</v>
      </c>
      <c r="H9" s="615">
        <v>0</v>
      </c>
      <c r="I9" s="616">
        <v>0</v>
      </c>
      <c r="J9" s="616">
        <v>0</v>
      </c>
      <c r="K9" s="616">
        <v>0</v>
      </c>
      <c r="L9" s="617">
        <f t="shared" si="1"/>
        <v>0</v>
      </c>
      <c r="M9" s="615">
        <v>0</v>
      </c>
      <c r="N9" s="616">
        <v>1</v>
      </c>
      <c r="O9" s="616">
        <v>1</v>
      </c>
      <c r="P9" s="616">
        <v>1</v>
      </c>
      <c r="Q9" s="617">
        <f t="shared" si="2"/>
        <v>3</v>
      </c>
      <c r="R9" s="615">
        <v>0</v>
      </c>
      <c r="S9" s="616">
        <v>0</v>
      </c>
      <c r="T9" s="616">
        <v>0</v>
      </c>
      <c r="U9" s="616">
        <v>0</v>
      </c>
      <c r="V9" s="617">
        <f t="shared" si="3"/>
        <v>0</v>
      </c>
      <c r="W9" s="615">
        <v>0</v>
      </c>
      <c r="X9" s="616">
        <v>0</v>
      </c>
      <c r="Y9" s="616">
        <v>0</v>
      </c>
      <c r="Z9" s="616">
        <v>0</v>
      </c>
      <c r="AA9" s="617">
        <f t="shared" si="4"/>
        <v>0</v>
      </c>
    </row>
    <row r="10" spans="1:27">
      <c r="A10" s="614" t="s">
        <v>1280</v>
      </c>
      <c r="B10" s="614" t="s">
        <v>1272</v>
      </c>
      <c r="C10" s="615">
        <v>0</v>
      </c>
      <c r="D10" s="616">
        <v>0</v>
      </c>
      <c r="E10" s="616">
        <v>0</v>
      </c>
      <c r="F10" s="616">
        <v>0</v>
      </c>
      <c r="G10" s="617">
        <f t="shared" si="0"/>
        <v>0</v>
      </c>
      <c r="H10" s="615">
        <v>0</v>
      </c>
      <c r="I10" s="616">
        <v>0</v>
      </c>
      <c r="J10" s="616">
        <v>0</v>
      </c>
      <c r="K10" s="616">
        <v>0</v>
      </c>
      <c r="L10" s="617">
        <f t="shared" si="1"/>
        <v>0</v>
      </c>
      <c r="M10" s="615">
        <v>8</v>
      </c>
      <c r="N10" s="616">
        <v>12</v>
      </c>
      <c r="O10" s="616">
        <v>8</v>
      </c>
      <c r="P10" s="616">
        <v>11</v>
      </c>
      <c r="Q10" s="617">
        <f t="shared" si="2"/>
        <v>39</v>
      </c>
      <c r="R10" s="615">
        <v>3</v>
      </c>
      <c r="S10" s="616">
        <v>4</v>
      </c>
      <c r="T10" s="616">
        <v>3</v>
      </c>
      <c r="U10" s="616">
        <v>4</v>
      </c>
      <c r="V10" s="617">
        <f t="shared" si="3"/>
        <v>14</v>
      </c>
      <c r="W10" s="615">
        <v>12</v>
      </c>
      <c r="X10" s="616">
        <v>12</v>
      </c>
      <c r="Y10" s="616">
        <v>0</v>
      </c>
      <c r="Z10" s="616">
        <v>12</v>
      </c>
      <c r="AA10" s="617">
        <f t="shared" si="4"/>
        <v>36</v>
      </c>
    </row>
    <row r="11" spans="1:27">
      <c r="A11" s="614" t="s">
        <v>785</v>
      </c>
      <c r="B11" s="614" t="s">
        <v>1272</v>
      </c>
      <c r="C11" s="615">
        <v>0</v>
      </c>
      <c r="D11" s="616">
        <v>0</v>
      </c>
      <c r="E11" s="616">
        <v>0</v>
      </c>
      <c r="F11" s="616">
        <v>0</v>
      </c>
      <c r="G11" s="617">
        <f t="shared" si="0"/>
        <v>0</v>
      </c>
      <c r="H11" s="615">
        <v>0</v>
      </c>
      <c r="I11" s="616">
        <v>0</v>
      </c>
      <c r="J11" s="616">
        <v>0</v>
      </c>
      <c r="K11" s="616">
        <v>0</v>
      </c>
      <c r="L11" s="617">
        <f t="shared" si="1"/>
        <v>0</v>
      </c>
      <c r="M11" s="615">
        <v>0</v>
      </c>
      <c r="N11" s="616">
        <v>1</v>
      </c>
      <c r="O11" s="616">
        <v>0</v>
      </c>
      <c r="P11" s="616">
        <v>1</v>
      </c>
      <c r="Q11" s="617">
        <f t="shared" si="2"/>
        <v>2</v>
      </c>
      <c r="R11" s="615">
        <v>1</v>
      </c>
      <c r="S11" s="616">
        <v>0</v>
      </c>
      <c r="T11" s="616">
        <v>0</v>
      </c>
      <c r="U11" s="616">
        <v>0</v>
      </c>
      <c r="V11" s="617">
        <f t="shared" si="3"/>
        <v>1</v>
      </c>
      <c r="W11" s="615">
        <v>0</v>
      </c>
      <c r="X11" s="616">
        <v>12</v>
      </c>
      <c r="Y11" s="616">
        <v>0</v>
      </c>
      <c r="Z11" s="616">
        <v>0</v>
      </c>
      <c r="AA11" s="617">
        <f t="shared" si="4"/>
        <v>12</v>
      </c>
    </row>
    <row r="12" spans="1:27">
      <c r="A12" s="614" t="s">
        <v>1279</v>
      </c>
      <c r="B12" s="614" t="s">
        <v>1272</v>
      </c>
      <c r="C12" s="615">
        <v>0</v>
      </c>
      <c r="D12" s="616">
        <v>0</v>
      </c>
      <c r="E12" s="616">
        <v>0</v>
      </c>
      <c r="F12" s="616">
        <v>0</v>
      </c>
      <c r="G12" s="617">
        <f t="shared" si="0"/>
        <v>0</v>
      </c>
      <c r="H12" s="615">
        <v>2</v>
      </c>
      <c r="I12" s="616">
        <v>2</v>
      </c>
      <c r="J12" s="616">
        <v>1</v>
      </c>
      <c r="K12" s="616">
        <v>1</v>
      </c>
      <c r="L12" s="617">
        <f t="shared" si="1"/>
        <v>6</v>
      </c>
      <c r="M12" s="615">
        <v>1</v>
      </c>
      <c r="N12" s="616">
        <v>1</v>
      </c>
      <c r="O12" s="616">
        <v>0</v>
      </c>
      <c r="P12" s="616">
        <v>0</v>
      </c>
      <c r="Q12" s="617">
        <f t="shared" si="2"/>
        <v>2</v>
      </c>
      <c r="R12" s="615">
        <v>0</v>
      </c>
      <c r="S12" s="616">
        <v>0</v>
      </c>
      <c r="T12" s="616">
        <v>0</v>
      </c>
      <c r="U12" s="616">
        <v>0</v>
      </c>
      <c r="V12" s="617">
        <f t="shared" si="3"/>
        <v>0</v>
      </c>
      <c r="W12" s="615">
        <v>0</v>
      </c>
      <c r="X12" s="616">
        <v>0</v>
      </c>
      <c r="Y12" s="616">
        <v>0</v>
      </c>
      <c r="Z12" s="616">
        <v>0</v>
      </c>
      <c r="AA12" s="617">
        <f t="shared" si="4"/>
        <v>0</v>
      </c>
    </row>
    <row r="13" spans="1:27">
      <c r="A13" s="614" t="s">
        <v>1282</v>
      </c>
      <c r="B13" s="614" t="s">
        <v>1272</v>
      </c>
      <c r="C13" s="615">
        <v>0</v>
      </c>
      <c r="D13" s="616">
        <v>0</v>
      </c>
      <c r="E13" s="616">
        <v>0</v>
      </c>
      <c r="F13" s="616">
        <v>0</v>
      </c>
      <c r="G13" s="617">
        <f t="shared" si="0"/>
        <v>0</v>
      </c>
      <c r="H13" s="615">
        <v>5</v>
      </c>
      <c r="I13" s="616">
        <v>3</v>
      </c>
      <c r="J13" s="616">
        <v>3</v>
      </c>
      <c r="K13" s="616">
        <v>5</v>
      </c>
      <c r="L13" s="617">
        <f t="shared" si="1"/>
        <v>16</v>
      </c>
      <c r="M13" s="615">
        <v>2</v>
      </c>
      <c r="N13" s="616">
        <v>2</v>
      </c>
      <c r="O13" s="616">
        <v>2</v>
      </c>
      <c r="P13" s="616">
        <v>3</v>
      </c>
      <c r="Q13" s="617">
        <f t="shared" si="2"/>
        <v>9</v>
      </c>
      <c r="R13" s="615">
        <v>3</v>
      </c>
      <c r="S13" s="616">
        <v>1</v>
      </c>
      <c r="T13" s="616">
        <v>1</v>
      </c>
      <c r="U13" s="616">
        <v>2</v>
      </c>
      <c r="V13" s="617">
        <f t="shared" si="3"/>
        <v>7</v>
      </c>
      <c r="W13" s="615">
        <v>0</v>
      </c>
      <c r="X13" s="616">
        <v>0</v>
      </c>
      <c r="Y13" s="616">
        <v>0</v>
      </c>
      <c r="Z13" s="616">
        <v>12</v>
      </c>
      <c r="AA13" s="617">
        <f t="shared" si="4"/>
        <v>12</v>
      </c>
    </row>
    <row r="14" spans="1:27">
      <c r="A14" s="614" t="s">
        <v>783</v>
      </c>
      <c r="B14" s="614" t="s">
        <v>1272</v>
      </c>
      <c r="C14" s="615">
        <v>0</v>
      </c>
      <c r="D14" s="616">
        <v>0</v>
      </c>
      <c r="E14" s="616">
        <v>0</v>
      </c>
      <c r="F14" s="616">
        <v>0</v>
      </c>
      <c r="G14" s="617">
        <f t="shared" si="0"/>
        <v>0</v>
      </c>
      <c r="H14" s="615">
        <v>1</v>
      </c>
      <c r="I14" s="616">
        <v>1</v>
      </c>
      <c r="J14" s="616">
        <v>1</v>
      </c>
      <c r="K14" s="616">
        <v>1</v>
      </c>
      <c r="L14" s="617">
        <f t="shared" si="1"/>
        <v>4</v>
      </c>
      <c r="M14" s="615">
        <v>0</v>
      </c>
      <c r="N14" s="616">
        <v>0</v>
      </c>
      <c r="O14" s="616">
        <v>0</v>
      </c>
      <c r="P14" s="616">
        <v>0</v>
      </c>
      <c r="Q14" s="617">
        <f t="shared" si="2"/>
        <v>0</v>
      </c>
      <c r="R14" s="615">
        <v>0</v>
      </c>
      <c r="S14" s="616">
        <v>0</v>
      </c>
      <c r="T14" s="616">
        <v>0</v>
      </c>
      <c r="U14" s="616">
        <v>0</v>
      </c>
      <c r="V14" s="617">
        <f t="shared" si="3"/>
        <v>0</v>
      </c>
      <c r="W14" s="615">
        <v>0</v>
      </c>
      <c r="X14" s="616">
        <v>0</v>
      </c>
      <c r="Y14" s="616">
        <v>0</v>
      </c>
      <c r="Z14" s="616">
        <v>0</v>
      </c>
      <c r="AA14" s="617">
        <f t="shared" si="4"/>
        <v>0</v>
      </c>
    </row>
    <row r="15" spans="1:27">
      <c r="A15" s="614" t="s">
        <v>791</v>
      </c>
      <c r="B15" s="614" t="s">
        <v>1272</v>
      </c>
      <c r="C15" s="615">
        <v>0</v>
      </c>
      <c r="D15" s="616">
        <v>0</v>
      </c>
      <c r="E15" s="616">
        <v>0</v>
      </c>
      <c r="F15" s="616">
        <v>0</v>
      </c>
      <c r="G15" s="617">
        <f t="shared" si="0"/>
        <v>0</v>
      </c>
      <c r="H15" s="615">
        <v>0</v>
      </c>
      <c r="I15" s="616">
        <v>0</v>
      </c>
      <c r="J15" s="616">
        <v>0</v>
      </c>
      <c r="K15" s="616">
        <v>0</v>
      </c>
      <c r="L15" s="617">
        <f t="shared" si="1"/>
        <v>0</v>
      </c>
      <c r="M15" s="615">
        <v>1</v>
      </c>
      <c r="N15" s="616">
        <v>0</v>
      </c>
      <c r="O15" s="616">
        <v>0</v>
      </c>
      <c r="P15" s="616">
        <v>0</v>
      </c>
      <c r="Q15" s="617">
        <f t="shared" si="2"/>
        <v>1</v>
      </c>
      <c r="R15" s="615">
        <v>0</v>
      </c>
      <c r="S15" s="616">
        <v>0</v>
      </c>
      <c r="T15" s="616">
        <v>0</v>
      </c>
      <c r="U15" s="616">
        <v>0</v>
      </c>
      <c r="V15" s="617">
        <f t="shared" si="3"/>
        <v>0</v>
      </c>
      <c r="W15" s="615">
        <v>0</v>
      </c>
      <c r="X15" s="616">
        <v>0</v>
      </c>
      <c r="Y15" s="616">
        <v>0</v>
      </c>
      <c r="Z15" s="616">
        <v>0</v>
      </c>
      <c r="AA15" s="617">
        <f t="shared" si="4"/>
        <v>0</v>
      </c>
    </row>
    <row r="16" spans="1:27">
      <c r="A16" s="614" t="s">
        <v>1277</v>
      </c>
      <c r="B16" s="614" t="s">
        <v>1272</v>
      </c>
      <c r="C16" s="615">
        <v>0</v>
      </c>
      <c r="D16" s="616">
        <v>0</v>
      </c>
      <c r="E16" s="616">
        <v>0</v>
      </c>
      <c r="F16" s="616">
        <v>0</v>
      </c>
      <c r="G16" s="617">
        <f t="shared" si="0"/>
        <v>0</v>
      </c>
      <c r="H16" s="615">
        <v>0</v>
      </c>
      <c r="I16" s="616">
        <v>0</v>
      </c>
      <c r="J16" s="616">
        <v>0</v>
      </c>
      <c r="K16" s="616">
        <v>0</v>
      </c>
      <c r="L16" s="617">
        <f t="shared" si="1"/>
        <v>0</v>
      </c>
      <c r="M16" s="615">
        <v>12</v>
      </c>
      <c r="N16" s="616">
        <v>13</v>
      </c>
      <c r="O16" s="616">
        <v>12</v>
      </c>
      <c r="P16" s="616">
        <v>14</v>
      </c>
      <c r="Q16" s="617">
        <f t="shared" si="2"/>
        <v>51</v>
      </c>
      <c r="R16" s="615">
        <v>5</v>
      </c>
      <c r="S16" s="616">
        <v>5</v>
      </c>
      <c r="T16" s="616">
        <v>4</v>
      </c>
      <c r="U16" s="616">
        <v>7</v>
      </c>
      <c r="V16" s="617">
        <f t="shared" si="3"/>
        <v>21</v>
      </c>
      <c r="W16" s="615">
        <v>0</v>
      </c>
      <c r="X16" s="616">
        <v>12</v>
      </c>
      <c r="Y16" s="616">
        <v>12</v>
      </c>
      <c r="Z16" s="616">
        <v>12</v>
      </c>
      <c r="AA16" s="617">
        <f t="shared" si="4"/>
        <v>36</v>
      </c>
    </row>
    <row r="17" spans="1:27">
      <c r="A17" s="614" t="s">
        <v>788</v>
      </c>
      <c r="B17" s="614" t="s">
        <v>1272</v>
      </c>
      <c r="C17" s="615">
        <v>19</v>
      </c>
      <c r="D17" s="616">
        <v>26</v>
      </c>
      <c r="E17" s="616">
        <v>11</v>
      </c>
      <c r="F17" s="616">
        <v>17</v>
      </c>
      <c r="G17" s="617">
        <f t="shared" si="0"/>
        <v>73</v>
      </c>
      <c r="H17" s="615">
        <v>4</v>
      </c>
      <c r="I17" s="616">
        <v>4</v>
      </c>
      <c r="J17" s="616">
        <v>3</v>
      </c>
      <c r="K17" s="616">
        <v>2</v>
      </c>
      <c r="L17" s="617">
        <f t="shared" si="1"/>
        <v>13</v>
      </c>
      <c r="M17" s="615">
        <v>2</v>
      </c>
      <c r="N17" s="616">
        <v>0</v>
      </c>
      <c r="O17" s="616">
        <v>2</v>
      </c>
      <c r="P17" s="616">
        <v>1</v>
      </c>
      <c r="Q17" s="617">
        <f t="shared" si="2"/>
        <v>5</v>
      </c>
      <c r="R17" s="615">
        <v>2</v>
      </c>
      <c r="S17" s="616">
        <v>2</v>
      </c>
      <c r="T17" s="616">
        <v>1</v>
      </c>
      <c r="U17" s="616">
        <v>1</v>
      </c>
      <c r="V17" s="617">
        <f t="shared" si="3"/>
        <v>6</v>
      </c>
      <c r="W17" s="615">
        <v>0</v>
      </c>
      <c r="X17" s="616">
        <v>0</v>
      </c>
      <c r="Y17" s="616">
        <v>0</v>
      </c>
      <c r="Z17" s="616">
        <v>0</v>
      </c>
      <c r="AA17" s="617">
        <f t="shared" si="4"/>
        <v>0</v>
      </c>
    </row>
    <row r="18" spans="1:27">
      <c r="A18" s="614" t="s">
        <v>1275</v>
      </c>
      <c r="B18" s="614" t="s">
        <v>1272</v>
      </c>
      <c r="C18" s="615">
        <v>5</v>
      </c>
      <c r="D18" s="616">
        <v>4</v>
      </c>
      <c r="E18" s="616">
        <v>7</v>
      </c>
      <c r="F18" s="616">
        <v>10</v>
      </c>
      <c r="G18" s="617">
        <f t="shared" si="0"/>
        <v>26</v>
      </c>
      <c r="H18" s="615">
        <v>0</v>
      </c>
      <c r="I18" s="616">
        <v>0</v>
      </c>
      <c r="J18" s="616">
        <v>0</v>
      </c>
      <c r="K18" s="616">
        <v>0</v>
      </c>
      <c r="L18" s="617">
        <f t="shared" si="1"/>
        <v>0</v>
      </c>
      <c r="M18" s="615">
        <v>2</v>
      </c>
      <c r="N18" s="616">
        <v>2</v>
      </c>
      <c r="O18" s="616">
        <v>3</v>
      </c>
      <c r="P18" s="616">
        <v>7</v>
      </c>
      <c r="Q18" s="617">
        <f t="shared" si="2"/>
        <v>14</v>
      </c>
      <c r="R18" s="615">
        <v>2</v>
      </c>
      <c r="S18" s="616">
        <v>2</v>
      </c>
      <c r="T18" s="616">
        <v>2</v>
      </c>
      <c r="U18" s="616">
        <v>4</v>
      </c>
      <c r="V18" s="617">
        <f t="shared" si="3"/>
        <v>10</v>
      </c>
      <c r="W18" s="615">
        <v>0</v>
      </c>
      <c r="X18" s="616">
        <v>0</v>
      </c>
      <c r="Y18" s="616">
        <v>0</v>
      </c>
      <c r="Z18" s="616">
        <v>12</v>
      </c>
      <c r="AA18" s="617">
        <f t="shared" si="4"/>
        <v>12</v>
      </c>
    </row>
    <row r="19" spans="1:27">
      <c r="A19" s="614" t="s">
        <v>1285</v>
      </c>
      <c r="B19" s="614" t="s">
        <v>1272</v>
      </c>
      <c r="C19" s="615">
        <v>0</v>
      </c>
      <c r="D19" s="616">
        <v>0</v>
      </c>
      <c r="E19" s="616">
        <v>0</v>
      </c>
      <c r="F19" s="616">
        <v>0</v>
      </c>
      <c r="G19" s="617">
        <f t="shared" si="0"/>
        <v>0</v>
      </c>
      <c r="H19" s="615">
        <v>0</v>
      </c>
      <c r="I19" s="616">
        <v>0</v>
      </c>
      <c r="J19" s="616">
        <v>0</v>
      </c>
      <c r="K19" s="616">
        <v>0</v>
      </c>
      <c r="L19" s="617">
        <f t="shared" si="1"/>
        <v>0</v>
      </c>
      <c r="M19" s="615">
        <v>11</v>
      </c>
      <c r="N19" s="616">
        <v>18</v>
      </c>
      <c r="O19" s="616">
        <v>13</v>
      </c>
      <c r="P19" s="616">
        <v>19</v>
      </c>
      <c r="Q19" s="617">
        <f t="shared" si="2"/>
        <v>61</v>
      </c>
      <c r="R19" s="615">
        <v>5</v>
      </c>
      <c r="S19" s="616">
        <v>3</v>
      </c>
      <c r="T19" s="616">
        <v>6</v>
      </c>
      <c r="U19" s="616">
        <v>8</v>
      </c>
      <c r="V19" s="617">
        <f t="shared" si="3"/>
        <v>22</v>
      </c>
      <c r="W19" s="615">
        <v>0</v>
      </c>
      <c r="X19" s="616">
        <v>0</v>
      </c>
      <c r="Y19" s="616">
        <v>0</v>
      </c>
      <c r="Z19" s="616">
        <v>0</v>
      </c>
      <c r="AA19" s="617">
        <f t="shared" si="4"/>
        <v>0</v>
      </c>
    </row>
    <row r="20" spans="1:27">
      <c r="A20" s="614" t="s">
        <v>789</v>
      </c>
      <c r="B20" s="614" t="s">
        <v>1272</v>
      </c>
      <c r="C20" s="615">
        <v>0</v>
      </c>
      <c r="D20" s="616">
        <v>0</v>
      </c>
      <c r="E20" s="616">
        <v>0</v>
      </c>
      <c r="F20" s="616">
        <v>0</v>
      </c>
      <c r="G20" s="617">
        <f t="shared" si="0"/>
        <v>0</v>
      </c>
      <c r="H20" s="615">
        <v>0</v>
      </c>
      <c r="I20" s="616">
        <v>0</v>
      </c>
      <c r="J20" s="616">
        <v>0</v>
      </c>
      <c r="K20" s="616">
        <v>0</v>
      </c>
      <c r="L20" s="617">
        <f t="shared" si="1"/>
        <v>0</v>
      </c>
      <c r="M20" s="615">
        <v>12</v>
      </c>
      <c r="N20" s="616">
        <v>13</v>
      </c>
      <c r="O20" s="616">
        <v>10</v>
      </c>
      <c r="P20" s="616">
        <v>16</v>
      </c>
      <c r="Q20" s="617">
        <f t="shared" si="2"/>
        <v>51</v>
      </c>
      <c r="R20" s="615">
        <v>3</v>
      </c>
      <c r="S20" s="616">
        <v>4</v>
      </c>
      <c r="T20" s="616">
        <v>3</v>
      </c>
      <c r="U20" s="616">
        <v>6</v>
      </c>
      <c r="V20" s="617">
        <f t="shared" si="3"/>
        <v>16</v>
      </c>
      <c r="W20" s="615">
        <v>0</v>
      </c>
      <c r="X20" s="616">
        <v>12</v>
      </c>
      <c r="Y20" s="616">
        <v>12</v>
      </c>
      <c r="Z20" s="616">
        <v>24</v>
      </c>
      <c r="AA20" s="617">
        <f t="shared" si="4"/>
        <v>48</v>
      </c>
    </row>
    <row r="21" spans="1:27">
      <c r="A21" s="614" t="s">
        <v>1276</v>
      </c>
      <c r="B21" s="614" t="s">
        <v>1272</v>
      </c>
      <c r="C21" s="615">
        <v>0</v>
      </c>
      <c r="D21" s="616">
        <v>1</v>
      </c>
      <c r="E21" s="616">
        <v>0</v>
      </c>
      <c r="F21" s="616">
        <v>0</v>
      </c>
      <c r="G21" s="617">
        <f t="shared" si="0"/>
        <v>1</v>
      </c>
      <c r="H21" s="615">
        <v>0</v>
      </c>
      <c r="I21" s="616">
        <v>0</v>
      </c>
      <c r="J21" s="616">
        <v>0</v>
      </c>
      <c r="K21" s="616">
        <v>0</v>
      </c>
      <c r="L21" s="617">
        <f t="shared" si="1"/>
        <v>0</v>
      </c>
      <c r="M21" s="615">
        <v>0</v>
      </c>
      <c r="N21" s="616">
        <v>0</v>
      </c>
      <c r="O21" s="616">
        <v>0</v>
      </c>
      <c r="P21" s="616">
        <v>0</v>
      </c>
      <c r="Q21" s="617">
        <f t="shared" si="2"/>
        <v>0</v>
      </c>
      <c r="R21" s="615">
        <v>0</v>
      </c>
      <c r="S21" s="616">
        <v>0</v>
      </c>
      <c r="T21" s="616">
        <v>0</v>
      </c>
      <c r="U21" s="616">
        <v>0</v>
      </c>
      <c r="V21" s="617">
        <f t="shared" si="3"/>
        <v>0</v>
      </c>
      <c r="W21" s="615">
        <v>0</v>
      </c>
      <c r="X21" s="616">
        <v>0</v>
      </c>
      <c r="Y21" s="616">
        <v>0</v>
      </c>
      <c r="Z21" s="616">
        <v>0</v>
      </c>
      <c r="AA21" s="617">
        <f t="shared" si="4"/>
        <v>0</v>
      </c>
    </row>
    <row r="22" spans="1:27">
      <c r="A22" s="614" t="s">
        <v>784</v>
      </c>
      <c r="B22" s="614" t="s">
        <v>1272</v>
      </c>
      <c r="C22" s="615">
        <v>0</v>
      </c>
      <c r="D22" s="616">
        <v>0</v>
      </c>
      <c r="E22" s="616">
        <v>0</v>
      </c>
      <c r="F22" s="616">
        <v>0</v>
      </c>
      <c r="G22" s="617">
        <f t="shared" si="0"/>
        <v>0</v>
      </c>
      <c r="H22" s="615">
        <v>0</v>
      </c>
      <c r="I22" s="616">
        <v>0</v>
      </c>
      <c r="J22" s="616">
        <v>0</v>
      </c>
      <c r="K22" s="616">
        <v>0</v>
      </c>
      <c r="L22" s="617">
        <f t="shared" si="1"/>
        <v>0</v>
      </c>
      <c r="M22" s="615">
        <v>0</v>
      </c>
      <c r="N22" s="616">
        <v>1</v>
      </c>
      <c r="O22" s="616">
        <v>2</v>
      </c>
      <c r="P22" s="616">
        <v>1</v>
      </c>
      <c r="Q22" s="617">
        <f t="shared" si="2"/>
        <v>4</v>
      </c>
      <c r="R22" s="615">
        <v>0</v>
      </c>
      <c r="S22" s="616">
        <v>1</v>
      </c>
      <c r="T22" s="616">
        <v>0</v>
      </c>
      <c r="U22" s="616">
        <v>0</v>
      </c>
      <c r="V22" s="617">
        <f t="shared" si="3"/>
        <v>1</v>
      </c>
      <c r="W22" s="615">
        <v>12</v>
      </c>
      <c r="X22" s="616">
        <v>0</v>
      </c>
      <c r="Y22" s="616">
        <v>0</v>
      </c>
      <c r="Z22" s="616">
        <v>0</v>
      </c>
      <c r="AA22" s="617">
        <f t="shared" si="4"/>
        <v>12</v>
      </c>
    </row>
    <row r="23" spans="1:27">
      <c r="A23" s="614" t="s">
        <v>790</v>
      </c>
      <c r="B23" s="614" t="s">
        <v>1272</v>
      </c>
      <c r="C23" s="615">
        <v>0</v>
      </c>
      <c r="D23" s="616">
        <v>0</v>
      </c>
      <c r="E23" s="616">
        <v>0</v>
      </c>
      <c r="F23" s="616">
        <v>0</v>
      </c>
      <c r="G23" s="617">
        <f t="shared" si="0"/>
        <v>0</v>
      </c>
      <c r="H23" s="615">
        <v>0</v>
      </c>
      <c r="I23" s="616">
        <v>0</v>
      </c>
      <c r="J23" s="616">
        <v>0</v>
      </c>
      <c r="K23" s="616">
        <v>0</v>
      </c>
      <c r="L23" s="617">
        <f t="shared" si="1"/>
        <v>0</v>
      </c>
      <c r="M23" s="615">
        <v>1</v>
      </c>
      <c r="N23" s="616">
        <v>1</v>
      </c>
      <c r="O23" s="616">
        <v>1</v>
      </c>
      <c r="P23" s="616">
        <v>1</v>
      </c>
      <c r="Q23" s="617">
        <f t="shared" si="2"/>
        <v>4</v>
      </c>
      <c r="R23" s="615">
        <v>0</v>
      </c>
      <c r="S23" s="616">
        <v>0</v>
      </c>
      <c r="T23" s="616">
        <v>0</v>
      </c>
      <c r="U23" s="616">
        <v>1</v>
      </c>
      <c r="V23" s="617">
        <f t="shared" si="3"/>
        <v>1</v>
      </c>
      <c r="W23" s="615">
        <v>0</v>
      </c>
      <c r="X23" s="616">
        <v>0</v>
      </c>
      <c r="Y23" s="616">
        <v>0</v>
      </c>
      <c r="Z23" s="616">
        <v>0</v>
      </c>
      <c r="AA23" s="617">
        <f t="shared" si="4"/>
        <v>0</v>
      </c>
    </row>
    <row r="24" spans="1:27">
      <c r="A24" s="614" t="s">
        <v>787</v>
      </c>
      <c r="B24" s="614" t="s">
        <v>1272</v>
      </c>
      <c r="C24" s="615">
        <v>0</v>
      </c>
      <c r="D24" s="616">
        <v>0</v>
      </c>
      <c r="E24" s="616">
        <v>0</v>
      </c>
      <c r="F24" s="616">
        <v>0</v>
      </c>
      <c r="G24" s="617">
        <f t="shared" si="0"/>
        <v>0</v>
      </c>
      <c r="H24" s="615">
        <v>0</v>
      </c>
      <c r="I24" s="616">
        <v>0</v>
      </c>
      <c r="J24" s="616">
        <v>0</v>
      </c>
      <c r="K24" s="616">
        <v>0</v>
      </c>
      <c r="L24" s="617">
        <f t="shared" si="1"/>
        <v>0</v>
      </c>
      <c r="M24" s="615">
        <v>6</v>
      </c>
      <c r="N24" s="616">
        <v>8</v>
      </c>
      <c r="O24" s="616">
        <v>7</v>
      </c>
      <c r="P24" s="616">
        <v>8</v>
      </c>
      <c r="Q24" s="617">
        <f t="shared" si="2"/>
        <v>29</v>
      </c>
      <c r="R24" s="615">
        <v>2</v>
      </c>
      <c r="S24" s="616">
        <v>2</v>
      </c>
      <c r="T24" s="616">
        <v>2</v>
      </c>
      <c r="U24" s="616">
        <v>2</v>
      </c>
      <c r="V24" s="617">
        <f t="shared" si="3"/>
        <v>8</v>
      </c>
      <c r="W24" s="615">
        <v>0</v>
      </c>
      <c r="X24" s="616">
        <v>0</v>
      </c>
      <c r="Y24" s="616">
        <v>0</v>
      </c>
      <c r="Z24" s="616">
        <v>12</v>
      </c>
      <c r="AA24" s="617">
        <f t="shared" si="4"/>
        <v>12</v>
      </c>
    </row>
    <row r="25" spans="1:27">
      <c r="A25" s="614" t="s">
        <v>1278</v>
      </c>
      <c r="B25" s="614" t="s">
        <v>1272</v>
      </c>
      <c r="C25" s="615">
        <v>0</v>
      </c>
      <c r="D25" s="616">
        <v>0</v>
      </c>
      <c r="E25" s="616">
        <v>0</v>
      </c>
      <c r="F25" s="616">
        <v>0</v>
      </c>
      <c r="G25" s="617">
        <f t="shared" si="0"/>
        <v>0</v>
      </c>
      <c r="H25" s="615">
        <v>0</v>
      </c>
      <c r="I25" s="616">
        <v>0</v>
      </c>
      <c r="J25" s="616">
        <v>0</v>
      </c>
      <c r="K25" s="616">
        <v>0</v>
      </c>
      <c r="L25" s="617">
        <f t="shared" si="1"/>
        <v>0</v>
      </c>
      <c r="M25" s="615">
        <v>2</v>
      </c>
      <c r="N25" s="616">
        <v>2</v>
      </c>
      <c r="O25" s="616">
        <v>3</v>
      </c>
      <c r="P25" s="616">
        <v>3</v>
      </c>
      <c r="Q25" s="617">
        <f t="shared" si="2"/>
        <v>10</v>
      </c>
      <c r="R25" s="615">
        <v>1</v>
      </c>
      <c r="S25" s="616">
        <v>0</v>
      </c>
      <c r="T25" s="616">
        <v>1</v>
      </c>
      <c r="U25" s="616">
        <v>1</v>
      </c>
      <c r="V25" s="617">
        <f t="shared" si="3"/>
        <v>3</v>
      </c>
      <c r="W25" s="615">
        <v>0</v>
      </c>
      <c r="X25" s="616">
        <v>0</v>
      </c>
      <c r="Y25" s="616">
        <v>0</v>
      </c>
      <c r="Z25" s="616">
        <v>0</v>
      </c>
      <c r="AA25" s="617">
        <f t="shared" si="4"/>
        <v>0</v>
      </c>
    </row>
    <row r="26" spans="1:27">
      <c r="A26" s="614" t="s">
        <v>782</v>
      </c>
      <c r="B26" s="614" t="s">
        <v>1272</v>
      </c>
      <c r="C26" s="615">
        <v>0</v>
      </c>
      <c r="D26" s="616">
        <v>0</v>
      </c>
      <c r="E26" s="616">
        <v>0</v>
      </c>
      <c r="F26" s="616">
        <v>0</v>
      </c>
      <c r="G26" s="617">
        <f t="shared" si="0"/>
        <v>0</v>
      </c>
      <c r="H26" s="615">
        <v>0</v>
      </c>
      <c r="I26" s="616">
        <v>0</v>
      </c>
      <c r="J26" s="616">
        <v>0</v>
      </c>
      <c r="K26" s="616">
        <v>15</v>
      </c>
      <c r="L26" s="617">
        <f t="shared" si="1"/>
        <v>15</v>
      </c>
      <c r="M26" s="615">
        <v>24</v>
      </c>
      <c r="N26" s="616">
        <v>22</v>
      </c>
      <c r="O26" s="616">
        <v>17</v>
      </c>
      <c r="P26" s="616">
        <v>20</v>
      </c>
      <c r="Q26" s="617">
        <f t="shared" si="2"/>
        <v>83</v>
      </c>
      <c r="R26" s="615">
        <v>6</v>
      </c>
      <c r="S26" s="616">
        <v>8</v>
      </c>
      <c r="T26" s="616">
        <v>5</v>
      </c>
      <c r="U26" s="616">
        <v>8</v>
      </c>
      <c r="V26" s="617">
        <f t="shared" si="3"/>
        <v>27</v>
      </c>
      <c r="W26" s="615">
        <v>0</v>
      </c>
      <c r="X26" s="616">
        <v>0</v>
      </c>
      <c r="Y26" s="616">
        <v>12</v>
      </c>
      <c r="Z26" s="616">
        <v>12</v>
      </c>
      <c r="AA26" s="617">
        <f t="shared" si="4"/>
        <v>24</v>
      </c>
    </row>
    <row r="27" spans="1:27">
      <c r="A27" s="614" t="s">
        <v>1284</v>
      </c>
      <c r="B27" s="614" t="s">
        <v>1272</v>
      </c>
      <c r="C27" s="615">
        <v>0</v>
      </c>
      <c r="D27" s="616">
        <v>0</v>
      </c>
      <c r="E27" s="616">
        <v>0</v>
      </c>
      <c r="F27" s="616">
        <v>0</v>
      </c>
      <c r="G27" s="617">
        <f t="shared" si="0"/>
        <v>0</v>
      </c>
      <c r="H27" s="615">
        <v>0</v>
      </c>
      <c r="I27" s="616">
        <v>0</v>
      </c>
      <c r="J27" s="616">
        <v>0</v>
      </c>
      <c r="K27" s="616">
        <v>0</v>
      </c>
      <c r="L27" s="617">
        <f t="shared" si="1"/>
        <v>0</v>
      </c>
      <c r="M27" s="615">
        <v>1</v>
      </c>
      <c r="N27" s="616">
        <v>2</v>
      </c>
      <c r="O27" s="616">
        <v>1</v>
      </c>
      <c r="P27" s="616">
        <v>3</v>
      </c>
      <c r="Q27" s="617">
        <f t="shared" si="2"/>
        <v>7</v>
      </c>
      <c r="R27" s="615">
        <v>1</v>
      </c>
      <c r="S27" s="616">
        <v>1</v>
      </c>
      <c r="T27" s="616">
        <v>1</v>
      </c>
      <c r="U27" s="616">
        <v>2</v>
      </c>
      <c r="V27" s="617">
        <f t="shared" si="3"/>
        <v>5</v>
      </c>
      <c r="W27" s="615">
        <v>0</v>
      </c>
      <c r="X27" s="616">
        <v>0</v>
      </c>
      <c r="Y27" s="616">
        <v>0</v>
      </c>
      <c r="Z27" s="616">
        <v>0</v>
      </c>
      <c r="AA27" s="617">
        <f t="shared" si="4"/>
        <v>0</v>
      </c>
    </row>
    <row r="28" spans="1:27">
      <c r="A28" s="614" t="s">
        <v>794</v>
      </c>
      <c r="B28" s="614" t="s">
        <v>1272</v>
      </c>
      <c r="C28" s="615">
        <v>0</v>
      </c>
      <c r="D28" s="616">
        <v>0</v>
      </c>
      <c r="E28" s="616">
        <v>0</v>
      </c>
      <c r="F28" s="616">
        <v>0</v>
      </c>
      <c r="G28" s="617">
        <f t="shared" si="0"/>
        <v>0</v>
      </c>
      <c r="H28" s="615">
        <v>0</v>
      </c>
      <c r="I28" s="616">
        <v>0</v>
      </c>
      <c r="J28" s="616">
        <v>0</v>
      </c>
      <c r="K28" s="616">
        <v>0</v>
      </c>
      <c r="L28" s="617">
        <f t="shared" si="1"/>
        <v>0</v>
      </c>
      <c r="M28" s="615">
        <v>0</v>
      </c>
      <c r="N28" s="616">
        <v>1</v>
      </c>
      <c r="O28" s="616">
        <v>1</v>
      </c>
      <c r="P28" s="616">
        <v>1</v>
      </c>
      <c r="Q28" s="617">
        <f t="shared" si="2"/>
        <v>3</v>
      </c>
      <c r="R28" s="615">
        <v>0</v>
      </c>
      <c r="S28" s="616">
        <v>0</v>
      </c>
      <c r="T28" s="616">
        <v>0</v>
      </c>
      <c r="U28" s="616">
        <v>0</v>
      </c>
      <c r="V28" s="617">
        <f t="shared" si="3"/>
        <v>0</v>
      </c>
      <c r="W28" s="615">
        <v>0</v>
      </c>
      <c r="X28" s="616">
        <v>0</v>
      </c>
      <c r="Y28" s="616">
        <v>0</v>
      </c>
      <c r="Z28" s="616">
        <v>0</v>
      </c>
      <c r="AA28" s="617">
        <f t="shared" si="4"/>
        <v>0</v>
      </c>
    </row>
    <row r="29" spans="1:27">
      <c r="A29" s="614" t="s">
        <v>1283</v>
      </c>
      <c r="B29" s="614" t="s">
        <v>1272</v>
      </c>
      <c r="C29" s="615">
        <v>0</v>
      </c>
      <c r="D29" s="616">
        <v>0</v>
      </c>
      <c r="E29" s="616">
        <v>0</v>
      </c>
      <c r="F29" s="616">
        <v>0</v>
      </c>
      <c r="G29" s="617">
        <f t="shared" si="0"/>
        <v>0</v>
      </c>
      <c r="H29" s="615">
        <v>0</v>
      </c>
      <c r="I29" s="616">
        <v>0</v>
      </c>
      <c r="J29" s="616">
        <v>0</v>
      </c>
      <c r="K29" s="616">
        <v>0</v>
      </c>
      <c r="L29" s="617">
        <f t="shared" si="1"/>
        <v>0</v>
      </c>
      <c r="M29" s="615">
        <v>3</v>
      </c>
      <c r="N29" s="616">
        <v>2</v>
      </c>
      <c r="O29" s="616">
        <v>2</v>
      </c>
      <c r="P29" s="616">
        <v>2</v>
      </c>
      <c r="Q29" s="617">
        <f t="shared" si="2"/>
        <v>9</v>
      </c>
      <c r="R29" s="615">
        <v>1</v>
      </c>
      <c r="S29" s="616">
        <v>1</v>
      </c>
      <c r="T29" s="616">
        <v>0</v>
      </c>
      <c r="U29" s="616">
        <v>0</v>
      </c>
      <c r="V29" s="617">
        <f t="shared" si="3"/>
        <v>2</v>
      </c>
      <c r="W29" s="615">
        <v>0</v>
      </c>
      <c r="X29" s="616">
        <v>0</v>
      </c>
      <c r="Y29" s="616">
        <v>0</v>
      </c>
      <c r="Z29" s="616">
        <v>12</v>
      </c>
      <c r="AA29" s="617">
        <f t="shared" si="4"/>
        <v>12</v>
      </c>
    </row>
    <row r="30" spans="1:27">
      <c r="A30" s="614" t="s">
        <v>792</v>
      </c>
      <c r="B30" s="614" t="s">
        <v>1272</v>
      </c>
      <c r="C30" s="615">
        <v>0</v>
      </c>
      <c r="D30" s="616">
        <v>0</v>
      </c>
      <c r="E30" s="616">
        <v>0</v>
      </c>
      <c r="F30" s="616">
        <v>0</v>
      </c>
      <c r="G30" s="617">
        <f t="shared" si="0"/>
        <v>0</v>
      </c>
      <c r="H30" s="615">
        <v>0</v>
      </c>
      <c r="I30" s="616">
        <v>0</v>
      </c>
      <c r="J30" s="616">
        <v>0</v>
      </c>
      <c r="K30" s="616">
        <v>0</v>
      </c>
      <c r="L30" s="617">
        <f t="shared" si="1"/>
        <v>0</v>
      </c>
      <c r="M30" s="615">
        <v>19</v>
      </c>
      <c r="N30" s="616">
        <v>22</v>
      </c>
      <c r="O30" s="616">
        <v>19</v>
      </c>
      <c r="P30" s="616">
        <v>23</v>
      </c>
      <c r="Q30" s="617">
        <f t="shared" si="2"/>
        <v>83</v>
      </c>
      <c r="R30" s="615">
        <v>3</v>
      </c>
      <c r="S30" s="616">
        <v>4</v>
      </c>
      <c r="T30" s="616">
        <v>4</v>
      </c>
      <c r="U30" s="616">
        <v>5</v>
      </c>
      <c r="V30" s="617">
        <f t="shared" si="3"/>
        <v>16</v>
      </c>
      <c r="W30" s="615">
        <v>0</v>
      </c>
      <c r="X30" s="616">
        <v>12</v>
      </c>
      <c r="Y30" s="616">
        <v>12</v>
      </c>
      <c r="Z30" s="616">
        <v>24</v>
      </c>
      <c r="AA30" s="617">
        <f t="shared" si="4"/>
        <v>48</v>
      </c>
    </row>
    <row r="31" spans="1:27">
      <c r="A31" s="614" t="s">
        <v>781</v>
      </c>
      <c r="B31" s="614" t="s">
        <v>1272</v>
      </c>
      <c r="C31" s="615">
        <v>0</v>
      </c>
      <c r="D31" s="616">
        <v>0</v>
      </c>
      <c r="E31" s="616">
        <v>0</v>
      </c>
      <c r="F31" s="616">
        <v>0</v>
      </c>
      <c r="G31" s="617">
        <f t="shared" si="0"/>
        <v>0</v>
      </c>
      <c r="H31" s="615">
        <v>0</v>
      </c>
      <c r="I31" s="616">
        <v>9</v>
      </c>
      <c r="J31" s="616">
        <v>10</v>
      </c>
      <c r="K31" s="616">
        <v>4</v>
      </c>
      <c r="L31" s="617">
        <f t="shared" si="1"/>
        <v>23</v>
      </c>
      <c r="M31" s="615">
        <v>9</v>
      </c>
      <c r="N31" s="616">
        <v>12</v>
      </c>
      <c r="O31" s="616">
        <v>12</v>
      </c>
      <c r="P31" s="616">
        <v>11</v>
      </c>
      <c r="Q31" s="617">
        <f t="shared" si="2"/>
        <v>44</v>
      </c>
      <c r="R31" s="615">
        <v>2</v>
      </c>
      <c r="S31" s="616">
        <v>3</v>
      </c>
      <c r="T31" s="616">
        <v>3</v>
      </c>
      <c r="U31" s="616">
        <v>2</v>
      </c>
      <c r="V31" s="617">
        <f t="shared" si="3"/>
        <v>10</v>
      </c>
      <c r="W31" s="615">
        <v>12</v>
      </c>
      <c r="X31" s="616">
        <v>12</v>
      </c>
      <c r="Y31" s="616">
        <v>0</v>
      </c>
      <c r="Z31" s="616">
        <v>0</v>
      </c>
      <c r="AA31" s="617">
        <f t="shared" si="4"/>
        <v>24</v>
      </c>
    </row>
    <row r="32" spans="1:27" ht="15" customHeight="1">
      <c r="A32" s="614" t="s">
        <v>1271</v>
      </c>
      <c r="B32" s="614" t="s">
        <v>1272</v>
      </c>
      <c r="C32" s="615">
        <v>0</v>
      </c>
      <c r="D32" s="616">
        <v>0</v>
      </c>
      <c r="E32" s="616">
        <v>0</v>
      </c>
      <c r="F32" s="616">
        <v>0</v>
      </c>
      <c r="G32" s="617">
        <f t="shared" si="0"/>
        <v>0</v>
      </c>
      <c r="H32" s="615">
        <v>0</v>
      </c>
      <c r="I32" s="616">
        <v>0</v>
      </c>
      <c r="J32" s="616">
        <v>0</v>
      </c>
      <c r="K32" s="616">
        <v>0</v>
      </c>
      <c r="L32" s="617">
        <f t="shared" si="1"/>
        <v>0</v>
      </c>
      <c r="M32" s="615">
        <v>0</v>
      </c>
      <c r="N32" s="616">
        <v>2</v>
      </c>
      <c r="O32" s="616">
        <v>0</v>
      </c>
      <c r="P32" s="616">
        <v>1</v>
      </c>
      <c r="Q32" s="617">
        <f t="shared" si="2"/>
        <v>3</v>
      </c>
      <c r="R32" s="615">
        <v>0</v>
      </c>
      <c r="S32" s="616">
        <v>2</v>
      </c>
      <c r="T32" s="616">
        <v>0</v>
      </c>
      <c r="U32" s="616">
        <v>0</v>
      </c>
      <c r="V32" s="617">
        <f t="shared" si="3"/>
        <v>2</v>
      </c>
      <c r="W32" s="615">
        <v>0</v>
      </c>
      <c r="X32" s="616">
        <v>3</v>
      </c>
      <c r="Y32" s="616">
        <v>0</v>
      </c>
      <c r="Z32" s="616">
        <v>0</v>
      </c>
      <c r="AA32" s="617">
        <f t="shared" si="4"/>
        <v>3</v>
      </c>
    </row>
    <row r="33" spans="1:27" ht="13.5" thickBot="1">
      <c r="A33" s="618"/>
      <c r="B33" s="618"/>
      <c r="C33" s="619">
        <f t="shared" ref="C33:AA33" si="5">SUM(C5:C32)</f>
        <v>33</v>
      </c>
      <c r="D33" s="620">
        <f t="shared" si="5"/>
        <v>38</v>
      </c>
      <c r="E33" s="620">
        <f t="shared" si="5"/>
        <v>24</v>
      </c>
      <c r="F33" s="620">
        <f t="shared" si="5"/>
        <v>38</v>
      </c>
      <c r="G33" s="621">
        <f t="shared" si="5"/>
        <v>133</v>
      </c>
      <c r="H33" s="619">
        <f t="shared" si="5"/>
        <v>12</v>
      </c>
      <c r="I33" s="620">
        <f t="shared" si="5"/>
        <v>19</v>
      </c>
      <c r="J33" s="620">
        <f t="shared" si="5"/>
        <v>18</v>
      </c>
      <c r="K33" s="620">
        <f t="shared" si="5"/>
        <v>28</v>
      </c>
      <c r="L33" s="621">
        <f t="shared" si="5"/>
        <v>77</v>
      </c>
      <c r="M33" s="619">
        <f t="shared" si="5"/>
        <v>122</v>
      </c>
      <c r="N33" s="620">
        <f t="shared" si="5"/>
        <v>149</v>
      </c>
      <c r="O33" s="620">
        <f t="shared" si="5"/>
        <v>121</v>
      </c>
      <c r="P33" s="620">
        <f t="shared" si="5"/>
        <v>157</v>
      </c>
      <c r="Q33" s="621">
        <f t="shared" si="5"/>
        <v>549</v>
      </c>
      <c r="R33" s="619">
        <f t="shared" si="5"/>
        <v>44</v>
      </c>
      <c r="S33" s="620">
        <f t="shared" si="5"/>
        <v>48</v>
      </c>
      <c r="T33" s="620">
        <f t="shared" si="5"/>
        <v>39</v>
      </c>
      <c r="U33" s="620">
        <f t="shared" si="5"/>
        <v>57</v>
      </c>
      <c r="V33" s="621">
        <f t="shared" si="5"/>
        <v>188</v>
      </c>
      <c r="W33" s="619">
        <f t="shared" si="5"/>
        <v>36</v>
      </c>
      <c r="X33" s="620">
        <f t="shared" si="5"/>
        <v>108</v>
      </c>
      <c r="Y33" s="620">
        <f t="shared" si="5"/>
        <v>60</v>
      </c>
      <c r="Z33" s="620">
        <f t="shared" si="5"/>
        <v>132</v>
      </c>
      <c r="AA33" s="621">
        <f t="shared" si="5"/>
        <v>336</v>
      </c>
    </row>
  </sheetData>
  <sortState xmlns:xlrd2="http://schemas.microsoft.com/office/spreadsheetml/2017/richdata2" ref="A5:AD32">
    <sortCondition ref="A5:A32"/>
  </sortState>
  <mergeCells count="5">
    <mergeCell ref="W3:AA3"/>
    <mergeCell ref="C3:G3"/>
    <mergeCell ref="H3:L3"/>
    <mergeCell ref="M3:Q3"/>
    <mergeCell ref="R3:V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62"/>
  <sheetViews>
    <sheetView showGridLines="0" tabSelected="1" zoomScale="86" zoomScaleNormal="86" workbookViewId="0">
      <pane ySplit="10" topLeftCell="A11" activePane="bottomLeft" state="frozen"/>
      <selection activeCell="D33" sqref="D33"/>
      <selection pane="bottomLeft" activeCell="J51" sqref="J51"/>
    </sheetView>
  </sheetViews>
  <sheetFormatPr defaultColWidth="9.28515625" defaultRowHeight="13.5"/>
  <cols>
    <col min="1" max="1" width="35.5703125" style="50" customWidth="1"/>
    <col min="2" max="2" width="22.85546875" style="50" bestFit="1" customWidth="1"/>
    <col min="3" max="3" width="16.140625" style="50" customWidth="1"/>
    <col min="4" max="4" width="3.7109375" style="50" customWidth="1"/>
    <col min="5" max="7" width="12.7109375" style="50" customWidth="1"/>
    <col min="8" max="8" width="17.7109375" style="50" customWidth="1"/>
    <col min="9" max="9" width="2.42578125" style="50" customWidth="1"/>
    <col min="10" max="10" width="15" style="50" customWidth="1"/>
    <col min="11" max="11" width="26.7109375" style="50" customWidth="1"/>
    <col min="12" max="12" width="17.140625" style="50" customWidth="1"/>
    <col min="13" max="13" width="16.28515625" style="50" bestFit="1" customWidth="1"/>
    <col min="14" max="14" width="18.5703125" style="50" bestFit="1" customWidth="1"/>
    <col min="15" max="15" width="10.28515625" style="50" bestFit="1" customWidth="1"/>
    <col min="16" max="16384" width="9.28515625" style="50"/>
  </cols>
  <sheetData>
    <row r="1" spans="1:17">
      <c r="A1" s="437" t="s">
        <v>27</v>
      </c>
      <c r="B1" s="49"/>
      <c r="C1" s="49"/>
    </row>
    <row r="2" spans="1:17">
      <c r="A2" s="51"/>
      <c r="B2" s="49"/>
      <c r="C2" s="49"/>
    </row>
    <row r="3" spans="1:17" s="53" customFormat="1" ht="17.25">
      <c r="A3" s="79" t="s">
        <v>31</v>
      </c>
      <c r="B3" s="80" t="s">
        <v>269</v>
      </c>
      <c r="C3" s="80"/>
      <c r="D3" s="81"/>
      <c r="E3" s="52"/>
      <c r="F3" s="52"/>
      <c r="G3" s="50"/>
      <c r="H3" s="50"/>
      <c r="I3" s="50"/>
      <c r="J3" s="50"/>
      <c r="K3" s="50"/>
      <c r="L3" s="50"/>
      <c r="M3" s="50"/>
    </row>
    <row r="4" spans="1:17" s="53" customFormat="1" ht="17.25">
      <c r="A4" s="79" t="s">
        <v>14</v>
      </c>
      <c r="B4" s="80" t="str">
        <f ca="1">MID(CELL("bestandsnaam",$D$10),SEARCH("]",CELL("bestandsnaam",$D$10),1)+1,256)</f>
        <v>1-Contractblad totaal</v>
      </c>
      <c r="C4" s="80"/>
      <c r="D4" s="81"/>
      <c r="E4" s="52"/>
      <c r="F4" s="52"/>
      <c r="G4" s="50"/>
      <c r="H4" s="50"/>
      <c r="I4" s="50"/>
      <c r="J4" s="50"/>
      <c r="K4" s="50"/>
      <c r="L4" s="50"/>
      <c r="M4" s="50"/>
      <c r="N4" s="50"/>
      <c r="O4" s="50"/>
    </row>
    <row r="5" spans="1:17" s="53" customFormat="1" ht="17.25">
      <c r="A5" s="79" t="s">
        <v>88</v>
      </c>
      <c r="B5" s="80" t="s">
        <v>1254</v>
      </c>
      <c r="C5" s="80"/>
      <c r="D5" s="81"/>
      <c r="E5" s="52"/>
      <c r="F5" s="52"/>
      <c r="G5" s="54"/>
      <c r="H5" s="54"/>
      <c r="J5" s="50"/>
      <c r="K5" s="50"/>
      <c r="L5" s="50"/>
      <c r="M5" s="50"/>
      <c r="N5" s="50"/>
      <c r="O5" s="50"/>
    </row>
    <row r="6" spans="1:17" s="53" customFormat="1" ht="17.25">
      <c r="A6" s="79" t="s">
        <v>251</v>
      </c>
      <c r="B6" s="80" t="s">
        <v>280</v>
      </c>
      <c r="C6" s="80"/>
      <c r="D6" s="81"/>
      <c r="E6" s="52"/>
      <c r="F6" s="52"/>
      <c r="G6" s="54"/>
      <c r="H6" s="54"/>
      <c r="J6" s="50"/>
      <c r="K6" s="50"/>
      <c r="L6" s="50"/>
      <c r="M6" s="50"/>
      <c r="N6" s="50"/>
      <c r="O6" s="50"/>
    </row>
    <row r="7" spans="1:17" s="53" customFormat="1" ht="17.25">
      <c r="A7" s="79" t="s">
        <v>212</v>
      </c>
      <c r="B7" s="690" t="s">
        <v>1369</v>
      </c>
      <c r="C7" s="80"/>
      <c r="D7" s="81"/>
      <c r="E7" s="52"/>
      <c r="F7" s="52"/>
      <c r="G7" s="54"/>
      <c r="H7" s="54"/>
      <c r="J7" s="50"/>
      <c r="K7" s="50"/>
      <c r="L7" s="50"/>
      <c r="M7" s="50"/>
      <c r="N7" s="50"/>
      <c r="O7" s="50"/>
    </row>
    <row r="8" spans="1:17" s="53" customFormat="1" ht="17.25">
      <c r="A8" s="79" t="s">
        <v>214</v>
      </c>
      <c r="B8" s="705"/>
      <c r="C8" s="705"/>
      <c r="D8" s="706"/>
      <c r="E8" s="52"/>
      <c r="F8" s="52"/>
      <c r="G8" s="54"/>
      <c r="H8" s="54"/>
      <c r="J8" s="50"/>
      <c r="K8" s="50"/>
      <c r="L8" s="50"/>
      <c r="M8" s="50"/>
      <c r="N8" s="50"/>
      <c r="O8" s="50"/>
    </row>
    <row r="9" spans="1:17" s="53" customFormat="1" ht="17.25">
      <c r="A9" s="79" t="s">
        <v>10</v>
      </c>
      <c r="B9" s="111">
        <v>44652</v>
      </c>
      <c r="C9" s="82"/>
      <c r="D9" s="81"/>
      <c r="E9" s="52"/>
      <c r="F9" s="52"/>
      <c r="G9" s="54"/>
      <c r="H9" s="54"/>
      <c r="I9" s="54"/>
      <c r="J9" s="50"/>
      <c r="K9" s="50"/>
      <c r="L9" s="50"/>
      <c r="M9" s="50"/>
      <c r="N9" s="50"/>
      <c r="O9" s="50"/>
      <c r="P9" s="54"/>
      <c r="Q9" s="54"/>
    </row>
    <row r="10" spans="1:17" s="53" customFormat="1" ht="17.25">
      <c r="A10" s="55"/>
      <c r="G10" s="56"/>
      <c r="H10" s="56"/>
      <c r="J10" s="50"/>
      <c r="K10" s="50"/>
      <c r="L10" s="50"/>
      <c r="M10" s="50"/>
      <c r="N10" s="50"/>
      <c r="O10" s="50"/>
    </row>
    <row r="11" spans="1:17" s="53" customFormat="1" ht="17.25">
      <c r="A11" s="57" t="s">
        <v>142</v>
      </c>
      <c r="B11" s="58"/>
      <c r="C11" s="58"/>
      <c r="D11" s="58"/>
      <c r="E11" s="58"/>
      <c r="F11" s="58"/>
      <c r="G11" s="59"/>
      <c r="H11" s="60"/>
      <c r="J11" s="50"/>
      <c r="K11" s="50"/>
      <c r="L11" s="50"/>
      <c r="M11" s="50"/>
      <c r="N11" s="50"/>
      <c r="O11" s="50"/>
    </row>
    <row r="13" spans="1:17" ht="27">
      <c r="A13" s="83" t="s">
        <v>11</v>
      </c>
      <c r="D13" s="84"/>
      <c r="E13" s="84" t="s">
        <v>79</v>
      </c>
      <c r="F13" s="84" t="s">
        <v>51</v>
      </c>
      <c r="G13" s="84" t="s">
        <v>134</v>
      </c>
      <c r="H13" s="85" t="s">
        <v>45</v>
      </c>
      <c r="I13" s="61"/>
    </row>
    <row r="14" spans="1:17" ht="17.25">
      <c r="A14" s="87" t="s">
        <v>135</v>
      </c>
      <c r="B14" s="87" t="s">
        <v>136</v>
      </c>
      <c r="C14" s="87" t="s">
        <v>137</v>
      </c>
      <c r="D14" s="88"/>
      <c r="E14" s="498">
        <v>1</v>
      </c>
      <c r="F14" s="675" t="e">
        <f>SUM('4-Basis ruimtestaat'!T:U)*E14</f>
        <v>#DIV/0!</v>
      </c>
      <c r="G14" s="62" t="e">
        <f>'6-Opbouw uurtarief productie'!E47</f>
        <v>#DIV/0!</v>
      </c>
      <c r="H14" s="63" t="e">
        <f>G14*F14</f>
        <v>#DIV/0!</v>
      </c>
      <c r="I14" s="61"/>
      <c r="J14" s="86"/>
      <c r="L14" s="53"/>
      <c r="M14" s="53"/>
      <c r="N14" s="53"/>
      <c r="O14" s="53"/>
    </row>
    <row r="15" spans="1:17" ht="17.25">
      <c r="A15" s="87" t="s">
        <v>1363</v>
      </c>
      <c r="B15" s="87" t="s">
        <v>136</v>
      </c>
      <c r="C15" s="87" t="s">
        <v>137</v>
      </c>
      <c r="D15" s="88"/>
      <c r="E15" s="89"/>
      <c r="F15" s="675">
        <f>+'2-Kosten per locatie'!F57+'2-Kosten per locatie'!H57</f>
        <v>0</v>
      </c>
      <c r="G15" s="62" t="e">
        <f>'6-Opbouw uurtarief productie'!E47</f>
        <v>#DIV/0!</v>
      </c>
      <c r="H15" s="63" t="e">
        <f>G15*F15</f>
        <v>#DIV/0!</v>
      </c>
      <c r="I15" s="61"/>
      <c r="J15" s="86"/>
      <c r="L15" s="53"/>
      <c r="M15" s="53"/>
      <c r="N15" s="53"/>
      <c r="O15" s="53"/>
    </row>
    <row r="16" spans="1:17" ht="17.25">
      <c r="A16" s="87"/>
      <c r="B16" s="89"/>
      <c r="C16" s="89"/>
      <c r="D16" s="89"/>
      <c r="E16" s="89"/>
      <c r="F16" s="90"/>
      <c r="G16" s="89"/>
      <c r="H16" s="89"/>
      <c r="I16" s="89"/>
      <c r="J16" s="86"/>
      <c r="K16" s="53"/>
      <c r="L16" s="53"/>
      <c r="M16" s="53"/>
      <c r="N16" s="53"/>
      <c r="O16" s="53"/>
    </row>
    <row r="17" spans="1:15" ht="17.25">
      <c r="A17" s="87" t="s">
        <v>138</v>
      </c>
      <c r="B17" s="87" t="s">
        <v>136</v>
      </c>
      <c r="C17" s="87" t="s">
        <v>137</v>
      </c>
      <c r="D17" s="89"/>
      <c r="E17" s="683"/>
      <c r="F17" s="65" t="e">
        <f>F14*E17</f>
        <v>#DIV/0!</v>
      </c>
      <c r="G17" s="62" t="e">
        <f>'7-Opbouw uurtarief toezicht'!E47</f>
        <v>#DIV/0!</v>
      </c>
      <c r="H17" s="63" t="e">
        <f>G17*F17</f>
        <v>#DIV/0!</v>
      </c>
      <c r="J17" s="86"/>
      <c r="K17" s="53"/>
      <c r="L17" s="53"/>
      <c r="M17" s="53"/>
      <c r="N17" s="53"/>
      <c r="O17" s="53"/>
    </row>
    <row r="18" spans="1:15" ht="17.25">
      <c r="A18" s="87"/>
      <c r="B18" s="87"/>
      <c r="C18" s="93"/>
      <c r="D18" s="87"/>
      <c r="E18" s="94"/>
      <c r="F18" s="92"/>
      <c r="G18" s="87"/>
      <c r="H18" s="87"/>
      <c r="I18" s="87"/>
      <c r="J18" s="86"/>
      <c r="K18" s="53"/>
      <c r="L18" s="53"/>
      <c r="M18" s="53"/>
      <c r="N18" s="53"/>
      <c r="O18" s="53"/>
    </row>
    <row r="19" spans="1:15" ht="17.25">
      <c r="A19" s="95" t="s">
        <v>207</v>
      </c>
      <c r="B19" s="91" t="s">
        <v>136</v>
      </c>
      <c r="C19" s="91" t="s">
        <v>137</v>
      </c>
      <c r="D19" s="91"/>
      <c r="E19" s="66"/>
      <c r="F19" s="96"/>
      <c r="G19" s="67" t="e">
        <f>(H17+H14)/F14</f>
        <v>#DIV/0!</v>
      </c>
      <c r="H19" s="87"/>
      <c r="I19" s="87"/>
      <c r="J19" s="86"/>
      <c r="K19" s="53"/>
      <c r="L19" s="53"/>
      <c r="M19" s="53"/>
      <c r="N19" s="53"/>
      <c r="O19" s="53"/>
    </row>
    <row r="20" spans="1:15" ht="17.25">
      <c r="A20" s="87"/>
      <c r="B20" s="87"/>
      <c r="C20" s="87"/>
      <c r="D20" s="87"/>
      <c r="E20" s="87"/>
      <c r="F20" s="87"/>
      <c r="G20" s="87"/>
      <c r="H20" s="87"/>
      <c r="J20" s="86"/>
      <c r="K20" s="53"/>
      <c r="L20" s="53"/>
      <c r="M20" s="53"/>
      <c r="N20" s="53"/>
      <c r="O20" s="53"/>
    </row>
    <row r="21" spans="1:15" ht="17.25">
      <c r="A21" s="97" t="s">
        <v>139</v>
      </c>
      <c r="H21" s="98" t="e">
        <f>SUM(H14:H20)</f>
        <v>#DIV/0!</v>
      </c>
      <c r="I21" s="68"/>
      <c r="J21" s="86"/>
      <c r="K21" s="53"/>
      <c r="L21" s="53"/>
      <c r="M21" s="53"/>
      <c r="N21" s="53"/>
      <c r="O21" s="53"/>
    </row>
    <row r="22" spans="1:15" ht="17.25">
      <c r="A22" s="70" t="s">
        <v>9</v>
      </c>
      <c r="G22" s="71">
        <v>0.21</v>
      </c>
      <c r="H22" s="72" t="e">
        <f>G22*H21</f>
        <v>#DIV/0!</v>
      </c>
      <c r="I22" s="68"/>
      <c r="J22" s="86"/>
      <c r="K22" s="53"/>
      <c r="L22" s="53"/>
      <c r="M22" s="53"/>
      <c r="N22" s="53"/>
      <c r="O22" s="53"/>
    </row>
    <row r="23" spans="1:15" ht="17.25">
      <c r="A23" s="70" t="s">
        <v>28</v>
      </c>
      <c r="G23" s="61" t="s">
        <v>62</v>
      </c>
      <c r="H23" s="63" t="e">
        <f>H22+H21</f>
        <v>#DIV/0!</v>
      </c>
      <c r="I23" s="68"/>
      <c r="J23" s="53"/>
      <c r="K23" s="53"/>
      <c r="L23" s="53"/>
      <c r="M23" s="53"/>
      <c r="N23" s="53"/>
      <c r="O23" s="53"/>
    </row>
    <row r="24" spans="1:15" ht="17.25">
      <c r="A24" s="70"/>
      <c r="G24" s="61"/>
      <c r="H24" s="63"/>
      <c r="I24" s="69"/>
      <c r="J24" s="53"/>
      <c r="K24" s="53"/>
      <c r="L24" s="53"/>
      <c r="M24" s="53"/>
      <c r="N24" s="53"/>
      <c r="O24" s="53"/>
    </row>
    <row r="25" spans="1:15" s="53" customFormat="1" ht="17.25">
      <c r="A25" s="57" t="s">
        <v>255</v>
      </c>
      <c r="B25" s="58"/>
      <c r="C25" s="58"/>
      <c r="D25" s="58"/>
      <c r="E25" s="58"/>
      <c r="F25" s="58"/>
      <c r="G25" s="59"/>
      <c r="H25" s="60"/>
    </row>
    <row r="26" spans="1:15" ht="17.25">
      <c r="J26" s="499"/>
      <c r="K26" s="681"/>
      <c r="O26" s="53"/>
    </row>
    <row r="27" spans="1:15">
      <c r="A27" s="87" t="str">
        <f ca="1">'8-Additionele werkzaamheden'!B4</f>
        <v>8-Additionele werkzaamheden</v>
      </c>
      <c r="B27" s="73"/>
      <c r="C27" s="73"/>
      <c r="D27" s="73"/>
      <c r="E27" s="73"/>
      <c r="F27" s="73"/>
      <c r="G27" s="73"/>
      <c r="H27" s="74">
        <f>'8-Additionele werkzaamheden'!H33</f>
        <v>0</v>
      </c>
      <c r="K27" s="681"/>
    </row>
    <row r="28" spans="1:15">
      <c r="A28" s="73"/>
      <c r="B28" s="73"/>
      <c r="C28" s="73"/>
      <c r="D28" s="73"/>
      <c r="E28" s="73"/>
      <c r="F28" s="73"/>
      <c r="G28" s="73"/>
      <c r="H28" s="73"/>
      <c r="K28" s="681"/>
    </row>
    <row r="29" spans="1:15">
      <c r="A29" s="87" t="str">
        <f ca="1">'10-Glasbewassing'!B4</f>
        <v>10-Glasbewassing</v>
      </c>
      <c r="B29" s="73"/>
      <c r="C29" s="73"/>
      <c r="D29" s="73"/>
      <c r="E29" s="73"/>
      <c r="F29" s="73"/>
      <c r="G29" s="73"/>
      <c r="H29" s="74">
        <f>'10-Glasbewassing'!I119</f>
        <v>0</v>
      </c>
      <c r="K29" s="681"/>
    </row>
    <row r="30" spans="1:15">
      <c r="A30" s="73"/>
      <c r="B30" s="73"/>
      <c r="C30" s="73"/>
      <c r="D30" s="73"/>
      <c r="E30" s="73"/>
      <c r="F30" s="73"/>
      <c r="G30" s="73"/>
      <c r="H30" s="73"/>
    </row>
    <row r="31" spans="1:15">
      <c r="A31" s="87" t="str">
        <f ca="1">'11-Machinekosten'!B3</f>
        <v>11-Machinekosten</v>
      </c>
      <c r="B31" s="73"/>
      <c r="C31" s="73"/>
      <c r="D31" s="73"/>
      <c r="E31" s="73"/>
      <c r="F31" s="73"/>
      <c r="G31" s="73"/>
      <c r="H31" s="74">
        <f>+'11-Machinekosten'!Q24</f>
        <v>0</v>
      </c>
      <c r="J31" s="680"/>
    </row>
    <row r="32" spans="1:15">
      <c r="A32" s="73"/>
      <c r="B32" s="73"/>
      <c r="C32" s="73"/>
      <c r="D32" s="73"/>
      <c r="E32" s="73"/>
      <c r="F32" s="73"/>
      <c r="G32" s="73"/>
      <c r="H32" s="73"/>
    </row>
    <row r="33" spans="1:14">
      <c r="A33" s="87" t="str">
        <f ca="1">'12-Sanitaire voorzieningen'!B4</f>
        <v>12-Sanitaire voorzieningen</v>
      </c>
      <c r="B33" s="73"/>
      <c r="C33" s="73"/>
      <c r="D33" s="73"/>
      <c r="E33" s="73"/>
      <c r="F33" s="73"/>
      <c r="G33" s="73"/>
      <c r="H33" s="75">
        <f>'12-Sanitaire voorzieningen'!H219</f>
        <v>0</v>
      </c>
      <c r="J33" s="73"/>
      <c r="K33" s="73"/>
      <c r="L33" s="73"/>
      <c r="M33" s="73"/>
      <c r="N33" s="73"/>
    </row>
    <row r="34" spans="1:14">
      <c r="A34" s="73"/>
      <c r="B34" s="73"/>
      <c r="C34" s="73"/>
      <c r="D34" s="73"/>
      <c r="E34" s="73"/>
      <c r="F34" s="73"/>
      <c r="G34" s="73"/>
    </row>
    <row r="35" spans="1:14">
      <c r="A35" s="87" t="s">
        <v>1370</v>
      </c>
      <c r="B35" s="73"/>
      <c r="C35" s="73"/>
      <c r="D35" s="73"/>
      <c r="E35" s="73"/>
      <c r="F35" s="73"/>
      <c r="G35" s="73"/>
      <c r="H35" s="633"/>
      <c r="J35" s="73"/>
      <c r="K35" s="679"/>
      <c r="L35" s="73"/>
      <c r="M35" s="73"/>
      <c r="N35" s="73"/>
    </row>
    <row r="36" spans="1:14" s="73" customFormat="1">
      <c r="J36" s="50"/>
      <c r="K36" s="50"/>
      <c r="L36" s="50"/>
      <c r="M36" s="50"/>
      <c r="N36" s="50"/>
    </row>
    <row r="37" spans="1:14">
      <c r="A37" s="87" t="s">
        <v>1371</v>
      </c>
      <c r="B37" s="73"/>
      <c r="C37" s="73"/>
      <c r="D37" s="73"/>
      <c r="E37" s="73"/>
      <c r="F37" s="73"/>
      <c r="G37" s="73"/>
      <c r="H37" s="633"/>
      <c r="J37" s="73"/>
      <c r="K37" s="679"/>
      <c r="L37" s="73"/>
      <c r="M37" s="73"/>
      <c r="N37" s="73"/>
    </row>
    <row r="38" spans="1:14" s="73" customFormat="1">
      <c r="J38" s="50"/>
      <c r="K38" s="50"/>
      <c r="L38" s="50"/>
      <c r="M38" s="50"/>
      <c r="N38" s="50"/>
    </row>
    <row r="39" spans="1:14">
      <c r="A39" s="97" t="s">
        <v>140</v>
      </c>
      <c r="H39" s="75">
        <f>SUM(H26:H38)</f>
        <v>0</v>
      </c>
    </row>
    <row r="40" spans="1:14">
      <c r="A40" s="70" t="s">
        <v>9</v>
      </c>
      <c r="G40" s="71">
        <v>0.21</v>
      </c>
      <c r="H40" s="72">
        <f>G40*H39</f>
        <v>0</v>
      </c>
    </row>
    <row r="41" spans="1:14">
      <c r="A41" s="70" t="s">
        <v>28</v>
      </c>
      <c r="H41" s="75">
        <f>H39+H40</f>
        <v>0</v>
      </c>
    </row>
    <row r="43" spans="1:14">
      <c r="A43" s="99" t="s">
        <v>141</v>
      </c>
      <c r="B43" s="66"/>
      <c r="C43" s="66"/>
      <c r="D43" s="66"/>
      <c r="E43" s="100"/>
      <c r="F43" s="100" t="s">
        <v>143</v>
      </c>
      <c r="G43" s="100"/>
      <c r="H43" s="101" t="e">
        <f>H39+H21</f>
        <v>#DIV/0!</v>
      </c>
      <c r="J43" s="676"/>
    </row>
    <row r="44" spans="1:14">
      <c r="A44" s="70" t="s">
        <v>9</v>
      </c>
      <c r="G44" s="71">
        <v>0.21</v>
      </c>
      <c r="H44" s="72" t="e">
        <f>G44*H43</f>
        <v>#DIV/0!</v>
      </c>
    </row>
    <row r="45" spans="1:14">
      <c r="A45" s="70" t="s">
        <v>28</v>
      </c>
      <c r="H45" s="75" t="e">
        <f>H43+H44</f>
        <v>#DIV/0!</v>
      </c>
    </row>
    <row r="46" spans="1:14" s="693" customFormat="1">
      <c r="A46" s="692"/>
      <c r="H46" s="694"/>
    </row>
    <row r="47" spans="1:14" s="693" customFormat="1">
      <c r="A47" s="695" t="s">
        <v>141</v>
      </c>
      <c r="B47" s="696"/>
      <c r="C47" s="696"/>
      <c r="D47" s="696"/>
      <c r="E47" s="697"/>
      <c r="F47" s="697" t="s">
        <v>1372</v>
      </c>
      <c r="G47" s="697"/>
      <c r="H47" s="101" t="e">
        <f>+SUM('2-Kosten per locatie'!R12:R45)+H35</f>
        <v>#DIV/0!</v>
      </c>
      <c r="J47" s="698"/>
    </row>
    <row r="48" spans="1:14" s="693" customFormat="1">
      <c r="A48" s="695" t="s">
        <v>141</v>
      </c>
      <c r="B48" s="696"/>
      <c r="C48" s="696"/>
      <c r="D48" s="696"/>
      <c r="E48" s="697"/>
      <c r="F48" s="697" t="s">
        <v>1373</v>
      </c>
      <c r="G48" s="697"/>
      <c r="H48" s="101" t="e">
        <f>+SUM('2-Kosten per locatie'!R46:R56)+H37</f>
        <v>#DIV/0!</v>
      </c>
      <c r="J48" s="698"/>
    </row>
    <row r="49" spans="1:10" s="693" customFormat="1">
      <c r="A49" s="699"/>
      <c r="B49" s="700"/>
      <c r="C49" s="700"/>
      <c r="D49" s="700"/>
      <c r="E49" s="699"/>
      <c r="F49" s="699"/>
      <c r="G49" s="699"/>
      <c r="H49" s="701"/>
      <c r="J49" s="698"/>
    </row>
    <row r="50" spans="1:10">
      <c r="H50" s="693" t="s">
        <v>1374</v>
      </c>
      <c r="I50" s="693"/>
      <c r="J50" s="693" t="s">
        <v>1375</v>
      </c>
    </row>
    <row r="51" spans="1:10">
      <c r="A51" s="76" t="s">
        <v>242</v>
      </c>
      <c r="B51" s="77"/>
      <c r="C51" s="77"/>
      <c r="D51" s="77"/>
      <c r="E51" s="78"/>
      <c r="F51" s="77"/>
      <c r="G51" s="77"/>
      <c r="H51" s="702">
        <v>326000</v>
      </c>
      <c r="I51" s="693"/>
      <c r="J51" s="702">
        <v>189500</v>
      </c>
    </row>
    <row r="52" spans="1:10">
      <c r="A52" s="76" t="s">
        <v>230</v>
      </c>
      <c r="B52" s="77"/>
      <c r="C52" s="77"/>
      <c r="D52" s="77"/>
      <c r="E52" s="78"/>
      <c r="F52" s="77"/>
      <c r="G52" s="77"/>
      <c r="H52" s="702">
        <f>+H51*0.9</f>
        <v>293400</v>
      </c>
      <c r="I52" s="693"/>
      <c r="J52" s="702">
        <f>+J51*0.9</f>
        <v>170550</v>
      </c>
    </row>
    <row r="54" spans="1:10">
      <c r="A54" s="97" t="s">
        <v>253</v>
      </c>
      <c r="H54" s="444">
        <v>0</v>
      </c>
    </row>
    <row r="56" spans="1:10" ht="13.15" customHeight="1">
      <c r="A56" s="707" t="s">
        <v>231</v>
      </c>
      <c r="B56" s="708"/>
      <c r="C56" s="708"/>
      <c r="D56" s="708"/>
      <c r="E56" s="708"/>
      <c r="F56" s="708"/>
      <c r="G56" s="708"/>
      <c r="H56" s="709"/>
    </row>
    <row r="57" spans="1:10">
      <c r="A57" s="710"/>
      <c r="B57" s="711"/>
      <c r="C57" s="711"/>
      <c r="D57" s="711"/>
      <c r="E57" s="711"/>
      <c r="F57" s="711"/>
      <c r="G57" s="711"/>
      <c r="H57" s="712"/>
    </row>
    <row r="58" spans="1:10">
      <c r="A58" s="713"/>
      <c r="B58" s="714"/>
      <c r="C58" s="714"/>
      <c r="D58" s="714"/>
      <c r="E58" s="714"/>
      <c r="F58" s="714"/>
      <c r="G58" s="714"/>
      <c r="H58" s="715"/>
    </row>
    <row r="60" spans="1:10">
      <c r="A60" s="707" t="s">
        <v>254</v>
      </c>
      <c r="B60" s="708"/>
      <c r="C60" s="708"/>
      <c r="D60" s="708"/>
      <c r="E60" s="708"/>
      <c r="F60" s="708"/>
      <c r="G60" s="708"/>
      <c r="H60" s="709"/>
    </row>
    <row r="61" spans="1:10">
      <c r="A61" s="710"/>
      <c r="B61" s="711"/>
      <c r="C61" s="711"/>
      <c r="D61" s="711"/>
      <c r="E61" s="711"/>
      <c r="F61" s="711"/>
      <c r="G61" s="711"/>
      <c r="H61" s="712"/>
    </row>
    <row r="62" spans="1:10">
      <c r="A62" s="713"/>
      <c r="B62" s="714"/>
      <c r="C62" s="714"/>
      <c r="D62" s="714"/>
      <c r="E62" s="714"/>
      <c r="F62" s="714"/>
      <c r="G62" s="714"/>
      <c r="H62" s="715"/>
    </row>
  </sheetData>
  <mergeCells count="3">
    <mergeCell ref="B8:D8"/>
    <mergeCell ref="A56:H58"/>
    <mergeCell ref="A60:H62"/>
  </mergeCells>
  <pageMargins left="0.7" right="0.7" top="0.75" bottom="0.75" header="0.3" footer="0.3"/>
  <pageSetup paperSize="9" scale="66" orientation="portrait" r:id="rId1"/>
  <headerFooter>
    <oddFooter>&amp;L&amp;F-&amp;A
Atir b.v. ©&amp;Rprintversie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57"/>
  <sheetViews>
    <sheetView showGridLines="0" showZeros="0" zoomScale="70" zoomScaleNormal="70" workbookViewId="0">
      <pane ySplit="10" topLeftCell="A23" activePane="bottomLeft" state="frozen"/>
      <selection activeCell="B3" sqref="B3:D9"/>
      <selection pane="bottomLeft" activeCell="A45" sqref="A45"/>
    </sheetView>
  </sheetViews>
  <sheetFormatPr defaultColWidth="8.7109375" defaultRowHeight="14.1" customHeight="1"/>
  <cols>
    <col min="1" max="1" width="52.7109375" style="102" customWidth="1"/>
    <col min="2" max="2" width="37.7109375" style="102" customWidth="1"/>
    <col min="3" max="3" width="16" style="102" customWidth="1"/>
    <col min="4" max="5" width="13.7109375" style="109" customWidth="1"/>
    <col min="6" max="6" width="17.42578125" style="109" customWidth="1"/>
    <col min="7" max="7" width="13.7109375" style="109" customWidth="1"/>
    <col min="8" max="8" width="16.140625" style="109" customWidth="1"/>
    <col min="9" max="9" width="13.7109375" style="109" customWidth="1"/>
    <col min="10" max="10" width="13.42578125" style="109" bestFit="1" customWidth="1"/>
    <col min="11" max="11" width="15.28515625" style="109" bestFit="1" customWidth="1"/>
    <col min="12" max="12" width="14.42578125" style="109" bestFit="1" customWidth="1"/>
    <col min="13" max="13" width="12.5703125" style="109" bestFit="1" customWidth="1"/>
    <col min="14" max="14" width="14" style="109" bestFit="1" customWidth="1"/>
    <col min="15" max="15" width="15.7109375" style="109" customWidth="1"/>
    <col min="16" max="17" width="15.28515625" style="109" bestFit="1" customWidth="1"/>
    <col min="18" max="18" width="15.28515625" style="109" customWidth="1"/>
    <col min="19" max="19" width="14.42578125" style="109" bestFit="1" customWidth="1"/>
    <col min="20" max="16384" width="8.7109375" style="102"/>
  </cols>
  <sheetData>
    <row r="1" spans="1:20" ht="14.1" customHeight="1">
      <c r="A1" s="437" t="s">
        <v>27</v>
      </c>
    </row>
    <row r="2" spans="1:20" ht="14.1" customHeight="1">
      <c r="F2" s="102"/>
      <c r="T2" s="109"/>
    </row>
    <row r="3" spans="1:20" ht="14.1" customHeight="1">
      <c r="A3" s="110" t="str">
        <f>'1-Contractblad totaal'!A3</f>
        <v>Naam opdrachtgever</v>
      </c>
      <c r="B3" s="139" t="str">
        <f>'1-Contractblad totaal'!B3</f>
        <v xml:space="preserve">NRG en TNO </v>
      </c>
      <c r="C3" s="103"/>
      <c r="H3" s="103"/>
      <c r="I3" s="594"/>
      <c r="J3" s="103"/>
      <c r="K3" s="103"/>
      <c r="L3" s="103"/>
      <c r="M3" s="103"/>
      <c r="N3" s="103"/>
      <c r="O3" s="103"/>
      <c r="P3" s="103"/>
      <c r="Q3" s="103"/>
      <c r="R3" s="103"/>
      <c r="S3" s="103"/>
      <c r="T3" s="103"/>
    </row>
    <row r="4" spans="1:20" ht="14.1" customHeight="1">
      <c r="A4" s="110" t="str">
        <f>'1-Contractblad totaal'!A4</f>
        <v>Calculatie onderdeel</v>
      </c>
      <c r="B4" s="139" t="str">
        <f ca="1">MID(CELL("bestandsnaam",$C$9),SEARCH("]",CELL("bestandsnaam",$C$9),1)+1,256)</f>
        <v>2-Kosten per locatie</v>
      </c>
      <c r="H4" s="103"/>
      <c r="I4" s="103"/>
      <c r="J4" s="103"/>
      <c r="K4" s="103"/>
      <c r="L4" s="103"/>
      <c r="M4" s="103"/>
      <c r="N4" s="103"/>
      <c r="O4" s="103"/>
      <c r="P4" s="103"/>
      <c r="Q4" s="103"/>
      <c r="R4" s="103"/>
      <c r="S4" s="103"/>
      <c r="T4" s="103"/>
    </row>
    <row r="5" spans="1:20" ht="14.1" customHeight="1">
      <c r="A5" s="110" t="str">
        <f>'1-Contractblad totaal'!A5</f>
        <v>Gebouw/plaats</v>
      </c>
      <c r="B5" s="139" t="str">
        <f>'1-Contractblad totaal'!B5</f>
        <v xml:space="preserve">Petten, Alkmaar &amp; Arnhem </v>
      </c>
      <c r="H5" s="103"/>
      <c r="J5" s="103"/>
      <c r="K5" s="103"/>
      <c r="L5" s="103"/>
      <c r="M5" s="541"/>
      <c r="N5" s="103"/>
      <c r="O5" s="103"/>
      <c r="P5" s="103"/>
      <c r="Q5" s="103"/>
      <c r="R5" s="103"/>
      <c r="S5" s="103"/>
      <c r="T5" s="103"/>
    </row>
    <row r="6" spans="1:20" ht="14.1" customHeight="1">
      <c r="A6" s="110" t="str">
        <f>'1-Contractblad totaal'!A6</f>
        <v>Referentie nummer</v>
      </c>
      <c r="B6" s="139" t="str">
        <f>'1-Contractblad totaal'!B6</f>
        <v>NRG/TNO-EA-MvdK-2022</v>
      </c>
      <c r="D6" s="103"/>
      <c r="E6" s="103"/>
      <c r="F6" s="103"/>
      <c r="G6" s="103"/>
      <c r="H6" s="103"/>
      <c r="I6" s="595"/>
      <c r="J6" s="103"/>
      <c r="K6" s="103"/>
      <c r="L6" s="103"/>
      <c r="M6" s="103"/>
      <c r="N6" s="103"/>
      <c r="O6" s="103"/>
      <c r="P6" s="103"/>
      <c r="Q6" s="103"/>
      <c r="R6" s="103"/>
      <c r="S6" s="103"/>
      <c r="T6" s="103"/>
    </row>
    <row r="7" spans="1:20" ht="14.1" customHeight="1">
      <c r="A7" s="110" t="str">
        <f>'1-Contractblad totaal'!A8</f>
        <v>Naam dienstverlener</v>
      </c>
      <c r="B7" s="110">
        <f>'1-Contractblad totaal'!B8</f>
        <v>0</v>
      </c>
      <c r="D7" s="103"/>
      <c r="E7" s="102"/>
      <c r="F7" s="103"/>
      <c r="G7" s="103"/>
      <c r="H7" s="103"/>
      <c r="I7" s="103"/>
      <c r="J7" s="103"/>
      <c r="K7" s="103"/>
      <c r="L7" s="103"/>
      <c r="M7" s="103"/>
      <c r="N7" s="103"/>
      <c r="O7" s="103"/>
      <c r="P7" s="103"/>
      <c r="Q7" s="103"/>
      <c r="R7" s="103"/>
      <c r="S7" s="103"/>
    </row>
    <row r="8" spans="1:20" ht="14.1" customHeight="1">
      <c r="A8" s="110" t="str">
        <f>'1-Contractblad totaal'!A9</f>
        <v>Prijspeil</v>
      </c>
      <c r="B8" s="111">
        <f>'1-Contractblad totaal'!B9</f>
        <v>44652</v>
      </c>
      <c r="L8" s="103"/>
      <c r="M8" s="103"/>
      <c r="N8" s="103"/>
      <c r="O8" s="103"/>
      <c r="P8" s="103"/>
      <c r="Q8" s="103"/>
      <c r="R8" s="103"/>
      <c r="S8" s="103"/>
    </row>
    <row r="9" spans="1:20" ht="14.1" customHeight="1">
      <c r="A9" s="105"/>
      <c r="B9" s="105"/>
      <c r="C9" s="105"/>
      <c r="D9" s="105"/>
      <c r="E9" s="716" t="s">
        <v>281</v>
      </c>
      <c r="F9" s="717"/>
      <c r="G9" s="717"/>
      <c r="H9" s="717"/>
      <c r="I9" s="717"/>
      <c r="J9" s="718"/>
      <c r="K9" s="719" t="s">
        <v>282</v>
      </c>
      <c r="L9" s="720"/>
      <c r="M9" s="720"/>
      <c r="N9" s="720"/>
      <c r="O9" s="720"/>
      <c r="P9" s="720"/>
      <c r="Q9" s="720"/>
      <c r="R9" s="720"/>
      <c r="S9" s="721"/>
    </row>
    <row r="10" spans="1:20" ht="64.5" customHeight="1">
      <c r="A10" s="495" t="s">
        <v>106</v>
      </c>
      <c r="B10" s="496" t="s">
        <v>110</v>
      </c>
      <c r="C10" s="589" t="s">
        <v>191</v>
      </c>
      <c r="D10" s="590" t="s">
        <v>268</v>
      </c>
      <c r="E10" s="497" t="s">
        <v>232</v>
      </c>
      <c r="F10" s="497" t="s">
        <v>283</v>
      </c>
      <c r="G10" s="497" t="s">
        <v>233</v>
      </c>
      <c r="H10" s="497" t="s">
        <v>234</v>
      </c>
      <c r="I10" s="497" t="s">
        <v>219</v>
      </c>
      <c r="J10" s="497" t="s">
        <v>192</v>
      </c>
      <c r="K10" s="540" t="s">
        <v>220</v>
      </c>
      <c r="L10" s="540" t="s">
        <v>221</v>
      </c>
      <c r="M10" s="540" t="s">
        <v>222</v>
      </c>
      <c r="N10" s="540" t="s">
        <v>193</v>
      </c>
      <c r="O10" s="540" t="s">
        <v>194</v>
      </c>
      <c r="P10" s="540" t="s">
        <v>778</v>
      </c>
      <c r="Q10" s="540" t="s">
        <v>1312</v>
      </c>
      <c r="R10" s="540" t="s">
        <v>195</v>
      </c>
      <c r="S10" s="540" t="s">
        <v>196</v>
      </c>
    </row>
    <row r="11" spans="1:20" s="107" customFormat="1" ht="15" customHeight="1" thickBot="1">
      <c r="A11" s="759" t="s">
        <v>270</v>
      </c>
      <c r="B11" s="760"/>
      <c r="C11" s="761"/>
      <c r="D11" s="762"/>
      <c r="E11" s="761"/>
      <c r="F11" s="761"/>
      <c r="G11" s="761"/>
      <c r="H11" s="761"/>
      <c r="I11" s="763"/>
      <c r="J11" s="764"/>
      <c r="K11" s="764"/>
      <c r="L11" s="764"/>
      <c r="M11" s="764"/>
      <c r="N11" s="764"/>
      <c r="O11" s="764"/>
      <c r="P11" s="764"/>
      <c r="Q11" s="764"/>
      <c r="R11" s="764"/>
      <c r="S11" s="764"/>
    </row>
    <row r="12" spans="1:20" ht="15" customHeight="1">
      <c r="A12" s="765" t="s">
        <v>284</v>
      </c>
      <c r="B12" s="766" t="s">
        <v>795</v>
      </c>
      <c r="C12" s="767">
        <f ca="1">+SUMIF('4-Basis ruimtestaat'!$B$9:$B$1967,A12,'4-Basis ruimtestaat'!$K$9:$K$386)</f>
        <v>115</v>
      </c>
      <c r="D12" s="768">
        <f>MAX(IF('4-Basis ruimtestaat'!B:B=A12,'4-Basis ruimtestaat'!P:P))</f>
        <v>255</v>
      </c>
      <c r="E12" s="769" t="e">
        <f>+SUMIF('4-Basis ruimtestaat'!$B$9:$B$1967,A12,'4-Basis ruimtestaat'!$T$9:$T$1967)</f>
        <v>#DIV/0!</v>
      </c>
      <c r="F12" s="770"/>
      <c r="G12" s="767">
        <f>+SUMIF('4-Basis ruimtestaat'!$B$9:$B$1967,A12,'4-Basis ruimtestaat'!$U$9:$U$1967)</f>
        <v>0</v>
      </c>
      <c r="H12" s="771"/>
      <c r="I12" s="772"/>
      <c r="J12" s="773" t="e">
        <f>+(E12+G12)*I12</f>
        <v>#DIV/0!</v>
      </c>
      <c r="K12" s="774" t="e">
        <f>+(E12+F12+G12+H12)*'1-Contractblad totaal'!$G$14</f>
        <v>#DIV/0!</v>
      </c>
      <c r="L12" s="774" t="e">
        <f>+J12*'1-Contractblad totaal'!$G$17</f>
        <v>#DIV/0!</v>
      </c>
      <c r="M12" s="774">
        <f ca="1">+SUMIF('11-Machinekosten'!$A$12:$A$23,A12,'11-Machinekosten'!$Q$12:$Q$22)</f>
        <v>0</v>
      </c>
      <c r="N12" s="774">
        <f>+SUMIF('8-Additionele werkzaamheden'!$A$11:$A$31,A12,'8-Additionele werkzaamheden'!$H$11:$H$31)</f>
        <v>0</v>
      </c>
      <c r="O12" s="774">
        <f>+SUMIF('10-Glasbewassing'!$A$11:$A$117,A12,'10-Glasbewassing'!$I$11:$I$118)</f>
        <v>0</v>
      </c>
      <c r="P12" s="774">
        <f ca="1">SUMIF('12-Sanitaire voorzieningen'!$A$12:$A$218,A12,'12-Sanitaire voorzieningen'!$H$12:$H$217)</f>
        <v>0</v>
      </c>
      <c r="Q12" s="774"/>
      <c r="R12" s="774" t="e">
        <f>+SUM(K12:Q12)</f>
        <v>#DIV/0!</v>
      </c>
      <c r="S12" s="775" t="e">
        <f t="shared" ref="S12:S56" si="0">+R12/12</f>
        <v>#DIV/0!</v>
      </c>
    </row>
    <row r="13" spans="1:20" ht="15" customHeight="1">
      <c r="A13" s="776" t="s">
        <v>285</v>
      </c>
      <c r="B13" s="777" t="s">
        <v>795</v>
      </c>
      <c r="C13" s="778">
        <f ca="1">+SUMIF('4-Basis ruimtestaat'!$B$9:$B$1967,A13,'4-Basis ruimtestaat'!$K$9:$K$386)</f>
        <v>296</v>
      </c>
      <c r="D13" s="779" cm="1">
        <f t="array" ref="D13">MAX(IF('4-Basis ruimtestaat'!B:B=A13,'4-Basis ruimtestaat'!P:P))</f>
        <v>255</v>
      </c>
      <c r="E13" s="780" t="e">
        <f>+SUMIF('4-Basis ruimtestaat'!$B$9:$B$1967,A13,'4-Basis ruimtestaat'!$T$9:$T$1967)</f>
        <v>#DIV/0!</v>
      </c>
      <c r="F13" s="781"/>
      <c r="G13" s="778">
        <f>+SUMIF('4-Basis ruimtestaat'!$B$9:$B$1967,A13,'4-Basis ruimtestaat'!$U$9:$U$1967)</f>
        <v>0</v>
      </c>
      <c r="H13" s="782"/>
      <c r="I13" s="783"/>
      <c r="J13" s="784" t="e">
        <f t="shared" ref="J13:J56" si="1">+(E13+G13)*I13</f>
        <v>#DIV/0!</v>
      </c>
      <c r="K13" s="785" t="e">
        <f>+(E13+F13+G13+H13)*'1-Contractblad totaal'!$G$14</f>
        <v>#DIV/0!</v>
      </c>
      <c r="L13" s="785" t="e">
        <f>+J13*'1-Contractblad totaal'!$G$17</f>
        <v>#DIV/0!</v>
      </c>
      <c r="M13" s="785">
        <f ca="1">+SUMIF('11-Machinekosten'!$A$12:$A$23,A13,'11-Machinekosten'!$Q$12:$Q$22)</f>
        <v>0</v>
      </c>
      <c r="N13" s="785">
        <f>+SUMIF('8-Additionele werkzaamheden'!$A$11:$A$31,A13,'8-Additionele werkzaamheden'!$H$11:$H$31)</f>
        <v>0</v>
      </c>
      <c r="O13" s="786">
        <f>+SUMIF('10-Glasbewassing'!$A$11:$A$117,A13,'10-Glasbewassing'!$I$11:$I$118)</f>
        <v>0</v>
      </c>
      <c r="P13" s="785">
        <f ca="1">SUMIF('12-Sanitaire voorzieningen'!$A$12:$A$218,A13,'12-Sanitaire voorzieningen'!$H$12:$H$217)</f>
        <v>0</v>
      </c>
      <c r="Q13" s="785"/>
      <c r="R13" s="785" t="e">
        <f t="shared" ref="R13:R56" si="2">+SUM(K13:Q13)</f>
        <v>#DIV/0!</v>
      </c>
      <c r="S13" s="787" t="e">
        <f t="shared" si="0"/>
        <v>#DIV/0!</v>
      </c>
    </row>
    <row r="14" spans="1:20" ht="15" customHeight="1">
      <c r="A14" s="776" t="s">
        <v>293</v>
      </c>
      <c r="B14" s="777" t="s">
        <v>795</v>
      </c>
      <c r="C14" s="778">
        <f ca="1">+SUMIF('4-Basis ruimtestaat'!$B$9:$B$1967,A14,'4-Basis ruimtestaat'!$K$9:$K$386)</f>
        <v>421</v>
      </c>
      <c r="D14" s="779" cm="1">
        <f t="array" ref="D14">MAX(IF('4-Basis ruimtestaat'!B:B=A14,'4-Basis ruimtestaat'!P:P))</f>
        <v>255</v>
      </c>
      <c r="E14" s="780" t="e">
        <f>+SUMIF('4-Basis ruimtestaat'!$B$9:$B$1967,A14,'4-Basis ruimtestaat'!$T$9:$T$1967)</f>
        <v>#DIV/0!</v>
      </c>
      <c r="F14" s="781"/>
      <c r="G14" s="778" t="e">
        <f>+SUMIF('4-Basis ruimtestaat'!$B$9:$B$1967,A14,'4-Basis ruimtestaat'!$U$9:$U$1967)</f>
        <v>#DIV/0!</v>
      </c>
      <c r="H14" s="781"/>
      <c r="I14" s="783"/>
      <c r="J14" s="784" t="e">
        <f t="shared" si="1"/>
        <v>#DIV/0!</v>
      </c>
      <c r="K14" s="785" t="e">
        <f>+(E14+F14+G14+H14)*'1-Contractblad totaal'!$G$14</f>
        <v>#DIV/0!</v>
      </c>
      <c r="L14" s="785" t="e">
        <f>+J14*'1-Contractblad totaal'!$G$17</f>
        <v>#DIV/0!</v>
      </c>
      <c r="M14" s="785">
        <f ca="1">+SUMIF('11-Machinekosten'!$A$12:$A$23,A14,'11-Machinekosten'!$Q$12:$Q$22)</f>
        <v>0</v>
      </c>
      <c r="N14" s="785">
        <f>+SUMIF('8-Additionele werkzaamheden'!$A$11:$A$31,A14,'8-Additionele werkzaamheden'!$H$11:$H$31)</f>
        <v>0</v>
      </c>
      <c r="O14" s="786">
        <f>+SUMIF('10-Glasbewassing'!$A$11:$A$117,A14,'10-Glasbewassing'!$I$11:$I$118)</f>
        <v>0</v>
      </c>
      <c r="P14" s="785">
        <f ca="1">SUMIF('12-Sanitaire voorzieningen'!$A$12:$A$218,A14,'12-Sanitaire voorzieningen'!$H$12:$H$217)</f>
        <v>0</v>
      </c>
      <c r="Q14" s="785"/>
      <c r="R14" s="785" t="e">
        <f t="shared" si="2"/>
        <v>#DIV/0!</v>
      </c>
      <c r="S14" s="787" t="e">
        <f t="shared" si="0"/>
        <v>#DIV/0!</v>
      </c>
    </row>
    <row r="15" spans="1:20" ht="15" customHeight="1">
      <c r="A15" s="788" t="s">
        <v>301</v>
      </c>
      <c r="B15" s="777" t="s">
        <v>795</v>
      </c>
      <c r="C15" s="778">
        <f ca="1">+SUMIF('4-Basis ruimtestaat'!$B$9:$B$1967,A15,'4-Basis ruimtestaat'!$K$9:$K$386)</f>
        <v>20</v>
      </c>
      <c r="D15" s="779" cm="1">
        <f t="array" ref="D15">MAX(IF('4-Basis ruimtestaat'!B:B=A15,'4-Basis ruimtestaat'!P:P))</f>
        <v>104</v>
      </c>
      <c r="E15" s="780" t="e">
        <f>+SUMIF('4-Basis ruimtestaat'!$B$9:$B$1967,A15,'4-Basis ruimtestaat'!$T$9:$T$1967)</f>
        <v>#DIV/0!</v>
      </c>
      <c r="F15" s="781"/>
      <c r="G15" s="778">
        <f>+SUMIF('4-Basis ruimtestaat'!$B$9:$B$1967,A15,'4-Basis ruimtestaat'!$U$9:$U$1967)</f>
        <v>0</v>
      </c>
      <c r="H15" s="782"/>
      <c r="I15" s="783"/>
      <c r="J15" s="784" t="e">
        <f t="shared" si="1"/>
        <v>#DIV/0!</v>
      </c>
      <c r="K15" s="785" t="e">
        <f>+(E15+F15+G15+H15)*'1-Contractblad totaal'!$G$14</f>
        <v>#DIV/0!</v>
      </c>
      <c r="L15" s="785" t="e">
        <f>+J15*'1-Contractblad totaal'!$G$17</f>
        <v>#DIV/0!</v>
      </c>
      <c r="M15" s="785">
        <f ca="1">+SUMIF('11-Machinekosten'!$A$12:$A$23,A15,'11-Machinekosten'!$Q$12:$Q$22)</f>
        <v>0</v>
      </c>
      <c r="N15" s="785">
        <f>+SUMIF('8-Additionele werkzaamheden'!$A$11:$A$31,A15,'8-Additionele werkzaamheden'!$H$11:$H$31)</f>
        <v>0</v>
      </c>
      <c r="O15" s="786">
        <f>+SUMIF('10-Glasbewassing'!$A$11:$A$117,A15,'10-Glasbewassing'!$I$11:$I$118)</f>
        <v>0</v>
      </c>
      <c r="P15" s="785">
        <f ca="1">SUMIF('12-Sanitaire voorzieningen'!$A$12:$A$218,A15,'12-Sanitaire voorzieningen'!$H$12:$H$217)</f>
        <v>0</v>
      </c>
      <c r="Q15" s="785"/>
      <c r="R15" s="785" t="e">
        <f t="shared" si="2"/>
        <v>#DIV/0!</v>
      </c>
      <c r="S15" s="787" t="e">
        <f t="shared" si="0"/>
        <v>#DIV/0!</v>
      </c>
    </row>
    <row r="16" spans="1:20" ht="15" customHeight="1">
      <c r="A16" s="776" t="s">
        <v>286</v>
      </c>
      <c r="B16" s="777" t="s">
        <v>795</v>
      </c>
      <c r="C16" s="778">
        <f ca="1">+SUMIF('4-Basis ruimtestaat'!$B$9:$B$1967,A16,'4-Basis ruimtestaat'!$K$9:$K$386)</f>
        <v>42</v>
      </c>
      <c r="D16" s="779" cm="1">
        <f t="array" ref="D16">MAX(IF('4-Basis ruimtestaat'!B:B=A16,'4-Basis ruimtestaat'!P:P))</f>
        <v>104</v>
      </c>
      <c r="E16" s="780" t="e">
        <f>+SUMIF('4-Basis ruimtestaat'!$B$9:$B$1967,A16,'4-Basis ruimtestaat'!$T$9:$T$1967)</f>
        <v>#DIV/0!</v>
      </c>
      <c r="F16" s="781"/>
      <c r="G16" s="778">
        <f>+SUMIF('4-Basis ruimtestaat'!$B$9:$B$1967,A16,'4-Basis ruimtestaat'!$U$9:$U$1967)</f>
        <v>0</v>
      </c>
      <c r="H16" s="782"/>
      <c r="I16" s="783"/>
      <c r="J16" s="784" t="e">
        <f t="shared" si="1"/>
        <v>#DIV/0!</v>
      </c>
      <c r="K16" s="785" t="e">
        <f>+(E16+F16+G16+H16)*'1-Contractblad totaal'!$G$14</f>
        <v>#DIV/0!</v>
      </c>
      <c r="L16" s="785" t="e">
        <f>+J16*'1-Contractblad totaal'!$G$17</f>
        <v>#DIV/0!</v>
      </c>
      <c r="M16" s="785">
        <f ca="1">+SUMIF('11-Machinekosten'!$A$12:$A$23,A16,'11-Machinekosten'!$Q$12:$Q$22)</f>
        <v>0</v>
      </c>
      <c r="N16" s="785">
        <f>+SUMIF('8-Additionele werkzaamheden'!$A$11:$A$31,A16,'8-Additionele werkzaamheden'!$H$11:$H$31)</f>
        <v>0</v>
      </c>
      <c r="O16" s="786">
        <f>+SUMIF('10-Glasbewassing'!$A$11:$A$117,A16,'10-Glasbewassing'!$I$11:$I$118)</f>
        <v>0</v>
      </c>
      <c r="P16" s="785">
        <f ca="1">SUMIF('12-Sanitaire voorzieningen'!$A$12:$A$218,A16,'12-Sanitaire voorzieningen'!$H$12:$H$217)</f>
        <v>0</v>
      </c>
      <c r="Q16" s="785"/>
      <c r="R16" s="785" t="e">
        <f t="shared" si="2"/>
        <v>#DIV/0!</v>
      </c>
      <c r="S16" s="787" t="e">
        <f t="shared" si="0"/>
        <v>#DIV/0!</v>
      </c>
    </row>
    <row r="17" spans="1:19" ht="15" customHeight="1">
      <c r="A17" s="789" t="s">
        <v>793</v>
      </c>
      <c r="B17" s="777" t="s">
        <v>795</v>
      </c>
      <c r="C17" s="778">
        <f ca="1">+SUMIF('4-Basis ruimtestaat'!$B$9:$B$1967,A17,'4-Basis ruimtestaat'!$K$9:$K$386)</f>
        <v>25</v>
      </c>
      <c r="D17" s="779" cm="1">
        <f t="array" ref="D17">MAX(IF('4-Basis ruimtestaat'!B:B=A17,'4-Basis ruimtestaat'!P:P))</f>
        <v>52</v>
      </c>
      <c r="E17" s="780" t="e">
        <f>+SUMIF('4-Basis ruimtestaat'!$B$9:$B$1967,A17,'4-Basis ruimtestaat'!$T$9:$T$1967)</f>
        <v>#DIV/0!</v>
      </c>
      <c r="F17" s="781"/>
      <c r="G17" s="778">
        <f>+SUMIF('4-Basis ruimtestaat'!$B$9:$B$1967,A17,'4-Basis ruimtestaat'!$U$9:$U$1967)</f>
        <v>0</v>
      </c>
      <c r="H17" s="782"/>
      <c r="I17" s="783"/>
      <c r="J17" s="784" t="e">
        <f t="shared" si="1"/>
        <v>#DIV/0!</v>
      </c>
      <c r="K17" s="785" t="e">
        <f>+(E17+F17+G17+H17)*'1-Contractblad totaal'!$G$14</f>
        <v>#DIV/0!</v>
      </c>
      <c r="L17" s="785" t="e">
        <f>+J17*'1-Contractblad totaal'!$G$17</f>
        <v>#DIV/0!</v>
      </c>
      <c r="M17" s="785">
        <f ca="1">+SUMIF('11-Machinekosten'!$A$12:$A$23,A17,'11-Machinekosten'!$Q$12:$Q$22)</f>
        <v>0</v>
      </c>
      <c r="N17" s="785">
        <f>+SUMIF('8-Additionele werkzaamheden'!$A$11:$A$31,A17,'8-Additionele werkzaamheden'!$H$11:$H$31)</f>
        <v>0</v>
      </c>
      <c r="O17" s="786">
        <f>+SUMIF('10-Glasbewassing'!$A$11:$A$117,A17,'10-Glasbewassing'!$I$11:$I$118)</f>
        <v>0</v>
      </c>
      <c r="P17" s="785">
        <f ca="1">SUMIF('12-Sanitaire voorzieningen'!$A$12:$A$218,A17,'12-Sanitaire voorzieningen'!$H$12:$H$217)</f>
        <v>0</v>
      </c>
      <c r="Q17" s="785"/>
      <c r="R17" s="785" t="e">
        <f t="shared" si="2"/>
        <v>#DIV/0!</v>
      </c>
      <c r="S17" s="787" t="e">
        <f t="shared" si="0"/>
        <v>#DIV/0!</v>
      </c>
    </row>
    <row r="18" spans="1:19" ht="15" customHeight="1">
      <c r="A18" s="790" t="s">
        <v>287</v>
      </c>
      <c r="B18" s="777" t="s">
        <v>795</v>
      </c>
      <c r="C18" s="778">
        <f ca="1">+SUMIF('4-Basis ruimtestaat'!$B$9:$B$1967,A18,'4-Basis ruimtestaat'!$K$9:$K$386)</f>
        <v>2396</v>
      </c>
      <c r="D18" s="779" cm="1">
        <f t="array" ref="D18">MAX(IF('4-Basis ruimtestaat'!B:B=A18,'4-Basis ruimtestaat'!P:P))</f>
        <v>255</v>
      </c>
      <c r="E18" s="780" t="e">
        <f>+SUMIF('4-Basis ruimtestaat'!$B$9:$B$1967,A18,'4-Basis ruimtestaat'!$T$9:$T$1967)</f>
        <v>#DIV/0!</v>
      </c>
      <c r="F18" s="781"/>
      <c r="G18" s="778">
        <f>+SUMIF('4-Basis ruimtestaat'!$B$9:$B$1967,A18,'4-Basis ruimtestaat'!$U$9:$U$1967)</f>
        <v>0</v>
      </c>
      <c r="H18" s="782"/>
      <c r="I18" s="783"/>
      <c r="J18" s="784" t="e">
        <f t="shared" si="1"/>
        <v>#DIV/0!</v>
      </c>
      <c r="K18" s="785" t="e">
        <f>+(E18+F18+G18+H18)*'1-Contractblad totaal'!$G$14</f>
        <v>#DIV/0!</v>
      </c>
      <c r="L18" s="785" t="e">
        <f>+J18*'1-Contractblad totaal'!$G$17</f>
        <v>#DIV/0!</v>
      </c>
      <c r="M18" s="785">
        <f ca="1">+SUMIF('11-Machinekosten'!$A$12:$A$23,A18,'11-Machinekosten'!$Q$12:$Q$22)</f>
        <v>0</v>
      </c>
      <c r="N18" s="785">
        <f>+SUMIF('8-Additionele werkzaamheden'!$A$11:$A$31,A18,'8-Additionele werkzaamheden'!$H$11:$H$31)</f>
        <v>0</v>
      </c>
      <c r="O18" s="786">
        <f>+SUMIF('10-Glasbewassing'!$A$11:$A$117,A18,'10-Glasbewassing'!$I$11:$I$118)</f>
        <v>0</v>
      </c>
      <c r="P18" s="785">
        <f ca="1">SUMIF('12-Sanitaire voorzieningen'!$A$12:$A$218,A18,'12-Sanitaire voorzieningen'!$H$12:$H$217)</f>
        <v>0</v>
      </c>
      <c r="Q18" s="785"/>
      <c r="R18" s="785" t="e">
        <f t="shared" si="2"/>
        <v>#DIV/0!</v>
      </c>
      <c r="S18" s="787" t="e">
        <f t="shared" si="0"/>
        <v>#DIV/0!</v>
      </c>
    </row>
    <row r="19" spans="1:19" ht="15" customHeight="1">
      <c r="A19" s="776" t="s">
        <v>294</v>
      </c>
      <c r="B19" s="777" t="s">
        <v>795</v>
      </c>
      <c r="C19" s="778">
        <f ca="1">+SUMIF('4-Basis ruimtestaat'!$B$9:$B$1967,A19,'4-Basis ruimtestaat'!$K$9:$K$386)</f>
        <v>144</v>
      </c>
      <c r="D19" s="779" cm="1">
        <f t="array" ref="D19">MAX(IF('4-Basis ruimtestaat'!B:B=A19,'4-Basis ruimtestaat'!P:P))</f>
        <v>255</v>
      </c>
      <c r="E19" s="780" t="e">
        <f>+SUMIF('4-Basis ruimtestaat'!$B$9:$B$1967,A19,'4-Basis ruimtestaat'!$T$9:$T$1967)</f>
        <v>#DIV/0!</v>
      </c>
      <c r="F19" s="781"/>
      <c r="G19" s="778">
        <f>+SUMIF('4-Basis ruimtestaat'!$B$9:$B$1967,A19,'4-Basis ruimtestaat'!$U$9:$U$1967)</f>
        <v>0</v>
      </c>
      <c r="H19" s="782"/>
      <c r="I19" s="783"/>
      <c r="J19" s="784" t="e">
        <f t="shared" si="1"/>
        <v>#DIV/0!</v>
      </c>
      <c r="K19" s="785" t="e">
        <f>+(E19+F19+G19+H19)*'1-Contractblad totaal'!$G$14</f>
        <v>#DIV/0!</v>
      </c>
      <c r="L19" s="785" t="e">
        <f>+J19*'1-Contractblad totaal'!$G$17</f>
        <v>#DIV/0!</v>
      </c>
      <c r="M19" s="785">
        <f ca="1">+SUMIF('11-Machinekosten'!$A$12:$A$23,A19,'11-Machinekosten'!$Q$12:$Q$22)</f>
        <v>0</v>
      </c>
      <c r="N19" s="785">
        <f>+SUMIF('8-Additionele werkzaamheden'!$A$11:$A$31,A19,'8-Additionele werkzaamheden'!$H$11:$H$31)</f>
        <v>0</v>
      </c>
      <c r="O19" s="786">
        <f>+SUMIF('10-Glasbewassing'!$A$11:$A$117,A19,'10-Glasbewassing'!$I$11:$I$118)</f>
        <v>0</v>
      </c>
      <c r="P19" s="785">
        <f ca="1">SUMIF('12-Sanitaire voorzieningen'!$A$12:$A$218,A19,'12-Sanitaire voorzieningen'!$H$12:$H$217)</f>
        <v>0</v>
      </c>
      <c r="Q19" s="785"/>
      <c r="R19" s="785" t="e">
        <f t="shared" si="2"/>
        <v>#DIV/0!</v>
      </c>
      <c r="S19" s="787" t="e">
        <f t="shared" si="0"/>
        <v>#DIV/0!</v>
      </c>
    </row>
    <row r="20" spans="1:19" ht="15" customHeight="1">
      <c r="A20" s="776" t="s">
        <v>295</v>
      </c>
      <c r="B20" s="777" t="s">
        <v>795</v>
      </c>
      <c r="C20" s="778">
        <f ca="1">+SUMIF('4-Basis ruimtestaat'!$B$9:$B$1967,A20,'4-Basis ruimtestaat'!$K$9:$K$386)</f>
        <v>137</v>
      </c>
      <c r="D20" s="779" cm="1">
        <f t="array" ref="D20">MAX(IF('4-Basis ruimtestaat'!B:B=A20,'4-Basis ruimtestaat'!P:P))</f>
        <v>255</v>
      </c>
      <c r="E20" s="780" t="e">
        <f>+SUMIF('4-Basis ruimtestaat'!$B$9:$B$1967,A20,'4-Basis ruimtestaat'!$T$9:$T$1967)</f>
        <v>#DIV/0!</v>
      </c>
      <c r="F20" s="781"/>
      <c r="G20" s="778">
        <f>+SUMIF('4-Basis ruimtestaat'!$B$9:$B$1967,A20,'4-Basis ruimtestaat'!$U$9:$U$1967)</f>
        <v>0</v>
      </c>
      <c r="H20" s="782"/>
      <c r="I20" s="783"/>
      <c r="J20" s="784" t="e">
        <f t="shared" si="1"/>
        <v>#DIV/0!</v>
      </c>
      <c r="K20" s="785" t="e">
        <f>+(E20+F20+G20+H20)*'1-Contractblad totaal'!$G$14</f>
        <v>#DIV/0!</v>
      </c>
      <c r="L20" s="785" t="e">
        <f>+J20*'1-Contractblad totaal'!$G$17</f>
        <v>#DIV/0!</v>
      </c>
      <c r="M20" s="785">
        <f ca="1">+SUMIF('11-Machinekosten'!$A$12:$A$23,A20,'11-Machinekosten'!$Q$12:$Q$22)</f>
        <v>0</v>
      </c>
      <c r="N20" s="785">
        <f>+SUMIF('8-Additionele werkzaamheden'!$A$11:$A$31,A20,'8-Additionele werkzaamheden'!$H$11:$H$31)</f>
        <v>0</v>
      </c>
      <c r="O20" s="786">
        <f>+SUMIF('10-Glasbewassing'!$A$11:$A$117,A20,'10-Glasbewassing'!$I$11:$I$118)</f>
        <v>0</v>
      </c>
      <c r="P20" s="785">
        <f ca="1">SUMIF('12-Sanitaire voorzieningen'!$A$12:$A$218,A20,'12-Sanitaire voorzieningen'!$H$12:$H$217)</f>
        <v>0</v>
      </c>
      <c r="Q20" s="785"/>
      <c r="R20" s="785" t="e">
        <f t="shared" si="2"/>
        <v>#DIV/0!</v>
      </c>
      <c r="S20" s="787" t="e">
        <f t="shared" si="0"/>
        <v>#DIV/0!</v>
      </c>
    </row>
    <row r="21" spans="1:19" ht="15" customHeight="1">
      <c r="A21" s="776" t="s">
        <v>296</v>
      </c>
      <c r="B21" s="777" t="s">
        <v>795</v>
      </c>
      <c r="C21" s="778">
        <f ca="1">+SUMIF('4-Basis ruimtestaat'!$B$9:$B$1967,A21,'4-Basis ruimtestaat'!$K$9:$K$386)</f>
        <v>0</v>
      </c>
      <c r="D21" s="779" cm="1">
        <f t="array" ref="D21">MAX(IF('4-Basis ruimtestaat'!B:B=A21,'4-Basis ruimtestaat'!P:P))</f>
        <v>0</v>
      </c>
      <c r="E21" s="780">
        <f>+SUMIF('4-Basis ruimtestaat'!$B$9:$B$1967,A21,'4-Basis ruimtestaat'!$T$9:$T$1967)</f>
        <v>0</v>
      </c>
      <c r="F21" s="781"/>
      <c r="G21" s="778">
        <f>+SUMIF('4-Basis ruimtestaat'!$B$9:$B$1967,A21,'4-Basis ruimtestaat'!$U$9:$U$1967)</f>
        <v>0</v>
      </c>
      <c r="H21" s="782"/>
      <c r="I21" s="783"/>
      <c r="J21" s="784">
        <f t="shared" si="1"/>
        <v>0</v>
      </c>
      <c r="K21" s="785" t="e">
        <f>+(E21+F21+G21+H21)*'1-Contractblad totaal'!$G$14</f>
        <v>#DIV/0!</v>
      </c>
      <c r="L21" s="785" t="e">
        <f>+J21*'1-Contractblad totaal'!$G$17</f>
        <v>#DIV/0!</v>
      </c>
      <c r="M21" s="785">
        <f ca="1">+SUMIF('11-Machinekosten'!$A$12:$A$23,A21,'11-Machinekosten'!$Q$12:$Q$22)</f>
        <v>0</v>
      </c>
      <c r="N21" s="785">
        <f>+SUMIF('8-Additionele werkzaamheden'!$A$11:$A$31,A21,'8-Additionele werkzaamheden'!$H$11:$H$31)</f>
        <v>0</v>
      </c>
      <c r="O21" s="786">
        <f>+SUMIF('10-Glasbewassing'!$A$11:$A$117,A21,'10-Glasbewassing'!$I$11:$I$118)</f>
        <v>0</v>
      </c>
      <c r="P21" s="785">
        <f ca="1">SUMIF('12-Sanitaire voorzieningen'!$A$12:$A$218,A21,'12-Sanitaire voorzieningen'!$H$12:$H$217)</f>
        <v>0</v>
      </c>
      <c r="Q21" s="785"/>
      <c r="R21" s="785" t="e">
        <f t="shared" si="2"/>
        <v>#DIV/0!</v>
      </c>
      <c r="S21" s="787" t="e">
        <f t="shared" si="0"/>
        <v>#DIV/0!</v>
      </c>
    </row>
    <row r="22" spans="1:19" ht="15" customHeight="1">
      <c r="A22" s="789" t="s">
        <v>783</v>
      </c>
      <c r="B22" s="777" t="s">
        <v>795</v>
      </c>
      <c r="C22" s="778">
        <f ca="1">+SUMIF('4-Basis ruimtestaat'!$B$9:$B$1967,A22,'4-Basis ruimtestaat'!$K$9:$K$386)</f>
        <v>89</v>
      </c>
      <c r="D22" s="779" cm="1">
        <f t="array" ref="D22">MAX(IF('4-Basis ruimtestaat'!B:B=A22,'4-Basis ruimtestaat'!P:P))</f>
        <v>255</v>
      </c>
      <c r="E22" s="780" t="e">
        <f>+SUMIF('4-Basis ruimtestaat'!$B$9:$B$1967,A22,'4-Basis ruimtestaat'!$T$9:$T$1967)</f>
        <v>#DIV/0!</v>
      </c>
      <c r="F22" s="781"/>
      <c r="G22" s="778">
        <f>+SUMIF('4-Basis ruimtestaat'!$B$9:$B$1967,A22,'4-Basis ruimtestaat'!$U$9:$U$1967)</f>
        <v>0</v>
      </c>
      <c r="H22" s="782"/>
      <c r="I22" s="783"/>
      <c r="J22" s="784" t="e">
        <f t="shared" si="1"/>
        <v>#DIV/0!</v>
      </c>
      <c r="K22" s="785" t="e">
        <f>+(E22+F22+G22+H22)*'1-Contractblad totaal'!$G$14</f>
        <v>#DIV/0!</v>
      </c>
      <c r="L22" s="785" t="e">
        <f>+J22*'1-Contractblad totaal'!$G$17</f>
        <v>#DIV/0!</v>
      </c>
      <c r="M22" s="785">
        <f ca="1">+SUMIF('11-Machinekosten'!$A$12:$A$23,A22,'11-Machinekosten'!$Q$12:$Q$22)</f>
        <v>0</v>
      </c>
      <c r="N22" s="785">
        <f>+SUMIF('8-Additionele werkzaamheden'!$A$11:$A$31,A22,'8-Additionele werkzaamheden'!$H$11:$H$31)</f>
        <v>0</v>
      </c>
      <c r="O22" s="786">
        <f>+SUMIF('10-Glasbewassing'!$A$11:$A$117,A22,'10-Glasbewassing'!$I$11:$I$118)</f>
        <v>0</v>
      </c>
      <c r="P22" s="785">
        <f ca="1">SUMIF('12-Sanitaire voorzieningen'!$A$12:$A$218,A22,'12-Sanitaire voorzieningen'!$H$12:$H$217)</f>
        <v>0</v>
      </c>
      <c r="Q22" s="785"/>
      <c r="R22" s="785" t="e">
        <f t="shared" si="2"/>
        <v>#DIV/0!</v>
      </c>
      <c r="S22" s="787" t="e">
        <f t="shared" si="0"/>
        <v>#DIV/0!</v>
      </c>
    </row>
    <row r="23" spans="1:19" ht="15" customHeight="1">
      <c r="A23" s="789" t="s">
        <v>791</v>
      </c>
      <c r="B23" s="777" t="s">
        <v>795</v>
      </c>
      <c r="C23" s="778">
        <f ca="1">+SUMIF('4-Basis ruimtestaat'!$B$9:$B$1967,A23,'4-Basis ruimtestaat'!$K$9:$K$386)</f>
        <v>0</v>
      </c>
      <c r="D23" s="779" cm="1">
        <f t="array" ref="D23">MAX(IF('4-Basis ruimtestaat'!B:B=A23,'4-Basis ruimtestaat'!P:P))</f>
        <v>0</v>
      </c>
      <c r="E23" s="780">
        <f>+SUMIF('4-Basis ruimtestaat'!$B$9:$B$1967,A23,'4-Basis ruimtestaat'!$T$9:$T$1967)</f>
        <v>0</v>
      </c>
      <c r="F23" s="781"/>
      <c r="G23" s="778">
        <f>+SUMIF('4-Basis ruimtestaat'!$B$9:$B$1967,A23,'4-Basis ruimtestaat'!$U$9:$U$1967)</f>
        <v>0</v>
      </c>
      <c r="H23" s="782"/>
      <c r="I23" s="783"/>
      <c r="J23" s="784">
        <f t="shared" si="1"/>
        <v>0</v>
      </c>
      <c r="K23" s="785" t="e">
        <f>+(E23+F23+G23+H23)*'1-Contractblad totaal'!$G$14</f>
        <v>#DIV/0!</v>
      </c>
      <c r="L23" s="785" t="e">
        <f>+J23*'1-Contractblad totaal'!$G$17</f>
        <v>#DIV/0!</v>
      </c>
      <c r="M23" s="785">
        <f ca="1">+SUMIF('11-Machinekosten'!$A$12:$A$23,A23,'11-Machinekosten'!$Q$12:$Q$22)</f>
        <v>0</v>
      </c>
      <c r="N23" s="785">
        <f>+SUMIF('8-Additionele werkzaamheden'!$A$11:$A$31,A23,'8-Additionele werkzaamheden'!$H$11:$H$31)</f>
        <v>0</v>
      </c>
      <c r="O23" s="786">
        <f>+SUMIF('10-Glasbewassing'!$A$11:$A$117,A23,'10-Glasbewassing'!$I$11:$I$118)</f>
        <v>0</v>
      </c>
      <c r="P23" s="785">
        <f ca="1">SUMIF('12-Sanitaire voorzieningen'!$A$12:$A$218,A23,'12-Sanitaire voorzieningen'!$H$12:$H$217)</f>
        <v>0</v>
      </c>
      <c r="Q23" s="785"/>
      <c r="R23" s="785" t="e">
        <f t="shared" si="2"/>
        <v>#DIV/0!</v>
      </c>
      <c r="S23" s="787" t="e">
        <f t="shared" si="0"/>
        <v>#DIV/0!</v>
      </c>
    </row>
    <row r="24" spans="1:19" ht="15" customHeight="1">
      <c r="A24" s="776" t="s">
        <v>289</v>
      </c>
      <c r="B24" s="777" t="s">
        <v>795</v>
      </c>
      <c r="C24" s="778">
        <f ca="1">+SUMIF('4-Basis ruimtestaat'!$B$9:$B$1967,A24,'4-Basis ruimtestaat'!$K$9:$K$386)</f>
        <v>2469</v>
      </c>
      <c r="D24" s="779" cm="1">
        <f t="array" ref="D24">MAX(IF('4-Basis ruimtestaat'!B:B=A24,'4-Basis ruimtestaat'!P:P))</f>
        <v>255</v>
      </c>
      <c r="E24" s="780" t="e">
        <f>+SUMIF('4-Basis ruimtestaat'!$B$9:$B$1967,A24,'4-Basis ruimtestaat'!$T$9:$T$1967)</f>
        <v>#DIV/0!</v>
      </c>
      <c r="F24" s="781"/>
      <c r="G24" s="778" t="e">
        <f>+SUMIF('4-Basis ruimtestaat'!$B$9:$B$1967,A24,'4-Basis ruimtestaat'!$U$9:$U$1967)</f>
        <v>#DIV/0!</v>
      </c>
      <c r="H24" s="781"/>
      <c r="I24" s="783"/>
      <c r="J24" s="784" t="e">
        <f t="shared" si="1"/>
        <v>#DIV/0!</v>
      </c>
      <c r="K24" s="785" t="e">
        <f>+(E24+F24+G24+H24)*'1-Contractblad totaal'!$G$14</f>
        <v>#DIV/0!</v>
      </c>
      <c r="L24" s="785" t="e">
        <f>+J24*'1-Contractblad totaal'!$G$17</f>
        <v>#DIV/0!</v>
      </c>
      <c r="M24" s="785">
        <f ca="1">+SUMIF('11-Machinekosten'!$A$12:$A$23,A24,'11-Machinekosten'!$Q$12:$Q$22)</f>
        <v>0</v>
      </c>
      <c r="N24" s="785">
        <f>+SUMIF('8-Additionele werkzaamheden'!$A$11:$A$31,A24,'8-Additionele werkzaamheden'!$H$11:$H$31)</f>
        <v>0</v>
      </c>
      <c r="O24" s="786">
        <f>+SUMIF('10-Glasbewassing'!$A$11:$A$117,A24,'10-Glasbewassing'!$I$11:$I$118)</f>
        <v>0</v>
      </c>
      <c r="P24" s="785">
        <f ca="1">SUMIF('12-Sanitaire voorzieningen'!$A$12:$A$218,A24,'12-Sanitaire voorzieningen'!$H$12:$H$217)</f>
        <v>0</v>
      </c>
      <c r="Q24" s="785"/>
      <c r="R24" s="785" t="e">
        <f t="shared" si="2"/>
        <v>#DIV/0!</v>
      </c>
      <c r="S24" s="787" t="e">
        <f t="shared" si="0"/>
        <v>#DIV/0!</v>
      </c>
    </row>
    <row r="25" spans="1:19" ht="15" customHeight="1">
      <c r="A25" s="776" t="s">
        <v>290</v>
      </c>
      <c r="B25" s="777" t="s">
        <v>795</v>
      </c>
      <c r="C25" s="778">
        <f ca="1">+SUMIF('4-Basis ruimtestaat'!$B$9:$B$1967,A25,'4-Basis ruimtestaat'!$K$9:$K$386)</f>
        <v>2148</v>
      </c>
      <c r="D25" s="779" cm="1">
        <f t="array" ref="D25">MAX(IF('4-Basis ruimtestaat'!B:B=A25,'4-Basis ruimtestaat'!P:P))</f>
        <v>255</v>
      </c>
      <c r="E25" s="780" t="e">
        <f>+SUMIF('4-Basis ruimtestaat'!$B$9:$B$1967,A25,'4-Basis ruimtestaat'!$T$9:$T$1967)</f>
        <v>#DIV/0!</v>
      </c>
      <c r="F25" s="781"/>
      <c r="G25" s="778" t="e">
        <f>+SUMIF('4-Basis ruimtestaat'!$B$9:$B$1967,A25,'4-Basis ruimtestaat'!$U$9:$U$1967)</f>
        <v>#DIV/0!</v>
      </c>
      <c r="H25" s="781"/>
      <c r="I25" s="783"/>
      <c r="J25" s="784" t="e">
        <f t="shared" si="1"/>
        <v>#DIV/0!</v>
      </c>
      <c r="K25" s="785" t="e">
        <f>+(E25+F25+G25+H25)*'1-Contractblad totaal'!$G$14</f>
        <v>#DIV/0!</v>
      </c>
      <c r="L25" s="785" t="e">
        <f>+J25*'1-Contractblad totaal'!$G$17</f>
        <v>#DIV/0!</v>
      </c>
      <c r="M25" s="785">
        <f ca="1">+SUMIF('11-Machinekosten'!$A$12:$A$23,A25,'11-Machinekosten'!$Q$12:$Q$22)</f>
        <v>0</v>
      </c>
      <c r="N25" s="785">
        <f>+SUMIF('8-Additionele werkzaamheden'!$A$11:$A$31,A25,'8-Additionele werkzaamheden'!$H$11:$H$31)</f>
        <v>0</v>
      </c>
      <c r="O25" s="786">
        <f>+SUMIF('10-Glasbewassing'!$A$11:$A$117,A25,'10-Glasbewassing'!$I$11:$I$118)</f>
        <v>0</v>
      </c>
      <c r="P25" s="785">
        <f ca="1">SUMIF('12-Sanitaire voorzieningen'!$A$12:$A$218,A25,'12-Sanitaire voorzieningen'!$H$12:$H$217)</f>
        <v>0</v>
      </c>
      <c r="Q25" s="785"/>
      <c r="R25" s="785" t="e">
        <f t="shared" si="2"/>
        <v>#DIV/0!</v>
      </c>
      <c r="S25" s="787" t="e">
        <f t="shared" si="0"/>
        <v>#DIV/0!</v>
      </c>
    </row>
    <row r="26" spans="1:19" ht="15" customHeight="1">
      <c r="A26" s="776" t="s">
        <v>291</v>
      </c>
      <c r="B26" s="777" t="s">
        <v>795</v>
      </c>
      <c r="C26" s="778">
        <f ca="1">+SUMIF('4-Basis ruimtestaat'!$B$9:$B$1967,A26,'4-Basis ruimtestaat'!$K$9:$K$386)</f>
        <v>4167</v>
      </c>
      <c r="D26" s="779" cm="1">
        <f t="array" ref="D26">MAX(IF('4-Basis ruimtestaat'!B:B=A26,'4-Basis ruimtestaat'!P:P))</f>
        <v>255</v>
      </c>
      <c r="E26" s="780" t="e">
        <f>+SUMIF('4-Basis ruimtestaat'!$B$9:$B$1967,A26,'4-Basis ruimtestaat'!$T$9:$T$1967)</f>
        <v>#DIV/0!</v>
      </c>
      <c r="F26" s="781"/>
      <c r="G26" s="778">
        <f>+SUMIF('4-Basis ruimtestaat'!$B$9:$B$1967,A26,'4-Basis ruimtestaat'!$U$9:$U$1967)</f>
        <v>0</v>
      </c>
      <c r="H26" s="782"/>
      <c r="I26" s="783"/>
      <c r="J26" s="784" t="e">
        <f t="shared" si="1"/>
        <v>#DIV/0!</v>
      </c>
      <c r="K26" s="785" t="e">
        <f>+(E26+F26+G26+H26)*'1-Contractblad totaal'!$G$14</f>
        <v>#DIV/0!</v>
      </c>
      <c r="L26" s="785" t="e">
        <f>+J26*'1-Contractblad totaal'!$G$17</f>
        <v>#DIV/0!</v>
      </c>
      <c r="M26" s="785">
        <f ca="1">+SUMIF('11-Machinekosten'!$A$12:$A$23,A26,'11-Machinekosten'!$Q$12:$Q$22)</f>
        <v>0</v>
      </c>
      <c r="N26" s="785">
        <f>+SUMIF('8-Additionele werkzaamheden'!$A$11:$A$31,A26,'8-Additionele werkzaamheden'!$H$11:$H$31)</f>
        <v>0</v>
      </c>
      <c r="O26" s="786">
        <f>+SUMIF('10-Glasbewassing'!$A$11:$A$117,A26,'10-Glasbewassing'!$I$11:$I$118)</f>
        <v>0</v>
      </c>
      <c r="P26" s="785">
        <f ca="1">SUMIF('12-Sanitaire voorzieningen'!$A$12:$A$218,A26,'12-Sanitaire voorzieningen'!$H$12:$H$217)</f>
        <v>0</v>
      </c>
      <c r="Q26" s="785"/>
      <c r="R26" s="785" t="e">
        <f t="shared" si="2"/>
        <v>#DIV/0!</v>
      </c>
      <c r="S26" s="787" t="e">
        <f t="shared" si="0"/>
        <v>#DIV/0!</v>
      </c>
    </row>
    <row r="27" spans="1:19" ht="15" customHeight="1">
      <c r="A27" s="776" t="s">
        <v>292</v>
      </c>
      <c r="B27" s="777" t="s">
        <v>795</v>
      </c>
      <c r="C27" s="778">
        <f ca="1">+SUMIF('4-Basis ruimtestaat'!$B$9:$B$1967,A27,'4-Basis ruimtestaat'!$K$9:$K$386)</f>
        <v>296</v>
      </c>
      <c r="D27" s="779" cm="1">
        <f t="array" ref="D27">MAX(IF('4-Basis ruimtestaat'!B:B=A27,'4-Basis ruimtestaat'!P:P))</f>
        <v>255</v>
      </c>
      <c r="E27" s="780" t="e">
        <f>+SUMIF('4-Basis ruimtestaat'!$B$9:$B$1967,A27,'4-Basis ruimtestaat'!$T$9:$T$1967)</f>
        <v>#DIV/0!</v>
      </c>
      <c r="F27" s="781"/>
      <c r="G27" s="778">
        <f>+SUMIF('4-Basis ruimtestaat'!$B$9:$B$1967,A27,'4-Basis ruimtestaat'!$U$9:$U$1967)</f>
        <v>0</v>
      </c>
      <c r="H27" s="782"/>
      <c r="I27" s="783"/>
      <c r="J27" s="784" t="e">
        <f t="shared" si="1"/>
        <v>#DIV/0!</v>
      </c>
      <c r="K27" s="785" t="e">
        <f>+(E27+F27+G27+H27)*'1-Contractblad totaal'!$G$14</f>
        <v>#DIV/0!</v>
      </c>
      <c r="L27" s="785" t="e">
        <f>+J27*'1-Contractblad totaal'!$G$17</f>
        <v>#DIV/0!</v>
      </c>
      <c r="M27" s="785">
        <f ca="1">+SUMIF('11-Machinekosten'!$A$12:$A$23,A27,'11-Machinekosten'!$Q$12:$Q$22)</f>
        <v>0</v>
      </c>
      <c r="N27" s="785">
        <f>+SUMIF('8-Additionele werkzaamheden'!$A$11:$A$31,A27,'8-Additionele werkzaamheden'!$H$11:$H$31)</f>
        <v>0</v>
      </c>
      <c r="O27" s="786">
        <f>+SUMIF('10-Glasbewassing'!$A$11:$A$117,A27,'10-Glasbewassing'!$I$11:$I$118)</f>
        <v>0</v>
      </c>
      <c r="P27" s="785">
        <f ca="1">SUMIF('12-Sanitaire voorzieningen'!$A$12:$A$218,A27,'12-Sanitaire voorzieningen'!$H$12:$H$217)</f>
        <v>0</v>
      </c>
      <c r="Q27" s="785"/>
      <c r="R27" s="785" t="e">
        <f t="shared" si="2"/>
        <v>#DIV/0!</v>
      </c>
      <c r="S27" s="787" t="e">
        <f t="shared" si="0"/>
        <v>#DIV/0!</v>
      </c>
    </row>
    <row r="28" spans="1:19" ht="15" customHeight="1">
      <c r="A28" s="789" t="s">
        <v>784</v>
      </c>
      <c r="B28" s="777" t="s">
        <v>795</v>
      </c>
      <c r="C28" s="778">
        <f ca="1">+SUMIF('4-Basis ruimtestaat'!$B$9:$B$1967,A28,'4-Basis ruimtestaat'!$K$9:$K$386)</f>
        <v>0</v>
      </c>
      <c r="D28" s="779" cm="1">
        <f t="array" ref="D28">MAX(IF('4-Basis ruimtestaat'!B:B=A28,'4-Basis ruimtestaat'!P:P))</f>
        <v>0</v>
      </c>
      <c r="E28" s="780">
        <f>+SUMIF('4-Basis ruimtestaat'!$B$9:$B$1967,A28,'4-Basis ruimtestaat'!$T$9:$T$1967)</f>
        <v>0</v>
      </c>
      <c r="F28" s="781"/>
      <c r="G28" s="778">
        <f>+SUMIF('4-Basis ruimtestaat'!$B$9:$B$1967,A28,'4-Basis ruimtestaat'!$U$9:$U$1967)</f>
        <v>0</v>
      </c>
      <c r="H28" s="782"/>
      <c r="I28" s="783"/>
      <c r="J28" s="784">
        <f t="shared" si="1"/>
        <v>0</v>
      </c>
      <c r="K28" s="785" t="e">
        <f>+(E28+F28+G28+H28)*'1-Contractblad totaal'!$G$14</f>
        <v>#DIV/0!</v>
      </c>
      <c r="L28" s="785" t="e">
        <f>+J28*'1-Contractblad totaal'!$G$17</f>
        <v>#DIV/0!</v>
      </c>
      <c r="M28" s="785">
        <f ca="1">+SUMIF('11-Machinekosten'!$A$12:$A$23,A28,'11-Machinekosten'!$Q$12:$Q$22)</f>
        <v>0</v>
      </c>
      <c r="N28" s="785">
        <f>+SUMIF('8-Additionele werkzaamheden'!$A$11:$A$31,A28,'8-Additionele werkzaamheden'!$H$11:$H$31)</f>
        <v>0</v>
      </c>
      <c r="O28" s="786">
        <f>+SUMIF('10-Glasbewassing'!$A$11:$A$117,A28,'10-Glasbewassing'!$I$11:$I$118)</f>
        <v>0</v>
      </c>
      <c r="P28" s="785">
        <f ca="1">SUMIF('12-Sanitaire voorzieningen'!$A$12:$A$218,A28,'12-Sanitaire voorzieningen'!$H$12:$H$217)</f>
        <v>0</v>
      </c>
      <c r="Q28" s="785"/>
      <c r="R28" s="785" t="e">
        <f t="shared" si="2"/>
        <v>#DIV/0!</v>
      </c>
      <c r="S28" s="787" t="e">
        <f t="shared" si="0"/>
        <v>#DIV/0!</v>
      </c>
    </row>
    <row r="29" spans="1:19" ht="15" customHeight="1">
      <c r="A29" s="776" t="s">
        <v>288</v>
      </c>
      <c r="B29" s="777" t="s">
        <v>795</v>
      </c>
      <c r="C29" s="778">
        <f ca="1">+SUMIF('4-Basis ruimtestaat'!$B$9:$B$1967,A29,'4-Basis ruimtestaat'!$K$9:$K$386)</f>
        <v>679</v>
      </c>
      <c r="D29" s="779" cm="1">
        <f t="array" ref="D29">MAX(IF('4-Basis ruimtestaat'!B:B=A29,'4-Basis ruimtestaat'!P:P))</f>
        <v>255</v>
      </c>
      <c r="E29" s="780" t="e">
        <f>+SUMIF('4-Basis ruimtestaat'!$B$9:$B$1967,A29,'4-Basis ruimtestaat'!$T$9:$T$1967)</f>
        <v>#DIV/0!</v>
      </c>
      <c r="F29" s="781"/>
      <c r="G29" s="778">
        <f>+SUMIF('4-Basis ruimtestaat'!$B$9:$B$1967,A29,'4-Basis ruimtestaat'!$U$9:$U$1967)</f>
        <v>0</v>
      </c>
      <c r="H29" s="782"/>
      <c r="I29" s="783"/>
      <c r="J29" s="784" t="e">
        <f t="shared" si="1"/>
        <v>#DIV/0!</v>
      </c>
      <c r="K29" s="785" t="e">
        <f>+(E29+F29+G29+H29)*'1-Contractblad totaal'!$G$14</f>
        <v>#DIV/0!</v>
      </c>
      <c r="L29" s="785" t="e">
        <f>+J29*'1-Contractblad totaal'!$G$17</f>
        <v>#DIV/0!</v>
      </c>
      <c r="M29" s="785">
        <f ca="1">+SUMIF('11-Machinekosten'!$A$12:$A$23,A29,'11-Machinekosten'!$Q$12:$Q$22)</f>
        <v>0</v>
      </c>
      <c r="N29" s="785">
        <f>+SUMIF('8-Additionele werkzaamheden'!$A$11:$A$31,A29,'8-Additionele werkzaamheden'!$H$11:$H$31)</f>
        <v>0</v>
      </c>
      <c r="O29" s="786">
        <f>+SUMIF('10-Glasbewassing'!$A$11:$A$117,A29,'10-Glasbewassing'!$I$11:$I$118)</f>
        <v>0</v>
      </c>
      <c r="P29" s="785">
        <f ca="1">SUMIF('12-Sanitaire voorzieningen'!$A$12:$A$218,A29,'12-Sanitaire voorzieningen'!$H$12:$H$217)</f>
        <v>0</v>
      </c>
      <c r="Q29" s="785"/>
      <c r="R29" s="785" t="e">
        <f t="shared" si="2"/>
        <v>#DIV/0!</v>
      </c>
      <c r="S29" s="787" t="e">
        <f t="shared" si="0"/>
        <v>#DIV/0!</v>
      </c>
    </row>
    <row r="30" spans="1:19" ht="15" customHeight="1">
      <c r="A30" s="776" t="s">
        <v>298</v>
      </c>
      <c r="B30" s="777" t="s">
        <v>795</v>
      </c>
      <c r="C30" s="778">
        <f ca="1">+SUMIF('4-Basis ruimtestaat'!$B$9:$B$1967,A30,'4-Basis ruimtestaat'!$K$9:$K$386)</f>
        <v>2380</v>
      </c>
      <c r="D30" s="779" cm="1">
        <f t="array" ref="D30">MAX(IF('4-Basis ruimtestaat'!B:B=A30,'4-Basis ruimtestaat'!P:P))</f>
        <v>255</v>
      </c>
      <c r="E30" s="780" t="e">
        <f>+SUMIF('4-Basis ruimtestaat'!$B$9:$B$1967,A30,'4-Basis ruimtestaat'!$T$9:$T$1967)</f>
        <v>#DIV/0!</v>
      </c>
      <c r="F30" s="781"/>
      <c r="G30" s="778" t="e">
        <f>+SUMIF('4-Basis ruimtestaat'!$B$9:$B$1967,A30,'4-Basis ruimtestaat'!$U$9:$U$1967)</f>
        <v>#DIV/0!</v>
      </c>
      <c r="H30" s="781"/>
      <c r="I30" s="783"/>
      <c r="J30" s="784" t="e">
        <f t="shared" si="1"/>
        <v>#DIV/0!</v>
      </c>
      <c r="K30" s="785" t="e">
        <f>+(E30+F30+G30+H30)*'1-Contractblad totaal'!$G$14</f>
        <v>#DIV/0!</v>
      </c>
      <c r="L30" s="785" t="e">
        <f>+J30*'1-Contractblad totaal'!$G$17</f>
        <v>#DIV/0!</v>
      </c>
      <c r="M30" s="785">
        <f ca="1">+SUMIF('11-Machinekosten'!$A$12:$A$23,A30,'11-Machinekosten'!$Q$12:$Q$22)</f>
        <v>0</v>
      </c>
      <c r="N30" s="785">
        <f>+SUMIF('8-Additionele werkzaamheden'!$A$11:$A$31,A30,'8-Additionele werkzaamheden'!$H$11:$H$31)</f>
        <v>0</v>
      </c>
      <c r="O30" s="786">
        <f>+SUMIF('10-Glasbewassing'!$A$11:$A$117,A30,'10-Glasbewassing'!$I$11:$I$118)</f>
        <v>0</v>
      </c>
      <c r="P30" s="785">
        <f ca="1">SUMIF('12-Sanitaire voorzieningen'!$A$12:$A$218,A30,'12-Sanitaire voorzieningen'!$H$12:$H$217)</f>
        <v>0</v>
      </c>
      <c r="Q30" s="785"/>
      <c r="R30" s="785" t="e">
        <f t="shared" si="2"/>
        <v>#DIV/0!</v>
      </c>
      <c r="S30" s="787" t="e">
        <f t="shared" si="0"/>
        <v>#DIV/0!</v>
      </c>
    </row>
    <row r="31" spans="1:19" ht="15" customHeight="1">
      <c r="A31" s="789" t="s">
        <v>1290</v>
      </c>
      <c r="B31" s="777" t="s">
        <v>795</v>
      </c>
      <c r="C31" s="778">
        <f ca="1">+SUMIF('4-Basis ruimtestaat'!$B$9:$B$1967,A31,'4-Basis ruimtestaat'!$K$9:$K$386)</f>
        <v>0</v>
      </c>
      <c r="D31" s="779" cm="1">
        <f t="array" ref="D31">MAX(IF('4-Basis ruimtestaat'!B:B=A31,'4-Basis ruimtestaat'!P:P))</f>
        <v>0</v>
      </c>
      <c r="E31" s="780">
        <f>+SUMIF('4-Basis ruimtestaat'!$B$9:$B$1967,A31,'4-Basis ruimtestaat'!$T$9:$T$1967)</f>
        <v>0</v>
      </c>
      <c r="F31" s="781"/>
      <c r="G31" s="778">
        <f>+SUMIF('4-Basis ruimtestaat'!$B$9:$B$1967,A31,'4-Basis ruimtestaat'!$U$9:$U$1967)</f>
        <v>0</v>
      </c>
      <c r="H31" s="782"/>
      <c r="I31" s="783"/>
      <c r="J31" s="784">
        <f t="shared" si="1"/>
        <v>0</v>
      </c>
      <c r="K31" s="785" t="e">
        <f>+(E31+F31+G31+H31)*'1-Contractblad totaal'!$G$14</f>
        <v>#DIV/0!</v>
      </c>
      <c r="L31" s="785" t="e">
        <f>+J31*'1-Contractblad totaal'!$G$17</f>
        <v>#DIV/0!</v>
      </c>
      <c r="M31" s="785">
        <f ca="1">+SUMIF('11-Machinekosten'!$A$12:$A$23,A31,'11-Machinekosten'!$Q$12:$Q$22)</f>
        <v>0</v>
      </c>
      <c r="N31" s="785">
        <f>+SUMIF('8-Additionele werkzaamheden'!$A$11:$A$31,A31,'8-Additionele werkzaamheden'!$H$11:$H$31)</f>
        <v>0</v>
      </c>
      <c r="O31" s="786">
        <f>+SUMIF('10-Glasbewassing'!$A$11:$A$117,A31,'10-Glasbewassing'!$I$11:$I$118)</f>
        <v>0</v>
      </c>
      <c r="P31" s="785">
        <f ca="1">SUMIF('12-Sanitaire voorzieningen'!$A$12:$A$218,A31,'12-Sanitaire voorzieningen'!$H$12:$H$217)</f>
        <v>0</v>
      </c>
      <c r="Q31" s="785"/>
      <c r="R31" s="785" t="e">
        <f t="shared" si="2"/>
        <v>#DIV/0!</v>
      </c>
      <c r="S31" s="787" t="e">
        <f t="shared" si="0"/>
        <v>#DIV/0!</v>
      </c>
    </row>
    <row r="32" spans="1:19" ht="15" customHeight="1">
      <c r="A32" s="789" t="s">
        <v>1289</v>
      </c>
      <c r="B32" s="777" t="s">
        <v>795</v>
      </c>
      <c r="C32" s="778">
        <f ca="1">+SUMIF('4-Basis ruimtestaat'!$B$9:$B$1967,A32,'4-Basis ruimtestaat'!$K$9:$K$386)</f>
        <v>0</v>
      </c>
      <c r="D32" s="779" cm="1">
        <f t="array" ref="D32">MAX(IF('4-Basis ruimtestaat'!B:B=A32,'4-Basis ruimtestaat'!P:P))</f>
        <v>0</v>
      </c>
      <c r="E32" s="780">
        <f>+SUMIF('4-Basis ruimtestaat'!$B$9:$B$1967,A32,'4-Basis ruimtestaat'!$T$9:$T$1967)</f>
        <v>0</v>
      </c>
      <c r="F32" s="781"/>
      <c r="G32" s="778">
        <f>+SUMIF('4-Basis ruimtestaat'!$B$9:$B$1967,A32,'4-Basis ruimtestaat'!$U$9:$U$1967)</f>
        <v>0</v>
      </c>
      <c r="H32" s="782"/>
      <c r="I32" s="783"/>
      <c r="J32" s="784">
        <f t="shared" si="1"/>
        <v>0</v>
      </c>
      <c r="K32" s="785" t="e">
        <f>+(E32+F32+G32+H32)*'1-Contractblad totaal'!$G$14</f>
        <v>#DIV/0!</v>
      </c>
      <c r="L32" s="785" t="e">
        <f>+J32*'1-Contractblad totaal'!$G$17</f>
        <v>#DIV/0!</v>
      </c>
      <c r="M32" s="785">
        <f ca="1">+SUMIF('11-Machinekosten'!$A$12:$A$23,A32,'11-Machinekosten'!$Q$12:$Q$22)</f>
        <v>0</v>
      </c>
      <c r="N32" s="785">
        <f>+SUMIF('8-Additionele werkzaamheden'!$A$11:$A$31,A32,'8-Additionele werkzaamheden'!$H$11:$H$31)</f>
        <v>0</v>
      </c>
      <c r="O32" s="786">
        <f>+SUMIF('10-Glasbewassing'!$A$11:$A$117,A32,'10-Glasbewassing'!$I$11:$I$118)</f>
        <v>0</v>
      </c>
      <c r="P32" s="785">
        <f ca="1">SUMIF('12-Sanitaire voorzieningen'!$A$12:$A$218,A32,'12-Sanitaire voorzieningen'!$H$12:$H$217)</f>
        <v>0</v>
      </c>
      <c r="Q32" s="785"/>
      <c r="R32" s="785" t="e">
        <f t="shared" si="2"/>
        <v>#DIV/0!</v>
      </c>
      <c r="S32" s="787" t="e">
        <f t="shared" si="0"/>
        <v>#DIV/0!</v>
      </c>
    </row>
    <row r="33" spans="1:19" ht="15" customHeight="1">
      <c r="A33" s="789" t="s">
        <v>1292</v>
      </c>
      <c r="B33" s="777" t="s">
        <v>795</v>
      </c>
      <c r="C33" s="778">
        <f ca="1">+SUMIF('4-Basis ruimtestaat'!$B$9:$B$1967,A33,'4-Basis ruimtestaat'!$K$9:$K$386)</f>
        <v>0</v>
      </c>
      <c r="D33" s="779" cm="1">
        <f t="array" ref="D33">MAX(IF('4-Basis ruimtestaat'!B:B=A33,'4-Basis ruimtestaat'!P:P))</f>
        <v>0</v>
      </c>
      <c r="E33" s="780">
        <f>+SUMIF('4-Basis ruimtestaat'!$B$9:$B$1967,A33,'4-Basis ruimtestaat'!$T$9:$T$1967)</f>
        <v>0</v>
      </c>
      <c r="F33" s="781"/>
      <c r="G33" s="778">
        <f>+SUMIF('4-Basis ruimtestaat'!$B$9:$B$1967,A33,'4-Basis ruimtestaat'!$U$9:$U$1967)</f>
        <v>0</v>
      </c>
      <c r="H33" s="782"/>
      <c r="I33" s="783"/>
      <c r="J33" s="784">
        <f t="shared" si="1"/>
        <v>0</v>
      </c>
      <c r="K33" s="785" t="e">
        <f>+(E33+F33+G33+H33)*'1-Contractblad totaal'!$G$14</f>
        <v>#DIV/0!</v>
      </c>
      <c r="L33" s="785" t="e">
        <f>+J33*'1-Contractblad totaal'!$G$17</f>
        <v>#DIV/0!</v>
      </c>
      <c r="M33" s="785">
        <f ca="1">+SUMIF('11-Machinekosten'!$A$12:$A$23,A33,'11-Machinekosten'!$Q$12:$Q$22)</f>
        <v>0</v>
      </c>
      <c r="N33" s="785">
        <f>+SUMIF('8-Additionele werkzaamheden'!$A$11:$A$31,A33,'8-Additionele werkzaamheden'!$H$11:$H$31)</f>
        <v>0</v>
      </c>
      <c r="O33" s="786">
        <f>+SUMIF('10-Glasbewassing'!$A$11:$A$117,A33,'10-Glasbewassing'!$I$11:$I$118)</f>
        <v>0</v>
      </c>
      <c r="P33" s="785">
        <f ca="1">SUMIF('12-Sanitaire voorzieningen'!$A$12:$A$218,A33,'12-Sanitaire voorzieningen'!$H$12:$H$217)</f>
        <v>0</v>
      </c>
      <c r="Q33" s="785"/>
      <c r="R33" s="785" t="e">
        <f t="shared" si="2"/>
        <v>#DIV/0!</v>
      </c>
      <c r="S33" s="787" t="e">
        <f t="shared" si="0"/>
        <v>#DIV/0!</v>
      </c>
    </row>
    <row r="34" spans="1:19" ht="15" customHeight="1">
      <c r="A34" s="789" t="s">
        <v>1293</v>
      </c>
      <c r="B34" s="777" t="s">
        <v>795</v>
      </c>
      <c r="C34" s="778">
        <f ca="1">+SUMIF('4-Basis ruimtestaat'!$B$9:$B$1967,A34,'4-Basis ruimtestaat'!$K$9:$K$386)</f>
        <v>0</v>
      </c>
      <c r="D34" s="779" cm="1">
        <f t="array" ref="D34">MAX(IF('4-Basis ruimtestaat'!B:B=A34,'4-Basis ruimtestaat'!P:P))</f>
        <v>0</v>
      </c>
      <c r="E34" s="780">
        <f>+SUMIF('4-Basis ruimtestaat'!$B$9:$B$1967,A34,'4-Basis ruimtestaat'!$T$9:$T$1967)</f>
        <v>0</v>
      </c>
      <c r="F34" s="781"/>
      <c r="G34" s="778">
        <f>+SUMIF('4-Basis ruimtestaat'!$B$9:$B$1967,A34,'4-Basis ruimtestaat'!$U$9:$U$1967)</f>
        <v>0</v>
      </c>
      <c r="H34" s="782"/>
      <c r="I34" s="783"/>
      <c r="J34" s="784">
        <f t="shared" si="1"/>
        <v>0</v>
      </c>
      <c r="K34" s="785" t="e">
        <f>+(E34+F34+G34+H34)*'1-Contractblad totaal'!$G$14</f>
        <v>#DIV/0!</v>
      </c>
      <c r="L34" s="785" t="e">
        <f>+J34*'1-Contractblad totaal'!$G$17</f>
        <v>#DIV/0!</v>
      </c>
      <c r="M34" s="785">
        <f ca="1">+SUMIF('11-Machinekosten'!$A$12:$A$23,A34,'11-Machinekosten'!$Q$12:$Q$22)</f>
        <v>0</v>
      </c>
      <c r="N34" s="785">
        <f>+SUMIF('8-Additionele werkzaamheden'!$A$11:$A$31,A34,'8-Additionele werkzaamheden'!$H$11:$H$31)</f>
        <v>0</v>
      </c>
      <c r="O34" s="786">
        <f>+SUMIF('10-Glasbewassing'!$A$11:$A$117,A34,'10-Glasbewassing'!$I$11:$I$118)</f>
        <v>0</v>
      </c>
      <c r="P34" s="785">
        <f ca="1">SUMIF('12-Sanitaire voorzieningen'!$A$12:$A$218,A34,'12-Sanitaire voorzieningen'!$H$12:$H$217)</f>
        <v>0</v>
      </c>
      <c r="Q34" s="785"/>
      <c r="R34" s="785" t="e">
        <f t="shared" si="2"/>
        <v>#DIV/0!</v>
      </c>
      <c r="S34" s="787" t="e">
        <f t="shared" si="0"/>
        <v>#DIV/0!</v>
      </c>
    </row>
    <row r="35" spans="1:19" ht="15.75" customHeight="1">
      <c r="A35" s="788" t="s">
        <v>1352</v>
      </c>
      <c r="B35" s="777" t="s">
        <v>795</v>
      </c>
      <c r="C35" s="778">
        <f ca="1">+SUMIF('4-Basis ruimtestaat'!$B$9:$B$1967,A35,'4-Basis ruimtestaat'!$K$9:$K$386)</f>
        <v>314.5</v>
      </c>
      <c r="D35" s="779" cm="1">
        <f t="array" ref="D35">MAX(IF('4-Basis ruimtestaat'!B:B=A35,'4-Basis ruimtestaat'!P:P))</f>
        <v>255</v>
      </c>
      <c r="E35" s="780" t="e">
        <f>+SUMIF('4-Basis ruimtestaat'!$B$9:$B$1967,A35,'4-Basis ruimtestaat'!$T$9:$T$1967)</f>
        <v>#DIV/0!</v>
      </c>
      <c r="F35" s="781"/>
      <c r="G35" s="778">
        <f>+SUMIF('4-Basis ruimtestaat'!$B$9:$B$1967,A35,'4-Basis ruimtestaat'!$U$9:$U$1967)</f>
        <v>0</v>
      </c>
      <c r="H35" s="782"/>
      <c r="I35" s="783"/>
      <c r="J35" s="784" t="e">
        <f t="shared" si="1"/>
        <v>#DIV/0!</v>
      </c>
      <c r="K35" s="785" t="e">
        <f>+(E35+F35+G35+H35)*'1-Contractblad totaal'!$G$14</f>
        <v>#DIV/0!</v>
      </c>
      <c r="L35" s="785" t="e">
        <f>+J35*'1-Contractblad totaal'!$G$17</f>
        <v>#DIV/0!</v>
      </c>
      <c r="M35" s="785">
        <f ca="1">+SUMIF('11-Machinekosten'!$A$12:$A$23,A35,'11-Machinekosten'!$Q$12:$Q$22)</f>
        <v>0</v>
      </c>
      <c r="N35" s="785">
        <f>+SUMIF('8-Additionele werkzaamheden'!$A$11:$A$31,A35,'8-Additionele werkzaamheden'!$H$11:$H$31)</f>
        <v>0</v>
      </c>
      <c r="O35" s="786">
        <f>+SUMIF('10-Glasbewassing'!$A$11:$A$117,A35,'10-Glasbewassing'!$I$11:$I$118)</f>
        <v>0</v>
      </c>
      <c r="P35" s="785">
        <f ca="1">SUMIF('12-Sanitaire voorzieningen'!$A$12:$A$218,A35,'12-Sanitaire voorzieningen'!$H$12:$H$217)</f>
        <v>0</v>
      </c>
      <c r="Q35" s="785"/>
      <c r="R35" s="785" t="e">
        <f t="shared" si="2"/>
        <v>#DIV/0!</v>
      </c>
      <c r="S35" s="787" t="e">
        <f t="shared" si="0"/>
        <v>#DIV/0!</v>
      </c>
    </row>
    <row r="36" spans="1:19" ht="15" customHeight="1">
      <c r="A36" s="789" t="s">
        <v>1291</v>
      </c>
      <c r="B36" s="777" t="s">
        <v>795</v>
      </c>
      <c r="C36" s="778">
        <f ca="1">+SUMIF('4-Basis ruimtestaat'!$B$9:$B$1967,A36,'4-Basis ruimtestaat'!$K$9:$K$386)</f>
        <v>0</v>
      </c>
      <c r="D36" s="779" cm="1">
        <f t="array" ref="D36">MAX(IF('4-Basis ruimtestaat'!B:B=A36,'4-Basis ruimtestaat'!P:P))</f>
        <v>0</v>
      </c>
      <c r="E36" s="780">
        <f>+SUMIF('4-Basis ruimtestaat'!$B$9:$B$1967,A36,'4-Basis ruimtestaat'!$T$9:$T$1967)</f>
        <v>0</v>
      </c>
      <c r="F36" s="781"/>
      <c r="G36" s="778">
        <f>+SUMIF('4-Basis ruimtestaat'!$B$9:$B$1967,A36,'4-Basis ruimtestaat'!$U$9:$U$1967)</f>
        <v>0</v>
      </c>
      <c r="H36" s="782"/>
      <c r="I36" s="783"/>
      <c r="J36" s="784">
        <f t="shared" si="1"/>
        <v>0</v>
      </c>
      <c r="K36" s="785" t="e">
        <f>+(E36+F36+G36+H36)*'1-Contractblad totaal'!$G$14</f>
        <v>#DIV/0!</v>
      </c>
      <c r="L36" s="785" t="e">
        <f>+J36*'1-Contractblad totaal'!$G$17</f>
        <v>#DIV/0!</v>
      </c>
      <c r="M36" s="785">
        <f ca="1">+SUMIF('11-Machinekosten'!$A$12:$A$23,A36,'11-Machinekosten'!$Q$12:$Q$22)</f>
        <v>0</v>
      </c>
      <c r="N36" s="785">
        <f>+SUMIF('8-Additionele werkzaamheden'!$A$11:$A$31,A36,'8-Additionele werkzaamheden'!$H$11:$H$31)</f>
        <v>0</v>
      </c>
      <c r="O36" s="786">
        <f>+SUMIF('10-Glasbewassing'!$A$11:$A$117,A36,'10-Glasbewassing'!$I$11:$I$118)</f>
        <v>0</v>
      </c>
      <c r="P36" s="785">
        <f ca="1">SUMIF('12-Sanitaire voorzieningen'!$A$12:$A$218,A36,'12-Sanitaire voorzieningen'!$H$12:$H$217)</f>
        <v>0</v>
      </c>
      <c r="Q36" s="785"/>
      <c r="R36" s="785" t="e">
        <f t="shared" si="2"/>
        <v>#DIV/0!</v>
      </c>
      <c r="S36" s="787" t="e">
        <f t="shared" si="0"/>
        <v>#DIV/0!</v>
      </c>
    </row>
    <row r="37" spans="1:19" ht="15" customHeight="1">
      <c r="A37" s="788" t="s">
        <v>1342</v>
      </c>
      <c r="B37" s="777" t="s">
        <v>795</v>
      </c>
      <c r="C37" s="778">
        <f ca="1">+SUMIF('4-Basis ruimtestaat'!$B$9:$B$1967,A37,'4-Basis ruimtestaat'!$K$9:$K$386)</f>
        <v>219</v>
      </c>
      <c r="D37" s="779" cm="1">
        <f t="array" ref="D37">MAX(IF('4-Basis ruimtestaat'!B:B=A37,'4-Basis ruimtestaat'!P:P))</f>
        <v>255</v>
      </c>
      <c r="E37" s="780" t="e">
        <f>+SUMIF('4-Basis ruimtestaat'!$B$9:$B$1967,A37,'4-Basis ruimtestaat'!$T$9:$T$1967)</f>
        <v>#DIV/0!</v>
      </c>
      <c r="F37" s="781"/>
      <c r="G37" s="778">
        <f>+SUMIF('4-Basis ruimtestaat'!$B$9:$B$1967,A37,'4-Basis ruimtestaat'!$U$9:$U$1967)</f>
        <v>0</v>
      </c>
      <c r="H37" s="782"/>
      <c r="I37" s="783"/>
      <c r="J37" s="784" t="e">
        <f t="shared" si="1"/>
        <v>#DIV/0!</v>
      </c>
      <c r="K37" s="785" t="e">
        <f>+(E37+F37+G37+H37)*'1-Contractblad totaal'!$G$14</f>
        <v>#DIV/0!</v>
      </c>
      <c r="L37" s="785" t="e">
        <f>+J37*'1-Contractblad totaal'!$G$17</f>
        <v>#DIV/0!</v>
      </c>
      <c r="M37" s="785">
        <f ca="1">+SUMIF('11-Machinekosten'!$A$12:$A$23,A37,'11-Machinekosten'!$Q$12:$Q$22)</f>
        <v>0</v>
      </c>
      <c r="N37" s="785">
        <f>+SUMIF('8-Additionele werkzaamheden'!$A$11:$A$31,A37,'8-Additionele werkzaamheden'!$H$11:$H$31)</f>
        <v>0</v>
      </c>
      <c r="O37" s="786">
        <f>+SUMIF('10-Glasbewassing'!$A$11:$A$117,A37,'10-Glasbewassing'!$I$11:$I$118)</f>
        <v>0</v>
      </c>
      <c r="P37" s="785">
        <f ca="1">SUMIF('12-Sanitaire voorzieningen'!$A$12:$A$218,A37,'12-Sanitaire voorzieningen'!$H$12:$H$217)</f>
        <v>0</v>
      </c>
      <c r="Q37" s="785"/>
      <c r="R37" s="785" t="e">
        <f t="shared" si="2"/>
        <v>#DIV/0!</v>
      </c>
      <c r="S37" s="787" t="e">
        <f t="shared" si="0"/>
        <v>#DIV/0!</v>
      </c>
    </row>
    <row r="38" spans="1:19" ht="15" customHeight="1">
      <c r="A38" s="776" t="s">
        <v>297</v>
      </c>
      <c r="B38" s="777" t="s">
        <v>795</v>
      </c>
      <c r="C38" s="778">
        <f ca="1">+SUMIF('4-Basis ruimtestaat'!$B$9:$B$1967,A38,'4-Basis ruimtestaat'!$K$9:$K$386)</f>
        <v>176</v>
      </c>
      <c r="D38" s="779" cm="1">
        <f t="array" ref="D38">MAX(IF('4-Basis ruimtestaat'!B:B=A38,'4-Basis ruimtestaat'!P:P))</f>
        <v>52</v>
      </c>
      <c r="E38" s="780" t="e">
        <f>+SUMIF('4-Basis ruimtestaat'!$B$9:$B$1967,A38,'4-Basis ruimtestaat'!$T$9:$T$1967)</f>
        <v>#DIV/0!</v>
      </c>
      <c r="F38" s="781"/>
      <c r="G38" s="778">
        <f>+SUMIF('4-Basis ruimtestaat'!$B$9:$B$1967,A38,'4-Basis ruimtestaat'!$U$9:$U$1967)</f>
        <v>0</v>
      </c>
      <c r="H38" s="782"/>
      <c r="I38" s="783"/>
      <c r="J38" s="784" t="e">
        <f t="shared" si="1"/>
        <v>#DIV/0!</v>
      </c>
      <c r="K38" s="785" t="e">
        <f>+(E38+F38+G38+H38)*'1-Contractblad totaal'!$G$14</f>
        <v>#DIV/0!</v>
      </c>
      <c r="L38" s="785" t="e">
        <f>+J38*'1-Contractblad totaal'!$G$17</f>
        <v>#DIV/0!</v>
      </c>
      <c r="M38" s="785">
        <f ca="1">+SUMIF('11-Machinekosten'!$A$12:$A$23,A38,'11-Machinekosten'!$Q$12:$Q$22)</f>
        <v>0</v>
      </c>
      <c r="N38" s="785">
        <f>+SUMIF('8-Additionele werkzaamheden'!$A$11:$A$31,A38,'8-Additionele werkzaamheden'!$H$11:$H$31)</f>
        <v>0</v>
      </c>
      <c r="O38" s="786">
        <f>+SUMIF('10-Glasbewassing'!$A$11:$A$117,A38,'10-Glasbewassing'!$I$11:$I$118)</f>
        <v>0</v>
      </c>
      <c r="P38" s="785">
        <f ca="1">SUMIF('12-Sanitaire voorzieningen'!$A$12:$A$218,A38,'12-Sanitaire voorzieningen'!$H$12:$H$217)</f>
        <v>0</v>
      </c>
      <c r="Q38" s="785"/>
      <c r="R38" s="785" t="e">
        <f t="shared" si="2"/>
        <v>#DIV/0!</v>
      </c>
      <c r="S38" s="787" t="e">
        <f t="shared" si="0"/>
        <v>#DIV/0!</v>
      </c>
    </row>
    <row r="39" spans="1:19" ht="15.75" customHeight="1">
      <c r="A39" s="789" t="s">
        <v>792</v>
      </c>
      <c r="B39" s="777" t="s">
        <v>795</v>
      </c>
      <c r="C39" s="778">
        <f ca="1">+SUMIF('4-Basis ruimtestaat'!$B$9:$B$1967,A39,'4-Basis ruimtestaat'!$K$9:$K$386)</f>
        <v>0</v>
      </c>
      <c r="D39" s="779" cm="1">
        <f t="array" ref="D39">MAX(IF('4-Basis ruimtestaat'!B:B=A39,'4-Basis ruimtestaat'!P:P))</f>
        <v>0</v>
      </c>
      <c r="E39" s="780">
        <f>+SUMIF('4-Basis ruimtestaat'!$B$9:$B$1967,A39,'4-Basis ruimtestaat'!$T$9:$T$1967)</f>
        <v>0</v>
      </c>
      <c r="F39" s="781"/>
      <c r="G39" s="778">
        <f>+SUMIF('4-Basis ruimtestaat'!$B$9:$B$1967,A39,'4-Basis ruimtestaat'!$U$9:$U$1967)</f>
        <v>0</v>
      </c>
      <c r="H39" s="782"/>
      <c r="I39" s="783"/>
      <c r="J39" s="784">
        <f t="shared" si="1"/>
        <v>0</v>
      </c>
      <c r="K39" s="785" t="e">
        <f>+(E39+F39+G39+H39)*'1-Contractblad totaal'!$G$14</f>
        <v>#DIV/0!</v>
      </c>
      <c r="L39" s="785" t="e">
        <f>+J39*'1-Contractblad totaal'!$G$17</f>
        <v>#DIV/0!</v>
      </c>
      <c r="M39" s="785">
        <f ca="1">+SUMIF('11-Machinekosten'!$A$12:$A$23,A39,'11-Machinekosten'!$Q$12:$Q$22)</f>
        <v>0</v>
      </c>
      <c r="N39" s="785">
        <f>+SUMIF('8-Additionele werkzaamheden'!$A$11:$A$31,A39,'8-Additionele werkzaamheden'!$H$11:$H$31)</f>
        <v>0</v>
      </c>
      <c r="O39" s="786">
        <f>+SUMIF('10-Glasbewassing'!$A$11:$A$117,A39,'10-Glasbewassing'!$I$11:$I$118)</f>
        <v>0</v>
      </c>
      <c r="P39" s="785">
        <f ca="1">SUMIF('12-Sanitaire voorzieningen'!$A$12:$A$218,A39,'12-Sanitaire voorzieningen'!$H$12:$H$217)</f>
        <v>0</v>
      </c>
      <c r="Q39" s="785"/>
      <c r="R39" s="785" t="e">
        <f t="shared" si="2"/>
        <v>#DIV/0!</v>
      </c>
      <c r="S39" s="787" t="e">
        <f t="shared" si="0"/>
        <v>#DIV/0!</v>
      </c>
    </row>
    <row r="40" spans="1:19" ht="15" customHeight="1">
      <c r="A40" s="776" t="s">
        <v>300</v>
      </c>
      <c r="B40" s="777" t="s">
        <v>795</v>
      </c>
      <c r="C40" s="778">
        <f ca="1">+SUMIF('4-Basis ruimtestaat'!$B$9:$B$1967,A40,'4-Basis ruimtestaat'!$K$9:$K$386)</f>
        <v>39.720000000000006</v>
      </c>
      <c r="D40" s="779" cm="1">
        <f t="array" ref="D40">MAX(IF('4-Basis ruimtestaat'!B:B=A40,'4-Basis ruimtestaat'!P:P))</f>
        <v>255</v>
      </c>
      <c r="E40" s="780" t="e">
        <f>+SUMIF('4-Basis ruimtestaat'!$B$9:$B$1967,A40,'4-Basis ruimtestaat'!$T$9:$T$1967)</f>
        <v>#DIV/0!</v>
      </c>
      <c r="F40" s="781"/>
      <c r="G40" s="778">
        <f>+SUMIF('4-Basis ruimtestaat'!$B$9:$B$1967,A40,'4-Basis ruimtestaat'!$U$9:$U$1967)</f>
        <v>0</v>
      </c>
      <c r="H40" s="782"/>
      <c r="I40" s="783"/>
      <c r="J40" s="784" t="e">
        <f t="shared" si="1"/>
        <v>#DIV/0!</v>
      </c>
      <c r="K40" s="785" t="e">
        <f>+(E40+F40+G40+H40)*'1-Contractblad totaal'!$G$14</f>
        <v>#DIV/0!</v>
      </c>
      <c r="L40" s="785" t="e">
        <f>+J40*'1-Contractblad totaal'!$G$17</f>
        <v>#DIV/0!</v>
      </c>
      <c r="M40" s="785">
        <f ca="1">+SUMIF('11-Machinekosten'!$A$12:$A$23,A40,'11-Machinekosten'!$Q$12:$Q$22)</f>
        <v>0</v>
      </c>
      <c r="N40" s="785">
        <f>+SUMIF('8-Additionele werkzaamheden'!$A$11:$A$31,A40,'8-Additionele werkzaamheden'!$H$11:$H$31)</f>
        <v>0</v>
      </c>
      <c r="O40" s="785">
        <f>+SUMIF('10-Glasbewassing'!$A$11:$A$117,A40,'10-Glasbewassing'!$I$11:$I$118)</f>
        <v>0</v>
      </c>
      <c r="P40" s="785">
        <f ca="1">SUMIF('12-Sanitaire voorzieningen'!$A$12:$A$218,A40,'12-Sanitaire voorzieningen'!$H$12:$H$217)</f>
        <v>0</v>
      </c>
      <c r="Q40" s="785"/>
      <c r="R40" s="785" t="e">
        <f t="shared" si="2"/>
        <v>#DIV/0!</v>
      </c>
      <c r="S40" s="787" t="e">
        <f t="shared" si="0"/>
        <v>#DIV/0!</v>
      </c>
    </row>
    <row r="41" spans="1:19" ht="15" customHeight="1">
      <c r="A41" s="788" t="s">
        <v>1353</v>
      </c>
      <c r="B41" s="777" t="s">
        <v>795</v>
      </c>
      <c r="C41" s="778">
        <f ca="1">+SUMIF('4-Basis ruimtestaat'!$B$9:$B$1967,A41,'4-Basis ruimtestaat'!$K$9:$K$386)</f>
        <v>183</v>
      </c>
      <c r="D41" s="779" cm="1">
        <f t="array" ref="D41">MAX(IF('4-Basis ruimtestaat'!B:B=A41,'4-Basis ruimtestaat'!P:P))</f>
        <v>255</v>
      </c>
      <c r="E41" s="780" t="e">
        <f>+SUMIF('4-Basis ruimtestaat'!$B$9:$B$1967,A41,'4-Basis ruimtestaat'!$T$9:$T$1967)</f>
        <v>#DIV/0!</v>
      </c>
      <c r="F41" s="781"/>
      <c r="G41" s="778">
        <f>+SUMIF('4-Basis ruimtestaat'!$B$9:$B$1967,A41,'4-Basis ruimtestaat'!$U$9:$U$1967)</f>
        <v>0</v>
      </c>
      <c r="H41" s="782"/>
      <c r="I41" s="783"/>
      <c r="J41" s="784" t="e">
        <f t="shared" si="1"/>
        <v>#DIV/0!</v>
      </c>
      <c r="K41" s="785" t="e">
        <f>+(E41+F41+G41+H41)*'1-Contractblad totaal'!$G$14</f>
        <v>#DIV/0!</v>
      </c>
      <c r="L41" s="785" t="e">
        <f>+J41*'1-Contractblad totaal'!$G$17</f>
        <v>#DIV/0!</v>
      </c>
      <c r="M41" s="785">
        <f ca="1">+SUMIF('11-Machinekosten'!$A$12:$A$23,A41,'11-Machinekosten'!$Q$12:$Q$22)</f>
        <v>0</v>
      </c>
      <c r="N41" s="785">
        <f>+SUMIF('8-Additionele werkzaamheden'!$A$11:$A$31,A41,'8-Additionele werkzaamheden'!$H$11:$H$31)</f>
        <v>0</v>
      </c>
      <c r="O41" s="785">
        <f>+SUMIF('10-Glasbewassing'!$A$11:$A$117,A41,'10-Glasbewassing'!$I$11:$I$118)</f>
        <v>0</v>
      </c>
      <c r="P41" s="785">
        <f ca="1">SUMIF('12-Sanitaire voorzieningen'!$A$12:$A$218,A41,'12-Sanitaire voorzieningen'!$H$12:$H$217)</f>
        <v>0</v>
      </c>
      <c r="Q41" s="785"/>
      <c r="R41" s="785" t="e">
        <f t="shared" si="2"/>
        <v>#DIV/0!</v>
      </c>
      <c r="S41" s="787" t="e">
        <f t="shared" si="0"/>
        <v>#DIV/0!</v>
      </c>
    </row>
    <row r="42" spans="1:19" ht="15" customHeight="1">
      <c r="A42" s="776" t="s">
        <v>303</v>
      </c>
      <c r="B42" s="777" t="s">
        <v>795</v>
      </c>
      <c r="C42" s="778">
        <f ca="1">+SUMIF('4-Basis ruimtestaat'!$B$9:$B$1967,A42,'4-Basis ruimtestaat'!$K$9:$K$386)</f>
        <v>105</v>
      </c>
      <c r="D42" s="779" cm="1">
        <f t="array" ref="D42">MAX(IF('4-Basis ruimtestaat'!B:B=A42,'4-Basis ruimtestaat'!P:P))</f>
        <v>255</v>
      </c>
      <c r="E42" s="780" t="e">
        <f>+SUMIF('4-Basis ruimtestaat'!$B$9:$B$1967,A42,'4-Basis ruimtestaat'!$T$9:$T$1967)</f>
        <v>#DIV/0!</v>
      </c>
      <c r="F42" s="781"/>
      <c r="G42" s="778">
        <f>+SUMIF('4-Basis ruimtestaat'!$B$9:$B$1967,A42,'4-Basis ruimtestaat'!$U$9:$U$1967)</f>
        <v>0</v>
      </c>
      <c r="H42" s="782"/>
      <c r="I42" s="783"/>
      <c r="J42" s="784" t="e">
        <f t="shared" si="1"/>
        <v>#DIV/0!</v>
      </c>
      <c r="K42" s="785" t="e">
        <f>+(E42+F42+G42+H42)*'1-Contractblad totaal'!$G$14</f>
        <v>#DIV/0!</v>
      </c>
      <c r="L42" s="785" t="e">
        <f>+J42*'1-Contractblad totaal'!$G$17</f>
        <v>#DIV/0!</v>
      </c>
      <c r="M42" s="785">
        <f ca="1">+SUMIF('11-Machinekosten'!$A$12:$A$23,A42,'11-Machinekosten'!$Q$12:$Q$22)</f>
        <v>0</v>
      </c>
      <c r="N42" s="785">
        <f>+SUMIF('8-Additionele werkzaamheden'!$A$11:$A$31,A42,'8-Additionele werkzaamheden'!$H$11:$H$31)</f>
        <v>0</v>
      </c>
      <c r="O42" s="785">
        <f>+SUMIF('10-Glasbewassing'!$A$11:$A$117,A42,'10-Glasbewassing'!$I$11:$I$118)</f>
        <v>0</v>
      </c>
      <c r="P42" s="785">
        <f ca="1">SUMIF('12-Sanitaire voorzieningen'!$A$12:$A$218,A42,'12-Sanitaire voorzieningen'!$H$12:$H$217)</f>
        <v>0</v>
      </c>
      <c r="Q42" s="785"/>
      <c r="R42" s="785" t="e">
        <f t="shared" si="2"/>
        <v>#DIV/0!</v>
      </c>
      <c r="S42" s="787" t="e">
        <f t="shared" si="0"/>
        <v>#DIV/0!</v>
      </c>
    </row>
    <row r="43" spans="1:19" ht="15" customHeight="1">
      <c r="A43" s="776" t="s">
        <v>304</v>
      </c>
      <c r="B43" s="777" t="s">
        <v>795</v>
      </c>
      <c r="C43" s="778">
        <f ca="1">+SUMIF('4-Basis ruimtestaat'!$B$9:$B$1967,A43,'4-Basis ruimtestaat'!$K$9:$K$386)</f>
        <v>90.89</v>
      </c>
      <c r="D43" s="779" cm="1">
        <f t="array" ref="D43">MAX(IF('4-Basis ruimtestaat'!B:B=A43,'4-Basis ruimtestaat'!P:P))</f>
        <v>255</v>
      </c>
      <c r="E43" s="780" t="e">
        <f>+SUMIF('4-Basis ruimtestaat'!$B$9:$B$1967,A43,'4-Basis ruimtestaat'!$T$9:$T$1967)</f>
        <v>#DIV/0!</v>
      </c>
      <c r="F43" s="781"/>
      <c r="G43" s="778">
        <f>+SUMIF('4-Basis ruimtestaat'!$B$9:$B$1967,A43,'4-Basis ruimtestaat'!$U$9:$U$1967)</f>
        <v>0</v>
      </c>
      <c r="H43" s="782"/>
      <c r="I43" s="783"/>
      <c r="J43" s="784" t="e">
        <f t="shared" si="1"/>
        <v>#DIV/0!</v>
      </c>
      <c r="K43" s="785" t="e">
        <f>+(E43+F43+G43+H43)*'1-Contractblad totaal'!$G$14</f>
        <v>#DIV/0!</v>
      </c>
      <c r="L43" s="785" t="e">
        <f>+J43*'1-Contractblad totaal'!$G$17</f>
        <v>#DIV/0!</v>
      </c>
      <c r="M43" s="785">
        <f ca="1">+SUMIF('11-Machinekosten'!$A$12:$A$23,A43,'11-Machinekosten'!$Q$12:$Q$22)</f>
        <v>0</v>
      </c>
      <c r="N43" s="785">
        <f>+SUMIF('8-Additionele werkzaamheden'!$A$11:$A$31,A43,'8-Additionele werkzaamheden'!$H$11:$H$31)</f>
        <v>0</v>
      </c>
      <c r="O43" s="785">
        <f>+SUMIF('10-Glasbewassing'!$A$11:$A$117,A43,'10-Glasbewassing'!$I$11:$I$118)</f>
        <v>0</v>
      </c>
      <c r="P43" s="785">
        <f ca="1">SUMIF('12-Sanitaire voorzieningen'!$A$12:$A$218,A43,'12-Sanitaire voorzieningen'!$H$12:$H$217)</f>
        <v>0</v>
      </c>
      <c r="Q43" s="785"/>
      <c r="R43" s="785" t="e">
        <f t="shared" si="2"/>
        <v>#DIV/0!</v>
      </c>
      <c r="S43" s="787" t="e">
        <f t="shared" si="0"/>
        <v>#DIV/0!</v>
      </c>
    </row>
    <row r="44" spans="1:19" ht="15" customHeight="1">
      <c r="A44" s="776" t="s">
        <v>299</v>
      </c>
      <c r="B44" s="777" t="s">
        <v>795</v>
      </c>
      <c r="C44" s="778">
        <f ca="1">+SUMIF('4-Basis ruimtestaat'!$B$9:$B$1967,A44,'4-Basis ruimtestaat'!$K$9:$K$386)</f>
        <v>697.5</v>
      </c>
      <c r="D44" s="779" cm="1">
        <f t="array" ref="D44">MAX(IF('4-Basis ruimtestaat'!B:B=A44,'4-Basis ruimtestaat'!P:P))</f>
        <v>255</v>
      </c>
      <c r="E44" s="780" t="e">
        <f>+SUMIF('4-Basis ruimtestaat'!$B$9:$B$1967,A44,'4-Basis ruimtestaat'!$T$9:$T$1967)</f>
        <v>#DIV/0!</v>
      </c>
      <c r="F44" s="781"/>
      <c r="G44" s="778">
        <f>+SUMIF('4-Basis ruimtestaat'!$B$9:$B$1967,A44,'4-Basis ruimtestaat'!$U$9:$U$1967)</f>
        <v>0</v>
      </c>
      <c r="H44" s="782"/>
      <c r="I44" s="783"/>
      <c r="J44" s="784" t="e">
        <f t="shared" si="1"/>
        <v>#DIV/0!</v>
      </c>
      <c r="K44" s="785" t="e">
        <f>+(E44+F44+G44+H44)*'1-Contractblad totaal'!$G$14</f>
        <v>#DIV/0!</v>
      </c>
      <c r="L44" s="785" t="e">
        <f>+J44*'1-Contractblad totaal'!$G$17</f>
        <v>#DIV/0!</v>
      </c>
      <c r="M44" s="785">
        <f ca="1">+SUMIF('11-Machinekosten'!$A$12:$A$23,A44,'11-Machinekosten'!$Q$12:$Q$22)</f>
        <v>0</v>
      </c>
      <c r="N44" s="785">
        <f>+SUMIF('8-Additionele werkzaamheden'!$A$11:$A$31,A44,'8-Additionele werkzaamheden'!$H$11:$H$31)</f>
        <v>0</v>
      </c>
      <c r="O44" s="785">
        <f>+SUMIF('10-Glasbewassing'!$A$11:$A$117,A44,'10-Glasbewassing'!$I$11:$I$118)</f>
        <v>0</v>
      </c>
      <c r="P44" s="785">
        <f ca="1">SUMIF('12-Sanitaire voorzieningen'!$A$12:$A$218,A44,'12-Sanitaire voorzieningen'!$H$12:$H$217)</f>
        <v>0</v>
      </c>
      <c r="Q44" s="785"/>
      <c r="R44" s="785" t="e">
        <f t="shared" si="2"/>
        <v>#DIV/0!</v>
      </c>
      <c r="S44" s="787" t="e">
        <f t="shared" si="0"/>
        <v>#DIV/0!</v>
      </c>
    </row>
    <row r="45" spans="1:19" ht="15" customHeight="1" thickBot="1">
      <c r="A45" s="791" t="s">
        <v>1248</v>
      </c>
      <c r="B45" s="792" t="s">
        <v>795</v>
      </c>
      <c r="C45" s="793">
        <f ca="1">+SUMIF('4-Basis ruimtestaat'!$B$9:$B$1967,A45,'4-Basis ruimtestaat'!$K$9:$K$386)</f>
        <v>0</v>
      </c>
      <c r="D45" s="794" cm="1">
        <f t="array" ref="D45">MAX(IF('4-Basis ruimtestaat'!B:B=A45,'4-Basis ruimtestaat'!P:P))</f>
        <v>0</v>
      </c>
      <c r="E45" s="795">
        <f>+SUMIF('4-Basis ruimtestaat'!$B$9:$B$1967,A45,'4-Basis ruimtestaat'!$T$9:$T$1967)</f>
        <v>0</v>
      </c>
      <c r="F45" s="796"/>
      <c r="G45" s="793">
        <f>+SUMIF('4-Basis ruimtestaat'!$B$9:$B$1967,A45,'4-Basis ruimtestaat'!$U$9:$U$1967)</f>
        <v>0</v>
      </c>
      <c r="H45" s="797"/>
      <c r="I45" s="798"/>
      <c r="J45" s="799">
        <f t="shared" si="1"/>
        <v>0</v>
      </c>
      <c r="K45" s="800" t="e">
        <f>+(E45+F45+G45+H45)*'1-Contractblad totaal'!$G$14</f>
        <v>#DIV/0!</v>
      </c>
      <c r="L45" s="800" t="e">
        <f>+J45*'1-Contractblad totaal'!$G$17</f>
        <v>#DIV/0!</v>
      </c>
      <c r="M45" s="800">
        <f ca="1">+SUMIF('11-Machinekosten'!$A$12:$A$23,A45,'11-Machinekosten'!$Q$12:$Q$22)</f>
        <v>0</v>
      </c>
      <c r="N45" s="800">
        <f>+SUMIF('8-Additionele werkzaamheden'!$A$11:$A$31,A45,'8-Additionele werkzaamheden'!$H$11:$H$31)</f>
        <v>0</v>
      </c>
      <c r="O45" s="800">
        <f>+SUMIF('10-Glasbewassing'!$A$11:$A$117,A45,'10-Glasbewassing'!$I$11:$I$118)</f>
        <v>0</v>
      </c>
      <c r="P45" s="800">
        <f ca="1">SUMIF('12-Sanitaire voorzieningen'!$A$12:$A$218,A45,'12-Sanitaire voorzieningen'!$H$12:$H$217)</f>
        <v>0</v>
      </c>
      <c r="Q45" s="800"/>
      <c r="R45" s="800" t="e">
        <f t="shared" si="2"/>
        <v>#DIV/0!</v>
      </c>
      <c r="S45" s="801" t="e">
        <f t="shared" si="0"/>
        <v>#DIV/0!</v>
      </c>
    </row>
    <row r="46" spans="1:19" ht="15" customHeight="1">
      <c r="A46" s="765" t="s">
        <v>1238</v>
      </c>
      <c r="B46" s="766" t="s">
        <v>795</v>
      </c>
      <c r="C46" s="767">
        <f ca="1">+SUMIF('4-Basis ruimtestaat'!$B$9:$B$1967,A46,'4-Basis ruimtestaat'!$K$9:$K$386)</f>
        <v>640.08999999999992</v>
      </c>
      <c r="D46" s="768" cm="1">
        <f t="array" ref="D46">MAX(IF('4-Basis ruimtestaat'!B:B=A46,'4-Basis ruimtestaat'!P:P))</f>
        <v>255</v>
      </c>
      <c r="E46" s="769" t="e">
        <f>+SUMIF('4-Basis ruimtestaat'!$B$9:$B$1967,A46,'4-Basis ruimtestaat'!$T$9:$T$1967)</f>
        <v>#DIV/0!</v>
      </c>
      <c r="F46" s="770"/>
      <c r="G46" s="767">
        <f>+SUMIF('4-Basis ruimtestaat'!$B$9:$B$1967,A46,'4-Basis ruimtestaat'!$U$9:$U$1967)</f>
        <v>0</v>
      </c>
      <c r="H46" s="771"/>
      <c r="I46" s="772"/>
      <c r="J46" s="773" t="e">
        <f>+(E46+G46)*I46</f>
        <v>#DIV/0!</v>
      </c>
      <c r="K46" s="774" t="e">
        <f>+(E46+F46+G46+H46)*'1-Contractblad totaal'!$G$14</f>
        <v>#DIV/0!</v>
      </c>
      <c r="L46" s="774" t="e">
        <f>+J46*'1-Contractblad totaal'!$G$17</f>
        <v>#DIV/0!</v>
      </c>
      <c r="M46" s="774">
        <f ca="1">+SUMIF('11-Machinekosten'!$A$12:$A$23,A46,'11-Machinekosten'!$Q$12:$Q$22)</f>
        <v>0</v>
      </c>
      <c r="N46" s="774">
        <f>+SUMIF('8-Additionele werkzaamheden'!$A$11:$A$31,A46,'8-Additionele werkzaamheden'!$H$11:$H$31)</f>
        <v>0</v>
      </c>
      <c r="O46" s="774">
        <f>+SUMIF('10-Glasbewassing'!$A$11:$A$117,A46,'10-Glasbewassing'!$I$11:$I$118)</f>
        <v>0</v>
      </c>
      <c r="P46" s="774">
        <f ca="1">SUMIF('12-Sanitaire voorzieningen'!$A$12:$A$218,A46,'12-Sanitaire voorzieningen'!$H$12:$H$217)</f>
        <v>0</v>
      </c>
      <c r="Q46" s="774"/>
      <c r="R46" s="774" t="e">
        <f t="shared" si="2"/>
        <v>#DIV/0!</v>
      </c>
      <c r="S46" s="775" t="e">
        <f t="shared" si="0"/>
        <v>#DIV/0!</v>
      </c>
    </row>
    <row r="47" spans="1:19" ht="15" customHeight="1">
      <c r="A47" s="776" t="s">
        <v>1237</v>
      </c>
      <c r="B47" s="777" t="s">
        <v>795</v>
      </c>
      <c r="C47" s="778">
        <f ca="1">+SUMIF('4-Basis ruimtestaat'!$B$9:$B$1967,A47,'4-Basis ruimtestaat'!$K$9:$K$386)</f>
        <v>680.61</v>
      </c>
      <c r="D47" s="779" cm="1">
        <f t="array" ref="D47">MAX(IF('4-Basis ruimtestaat'!B:B=A47,'4-Basis ruimtestaat'!P:P))</f>
        <v>255</v>
      </c>
      <c r="E47" s="780" t="e">
        <f>+SUMIF('4-Basis ruimtestaat'!$B$9:$B$1967,A47,'4-Basis ruimtestaat'!$T$9:$T$1967)</f>
        <v>#DIV/0!</v>
      </c>
      <c r="F47" s="781"/>
      <c r="G47" s="778">
        <f>+SUMIF('4-Basis ruimtestaat'!$B$9:$B$1967,A47,'4-Basis ruimtestaat'!$U$9:$U$1967)</f>
        <v>0</v>
      </c>
      <c r="H47" s="782"/>
      <c r="I47" s="783"/>
      <c r="J47" s="784" t="e">
        <f t="shared" si="1"/>
        <v>#DIV/0!</v>
      </c>
      <c r="K47" s="785" t="e">
        <f>+(E47+F47+G47+H47)*'1-Contractblad totaal'!$G$14</f>
        <v>#DIV/0!</v>
      </c>
      <c r="L47" s="785" t="e">
        <f>+J47*'1-Contractblad totaal'!$G$17</f>
        <v>#DIV/0!</v>
      </c>
      <c r="M47" s="785">
        <f ca="1">+SUMIF('11-Machinekosten'!$A$12:$A$23,A47,'11-Machinekosten'!$Q$12:$Q$22)</f>
        <v>0</v>
      </c>
      <c r="N47" s="785">
        <f>+SUMIF('8-Additionele werkzaamheden'!$A$11:$A$31,A47,'8-Additionele werkzaamheden'!$H$11:$H$31)</f>
        <v>0</v>
      </c>
      <c r="O47" s="785">
        <f>+SUMIF('10-Glasbewassing'!$A$11:$A$117,A47,'10-Glasbewassing'!$I$11:$I$118)</f>
        <v>0</v>
      </c>
      <c r="P47" s="785">
        <f ca="1">SUMIF('12-Sanitaire voorzieningen'!$A$12:$A$218,A47,'12-Sanitaire voorzieningen'!$H$12:$H$217)</f>
        <v>0</v>
      </c>
      <c r="Q47" s="785"/>
      <c r="R47" s="785" t="e">
        <f t="shared" si="2"/>
        <v>#DIV/0!</v>
      </c>
      <c r="S47" s="787" t="e">
        <f t="shared" si="0"/>
        <v>#DIV/0!</v>
      </c>
    </row>
    <row r="48" spans="1:19" ht="15" customHeight="1">
      <c r="A48" s="776" t="s">
        <v>1239</v>
      </c>
      <c r="B48" s="777" t="s">
        <v>795</v>
      </c>
      <c r="C48" s="778">
        <f ca="1">+SUMIF('4-Basis ruimtestaat'!$B$9:$B$1967,A48,'4-Basis ruimtestaat'!$K$9:$K$386)</f>
        <v>2205.5600000000004</v>
      </c>
      <c r="D48" s="779" cm="1">
        <f t="array" ref="D48">MAX(IF('4-Basis ruimtestaat'!B:B=A48,'4-Basis ruimtestaat'!P:P))</f>
        <v>104</v>
      </c>
      <c r="E48" s="780" t="e">
        <f>+SUMIF('4-Basis ruimtestaat'!$B$9:$B$1967,A48,'4-Basis ruimtestaat'!$T$9:$T$1967)</f>
        <v>#DIV/0!</v>
      </c>
      <c r="F48" s="781"/>
      <c r="G48" s="778">
        <f>+SUMIF('4-Basis ruimtestaat'!$B$9:$B$1967,A48,'4-Basis ruimtestaat'!$U$9:$U$1967)</f>
        <v>0</v>
      </c>
      <c r="H48" s="782"/>
      <c r="I48" s="783"/>
      <c r="J48" s="784" t="e">
        <f t="shared" si="1"/>
        <v>#DIV/0!</v>
      </c>
      <c r="K48" s="785" t="e">
        <f>+(E48+F48+G48+H48)*'1-Contractblad totaal'!$G$14</f>
        <v>#DIV/0!</v>
      </c>
      <c r="L48" s="785" t="e">
        <f>+J48*'1-Contractblad totaal'!$G$17</f>
        <v>#DIV/0!</v>
      </c>
      <c r="M48" s="785">
        <f ca="1">+SUMIF('11-Machinekosten'!$A$12:$A$23,A48,'11-Machinekosten'!$Q$12:$Q$22)</f>
        <v>0</v>
      </c>
      <c r="N48" s="785">
        <f>+SUMIF('8-Additionele werkzaamheden'!$A$11:$A$31,A48,'8-Additionele werkzaamheden'!$H$11:$H$31)</f>
        <v>0</v>
      </c>
      <c r="O48" s="785">
        <f>+SUMIF('10-Glasbewassing'!$A$11:$A$117,A48,'10-Glasbewassing'!$I$11:$I$118)</f>
        <v>0</v>
      </c>
      <c r="P48" s="785">
        <f ca="1">SUMIF('12-Sanitaire voorzieningen'!$A$12:$A$218,A48,'12-Sanitaire voorzieningen'!$H$12:$H$217)</f>
        <v>0</v>
      </c>
      <c r="Q48" s="785"/>
      <c r="R48" s="785" t="e">
        <f t="shared" si="2"/>
        <v>#DIV/0!</v>
      </c>
      <c r="S48" s="787" t="e">
        <f t="shared" si="0"/>
        <v>#DIV/0!</v>
      </c>
    </row>
    <row r="49" spans="1:21" ht="15" customHeight="1">
      <c r="A49" s="776" t="s">
        <v>1240</v>
      </c>
      <c r="B49" s="777" t="s">
        <v>795</v>
      </c>
      <c r="C49" s="778">
        <f ca="1">+SUMIF('4-Basis ruimtestaat'!$B$9:$B$1967,A49,'4-Basis ruimtestaat'!$K$9:$K$386)</f>
        <v>3658.2300000000005</v>
      </c>
      <c r="D49" s="779" cm="1">
        <f t="array" ref="D49">MAX(IF('4-Basis ruimtestaat'!B:B=A49,'4-Basis ruimtestaat'!P:P))</f>
        <v>255</v>
      </c>
      <c r="E49" s="780" t="e">
        <f>+SUMIF('4-Basis ruimtestaat'!$B$9:$B$1967,A49,'4-Basis ruimtestaat'!$T$9:$T$1967)</f>
        <v>#DIV/0!</v>
      </c>
      <c r="F49" s="781"/>
      <c r="G49" s="778">
        <f>+SUMIF('4-Basis ruimtestaat'!$B$9:$B$1967,A49,'4-Basis ruimtestaat'!$U$9:$U$1967)</f>
        <v>0</v>
      </c>
      <c r="H49" s="782"/>
      <c r="I49" s="783"/>
      <c r="J49" s="784" t="e">
        <f t="shared" si="1"/>
        <v>#DIV/0!</v>
      </c>
      <c r="K49" s="785" t="e">
        <f>+(E49+F49+G49+H49)*'1-Contractblad totaal'!$G$14</f>
        <v>#DIV/0!</v>
      </c>
      <c r="L49" s="785" t="e">
        <f>+J49*'1-Contractblad totaal'!$G$17</f>
        <v>#DIV/0!</v>
      </c>
      <c r="M49" s="785">
        <f ca="1">+SUMIF('11-Machinekosten'!$A$12:$A$23,A49,'11-Machinekosten'!$Q$12:$Q$22)</f>
        <v>0</v>
      </c>
      <c r="N49" s="785">
        <f>+SUMIF('8-Additionele werkzaamheden'!$A$11:$A$31,A49,'8-Additionele werkzaamheden'!$H$11:$H$31)</f>
        <v>0</v>
      </c>
      <c r="O49" s="785">
        <f>+SUMIF('10-Glasbewassing'!$A$11:$A$117,A49,'10-Glasbewassing'!$I$11:$I$118)</f>
        <v>0</v>
      </c>
      <c r="P49" s="785">
        <f ca="1">SUMIF('12-Sanitaire voorzieningen'!$A$12:$A$218,A49,'12-Sanitaire voorzieningen'!$H$12:$H$217)</f>
        <v>0</v>
      </c>
      <c r="Q49" s="785"/>
      <c r="R49" s="785" t="e">
        <f t="shared" si="2"/>
        <v>#DIV/0!</v>
      </c>
      <c r="S49" s="787" t="e">
        <f t="shared" si="0"/>
        <v>#DIV/0!</v>
      </c>
    </row>
    <row r="50" spans="1:21" ht="15" customHeight="1">
      <c r="A50" s="776" t="s">
        <v>1241</v>
      </c>
      <c r="B50" s="777" t="s">
        <v>795</v>
      </c>
      <c r="C50" s="778">
        <f ca="1">+SUMIF('4-Basis ruimtestaat'!$B$9:$B$1967,A50,'4-Basis ruimtestaat'!$K$9:$K$386)</f>
        <v>4658.3000000000011</v>
      </c>
      <c r="D50" s="779" cm="1">
        <f t="array" ref="D50">MAX(IF('4-Basis ruimtestaat'!B:B=A50,'4-Basis ruimtestaat'!P:P))</f>
        <v>255</v>
      </c>
      <c r="E50" s="780" t="e">
        <f>+SUMIF('4-Basis ruimtestaat'!$B$9:$B$1967,A50,'4-Basis ruimtestaat'!$T$9:$T$1967)</f>
        <v>#DIV/0!</v>
      </c>
      <c r="F50" s="781"/>
      <c r="G50" s="778">
        <f>+SUMIF('4-Basis ruimtestaat'!$B$9:$B$1967,A50,'4-Basis ruimtestaat'!$U$9:$U$1967)</f>
        <v>0</v>
      </c>
      <c r="H50" s="782"/>
      <c r="I50" s="783"/>
      <c r="J50" s="784" t="e">
        <f t="shared" si="1"/>
        <v>#DIV/0!</v>
      </c>
      <c r="K50" s="785" t="e">
        <f>+(E50+F50+G50+H50)*'1-Contractblad totaal'!$G$14</f>
        <v>#DIV/0!</v>
      </c>
      <c r="L50" s="785" t="e">
        <f>+J50*'1-Contractblad totaal'!$G$17</f>
        <v>#DIV/0!</v>
      </c>
      <c r="M50" s="785">
        <f ca="1">+SUMIF('11-Machinekosten'!$A$12:$A$23,A50,'11-Machinekosten'!$Q$12:$Q$22)</f>
        <v>0</v>
      </c>
      <c r="N50" s="785">
        <f>+SUMIF('8-Additionele werkzaamheden'!$A$11:$A$31,A50,'8-Additionele werkzaamheden'!$H$11:$H$31)</f>
        <v>0</v>
      </c>
      <c r="O50" s="785">
        <f>+SUMIF('10-Glasbewassing'!$A$11:$A$117,A50,'10-Glasbewassing'!$I$11:$I$118)</f>
        <v>0</v>
      </c>
      <c r="P50" s="785">
        <f ca="1">SUMIF('12-Sanitaire voorzieningen'!$A$12:$A$218,A50,'12-Sanitaire voorzieningen'!$H$12:$H$217)</f>
        <v>0</v>
      </c>
      <c r="Q50" s="785"/>
      <c r="R50" s="785" t="e">
        <f t="shared" si="2"/>
        <v>#DIV/0!</v>
      </c>
      <c r="S50" s="787" t="e">
        <f t="shared" si="0"/>
        <v>#DIV/0!</v>
      </c>
    </row>
    <row r="51" spans="1:21" ht="15" customHeight="1">
      <c r="A51" s="776" t="s">
        <v>1242</v>
      </c>
      <c r="B51" s="777" t="s">
        <v>795</v>
      </c>
      <c r="C51" s="778">
        <f ca="1">+SUMIF('4-Basis ruimtestaat'!$B$9:$B$1967,A51,'4-Basis ruimtestaat'!$K$9:$K$386)</f>
        <v>768.75</v>
      </c>
      <c r="D51" s="779" cm="1">
        <f t="array" ref="D51">MAX(IF('4-Basis ruimtestaat'!B:B=A51,'4-Basis ruimtestaat'!P:P))</f>
        <v>255</v>
      </c>
      <c r="E51" s="780" t="e">
        <f>+SUMIF('4-Basis ruimtestaat'!$B$9:$B$1967,A51,'4-Basis ruimtestaat'!$T$9:$T$1967)</f>
        <v>#DIV/0!</v>
      </c>
      <c r="F51" s="781"/>
      <c r="G51" s="778">
        <f>+SUMIF('4-Basis ruimtestaat'!$B$9:$B$1967,A51,'4-Basis ruimtestaat'!$U$9:$U$1967)</f>
        <v>0</v>
      </c>
      <c r="H51" s="782"/>
      <c r="I51" s="783"/>
      <c r="J51" s="784" t="e">
        <f t="shared" si="1"/>
        <v>#DIV/0!</v>
      </c>
      <c r="K51" s="785" t="e">
        <f>+(E51+F51+G51+H51)*'1-Contractblad totaal'!$G$14</f>
        <v>#DIV/0!</v>
      </c>
      <c r="L51" s="785" t="e">
        <f>+J51*'1-Contractblad totaal'!$G$17</f>
        <v>#DIV/0!</v>
      </c>
      <c r="M51" s="785">
        <f ca="1">+SUMIF('11-Machinekosten'!$A$12:$A$23,A51,'11-Machinekosten'!$Q$12:$Q$22)</f>
        <v>0</v>
      </c>
      <c r="N51" s="785">
        <f>+SUMIF('8-Additionele werkzaamheden'!$A$11:$A$31,A51,'8-Additionele werkzaamheden'!$H$11:$H$31)</f>
        <v>0</v>
      </c>
      <c r="O51" s="785">
        <f>+SUMIF('10-Glasbewassing'!$A$11:$A$117,A51,'10-Glasbewassing'!$I$11:$I$118)</f>
        <v>0</v>
      </c>
      <c r="P51" s="785">
        <f ca="1">SUMIF('12-Sanitaire voorzieningen'!$A$12:$A$218,A51,'12-Sanitaire voorzieningen'!$H$12:$H$217)</f>
        <v>0</v>
      </c>
      <c r="Q51" s="785"/>
      <c r="R51" s="785" t="e">
        <f t="shared" si="2"/>
        <v>#DIV/0!</v>
      </c>
      <c r="S51" s="787" t="e">
        <f t="shared" si="0"/>
        <v>#DIV/0!</v>
      </c>
    </row>
    <row r="52" spans="1:21" ht="15" customHeight="1">
      <c r="A52" s="776" t="s">
        <v>1243</v>
      </c>
      <c r="B52" s="777" t="s">
        <v>795</v>
      </c>
      <c r="C52" s="778">
        <f ca="1">+SUMIF('4-Basis ruimtestaat'!$B$9:$B$1967,A52,'4-Basis ruimtestaat'!$K$9:$K$386)</f>
        <v>635.08000000000004</v>
      </c>
      <c r="D52" s="779" cm="1">
        <f t="array" ref="D52">MAX(IF('4-Basis ruimtestaat'!B:B=A52,'4-Basis ruimtestaat'!P:P))</f>
        <v>255</v>
      </c>
      <c r="E52" s="780" t="e">
        <f>+SUMIF('4-Basis ruimtestaat'!$B$9:$B$1967,A52,'4-Basis ruimtestaat'!$T$9:$T$1967)</f>
        <v>#DIV/0!</v>
      </c>
      <c r="F52" s="781"/>
      <c r="G52" s="778">
        <f>+SUMIF('4-Basis ruimtestaat'!$B$9:$B$1967,A52,'4-Basis ruimtestaat'!$U$9:$U$1967)</f>
        <v>0</v>
      </c>
      <c r="H52" s="782"/>
      <c r="I52" s="783"/>
      <c r="J52" s="784" t="e">
        <f t="shared" si="1"/>
        <v>#DIV/0!</v>
      </c>
      <c r="K52" s="785" t="e">
        <f>+(E52+F52+G52+H52)*'1-Contractblad totaal'!$G$14</f>
        <v>#DIV/0!</v>
      </c>
      <c r="L52" s="785" t="e">
        <f>+J52*'1-Contractblad totaal'!$G$17</f>
        <v>#DIV/0!</v>
      </c>
      <c r="M52" s="785">
        <f ca="1">+SUMIF('11-Machinekosten'!$A$12:$A$23,A52,'11-Machinekosten'!$Q$12:$Q$22)</f>
        <v>0</v>
      </c>
      <c r="N52" s="785">
        <f>+SUMIF('8-Additionele werkzaamheden'!$A$11:$A$31,A52,'8-Additionele werkzaamheden'!$H$11:$H$31)</f>
        <v>0</v>
      </c>
      <c r="O52" s="785">
        <f>+SUMIF('10-Glasbewassing'!$A$11:$A$117,A52,'10-Glasbewassing'!$I$11:$I$118)</f>
        <v>0</v>
      </c>
      <c r="P52" s="785">
        <f ca="1">SUMIF('12-Sanitaire voorzieningen'!$A$12:$A$218,A52,'12-Sanitaire voorzieningen'!$H$12:$H$217)</f>
        <v>0</v>
      </c>
      <c r="Q52" s="785"/>
      <c r="R52" s="785" t="e">
        <f t="shared" si="2"/>
        <v>#DIV/0!</v>
      </c>
      <c r="S52" s="787" t="e">
        <f t="shared" si="0"/>
        <v>#DIV/0!</v>
      </c>
    </row>
    <row r="53" spans="1:21" ht="15" customHeight="1">
      <c r="A53" s="776" t="s">
        <v>1244</v>
      </c>
      <c r="B53" s="777" t="s">
        <v>795</v>
      </c>
      <c r="C53" s="778">
        <f ca="1">+SUMIF('4-Basis ruimtestaat'!$B$9:$B$1967,A53,'4-Basis ruimtestaat'!$K$9:$K$386)</f>
        <v>2292.659999999998</v>
      </c>
      <c r="D53" s="779" cm="1">
        <f t="array" ref="D53">MAX(IF('4-Basis ruimtestaat'!B:B=A53,'4-Basis ruimtestaat'!P:P))</f>
        <v>255</v>
      </c>
      <c r="E53" s="780" t="e">
        <f>+SUMIF('4-Basis ruimtestaat'!$B$9:$B$1967,A53,'4-Basis ruimtestaat'!$T$9:$T$1967)</f>
        <v>#DIV/0!</v>
      </c>
      <c r="F53" s="781"/>
      <c r="G53" s="778">
        <f>+SUMIF('4-Basis ruimtestaat'!$B$9:$B$1967,A53,'4-Basis ruimtestaat'!$U$9:$U$1967)</f>
        <v>0</v>
      </c>
      <c r="H53" s="782"/>
      <c r="I53" s="783"/>
      <c r="J53" s="784" t="e">
        <f t="shared" si="1"/>
        <v>#DIV/0!</v>
      </c>
      <c r="K53" s="785" t="e">
        <f>+(E53+F53+G53+H53)*'1-Contractblad totaal'!$G$14</f>
        <v>#DIV/0!</v>
      </c>
      <c r="L53" s="785" t="e">
        <f>+J53*'1-Contractblad totaal'!$G$17</f>
        <v>#DIV/0!</v>
      </c>
      <c r="M53" s="785">
        <f ca="1">+SUMIF('11-Machinekosten'!$A$12:$A$23,A53,'11-Machinekosten'!$Q$12:$Q$22)</f>
        <v>0</v>
      </c>
      <c r="N53" s="785">
        <f>+SUMIF('8-Additionele werkzaamheden'!$A$11:$A$31,A53,'8-Additionele werkzaamheden'!$H$11:$H$31)</f>
        <v>0</v>
      </c>
      <c r="O53" s="785">
        <f>+SUMIF('10-Glasbewassing'!$A$11:$A$117,A53,'10-Glasbewassing'!$I$11:$I$118)</f>
        <v>0</v>
      </c>
      <c r="P53" s="785">
        <f ca="1">SUMIF('12-Sanitaire voorzieningen'!$A$12:$A$218,A53,'12-Sanitaire voorzieningen'!$H$12:$H$217)</f>
        <v>0</v>
      </c>
      <c r="Q53" s="785"/>
      <c r="R53" s="785" t="e">
        <f t="shared" si="2"/>
        <v>#DIV/0!</v>
      </c>
      <c r="S53" s="787" t="e">
        <f t="shared" si="0"/>
        <v>#DIV/0!</v>
      </c>
    </row>
    <row r="54" spans="1:21" ht="15" customHeight="1">
      <c r="A54" s="776" t="s">
        <v>1245</v>
      </c>
      <c r="B54" s="777" t="s">
        <v>795</v>
      </c>
      <c r="C54" s="778">
        <f ca="1">+SUMIF('4-Basis ruimtestaat'!$B$9:$B$1967,A54,'4-Basis ruimtestaat'!$K$9:$K$386)</f>
        <v>2767.0200000000004</v>
      </c>
      <c r="D54" s="779" cm="1">
        <f t="array" ref="D54">MAX(IF('4-Basis ruimtestaat'!B:B=A54,'4-Basis ruimtestaat'!P:P))</f>
        <v>255</v>
      </c>
      <c r="E54" s="780" t="e">
        <f>+SUMIF('4-Basis ruimtestaat'!$B$9:$B$1967,A54,'4-Basis ruimtestaat'!$T$9:$T$1967)</f>
        <v>#DIV/0!</v>
      </c>
      <c r="F54" s="781"/>
      <c r="G54" s="778">
        <f>+SUMIF('4-Basis ruimtestaat'!$B$9:$B$1967,A54,'4-Basis ruimtestaat'!$U$9:$U$1967)</f>
        <v>0</v>
      </c>
      <c r="H54" s="782"/>
      <c r="I54" s="783"/>
      <c r="J54" s="784" t="e">
        <f t="shared" si="1"/>
        <v>#DIV/0!</v>
      </c>
      <c r="K54" s="785" t="e">
        <f>+(E54+F54+G54+H54)*'1-Contractblad totaal'!$G$14</f>
        <v>#DIV/0!</v>
      </c>
      <c r="L54" s="785" t="e">
        <f>+J54*'1-Contractblad totaal'!$G$17</f>
        <v>#DIV/0!</v>
      </c>
      <c r="M54" s="785">
        <f ca="1">+SUMIF('11-Machinekosten'!$A$12:$A$23,A54,'11-Machinekosten'!$Q$12:$Q$22)</f>
        <v>0</v>
      </c>
      <c r="N54" s="785">
        <f>+SUMIF('8-Additionele werkzaamheden'!$A$11:$A$31,A54,'8-Additionele werkzaamheden'!$H$11:$H$31)</f>
        <v>0</v>
      </c>
      <c r="O54" s="785">
        <f>+SUMIF('10-Glasbewassing'!$A$11:$A$117,A54,'10-Glasbewassing'!$I$11:$I$118)</f>
        <v>0</v>
      </c>
      <c r="P54" s="785">
        <f ca="1">SUMIF('12-Sanitaire voorzieningen'!$A$12:$A$218,A54,'12-Sanitaire voorzieningen'!$H$12:$H$217)</f>
        <v>0</v>
      </c>
      <c r="Q54" s="785"/>
      <c r="R54" s="785" t="e">
        <f t="shared" si="2"/>
        <v>#DIV/0!</v>
      </c>
      <c r="S54" s="787" t="e">
        <f t="shared" si="0"/>
        <v>#DIV/0!</v>
      </c>
    </row>
    <row r="55" spans="1:21" ht="15" customHeight="1">
      <c r="A55" s="776" t="s">
        <v>1246</v>
      </c>
      <c r="B55" s="777" t="s">
        <v>795</v>
      </c>
      <c r="C55" s="778">
        <f ca="1">+SUMIF('4-Basis ruimtestaat'!$B$9:$B$1967,A55,'4-Basis ruimtestaat'!$K$9:$K$386)</f>
        <v>102.16</v>
      </c>
      <c r="D55" s="779" cm="1">
        <f t="array" ref="D55">MAX(IF('4-Basis ruimtestaat'!B:B=A55,'4-Basis ruimtestaat'!P:P))</f>
        <v>255</v>
      </c>
      <c r="E55" s="780" t="e">
        <f>+SUMIF('4-Basis ruimtestaat'!$B$9:$B$1967,A55,'4-Basis ruimtestaat'!$T$9:$T$1967)</f>
        <v>#DIV/0!</v>
      </c>
      <c r="F55" s="781"/>
      <c r="G55" s="778">
        <f>+SUMIF('4-Basis ruimtestaat'!$B$9:$B$1967,A55,'4-Basis ruimtestaat'!$U$9:$U$1967)</f>
        <v>0</v>
      </c>
      <c r="H55" s="782"/>
      <c r="I55" s="783"/>
      <c r="J55" s="784" t="e">
        <f t="shared" si="1"/>
        <v>#DIV/0!</v>
      </c>
      <c r="K55" s="785" t="e">
        <f>+(E55+F55+G55+H55)*'1-Contractblad totaal'!$G$14</f>
        <v>#DIV/0!</v>
      </c>
      <c r="L55" s="785" t="e">
        <f>+J55*'1-Contractblad totaal'!$G$17</f>
        <v>#DIV/0!</v>
      </c>
      <c r="M55" s="785">
        <f ca="1">+SUMIF('11-Machinekosten'!$A$12:$A$23,A55,'11-Machinekosten'!$Q$12:$Q$22)</f>
        <v>0</v>
      </c>
      <c r="N55" s="785">
        <f>+SUMIF('8-Additionele werkzaamheden'!$A$11:$A$31,A55,'8-Additionele werkzaamheden'!$H$11:$H$31)</f>
        <v>0</v>
      </c>
      <c r="O55" s="785">
        <f>+SUMIF('10-Glasbewassing'!$A$11:$A$117,A55,'10-Glasbewassing'!$I$11:$I$118)</f>
        <v>0</v>
      </c>
      <c r="P55" s="785">
        <f ca="1">SUMIF('12-Sanitaire voorzieningen'!$A$12:$A$218,A55,'12-Sanitaire voorzieningen'!$H$12:$H$217)</f>
        <v>0</v>
      </c>
      <c r="Q55" s="785"/>
      <c r="R55" s="785" t="e">
        <f t="shared" si="2"/>
        <v>#DIV/0!</v>
      </c>
      <c r="S55" s="787" t="e">
        <f t="shared" si="0"/>
        <v>#DIV/0!</v>
      </c>
    </row>
    <row r="56" spans="1:21" ht="15" customHeight="1" thickBot="1">
      <c r="A56" s="791" t="s">
        <v>1262</v>
      </c>
      <c r="B56" s="792" t="s">
        <v>795</v>
      </c>
      <c r="C56" s="793">
        <f ca="1">+SUMIF('4-Basis ruimtestaat'!$B$9:$B$1967,A56,'4-Basis ruimtestaat'!$K$9:$K$386)</f>
        <v>0</v>
      </c>
      <c r="D56" s="794" cm="1">
        <f t="array" ref="D56">MAX(IF('4-Basis ruimtestaat'!B:B=A56,'4-Basis ruimtestaat'!P:P))</f>
        <v>0</v>
      </c>
      <c r="E56" s="795">
        <f>+SUMIF('4-Basis ruimtestaat'!$B$9:$B$1967,A56,'4-Basis ruimtestaat'!$T$9:$T$1967)</f>
        <v>0</v>
      </c>
      <c r="F56" s="796"/>
      <c r="G56" s="793">
        <f>+SUMIF('4-Basis ruimtestaat'!$B$9:$B$1967,A56,'4-Basis ruimtestaat'!$U$9:$U$1967)</f>
        <v>0</v>
      </c>
      <c r="H56" s="797"/>
      <c r="I56" s="798"/>
      <c r="J56" s="799">
        <f t="shared" si="1"/>
        <v>0</v>
      </c>
      <c r="K56" s="800" t="e">
        <f>+(E56+F56+G56+H56)*'1-Contractblad totaal'!$G$14</f>
        <v>#DIV/0!</v>
      </c>
      <c r="L56" s="800" t="e">
        <f>+J56*'1-Contractblad totaal'!$G$17</f>
        <v>#DIV/0!</v>
      </c>
      <c r="M56" s="800">
        <f ca="1">+SUMIF('11-Machinekosten'!$A$12:$A$23,A56,'11-Machinekosten'!$Q$12:$Q$22)</f>
        <v>0</v>
      </c>
      <c r="N56" s="800">
        <f>+SUMIF('8-Additionele werkzaamheden'!$A$11:$A$31,A56,'8-Additionele werkzaamheden'!$H$11:$H$31)</f>
        <v>0</v>
      </c>
      <c r="O56" s="800">
        <f>+SUMIF('10-Glasbewassing'!$A$11:$A$117,A56,'10-Glasbewassing'!$I$11:$I$118)</f>
        <v>0</v>
      </c>
      <c r="P56" s="800">
        <f ca="1">SUMIF('12-Sanitaire voorzieningen'!$A$12:$A$218,A56,'12-Sanitaire voorzieningen'!$H$12:$H$217)</f>
        <v>0</v>
      </c>
      <c r="Q56" s="800"/>
      <c r="R56" s="800" t="e">
        <f t="shared" si="2"/>
        <v>#DIV/0!</v>
      </c>
      <c r="S56" s="801" t="e">
        <f t="shared" si="0"/>
        <v>#DIV/0!</v>
      </c>
    </row>
    <row r="57" spans="1:21" s="108" customFormat="1" ht="15" customHeight="1">
      <c r="A57" s="802" t="s">
        <v>8</v>
      </c>
      <c r="B57" s="803"/>
      <c r="C57" s="804">
        <f ca="1">SUM(C11:C56)</f>
        <v>36058.070000000007</v>
      </c>
      <c r="D57" s="804"/>
      <c r="E57" s="805" t="e">
        <f>SUM(E11:E56)</f>
        <v>#DIV/0!</v>
      </c>
      <c r="F57" s="805">
        <f>SUM(F11:F56)</f>
        <v>0</v>
      </c>
      <c r="G57" s="804" t="e">
        <f>SUM(G11:G56)</f>
        <v>#DIV/0!</v>
      </c>
      <c r="H57" s="805">
        <f>SUM(H11:H56)</f>
        <v>0</v>
      </c>
      <c r="I57" s="806" t="e">
        <f>+J57/(E57+G57)</f>
        <v>#DIV/0!</v>
      </c>
      <c r="J57" s="807" t="e">
        <f t="shared" ref="J57:S57" si="3">SUM(J11:J56)</f>
        <v>#DIV/0!</v>
      </c>
      <c r="K57" s="808" t="e">
        <f t="shared" si="3"/>
        <v>#DIV/0!</v>
      </c>
      <c r="L57" s="808" t="e">
        <f t="shared" si="3"/>
        <v>#DIV/0!</v>
      </c>
      <c r="M57" s="808">
        <f t="shared" ca="1" si="3"/>
        <v>0</v>
      </c>
      <c r="N57" s="808">
        <f t="shared" si="3"/>
        <v>0</v>
      </c>
      <c r="O57" s="808">
        <f t="shared" si="3"/>
        <v>0</v>
      </c>
      <c r="P57" s="808">
        <f t="shared" ca="1" si="3"/>
        <v>0</v>
      </c>
      <c r="Q57" s="808">
        <f t="shared" si="3"/>
        <v>0</v>
      </c>
      <c r="R57" s="808" t="e">
        <f>SUM(R11:R56)</f>
        <v>#DIV/0!</v>
      </c>
      <c r="S57" s="808" t="e">
        <f t="shared" si="3"/>
        <v>#DIV/0!</v>
      </c>
      <c r="U57" s="107"/>
    </row>
  </sheetData>
  <mergeCells count="3">
    <mergeCell ref="E9:J9"/>
    <mergeCell ref="K9:S9"/>
    <mergeCell ref="A57:B57"/>
  </mergeCells>
  <phoneticPr fontId="111" type="noConversion"/>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6"/>
  <sheetViews>
    <sheetView showGridLines="0" zoomScaleNormal="100" workbookViewId="0">
      <pane ySplit="9" topLeftCell="A10" activePane="bottomLeft" state="frozen"/>
      <selection activeCell="D33" sqref="D33"/>
      <selection pane="bottomLeft" activeCell="F23" sqref="F23"/>
    </sheetView>
  </sheetViews>
  <sheetFormatPr defaultColWidth="9.140625" defaultRowHeight="13.5"/>
  <cols>
    <col min="1" max="1" width="29.7109375" style="4" customWidth="1"/>
    <col min="2" max="8" width="10.5703125" style="4" customWidth="1"/>
    <col min="9" max="9" width="2.140625" style="4" customWidth="1"/>
    <col min="10" max="10" width="9.140625" style="112"/>
    <col min="11" max="11" width="2.28515625" style="4" customWidth="1"/>
    <col min="12" max="12" width="11.42578125" style="112" bestFit="1" customWidth="1"/>
    <col min="13" max="13" width="10.140625" style="4" customWidth="1"/>
    <col min="14" max="14" width="9.85546875" style="4" hidden="1" customWidth="1"/>
    <col min="15" max="15" width="0" style="4" hidden="1" customWidth="1"/>
    <col min="16" max="16" width="9.140625" style="4"/>
    <col min="17" max="17" width="16.140625" style="4" customWidth="1"/>
    <col min="18" max="19" width="9.140625" style="4"/>
    <col min="20" max="20" width="30.42578125" style="4" customWidth="1"/>
    <col min="21" max="16384" width="9.140625" style="4"/>
  </cols>
  <sheetData>
    <row r="1" spans="1:20">
      <c r="A1" s="434" t="s">
        <v>27</v>
      </c>
    </row>
    <row r="3" spans="1:20" ht="17.25">
      <c r="A3" s="138" t="str">
        <f>'1-Contractblad totaal'!A3</f>
        <v>Naam opdrachtgever</v>
      </c>
      <c r="B3" s="139" t="str">
        <f>'1-Contractblad totaal'!B3</f>
        <v xml:space="preserve">NRG en TNO </v>
      </c>
      <c r="C3" s="433"/>
    </row>
    <row r="4" spans="1:20" ht="17.25">
      <c r="A4" s="521" t="s">
        <v>14</v>
      </c>
      <c r="B4" s="139" t="str">
        <f ca="1">MID(CELL("bestandsnaam",$B$7),SEARCH("]",CELL("bestandsnaam",$B$7),1)+1,256)</f>
        <v>3-Productie normen</v>
      </c>
      <c r="C4" s="140"/>
    </row>
    <row r="5" spans="1:20" ht="17.25">
      <c r="A5" s="138" t="str">
        <f>'1-Contractblad totaal'!A5</f>
        <v>Gebouw/plaats</v>
      </c>
      <c r="B5" s="139" t="str">
        <f>'1-Contractblad totaal'!B5</f>
        <v xml:space="preserve">Petten, Alkmaar &amp; Arnhem </v>
      </c>
      <c r="C5" s="140"/>
    </row>
    <row r="6" spans="1:20" ht="17.25">
      <c r="A6" s="138" t="str">
        <f>'1-Contractblad totaal'!A8</f>
        <v>Naam dienstverlener</v>
      </c>
      <c r="B6" s="139" t="str">
        <f>'1-Contractblad totaal'!B6</f>
        <v>NRG/TNO-EA-MvdK-2022</v>
      </c>
      <c r="C6" s="140"/>
      <c r="E6" s="431" t="s">
        <v>205</v>
      </c>
      <c r="F6" s="432"/>
      <c r="G6" s="136" t="e">
        <f>SUM('4-Basis ruimtestaat'!AE:AE)/SUM('4-Basis ruimtestaat'!T:V)</f>
        <v>#DIV/0!</v>
      </c>
      <c r="H6" s="137" t="s">
        <v>206</v>
      </c>
    </row>
    <row r="7" spans="1:20">
      <c r="A7" s="113"/>
      <c r="B7" s="114"/>
      <c r="C7" s="114"/>
      <c r="D7" s="115"/>
      <c r="E7" s="116"/>
      <c r="F7" s="116"/>
      <c r="G7" s="117"/>
      <c r="H7" s="118"/>
      <c r="I7" s="120"/>
      <c r="M7" s="119"/>
      <c r="N7" s="119"/>
      <c r="O7" s="120"/>
      <c r="P7" s="120"/>
      <c r="Q7" s="120"/>
      <c r="R7" s="120"/>
    </row>
    <row r="8" spans="1:20" ht="27.75" customHeight="1">
      <c r="A8" s="133" t="s">
        <v>111</v>
      </c>
      <c r="B8" s="134">
        <v>1</v>
      </c>
      <c r="C8" s="134">
        <v>12</v>
      </c>
      <c r="D8" s="134">
        <v>26</v>
      </c>
      <c r="E8" s="134">
        <v>52</v>
      </c>
      <c r="F8" s="134">
        <v>104</v>
      </c>
      <c r="G8" s="134">
        <v>156</v>
      </c>
      <c r="H8" s="134">
        <v>255</v>
      </c>
      <c r="I8" s="120"/>
      <c r="M8" s="435"/>
      <c r="N8" s="435"/>
      <c r="O8" s="435"/>
      <c r="P8" s="121"/>
      <c r="Q8" s="121"/>
      <c r="R8" s="121"/>
    </row>
    <row r="9" spans="1:20" ht="30" customHeight="1">
      <c r="A9" s="424" t="s">
        <v>61</v>
      </c>
      <c r="B9" s="722" t="s">
        <v>132</v>
      </c>
      <c r="C9" s="723"/>
      <c r="D9" s="723"/>
      <c r="E9" s="723"/>
      <c r="F9" s="723"/>
      <c r="G9" s="723"/>
      <c r="H9" s="724"/>
      <c r="I9" s="120"/>
      <c r="J9" s="422" t="s">
        <v>112</v>
      </c>
      <c r="K9" s="423"/>
      <c r="L9" s="422" t="s">
        <v>208</v>
      </c>
      <c r="M9" s="135" t="s">
        <v>202</v>
      </c>
      <c r="N9" s="135" t="s">
        <v>203</v>
      </c>
      <c r="O9" s="135" t="s">
        <v>243</v>
      </c>
      <c r="P9" s="121"/>
    </row>
    <row r="10" spans="1:20" ht="14.25" thickBot="1">
      <c r="A10" s="169" t="s">
        <v>769</v>
      </c>
      <c r="B10" s="493"/>
      <c r="C10" s="438"/>
      <c r="D10" s="493"/>
      <c r="E10" s="438"/>
      <c r="F10" s="438"/>
      <c r="G10" s="493"/>
      <c r="H10" s="438"/>
      <c r="I10" s="120"/>
      <c r="J10" s="123" t="s">
        <v>118</v>
      </c>
      <c r="K10" s="120"/>
      <c r="L10" s="425">
        <f>SUMIF('4-Basis ruimtestaat'!I:I,'3-Productie normen'!A10,'4-Basis ruimtestaat'!K:K)</f>
        <v>9558.6399999999812</v>
      </c>
      <c r="M10" s="678"/>
      <c r="O10" s="120"/>
      <c r="P10" s="414"/>
      <c r="Q10" s="414"/>
      <c r="R10" s="414"/>
      <c r="S10" s="415"/>
    </row>
    <row r="11" spans="1:20" ht="14.25" thickTop="1">
      <c r="A11" s="122" t="s">
        <v>1256</v>
      </c>
      <c r="B11" s="493"/>
      <c r="C11" s="493"/>
      <c r="D11" s="493"/>
      <c r="E11" s="438"/>
      <c r="F11" s="493"/>
      <c r="G11" s="493"/>
      <c r="H11" s="493"/>
      <c r="I11" s="120"/>
      <c r="J11" s="123" t="s">
        <v>119</v>
      </c>
      <c r="K11" s="120"/>
      <c r="L11" s="425">
        <f>SUMIF('4-Basis ruimtestaat'!I:I,'3-Productie normen'!A11,'4-Basis ruimtestaat'!K:K)</f>
        <v>420</v>
      </c>
      <c r="M11" s="678"/>
      <c r="O11" s="420"/>
      <c r="P11" s="596"/>
      <c r="Q11" s="597"/>
      <c r="R11" s="597"/>
      <c r="S11" s="416"/>
      <c r="T11" s="511"/>
    </row>
    <row r="12" spans="1:20">
      <c r="A12" s="122" t="s">
        <v>105</v>
      </c>
      <c r="B12" s="493"/>
      <c r="C12" s="493"/>
      <c r="D12" s="438"/>
      <c r="E12" s="438"/>
      <c r="F12" s="438"/>
      <c r="G12" s="438"/>
      <c r="H12" s="438"/>
      <c r="I12" s="120"/>
      <c r="J12" s="123" t="s">
        <v>119</v>
      </c>
      <c r="K12" s="120"/>
      <c r="L12" s="425">
        <f>SUMIF('4-Basis ruimtestaat'!I:I,'3-Productie normen'!A12,'4-Basis ruimtestaat'!K:K)</f>
        <v>628.91</v>
      </c>
      <c r="M12" s="678"/>
      <c r="O12" s="420"/>
      <c r="P12" s="598"/>
      <c r="Q12" s="141" t="s">
        <v>113</v>
      </c>
      <c r="R12" s="142" t="s">
        <v>200</v>
      </c>
      <c r="S12" s="417"/>
      <c r="T12" s="512" t="s">
        <v>236</v>
      </c>
    </row>
    <row r="13" spans="1:20">
      <c r="A13" s="494" t="s">
        <v>770</v>
      </c>
      <c r="B13" s="493"/>
      <c r="C13" s="438"/>
      <c r="D13" s="493"/>
      <c r="E13" s="493"/>
      <c r="F13" s="438"/>
      <c r="G13" s="438"/>
      <c r="H13" s="438"/>
      <c r="I13" s="120"/>
      <c r="J13" s="123" t="s">
        <v>120</v>
      </c>
      <c r="K13" s="120"/>
      <c r="L13" s="425">
        <f>SUMIF('4-Basis ruimtestaat'!I:I,'3-Productie normen'!A13,'4-Basis ruimtestaat'!K:K)</f>
        <v>290</v>
      </c>
      <c r="M13" s="678"/>
      <c r="O13" s="420"/>
      <c r="P13" s="598"/>
      <c r="Q13" s="126">
        <v>1</v>
      </c>
      <c r="R13" s="143">
        <v>2</v>
      </c>
      <c r="S13" s="417"/>
      <c r="T13" s="513" t="s">
        <v>775</v>
      </c>
    </row>
    <row r="14" spans="1:20">
      <c r="A14" s="122" t="s">
        <v>771</v>
      </c>
      <c r="B14" s="493"/>
      <c r="C14" s="493"/>
      <c r="D14" s="493"/>
      <c r="E14" s="493"/>
      <c r="F14" s="438"/>
      <c r="G14" s="493"/>
      <c r="H14" s="630"/>
      <c r="I14" s="124"/>
      <c r="J14" s="123" t="s">
        <v>1261</v>
      </c>
      <c r="K14" s="124"/>
      <c r="L14" s="425">
        <f>SUMIF('4-Basis ruimtestaat'!I:I,'3-Productie normen'!A14,'4-Basis ruimtestaat'!K:K)</f>
        <v>6074.01</v>
      </c>
      <c r="M14" s="678"/>
      <c r="O14" s="420"/>
      <c r="P14" s="598"/>
      <c r="Q14" s="126">
        <v>12</v>
      </c>
      <c r="R14" s="143">
        <v>3</v>
      </c>
      <c r="S14" s="417"/>
      <c r="T14" s="513" t="s">
        <v>237</v>
      </c>
    </row>
    <row r="15" spans="1:20">
      <c r="A15" s="494" t="s">
        <v>218</v>
      </c>
      <c r="B15" s="438"/>
      <c r="C15" s="438"/>
      <c r="D15" s="493"/>
      <c r="E15" s="493"/>
      <c r="F15" s="438"/>
      <c r="G15" s="493"/>
      <c r="H15" s="630"/>
      <c r="I15" s="120"/>
      <c r="J15" s="123" t="s">
        <v>119</v>
      </c>
      <c r="K15" s="120"/>
      <c r="L15" s="425">
        <f>SUMIF('4-Basis ruimtestaat'!I:I,'3-Productie normen'!A15,'4-Basis ruimtestaat'!K:K)</f>
        <v>385</v>
      </c>
      <c r="M15" s="678"/>
      <c r="O15" s="420"/>
      <c r="P15" s="598"/>
      <c r="Q15" s="126">
        <v>26</v>
      </c>
      <c r="R15" s="143">
        <v>4</v>
      </c>
      <c r="S15" s="417"/>
      <c r="T15" s="513" t="s">
        <v>1258</v>
      </c>
    </row>
    <row r="16" spans="1:20">
      <c r="A16" s="494" t="s">
        <v>217</v>
      </c>
      <c r="B16" s="493"/>
      <c r="C16" s="438"/>
      <c r="D16" s="493"/>
      <c r="E16" s="493"/>
      <c r="F16" s="438"/>
      <c r="G16" s="493"/>
      <c r="H16" s="438"/>
      <c r="I16" s="120"/>
      <c r="J16" s="123" t="s">
        <v>119</v>
      </c>
      <c r="K16" s="120"/>
      <c r="L16" s="425">
        <f>SUMIF('4-Basis ruimtestaat'!I:I,'3-Productie normen'!A16,'4-Basis ruimtestaat'!K:K)</f>
        <v>55.47</v>
      </c>
      <c r="M16" s="678"/>
      <c r="O16" s="420"/>
      <c r="P16" s="598"/>
      <c r="Q16" s="126">
        <v>52</v>
      </c>
      <c r="R16" s="143">
        <v>5</v>
      </c>
      <c r="S16" s="417"/>
      <c r="T16" s="513" t="s">
        <v>238</v>
      </c>
    </row>
    <row r="17" spans="1:20">
      <c r="A17" s="160" t="s">
        <v>768</v>
      </c>
      <c r="B17" s="493"/>
      <c r="C17" s="493"/>
      <c r="D17" s="493"/>
      <c r="E17" s="493"/>
      <c r="F17" s="438"/>
      <c r="G17" s="493"/>
      <c r="H17" s="493"/>
      <c r="I17" s="124"/>
      <c r="J17" s="123" t="s">
        <v>119</v>
      </c>
      <c r="K17" s="124"/>
      <c r="L17" s="425">
        <f>SUMIF('4-Basis ruimtestaat'!I:I,'3-Productie normen'!A17,'4-Basis ruimtestaat'!K:K)</f>
        <v>175</v>
      </c>
      <c r="M17" s="678"/>
      <c r="O17" s="420"/>
      <c r="P17" s="598"/>
      <c r="Q17" s="126">
        <v>104</v>
      </c>
      <c r="R17" s="143">
        <v>6</v>
      </c>
      <c r="S17" s="417"/>
      <c r="T17" s="513" t="s">
        <v>240</v>
      </c>
    </row>
    <row r="18" spans="1:20">
      <c r="A18" s="125" t="s">
        <v>766</v>
      </c>
      <c r="B18" s="493"/>
      <c r="C18" s="493"/>
      <c r="D18" s="493"/>
      <c r="E18" s="493"/>
      <c r="F18" s="493"/>
      <c r="G18" s="438"/>
      <c r="H18" s="438"/>
      <c r="I18" s="120"/>
      <c r="J18" s="123" t="s">
        <v>119</v>
      </c>
      <c r="K18" s="120"/>
      <c r="L18" s="425">
        <f>SUMIF('4-Basis ruimtestaat'!I:I,'3-Productie normen'!A18,'4-Basis ruimtestaat'!K:K)</f>
        <v>1172.8900000000001</v>
      </c>
      <c r="M18" s="678"/>
      <c r="O18" s="420"/>
      <c r="P18" s="598"/>
      <c r="Q18" s="127">
        <v>156</v>
      </c>
      <c r="R18" s="143">
        <v>7</v>
      </c>
      <c r="S18" s="417"/>
      <c r="T18" s="513" t="s">
        <v>241</v>
      </c>
    </row>
    <row r="19" spans="1:20">
      <c r="A19" s="494" t="s">
        <v>17</v>
      </c>
      <c r="B19" s="493"/>
      <c r="C19" s="438"/>
      <c r="D19" s="438"/>
      <c r="E19" s="493"/>
      <c r="F19" s="438"/>
      <c r="G19" s="493"/>
      <c r="H19" s="438"/>
      <c r="I19" s="120"/>
      <c r="J19" s="123" t="s">
        <v>120</v>
      </c>
      <c r="K19" s="120"/>
      <c r="L19" s="425">
        <f>SUMIF('4-Basis ruimtestaat'!I:I,'3-Productie normen'!A19,'4-Basis ruimtestaat'!K:K)</f>
        <v>988.43999999999971</v>
      </c>
      <c r="M19" s="678"/>
      <c r="O19" s="420"/>
      <c r="P19" s="598"/>
      <c r="Q19" s="127">
        <v>255</v>
      </c>
      <c r="R19" s="143">
        <v>8</v>
      </c>
      <c r="S19" s="417"/>
      <c r="T19" s="513" t="s">
        <v>239</v>
      </c>
    </row>
    <row r="20" spans="1:20" ht="14.25" thickBot="1">
      <c r="A20" s="122" t="s">
        <v>772</v>
      </c>
      <c r="B20" s="493"/>
      <c r="C20" s="493"/>
      <c r="D20" s="493"/>
      <c r="E20" s="493"/>
      <c r="F20" s="493"/>
      <c r="G20" s="493"/>
      <c r="H20" s="438"/>
      <c r="I20" s="124"/>
      <c r="J20" s="123" t="s">
        <v>119</v>
      </c>
      <c r="K20" s="124"/>
      <c r="L20" s="425">
        <f>SUMIF('4-Basis ruimtestaat'!I:I,'3-Productie normen'!A20,'4-Basis ruimtestaat'!K:K)</f>
        <v>63</v>
      </c>
      <c r="M20" s="678"/>
      <c r="O20" s="420"/>
      <c r="P20" s="599"/>
      <c r="Q20" s="418"/>
      <c r="R20" s="418"/>
      <c r="S20" s="419"/>
      <c r="T20" s="514"/>
    </row>
    <row r="21" spans="1:20">
      <c r="A21" s="122" t="s">
        <v>773</v>
      </c>
      <c r="B21" s="493"/>
      <c r="C21" s="493"/>
      <c r="D21" s="493"/>
      <c r="E21" s="438"/>
      <c r="F21" s="438"/>
      <c r="G21" s="438"/>
      <c r="H21" s="438"/>
      <c r="I21" s="124"/>
      <c r="J21" s="123" t="s">
        <v>119</v>
      </c>
      <c r="K21" s="124"/>
      <c r="L21" s="425">
        <f>SUMIF('4-Basis ruimtestaat'!I:I,'3-Productie normen'!A21,'4-Basis ruimtestaat'!K:K)</f>
        <v>799.39000000000021</v>
      </c>
      <c r="M21" s="678"/>
      <c r="O21" s="515"/>
    </row>
    <row r="22" spans="1:20">
      <c r="A22" s="125" t="s">
        <v>767</v>
      </c>
      <c r="B22" s="493"/>
      <c r="C22" s="493"/>
      <c r="D22" s="493"/>
      <c r="E22" s="493"/>
      <c r="F22" s="438"/>
      <c r="G22" s="438"/>
      <c r="H22" s="438"/>
      <c r="I22" s="120"/>
      <c r="J22" s="123" t="s">
        <v>118</v>
      </c>
      <c r="K22" s="120"/>
      <c r="L22" s="425">
        <f>SUMIF('4-Basis ruimtestaat'!I:I,'3-Productie normen'!A22,'4-Basis ruimtestaat'!K:K)</f>
        <v>1009.0300000000001</v>
      </c>
      <c r="M22" s="678"/>
      <c r="O22" s="515"/>
    </row>
    <row r="23" spans="1:20">
      <c r="A23" s="160" t="s">
        <v>749</v>
      </c>
      <c r="B23" s="493"/>
      <c r="C23" s="493"/>
      <c r="D23" s="493"/>
      <c r="E23" s="438"/>
      <c r="F23" s="691"/>
      <c r="G23" s="438"/>
      <c r="H23" s="438"/>
      <c r="I23" s="124"/>
      <c r="J23" s="123" t="s">
        <v>119</v>
      </c>
      <c r="K23" s="124"/>
      <c r="L23" s="425">
        <f>SUMIF('4-Basis ruimtestaat'!I:I,'3-Productie normen'!A23,'4-Basis ruimtestaat'!K:K)</f>
        <v>6493.3100000000031</v>
      </c>
      <c r="M23" s="678"/>
      <c r="O23" s="515"/>
    </row>
    <row r="24" spans="1:20">
      <c r="A24" s="160" t="s">
        <v>765</v>
      </c>
      <c r="B24" s="493"/>
      <c r="C24" s="493"/>
      <c r="D24" s="493"/>
      <c r="E24" s="438"/>
      <c r="F24" s="438"/>
      <c r="G24" s="438"/>
      <c r="H24" s="493"/>
      <c r="I24" s="124"/>
      <c r="J24" s="123" t="s">
        <v>119</v>
      </c>
      <c r="K24" s="124"/>
      <c r="L24" s="425">
        <f>SUMIF('4-Basis ruimtestaat'!I:I,'3-Productie normen'!A24,'4-Basis ruimtestaat'!K:K)</f>
        <v>999.73</v>
      </c>
      <c r="M24" s="678"/>
      <c r="O24" s="124"/>
    </row>
    <row r="25" spans="1:20">
      <c r="A25" s="494"/>
      <c r="B25" s="493"/>
      <c r="C25" s="493"/>
      <c r="D25" s="493"/>
      <c r="E25" s="493"/>
      <c r="F25" s="493"/>
      <c r="G25" s="493"/>
      <c r="H25" s="493"/>
      <c r="I25" s="124"/>
      <c r="J25" s="123"/>
      <c r="K25" s="124"/>
      <c r="L25" s="425"/>
      <c r="O25" s="124"/>
    </row>
    <row r="26" spans="1:20">
      <c r="A26" s="122"/>
      <c r="B26" s="493"/>
      <c r="C26" s="493"/>
      <c r="D26" s="493"/>
      <c r="E26" s="493"/>
      <c r="F26" s="493"/>
      <c r="G26" s="493"/>
      <c r="H26" s="493"/>
      <c r="I26" s="124"/>
      <c r="J26" s="123"/>
      <c r="K26" s="124"/>
      <c r="L26" s="425"/>
      <c r="O26" s="124"/>
    </row>
    <row r="27" spans="1:20">
      <c r="A27" s="125" t="s">
        <v>810</v>
      </c>
      <c r="B27" s="493"/>
      <c r="C27" s="493"/>
      <c r="D27" s="493"/>
      <c r="E27" s="493"/>
      <c r="F27" s="493"/>
      <c r="G27" s="493"/>
      <c r="H27" s="493"/>
      <c r="I27" s="124"/>
      <c r="J27" s="123" t="s">
        <v>776</v>
      </c>
      <c r="K27" s="124"/>
      <c r="L27" s="425">
        <f>SUMIF('4-Basis ruimtestaat'!I:I,'3-Productie normen'!A27,'4-Basis ruimtestaat'!K:K)</f>
        <v>4340.9399999999996</v>
      </c>
      <c r="O27" s="124"/>
    </row>
    <row r="28" spans="1:20">
      <c r="A28" s="122" t="s">
        <v>1247</v>
      </c>
      <c r="B28" s="493"/>
      <c r="C28" s="493"/>
      <c r="D28" s="493"/>
      <c r="E28" s="493"/>
      <c r="F28" s="493"/>
      <c r="G28" s="493"/>
      <c r="H28" s="129"/>
      <c r="I28" s="124"/>
      <c r="J28" s="123" t="s">
        <v>776</v>
      </c>
      <c r="K28" s="124"/>
      <c r="L28" s="425">
        <f>SUMIF('4-Basis ruimtestaat'!I:I,'3-Productie normen'!A28,'4-Basis ruimtestaat'!K:K)</f>
        <v>2604.3099999999981</v>
      </c>
      <c r="O28" s="124"/>
    </row>
    <row r="29" spans="1:20">
      <c r="A29" s="426" t="s">
        <v>8</v>
      </c>
      <c r="B29" s="427"/>
      <c r="C29" s="427"/>
      <c r="D29" s="427"/>
      <c r="E29" s="427"/>
      <c r="F29" s="427"/>
      <c r="G29" s="427"/>
      <c r="H29" s="130"/>
      <c r="I29" s="428"/>
      <c r="J29" s="429"/>
      <c r="K29" s="428"/>
      <c r="L29" s="430">
        <f>SUM(L10:L28)</f>
        <v>36058.069999999978</v>
      </c>
      <c r="M29" s="677"/>
      <c r="O29" s="124"/>
    </row>
    <row r="30" spans="1:20">
      <c r="J30" s="4"/>
      <c r="L30" s="4"/>
      <c r="O30" s="124"/>
    </row>
    <row r="31" spans="1:20">
      <c r="J31" s="4"/>
      <c r="L31" s="4"/>
      <c r="O31" s="124"/>
    </row>
    <row r="32" spans="1:20">
      <c r="A32" s="131" t="s">
        <v>204</v>
      </c>
      <c r="B32" s="132">
        <v>2</v>
      </c>
      <c r="C32" s="132">
        <v>3</v>
      </c>
      <c r="D32" s="132">
        <v>4</v>
      </c>
      <c r="E32" s="132">
        <v>5</v>
      </c>
      <c r="F32" s="132">
        <v>6</v>
      </c>
      <c r="G32" s="132">
        <v>7</v>
      </c>
      <c r="H32" s="132">
        <v>8</v>
      </c>
      <c r="I32" s="124"/>
      <c r="K32" s="124"/>
      <c r="O32" s="124"/>
      <c r="P32" s="121"/>
      <c r="Q32" s="124"/>
      <c r="R32" s="124"/>
    </row>
    <row r="33" spans="9:18">
      <c r="I33" s="124"/>
      <c r="K33" s="124"/>
      <c r="O33" s="124"/>
      <c r="P33" s="124"/>
      <c r="Q33" s="124"/>
      <c r="R33" s="124"/>
    </row>
    <row r="34" spans="9:18">
      <c r="O34" s="124"/>
      <c r="P34" s="124"/>
      <c r="Q34" s="124"/>
      <c r="R34" s="124"/>
    </row>
    <row r="35" spans="9:18">
      <c r="O35" s="124"/>
      <c r="P35" s="124"/>
      <c r="Q35" s="124"/>
      <c r="R35" s="124"/>
    </row>
    <row r="36" spans="9:18">
      <c r="O36" s="124"/>
    </row>
  </sheetData>
  <sortState xmlns:xlrd2="http://schemas.microsoft.com/office/spreadsheetml/2017/richdata2" ref="A10:L26">
    <sortCondition ref="A10:A26"/>
  </sortState>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1668"/>
  <sheetViews>
    <sheetView showGridLines="0" showZeros="0" zoomScale="85" zoomScaleNormal="85" zoomScalePageLayoutView="75" workbookViewId="0">
      <pane xSplit="1" ySplit="9" topLeftCell="B52" activePane="bottomRight" state="frozen"/>
      <selection activeCell="D33" sqref="D33"/>
      <selection pane="topRight" activeCell="D33" sqref="D33"/>
      <selection pane="bottomLeft" activeCell="D33" sqref="D33"/>
      <selection pane="bottomRight" activeCell="P73" sqref="P73"/>
    </sheetView>
  </sheetViews>
  <sheetFormatPr defaultColWidth="8.7109375" defaultRowHeight="14.1" customHeight="1"/>
  <cols>
    <col min="1" max="1" width="5" style="4" bestFit="1" customWidth="1"/>
    <col min="2" max="2" width="41" style="4" customWidth="1"/>
    <col min="3" max="3" width="16.28515625" style="622" customWidth="1"/>
    <col min="4" max="4" width="10.140625" style="532" customWidth="1"/>
    <col min="5" max="5" width="21.140625" style="4" bestFit="1" customWidth="1"/>
    <col min="6" max="6" width="34.140625" style="4" customWidth="1"/>
    <col min="7" max="7" width="10" style="4" customWidth="1"/>
    <col min="8" max="8" width="12.28515625" style="4" customWidth="1"/>
    <col min="9" max="9" width="28.85546875" style="4" customWidth="1"/>
    <col min="10" max="10" width="25.7109375" style="4" customWidth="1"/>
    <col min="11" max="11" width="8.7109375" style="543" bestFit="1" customWidth="1"/>
    <col min="12" max="13" width="10.28515625" style="442" customWidth="1"/>
    <col min="14" max="15" width="10.28515625" style="442" hidden="1" customWidth="1"/>
    <col min="16" max="17" width="9.140625" style="179" customWidth="1"/>
    <col min="18" max="19" width="9.140625" style="179" hidden="1" customWidth="1"/>
    <col min="20" max="21" width="12.5703125" style="4" bestFit="1" customWidth="1"/>
    <col min="22" max="23" width="9.85546875" style="4" customWidth="1"/>
    <col min="24" max="24" width="12" style="4" bestFit="1" customWidth="1"/>
    <col min="25" max="25" width="16.7109375" style="4" customWidth="1"/>
    <col min="26" max="27" width="9.28515625" style="4" hidden="1" customWidth="1"/>
    <col min="28" max="28" width="9.28515625" style="4" customWidth="1"/>
    <col min="29" max="29" width="35.140625" style="4" customWidth="1"/>
    <col min="30" max="30" width="3" style="4" customWidth="1"/>
    <col min="31" max="31" width="11.140625" style="4" customWidth="1"/>
    <col min="32" max="32" width="15.5703125" style="4" bestFit="1" customWidth="1"/>
    <col min="33" max="16384" width="8.7109375" style="4"/>
  </cols>
  <sheetData>
    <row r="1" spans="1:31" ht="13.5">
      <c r="B1" s="434" t="s">
        <v>27</v>
      </c>
      <c r="E1" s="148"/>
      <c r="I1" s="658"/>
      <c r="L1" s="112"/>
      <c r="M1" s="112"/>
      <c r="N1" s="112"/>
      <c r="O1" s="112"/>
      <c r="P1" s="4"/>
      <c r="Q1" s="112"/>
      <c r="R1" s="4"/>
      <c r="S1" s="4"/>
    </row>
    <row r="2" spans="1:31" ht="14.1" customHeight="1">
      <c r="A2" s="145">
        <v>2</v>
      </c>
      <c r="B2" s="146"/>
      <c r="C2" s="623"/>
      <c r="D2" s="533"/>
      <c r="E2" s="148"/>
      <c r="G2" s="148"/>
      <c r="H2" s="148"/>
      <c r="I2" s="658"/>
      <c r="J2" s="150"/>
      <c r="K2" s="542"/>
      <c r="L2" s="500"/>
      <c r="M2" s="500"/>
      <c r="N2" s="500"/>
      <c r="O2" s="500"/>
      <c r="P2" s="685"/>
      <c r="Q2" s="685"/>
      <c r="R2" s="150"/>
      <c r="S2" s="150"/>
      <c r="T2" s="151"/>
      <c r="U2" s="151"/>
      <c r="V2" s="152"/>
      <c r="W2" s="152"/>
      <c r="X2" s="152"/>
      <c r="Y2" s="152"/>
      <c r="Z2" s="152"/>
      <c r="AA2" s="152"/>
      <c r="AB2" s="153"/>
      <c r="AC2" s="153"/>
    </row>
    <row r="3" spans="1:31" ht="14.1" customHeight="1">
      <c r="A3" s="145">
        <v>3</v>
      </c>
      <c r="B3" s="110" t="str">
        <f>'1-Contractblad totaal'!A3</f>
        <v>Naam opdrachtgever</v>
      </c>
      <c r="C3" s="624" t="str">
        <f>'1-Contractblad totaal'!B3</f>
        <v xml:space="preserve">NRG en TNO </v>
      </c>
      <c r="D3" s="534"/>
      <c r="I3" s="658"/>
      <c r="J3" s="542"/>
      <c r="K3" s="542"/>
      <c r="L3" s="500"/>
      <c r="M3" s="500"/>
      <c r="N3" s="500"/>
      <c r="O3" s="500"/>
      <c r="P3" s="685"/>
      <c r="Q3" s="685"/>
      <c r="R3" s="150"/>
      <c r="S3" s="150"/>
      <c r="T3" s="150"/>
      <c r="U3" s="150"/>
      <c r="V3" s="152"/>
      <c r="W3" s="152"/>
      <c r="X3" s="150"/>
      <c r="Y3" s="152"/>
      <c r="Z3" s="152"/>
      <c r="AA3" s="152"/>
      <c r="AB3" s="153"/>
      <c r="AC3" s="153"/>
      <c r="AD3" s="510"/>
      <c r="AE3" s="510"/>
    </row>
    <row r="4" spans="1:31" ht="14.1" customHeight="1">
      <c r="A4" s="145">
        <v>4</v>
      </c>
      <c r="B4" s="110" t="str">
        <f>'1-Contractblad totaal'!A4</f>
        <v>Calculatie onderdeel</v>
      </c>
      <c r="C4" s="624" t="str">
        <f ca="1">MID(CELL("bestandsnaam",$C$9),SEARCH("]",CELL("bestandsnaam",$C$9),1)+1,256)</f>
        <v>4-Basis ruimtestaat</v>
      </c>
      <c r="D4" s="535"/>
      <c r="K4" s="542"/>
      <c r="L4" s="439"/>
      <c r="M4" s="439"/>
      <c r="N4" s="439"/>
      <c r="O4" s="439"/>
      <c r="P4" s="150"/>
      <c r="Q4" s="150"/>
      <c r="R4" s="150"/>
      <c r="S4" s="150"/>
      <c r="T4" s="151"/>
      <c r="U4" s="151"/>
      <c r="V4" s="152"/>
      <c r="W4" s="152"/>
      <c r="X4" s="152"/>
      <c r="Y4" s="152"/>
      <c r="Z4" s="152"/>
      <c r="AA4" s="152"/>
      <c r="AB4" s="153"/>
      <c r="AC4" s="153"/>
      <c r="AD4" s="510"/>
      <c r="AE4" s="510"/>
    </row>
    <row r="5" spans="1:31" ht="14.1" customHeight="1">
      <c r="A5" s="145">
        <v>5</v>
      </c>
      <c r="B5" s="110" t="str">
        <f>'1-Contractblad totaal'!A5</f>
        <v>Gebouw/plaats</v>
      </c>
      <c r="C5" s="624" t="str">
        <f>'1-Contractblad totaal'!B5</f>
        <v xml:space="preserve">Petten, Alkmaar &amp; Arnhem </v>
      </c>
      <c r="D5" s="534"/>
      <c r="J5" s="149"/>
      <c r="K5" s="542"/>
      <c r="L5" s="439"/>
      <c r="M5" s="439"/>
      <c r="N5" s="439"/>
      <c r="O5" s="439"/>
      <c r="P5" s="150"/>
      <c r="Q5" s="150"/>
      <c r="R5" s="150"/>
      <c r="S5" s="150"/>
      <c r="T5" s="607"/>
      <c r="U5" s="151"/>
      <c r="V5" s="152"/>
      <c r="W5" s="152"/>
      <c r="X5" s="152"/>
      <c r="Y5" s="152"/>
      <c r="Z5" s="152"/>
      <c r="AA5" s="152"/>
      <c r="AB5" s="153"/>
      <c r="AC5" s="153"/>
      <c r="AD5" s="510"/>
      <c r="AE5" s="510"/>
    </row>
    <row r="6" spans="1:31" ht="14.1" customHeight="1">
      <c r="A6" s="145">
        <v>6</v>
      </c>
      <c r="B6" s="110" t="str">
        <f>'1-Contractblad totaal'!A6</f>
        <v>Referentie nummer</v>
      </c>
      <c r="C6" s="624" t="str">
        <f>'1-Contractblad totaal'!B6</f>
        <v>NRG/TNO-EA-MvdK-2022</v>
      </c>
      <c r="D6" s="534"/>
      <c r="J6" s="149"/>
      <c r="K6" s="542"/>
      <c r="L6" s="439"/>
      <c r="M6" s="439"/>
      <c r="N6" s="439"/>
      <c r="O6" s="439"/>
      <c r="P6" s="150"/>
      <c r="Q6" s="150"/>
      <c r="R6" s="150"/>
      <c r="S6" s="150"/>
      <c r="T6" s="607"/>
      <c r="U6" s="151"/>
      <c r="V6" s="152"/>
      <c r="W6" s="152"/>
      <c r="X6" s="152"/>
      <c r="Y6" s="725" t="s">
        <v>114</v>
      </c>
      <c r="Z6" s="726"/>
      <c r="AA6" s="727"/>
      <c r="AB6" s="153"/>
      <c r="AC6" s="153"/>
    </row>
    <row r="7" spans="1:31" ht="12.75" customHeight="1">
      <c r="A7" s="145">
        <v>7</v>
      </c>
      <c r="B7" s="110" t="str">
        <f>'1-Contractblad totaal'!A8</f>
        <v>Naam dienstverlener</v>
      </c>
      <c r="C7" s="624">
        <f>'1-Contractblad totaal'!B8</f>
        <v>0</v>
      </c>
      <c r="D7" s="534"/>
      <c r="J7" s="149"/>
      <c r="K7" s="542"/>
      <c r="L7" s="500"/>
      <c r="M7" s="500"/>
      <c r="N7" s="500"/>
      <c r="O7" s="500"/>
      <c r="P7" s="150"/>
      <c r="Q7" s="150"/>
      <c r="R7" s="150"/>
      <c r="S7" s="150"/>
      <c r="T7" s="151"/>
      <c r="U7" s="151"/>
      <c r="V7" s="152"/>
      <c r="W7" s="152"/>
      <c r="X7" s="152"/>
      <c r="Y7" s="728"/>
      <c r="Z7" s="729"/>
      <c r="AA7" s="730"/>
      <c r="AB7" s="153"/>
      <c r="AC7" s="153"/>
    </row>
    <row r="8" spans="1:31" ht="14.1" customHeight="1">
      <c r="A8" s="145">
        <v>8</v>
      </c>
      <c r="B8" s="148"/>
      <c r="C8" s="623"/>
      <c r="D8" s="533"/>
      <c r="E8" s="148"/>
      <c r="G8" s="148"/>
      <c r="H8" s="148"/>
      <c r="I8" s="148"/>
      <c r="J8" s="149"/>
      <c r="K8" s="542"/>
      <c r="L8" s="500"/>
      <c r="M8" s="500"/>
      <c r="N8" s="500"/>
      <c r="O8" s="500"/>
      <c r="P8" s="150"/>
      <c r="Q8" s="150"/>
      <c r="R8" s="150"/>
      <c r="S8" s="150"/>
      <c r="T8" s="151"/>
      <c r="U8" s="151"/>
      <c r="V8" s="151"/>
      <c r="W8" s="151"/>
      <c r="X8" s="151"/>
      <c r="Y8" s="154">
        <f>'3-Productie normen'!M8</f>
        <v>0</v>
      </c>
      <c r="Z8" s="154">
        <f>'3-Productie normen'!N8</f>
        <v>0</v>
      </c>
      <c r="AA8" s="154">
        <f>'3-Productie normen'!O8</f>
        <v>0</v>
      </c>
      <c r="AB8" s="153"/>
      <c r="AC8" s="153"/>
    </row>
    <row r="9" spans="1:31" ht="44.1" customHeight="1">
      <c r="A9" s="145">
        <v>9</v>
      </c>
      <c r="B9" s="155" t="s">
        <v>91</v>
      </c>
      <c r="C9" s="155" t="s">
        <v>92</v>
      </c>
      <c r="D9" s="531" t="s">
        <v>97</v>
      </c>
      <c r="E9" s="155" t="s">
        <v>98</v>
      </c>
      <c r="F9" s="155" t="s">
        <v>764</v>
      </c>
      <c r="G9" s="588" t="s">
        <v>804</v>
      </c>
      <c r="H9" s="588" t="s">
        <v>805</v>
      </c>
      <c r="I9" s="155" t="s">
        <v>99</v>
      </c>
      <c r="J9" s="156" t="s">
        <v>100</v>
      </c>
      <c r="K9" s="544" t="s">
        <v>101</v>
      </c>
      <c r="L9" s="157" t="s">
        <v>227</v>
      </c>
      <c r="M9" s="157" t="s">
        <v>228</v>
      </c>
      <c r="N9" s="157" t="s">
        <v>229</v>
      </c>
      <c r="O9" s="157" t="s">
        <v>249</v>
      </c>
      <c r="P9" s="157" t="s">
        <v>198</v>
      </c>
      <c r="Q9" s="157" t="s">
        <v>197</v>
      </c>
      <c r="R9" s="157" t="s">
        <v>245</v>
      </c>
      <c r="S9" s="157" t="s">
        <v>246</v>
      </c>
      <c r="T9" s="158" t="s">
        <v>102</v>
      </c>
      <c r="U9" s="158" t="s">
        <v>201</v>
      </c>
      <c r="V9" s="158" t="s">
        <v>117</v>
      </c>
      <c r="W9" s="158" t="s">
        <v>244</v>
      </c>
      <c r="X9" s="158" t="s">
        <v>115</v>
      </c>
      <c r="Y9" s="158" t="s">
        <v>199</v>
      </c>
      <c r="Z9" s="158" t="s">
        <v>247</v>
      </c>
      <c r="AA9" s="158" t="s">
        <v>248</v>
      </c>
      <c r="AB9" s="443" t="s">
        <v>103</v>
      </c>
      <c r="AC9" s="492" t="s">
        <v>216</v>
      </c>
      <c r="AD9" s="144"/>
      <c r="AE9" s="443" t="s">
        <v>104</v>
      </c>
    </row>
    <row r="10" spans="1:31" ht="14.1" customHeight="1">
      <c r="A10" s="145">
        <v>10</v>
      </c>
      <c r="B10" s="662" t="s">
        <v>284</v>
      </c>
      <c r="C10" s="663"/>
      <c r="D10" s="664"/>
      <c r="E10" s="663"/>
      <c r="F10" s="663" t="s">
        <v>1255</v>
      </c>
      <c r="G10" s="662"/>
      <c r="H10" s="662"/>
      <c r="I10" s="665" t="s">
        <v>1256</v>
      </c>
      <c r="J10" s="663" t="s">
        <v>1257</v>
      </c>
      <c r="K10" s="666">
        <v>15</v>
      </c>
      <c r="L10" s="483">
        <v>1</v>
      </c>
      <c r="M10" s="483">
        <v>1</v>
      </c>
      <c r="N10" s="667"/>
      <c r="O10" s="667"/>
      <c r="P10" s="670">
        <v>52</v>
      </c>
      <c r="Q10" s="670"/>
      <c r="R10" s="161"/>
      <c r="S10" s="161"/>
      <c r="T10" s="162" t="e">
        <f t="shared" ref="T10:T13" si="0">IF(P10="nio",0,IF(P10&gt;0,P10*K10/X10,0))*L10</f>
        <v>#DIV/0!</v>
      </c>
      <c r="U10" s="162">
        <f t="shared" ref="U10:U13" si="1">IF(Q10&gt;0,Q10*K10/Y10,0)*M10</f>
        <v>0</v>
      </c>
      <c r="V10" s="162">
        <f t="shared" ref="V10:V13" si="2">IF(R10&gt;0,R10*K10/Z10,0)*N10</f>
        <v>0</v>
      </c>
      <c r="W10" s="162">
        <f t="shared" ref="W10:W13" si="3">IF(S10&gt;0,S10*K10/AA10,0)*O10</f>
        <v>0</v>
      </c>
      <c r="X10" s="163">
        <f>IF(P10="nio",0,IF(P10&gt;0,VLOOKUP(I10,'3-Productie normen'!A:N,VLOOKUP(P10,'3-Productie normen'!Q:R,2,FALSE),FALSE)))</f>
        <v>0</v>
      </c>
      <c r="Y10" s="163">
        <f t="shared" ref="Y10:Y13" si="4">IF(Q10&gt;0,X10*$Y$8,0)</f>
        <v>0</v>
      </c>
      <c r="Z10" s="163">
        <f t="shared" ref="Z10:Z13" si="5">IF(R10&gt;0,X10*$Z$8,0)</f>
        <v>0</v>
      </c>
      <c r="AA10" s="163">
        <f t="shared" ref="AA10:AA13" si="6">IF(S10&gt;0,X10*$AA$8,0)</f>
        <v>0</v>
      </c>
      <c r="AB10" s="164" t="str">
        <f>VLOOKUP(I10,'3-Productie normen'!A:N,10,FALSE)</f>
        <v>V</v>
      </c>
      <c r="AC10" s="164"/>
      <c r="AE10" s="128">
        <f t="shared" ref="AE10" si="7">SUM(P10:S10)*K10</f>
        <v>780</v>
      </c>
    </row>
    <row r="11" spans="1:31" s="165" customFormat="1" ht="14.1" customHeight="1">
      <c r="A11" s="145">
        <v>11</v>
      </c>
      <c r="B11" s="159" t="s">
        <v>284</v>
      </c>
      <c r="C11" s="625"/>
      <c r="D11" s="536">
        <v>1</v>
      </c>
      <c r="E11" s="159" t="s">
        <v>306</v>
      </c>
      <c r="F11" s="159" t="s">
        <v>307</v>
      </c>
      <c r="G11" s="159"/>
      <c r="H11" s="159"/>
      <c r="I11" s="159" t="s">
        <v>105</v>
      </c>
      <c r="J11" s="160" t="s">
        <v>308</v>
      </c>
      <c r="K11" s="545">
        <v>3</v>
      </c>
      <c r="L11" s="483">
        <v>1</v>
      </c>
      <c r="M11" s="483">
        <v>1</v>
      </c>
      <c r="N11" s="483"/>
      <c r="O11" s="483"/>
      <c r="P11" s="670">
        <v>255</v>
      </c>
      <c r="Q11" s="670"/>
      <c r="R11" s="161"/>
      <c r="S11" s="161"/>
      <c r="T11" s="162" t="e">
        <f>IF(P11="nio",0,IF(P11&gt;0,P11*K11/X11,0))*L11</f>
        <v>#DIV/0!</v>
      </c>
      <c r="U11" s="162">
        <f>IF(Q11&gt;0,Q11*K11/Y11,0)*M11</f>
        <v>0</v>
      </c>
      <c r="V11" s="162">
        <f>IF(R11&gt;0,R11*K11/Z11,0)*N11</f>
        <v>0</v>
      </c>
      <c r="W11" s="162">
        <f>IF(S11&gt;0,S11*K11/AA11,0)*O11</f>
        <v>0</v>
      </c>
      <c r="X11" s="163">
        <f>IF(P11="nio",0,IF(P11&gt;0,VLOOKUP(I11,'3-Productie normen'!A:N,VLOOKUP(P11,'3-Productie normen'!Q:R,2,FALSE),FALSE)))</f>
        <v>0</v>
      </c>
      <c r="Y11" s="163">
        <f>IF(Q11&gt;0,X11*$Y$8,0)</f>
        <v>0</v>
      </c>
      <c r="Z11" s="163">
        <f>IF(R11&gt;0,X11*$Z$8,0)</f>
        <v>0</v>
      </c>
      <c r="AA11" s="163">
        <f>IF(S11&gt;0,X11*$AA$8,0)</f>
        <v>0</v>
      </c>
      <c r="AB11" s="164" t="str">
        <f>VLOOKUP(I11,'3-Productie normen'!A:N,10,FALSE)</f>
        <v>V</v>
      </c>
      <c r="AC11" s="164"/>
      <c r="AD11" s="4"/>
      <c r="AE11" s="128">
        <f>SUM(P11:S11)*K11</f>
        <v>765</v>
      </c>
    </row>
    <row r="12" spans="1:31" ht="14.1" customHeight="1">
      <c r="A12" s="145">
        <v>12</v>
      </c>
      <c r="B12" s="159" t="s">
        <v>284</v>
      </c>
      <c r="C12" s="625"/>
      <c r="D12" s="536">
        <v>2</v>
      </c>
      <c r="E12" s="125" t="s">
        <v>309</v>
      </c>
      <c r="F12" s="125" t="s">
        <v>310</v>
      </c>
      <c r="G12" s="125"/>
      <c r="H12" s="125"/>
      <c r="I12" s="159" t="s">
        <v>749</v>
      </c>
      <c r="J12" s="160" t="s">
        <v>1315</v>
      </c>
      <c r="K12" s="545">
        <v>11</v>
      </c>
      <c r="L12" s="483">
        <v>1</v>
      </c>
      <c r="M12" s="483">
        <v>1</v>
      </c>
      <c r="N12" s="483"/>
      <c r="O12" s="483"/>
      <c r="P12" s="670">
        <v>255</v>
      </c>
      <c r="Q12" s="670"/>
      <c r="R12" s="161"/>
      <c r="S12" s="161"/>
      <c r="T12" s="162" t="e">
        <f t="shared" si="0"/>
        <v>#DIV/0!</v>
      </c>
      <c r="U12" s="162">
        <f t="shared" si="1"/>
        <v>0</v>
      </c>
      <c r="V12" s="162">
        <f t="shared" si="2"/>
        <v>0</v>
      </c>
      <c r="W12" s="162">
        <f t="shared" si="3"/>
        <v>0</v>
      </c>
      <c r="X12" s="163">
        <f>IF(P12="nio",0,IF(P12&gt;0,VLOOKUP(I12,'3-Productie normen'!A:N,VLOOKUP(P12,'3-Productie normen'!Q:R,2,FALSE),FALSE)))</f>
        <v>0</v>
      </c>
      <c r="Y12" s="163">
        <f t="shared" si="4"/>
        <v>0</v>
      </c>
      <c r="Z12" s="163">
        <f t="shared" si="5"/>
        <v>0</v>
      </c>
      <c r="AA12" s="163">
        <f t="shared" si="6"/>
        <v>0</v>
      </c>
      <c r="AB12" s="164" t="str">
        <f>VLOOKUP(I12,'3-Productie normen'!A:N,10,FALSE)</f>
        <v>V</v>
      </c>
      <c r="AC12" s="164"/>
      <c r="AE12" s="128">
        <f t="shared" ref="AE12:AE13" si="8">SUM(P12:S12)*K12</f>
        <v>2805</v>
      </c>
    </row>
    <row r="13" spans="1:31" ht="14.1" customHeight="1">
      <c r="A13" s="145">
        <v>13</v>
      </c>
      <c r="B13" s="159" t="s">
        <v>284</v>
      </c>
      <c r="C13" s="625"/>
      <c r="D13" s="536">
        <v>3</v>
      </c>
      <c r="E13" s="125" t="s">
        <v>306</v>
      </c>
      <c r="F13" s="125" t="s">
        <v>307</v>
      </c>
      <c r="G13" s="125"/>
      <c r="H13" s="125"/>
      <c r="I13" s="213" t="s">
        <v>105</v>
      </c>
      <c r="J13" s="160" t="s">
        <v>308</v>
      </c>
      <c r="K13" s="545">
        <v>3</v>
      </c>
      <c r="L13" s="483">
        <v>1</v>
      </c>
      <c r="M13" s="483">
        <v>1</v>
      </c>
      <c r="N13" s="483"/>
      <c r="O13" s="483"/>
      <c r="P13" s="670">
        <v>255</v>
      </c>
      <c r="Q13" s="670"/>
      <c r="R13" s="161"/>
      <c r="S13" s="161"/>
      <c r="T13" s="162" t="e">
        <f t="shared" si="0"/>
        <v>#DIV/0!</v>
      </c>
      <c r="U13" s="162">
        <f t="shared" si="1"/>
        <v>0</v>
      </c>
      <c r="V13" s="162">
        <f t="shared" si="2"/>
        <v>0</v>
      </c>
      <c r="W13" s="162">
        <f t="shared" si="3"/>
        <v>0</v>
      </c>
      <c r="X13" s="163">
        <f>IF(P13="nio",0,IF(P13&gt;0,VLOOKUP(I13,'3-Productie normen'!A:N,VLOOKUP(P13,'3-Productie normen'!Q:R,2,FALSE),FALSE)))</f>
        <v>0</v>
      </c>
      <c r="Y13" s="163">
        <f t="shared" si="4"/>
        <v>0</v>
      </c>
      <c r="Z13" s="163">
        <f t="shared" si="5"/>
        <v>0</v>
      </c>
      <c r="AA13" s="163">
        <f t="shared" si="6"/>
        <v>0</v>
      </c>
      <c r="AB13" s="164" t="str">
        <f>VLOOKUP(I13,'3-Productie normen'!A:N,10,FALSE)</f>
        <v>V</v>
      </c>
      <c r="AC13" s="164"/>
      <c r="AE13" s="128">
        <f t="shared" si="8"/>
        <v>765</v>
      </c>
    </row>
    <row r="14" spans="1:31" s="165" customFormat="1" ht="14.1" customHeight="1">
      <c r="A14" s="145">
        <v>14</v>
      </c>
      <c r="B14" s="159" t="s">
        <v>284</v>
      </c>
      <c r="C14" s="625"/>
      <c r="D14" s="536">
        <v>4</v>
      </c>
      <c r="E14" s="159" t="s">
        <v>312</v>
      </c>
      <c r="F14" s="159" t="s">
        <v>313</v>
      </c>
      <c r="G14" s="159"/>
      <c r="H14" s="159"/>
      <c r="I14" s="159" t="s">
        <v>749</v>
      </c>
      <c r="J14" s="160" t="s">
        <v>308</v>
      </c>
      <c r="K14" s="545">
        <v>30</v>
      </c>
      <c r="L14" s="483">
        <v>1</v>
      </c>
      <c r="M14" s="483">
        <v>1</v>
      </c>
      <c r="N14" s="483"/>
      <c r="O14" s="483"/>
      <c r="P14" s="670">
        <v>52</v>
      </c>
      <c r="Q14" s="670"/>
      <c r="R14" s="161"/>
      <c r="S14" s="161"/>
      <c r="T14" s="162" t="e">
        <f t="shared" ref="T14:T115" si="9">IF(P14="nio",0,IF(P14&gt;0,P14*K14/X14,0))*L14</f>
        <v>#DIV/0!</v>
      </c>
      <c r="U14" s="162">
        <f t="shared" ref="U14:U115" si="10">IF(Q14&gt;0,Q14*K14/Y14,0)*M14</f>
        <v>0</v>
      </c>
      <c r="V14" s="162">
        <f t="shared" ref="V14:V115" si="11">IF(R14&gt;0,R14*K14/Z14,0)*N14</f>
        <v>0</v>
      </c>
      <c r="W14" s="162">
        <f t="shared" ref="W14:W115" si="12">IF(S14&gt;0,S14*K14/AA14,0)*O14</f>
        <v>0</v>
      </c>
      <c r="X14" s="163">
        <f>IF(P14="nio",0,IF(P14&gt;0,VLOOKUP(I14,'3-Productie normen'!A:N,VLOOKUP(P14,'3-Productie normen'!Q:R,2,FALSE),FALSE)))</f>
        <v>0</v>
      </c>
      <c r="Y14" s="163">
        <f t="shared" ref="Y14:Y115" si="13">IF(Q14&gt;0,X14*$Y$8,0)</f>
        <v>0</v>
      </c>
      <c r="Z14" s="163">
        <f t="shared" ref="Z14:Z115" si="14">IF(R14&gt;0,X14*$Z$8,0)</f>
        <v>0</v>
      </c>
      <c r="AA14" s="163">
        <f t="shared" ref="AA14:AA115" si="15">IF(S14&gt;0,X14*$AA$8,0)</f>
        <v>0</v>
      </c>
      <c r="AB14" s="164" t="str">
        <f>VLOOKUP(I14,'3-Productie normen'!A:N,10,FALSE)</f>
        <v>V</v>
      </c>
      <c r="AC14" s="164"/>
      <c r="AD14" s="4"/>
      <c r="AE14" s="128">
        <f>SUM(P14:S14)*K14</f>
        <v>1560</v>
      </c>
    </row>
    <row r="15" spans="1:31" s="165" customFormat="1" ht="14.1" customHeight="1">
      <c r="A15" s="145">
        <v>15</v>
      </c>
      <c r="B15" s="159" t="s">
        <v>284</v>
      </c>
      <c r="C15" s="625"/>
      <c r="D15" s="536">
        <v>5</v>
      </c>
      <c r="E15" s="159" t="s">
        <v>314</v>
      </c>
      <c r="F15" s="159" t="s">
        <v>315</v>
      </c>
      <c r="G15" s="159"/>
      <c r="H15" s="159"/>
      <c r="I15" s="159" t="s">
        <v>769</v>
      </c>
      <c r="J15" s="160" t="s">
        <v>1315</v>
      </c>
      <c r="K15" s="545">
        <v>14</v>
      </c>
      <c r="L15" s="483">
        <v>1</v>
      </c>
      <c r="M15" s="483">
        <v>1</v>
      </c>
      <c r="N15" s="483"/>
      <c r="O15" s="483"/>
      <c r="P15" s="670">
        <v>52</v>
      </c>
      <c r="Q15" s="670"/>
      <c r="R15" s="161"/>
      <c r="S15" s="161"/>
      <c r="T15" s="162" t="e">
        <f t="shared" ref="T15" si="16">IF(P15="nio",0,IF(P15&gt;0,P15*K15/X15,0))*L15</f>
        <v>#DIV/0!</v>
      </c>
      <c r="U15" s="162">
        <f t="shared" ref="U15" si="17">IF(Q15&gt;0,Q15*K15/Y15,0)*M15</f>
        <v>0</v>
      </c>
      <c r="V15" s="162">
        <f t="shared" ref="V15" si="18">IF(R15&gt;0,R15*K15/Z15,0)*N15</f>
        <v>0</v>
      </c>
      <c r="W15" s="162">
        <f t="shared" ref="W15" si="19">IF(S15&gt;0,S15*K15/AA15,0)*O15</f>
        <v>0</v>
      </c>
      <c r="X15" s="163">
        <f>IF(P15="nio",0,IF(P15&gt;0,VLOOKUP(I15,'3-Productie normen'!A:N,VLOOKUP(P15,'3-Productie normen'!Q:R,2,FALSE),FALSE)))</f>
        <v>0</v>
      </c>
      <c r="Y15" s="163">
        <f t="shared" ref="Y15" si="20">IF(Q15&gt;0,X15*$Y$8,0)</f>
        <v>0</v>
      </c>
      <c r="Z15" s="163">
        <f t="shared" ref="Z15" si="21">IF(R15&gt;0,X15*$Z$8,0)</f>
        <v>0</v>
      </c>
      <c r="AA15" s="163">
        <f t="shared" ref="AA15" si="22">IF(S15&gt;0,X15*$AA$8,0)</f>
        <v>0</v>
      </c>
      <c r="AB15" s="164" t="str">
        <f>VLOOKUP(I15,'3-Productie normen'!A:N,10,FALSE)</f>
        <v>B</v>
      </c>
      <c r="AC15" s="164"/>
      <c r="AD15" s="4"/>
      <c r="AE15" s="128">
        <f>SUM(P15:S15)*K15</f>
        <v>728</v>
      </c>
    </row>
    <row r="16" spans="1:31" ht="13.9" customHeight="1">
      <c r="A16" s="145">
        <v>16</v>
      </c>
      <c r="B16" s="159" t="s">
        <v>284</v>
      </c>
      <c r="C16" s="625"/>
      <c r="D16" s="536">
        <v>6</v>
      </c>
      <c r="E16" s="159" t="s">
        <v>316</v>
      </c>
      <c r="F16" s="159" t="s">
        <v>317</v>
      </c>
      <c r="G16" s="159"/>
      <c r="H16" s="159"/>
      <c r="I16" s="159" t="s">
        <v>749</v>
      </c>
      <c r="J16" s="661" t="s">
        <v>1315</v>
      </c>
      <c r="K16" s="545">
        <v>3</v>
      </c>
      <c r="L16" s="483">
        <v>1</v>
      </c>
      <c r="M16" s="483">
        <v>1</v>
      </c>
      <c r="N16" s="483"/>
      <c r="O16" s="483"/>
      <c r="P16" s="670">
        <v>255</v>
      </c>
      <c r="Q16" s="670"/>
      <c r="R16" s="161"/>
      <c r="S16" s="161"/>
      <c r="T16" s="162" t="e">
        <f t="shared" si="9"/>
        <v>#DIV/0!</v>
      </c>
      <c r="U16" s="162">
        <f t="shared" si="10"/>
        <v>0</v>
      </c>
      <c r="V16" s="162">
        <f t="shared" si="11"/>
        <v>0</v>
      </c>
      <c r="W16" s="162">
        <f t="shared" si="12"/>
        <v>0</v>
      </c>
      <c r="X16" s="163">
        <f>IF(P16="nio",0,IF(P16&gt;0,VLOOKUP(I16,'3-Productie normen'!A:N,VLOOKUP(P16,'3-Productie normen'!Q:R,2,FALSE),FALSE)))</f>
        <v>0</v>
      </c>
      <c r="Y16" s="163">
        <f t="shared" si="13"/>
        <v>0</v>
      </c>
      <c r="Z16" s="163">
        <f t="shared" si="14"/>
        <v>0</v>
      </c>
      <c r="AA16" s="163">
        <f t="shared" si="15"/>
        <v>0</v>
      </c>
      <c r="AB16" s="164" t="str">
        <f>VLOOKUP(I16,'3-Productie normen'!A:N,10,FALSE)</f>
        <v>V</v>
      </c>
      <c r="AC16" s="164"/>
      <c r="AE16" s="128">
        <f t="shared" ref="AE16:AE116" si="23">SUM(P16:S16)*K16</f>
        <v>765</v>
      </c>
    </row>
    <row r="17" spans="1:31" ht="14.1" customHeight="1">
      <c r="A17" s="145">
        <v>17</v>
      </c>
      <c r="B17" s="159" t="s">
        <v>284</v>
      </c>
      <c r="C17" s="625"/>
      <c r="D17" s="536">
        <v>7</v>
      </c>
      <c r="E17" s="159" t="s">
        <v>316</v>
      </c>
      <c r="F17" s="159" t="s">
        <v>318</v>
      </c>
      <c r="G17" s="159"/>
      <c r="H17" s="159"/>
      <c r="I17" s="159" t="s">
        <v>749</v>
      </c>
      <c r="J17" s="160" t="s">
        <v>1315</v>
      </c>
      <c r="K17" s="545">
        <v>4</v>
      </c>
      <c r="L17" s="483">
        <v>1</v>
      </c>
      <c r="M17" s="483">
        <v>1</v>
      </c>
      <c r="N17" s="483"/>
      <c r="O17" s="483"/>
      <c r="P17" s="670">
        <v>255</v>
      </c>
      <c r="Q17" s="670"/>
      <c r="R17" s="161"/>
      <c r="S17" s="161"/>
      <c r="T17" s="162" t="e">
        <f t="shared" si="9"/>
        <v>#DIV/0!</v>
      </c>
      <c r="U17" s="162">
        <f t="shared" si="10"/>
        <v>0</v>
      </c>
      <c r="V17" s="162">
        <f t="shared" si="11"/>
        <v>0</v>
      </c>
      <c r="W17" s="162">
        <f t="shared" si="12"/>
        <v>0</v>
      </c>
      <c r="X17" s="163">
        <f>IF(P17="nio",0,IF(P17&gt;0,VLOOKUP(I17,'3-Productie normen'!A:N,VLOOKUP(P17,'3-Productie normen'!Q:R,2,FALSE),FALSE)))</f>
        <v>0</v>
      </c>
      <c r="Y17" s="163">
        <f t="shared" si="13"/>
        <v>0</v>
      </c>
      <c r="Z17" s="163">
        <f t="shared" si="14"/>
        <v>0</v>
      </c>
      <c r="AA17" s="163">
        <f t="shared" si="15"/>
        <v>0</v>
      </c>
      <c r="AB17" s="164" t="str">
        <f>VLOOKUP(I17,'3-Productie normen'!A:N,10,FALSE)</f>
        <v>V</v>
      </c>
      <c r="AC17" s="164"/>
      <c r="AE17" s="128">
        <f t="shared" si="23"/>
        <v>1020</v>
      </c>
    </row>
    <row r="18" spans="1:31" ht="14.1" customHeight="1">
      <c r="A18" s="145">
        <v>18</v>
      </c>
      <c r="B18" s="159" t="s">
        <v>284</v>
      </c>
      <c r="C18" s="625"/>
      <c r="D18" s="536" t="s">
        <v>62</v>
      </c>
      <c r="E18" s="160" t="s">
        <v>312</v>
      </c>
      <c r="F18" s="160" t="s">
        <v>319</v>
      </c>
      <c r="G18" s="125"/>
      <c r="H18" s="125"/>
      <c r="I18" s="160" t="s">
        <v>769</v>
      </c>
      <c r="J18" s="160" t="s">
        <v>308</v>
      </c>
      <c r="K18" s="545">
        <v>17</v>
      </c>
      <c r="L18" s="483">
        <v>1</v>
      </c>
      <c r="M18" s="483">
        <v>1</v>
      </c>
      <c r="N18" s="483"/>
      <c r="O18" s="483"/>
      <c r="P18" s="670">
        <v>255</v>
      </c>
      <c r="Q18" s="670"/>
      <c r="R18" s="161"/>
      <c r="S18" s="161"/>
      <c r="T18" s="162" t="e">
        <f t="shared" si="9"/>
        <v>#DIV/0!</v>
      </c>
      <c r="U18" s="162">
        <f t="shared" si="10"/>
        <v>0</v>
      </c>
      <c r="V18" s="162">
        <f t="shared" si="11"/>
        <v>0</v>
      </c>
      <c r="W18" s="162">
        <f t="shared" si="12"/>
        <v>0</v>
      </c>
      <c r="X18" s="163">
        <f>IF(P18="nio",0,IF(P18&gt;0,VLOOKUP(I18,'3-Productie normen'!A:N,VLOOKUP(P18,'3-Productie normen'!Q:R,2,FALSE),FALSE)))</f>
        <v>0</v>
      </c>
      <c r="Y18" s="163">
        <f t="shared" si="13"/>
        <v>0</v>
      </c>
      <c r="Z18" s="163">
        <f t="shared" si="14"/>
        <v>0</v>
      </c>
      <c r="AA18" s="163">
        <f t="shared" si="15"/>
        <v>0</v>
      </c>
      <c r="AB18" s="164" t="str">
        <f>VLOOKUP(I18,'3-Productie normen'!A:N,10,FALSE)</f>
        <v>B</v>
      </c>
      <c r="AC18" s="164"/>
      <c r="AE18" s="128">
        <f t="shared" si="23"/>
        <v>4335</v>
      </c>
    </row>
    <row r="19" spans="1:31" ht="14.1" customHeight="1">
      <c r="A19" s="145">
        <v>19</v>
      </c>
      <c r="B19" s="159" t="s">
        <v>284</v>
      </c>
      <c r="C19" s="625"/>
      <c r="D19" s="537" t="s">
        <v>62</v>
      </c>
      <c r="E19" s="169" t="s">
        <v>320</v>
      </c>
      <c r="F19" s="169" t="s">
        <v>321</v>
      </c>
      <c r="G19" s="125"/>
      <c r="H19" s="125"/>
      <c r="I19" s="169" t="s">
        <v>17</v>
      </c>
      <c r="J19" s="661" t="s">
        <v>322</v>
      </c>
      <c r="K19" s="545">
        <v>1</v>
      </c>
      <c r="L19" s="483">
        <v>1</v>
      </c>
      <c r="M19" s="483">
        <v>1</v>
      </c>
      <c r="N19" s="483"/>
      <c r="O19" s="483"/>
      <c r="P19" s="670">
        <v>255</v>
      </c>
      <c r="Q19" s="670"/>
      <c r="R19" s="161"/>
      <c r="S19" s="161"/>
      <c r="T19" s="162" t="e">
        <f t="shared" si="9"/>
        <v>#DIV/0!</v>
      </c>
      <c r="U19" s="162">
        <f t="shared" si="10"/>
        <v>0</v>
      </c>
      <c r="V19" s="162">
        <f t="shared" si="11"/>
        <v>0</v>
      </c>
      <c r="W19" s="162">
        <f t="shared" si="12"/>
        <v>0</v>
      </c>
      <c r="X19" s="163">
        <f>IF(P19="nio",0,IF(P19&gt;0,VLOOKUP(I19,'3-Productie normen'!A:N,VLOOKUP(P19,'3-Productie normen'!Q:R,2,FALSE),FALSE)))</f>
        <v>0</v>
      </c>
      <c r="Y19" s="163">
        <f t="shared" si="13"/>
        <v>0</v>
      </c>
      <c r="Z19" s="163">
        <f t="shared" si="14"/>
        <v>0</v>
      </c>
      <c r="AA19" s="163">
        <f t="shared" si="15"/>
        <v>0</v>
      </c>
      <c r="AB19" s="164" t="str">
        <f>VLOOKUP(I19,'3-Productie normen'!A:N,10,FALSE)</f>
        <v>S</v>
      </c>
      <c r="AC19" s="164"/>
      <c r="AE19" s="128">
        <f t="shared" si="23"/>
        <v>255</v>
      </c>
    </row>
    <row r="20" spans="1:31" ht="14.1" customHeight="1">
      <c r="A20" s="145">
        <v>20</v>
      </c>
      <c r="B20" s="159" t="s">
        <v>284</v>
      </c>
      <c r="C20" s="625"/>
      <c r="D20" s="536" t="s">
        <v>62</v>
      </c>
      <c r="E20" s="160" t="s">
        <v>320</v>
      </c>
      <c r="F20" s="160" t="s">
        <v>323</v>
      </c>
      <c r="G20" s="125"/>
      <c r="H20" s="125"/>
      <c r="I20" s="159" t="s">
        <v>17</v>
      </c>
      <c r="J20" s="661" t="s">
        <v>322</v>
      </c>
      <c r="K20" s="545">
        <v>2</v>
      </c>
      <c r="L20" s="483">
        <v>1</v>
      </c>
      <c r="M20" s="483">
        <v>1</v>
      </c>
      <c r="N20" s="483"/>
      <c r="O20" s="483"/>
      <c r="P20" s="670">
        <v>255</v>
      </c>
      <c r="Q20" s="670"/>
      <c r="R20" s="161"/>
      <c r="S20" s="161"/>
      <c r="T20" s="162" t="e">
        <f t="shared" si="9"/>
        <v>#DIV/0!</v>
      </c>
      <c r="U20" s="162">
        <f t="shared" si="10"/>
        <v>0</v>
      </c>
      <c r="V20" s="162">
        <f t="shared" si="11"/>
        <v>0</v>
      </c>
      <c r="W20" s="162">
        <f t="shared" si="12"/>
        <v>0</v>
      </c>
      <c r="X20" s="163">
        <f>IF(P20="nio",0,IF(P20&gt;0,VLOOKUP(I20,'3-Productie normen'!A:N,VLOOKUP(P20,'3-Productie normen'!Q:R,2,FALSE),FALSE)))</f>
        <v>0</v>
      </c>
      <c r="Y20" s="163">
        <f t="shared" si="13"/>
        <v>0</v>
      </c>
      <c r="Z20" s="163">
        <f t="shared" si="14"/>
        <v>0</v>
      </c>
      <c r="AA20" s="163">
        <f t="shared" si="15"/>
        <v>0</v>
      </c>
      <c r="AB20" s="164" t="str">
        <f>VLOOKUP(I20,'3-Productie normen'!A:N,10,FALSE)</f>
        <v>S</v>
      </c>
      <c r="AC20" s="164"/>
      <c r="AE20" s="128">
        <f t="shared" si="23"/>
        <v>510</v>
      </c>
    </row>
    <row r="21" spans="1:31" ht="14.1" customHeight="1">
      <c r="A21" s="145">
        <v>21</v>
      </c>
      <c r="B21" s="159" t="s">
        <v>284</v>
      </c>
      <c r="C21" s="625"/>
      <c r="D21" s="536"/>
      <c r="E21" s="125" t="s">
        <v>314</v>
      </c>
      <c r="F21" s="125" t="s">
        <v>324</v>
      </c>
      <c r="G21" s="125"/>
      <c r="H21" s="125"/>
      <c r="I21" s="159" t="s">
        <v>769</v>
      </c>
      <c r="J21" s="661" t="s">
        <v>1315</v>
      </c>
      <c r="K21" s="545">
        <v>12</v>
      </c>
      <c r="L21" s="483">
        <v>1</v>
      </c>
      <c r="M21" s="483">
        <v>1</v>
      </c>
      <c r="N21" s="483"/>
      <c r="O21" s="483"/>
      <c r="P21" s="670">
        <v>104</v>
      </c>
      <c r="Q21" s="670"/>
      <c r="R21" s="161"/>
      <c r="S21" s="161"/>
      <c r="T21" s="162" t="e">
        <f t="shared" si="9"/>
        <v>#DIV/0!</v>
      </c>
      <c r="U21" s="162">
        <f t="shared" si="10"/>
        <v>0</v>
      </c>
      <c r="V21" s="162">
        <f t="shared" si="11"/>
        <v>0</v>
      </c>
      <c r="W21" s="162">
        <f t="shared" si="12"/>
        <v>0</v>
      </c>
      <c r="X21" s="163">
        <f>IF(P21="nio",0,IF(P21&gt;0,VLOOKUP(I21,'3-Productie normen'!A:N,VLOOKUP(P21,'3-Productie normen'!Q:R,2,FALSE),FALSE)))</f>
        <v>0</v>
      </c>
      <c r="Y21" s="163">
        <f t="shared" si="13"/>
        <v>0</v>
      </c>
      <c r="Z21" s="163">
        <f t="shared" si="14"/>
        <v>0</v>
      </c>
      <c r="AA21" s="163">
        <f t="shared" si="15"/>
        <v>0</v>
      </c>
      <c r="AB21" s="164" t="str">
        <f>VLOOKUP(I21,'3-Productie normen'!A:N,10,FALSE)</f>
        <v>B</v>
      </c>
      <c r="AC21" s="164"/>
      <c r="AE21" s="128">
        <f t="shared" si="23"/>
        <v>1248</v>
      </c>
    </row>
    <row r="22" spans="1:31" ht="14.1" customHeight="1">
      <c r="A22" s="145">
        <v>22</v>
      </c>
      <c r="B22" s="662" t="s">
        <v>285</v>
      </c>
      <c r="C22" s="663"/>
      <c r="D22" s="664"/>
      <c r="E22" s="663"/>
      <c r="F22" s="663" t="s">
        <v>1255</v>
      </c>
      <c r="G22" s="662"/>
      <c r="H22" s="662"/>
      <c r="I22" s="665" t="s">
        <v>1256</v>
      </c>
      <c r="J22" s="663" t="s">
        <v>1257</v>
      </c>
      <c r="K22" s="666">
        <v>15</v>
      </c>
      <c r="L22" s="483">
        <v>1</v>
      </c>
      <c r="M22" s="483">
        <v>1</v>
      </c>
      <c r="N22" s="667"/>
      <c r="O22" s="667"/>
      <c r="P22" s="670">
        <v>52</v>
      </c>
      <c r="Q22" s="670"/>
      <c r="R22" s="161"/>
      <c r="S22" s="161"/>
      <c r="T22" s="162" t="e">
        <f t="shared" si="9"/>
        <v>#DIV/0!</v>
      </c>
      <c r="U22" s="162">
        <f t="shared" si="10"/>
        <v>0</v>
      </c>
      <c r="V22" s="162">
        <f t="shared" si="11"/>
        <v>0</v>
      </c>
      <c r="W22" s="162">
        <f t="shared" si="12"/>
        <v>0</v>
      </c>
      <c r="X22" s="163">
        <f>IF(P22="nio",0,IF(P22&gt;0,VLOOKUP(I22,'3-Productie normen'!A:N,VLOOKUP(P22,'3-Productie normen'!Q:R,2,FALSE),FALSE)))</f>
        <v>0</v>
      </c>
      <c r="Y22" s="163">
        <f t="shared" si="13"/>
        <v>0</v>
      </c>
      <c r="Z22" s="163">
        <f t="shared" si="14"/>
        <v>0</v>
      </c>
      <c r="AA22" s="163">
        <f t="shared" si="15"/>
        <v>0</v>
      </c>
      <c r="AB22" s="164" t="str">
        <f>VLOOKUP(I22,'3-Productie normen'!A:N,10,FALSE)</f>
        <v>V</v>
      </c>
      <c r="AC22" s="164"/>
      <c r="AE22" s="128">
        <f t="shared" si="23"/>
        <v>780</v>
      </c>
    </row>
    <row r="23" spans="1:31" ht="14.1" customHeight="1">
      <c r="A23" s="145">
        <v>23</v>
      </c>
      <c r="B23" s="159" t="s">
        <v>285</v>
      </c>
      <c r="C23" s="625"/>
      <c r="D23" s="536" t="s">
        <v>325</v>
      </c>
      <c r="E23" s="125" t="s">
        <v>316</v>
      </c>
      <c r="F23" s="125" t="s">
        <v>318</v>
      </c>
      <c r="G23" s="125"/>
      <c r="H23" s="125"/>
      <c r="I23" s="169" t="s">
        <v>749</v>
      </c>
      <c r="J23" s="160" t="s">
        <v>1315</v>
      </c>
      <c r="K23" s="545">
        <v>7</v>
      </c>
      <c r="L23" s="483">
        <v>1</v>
      </c>
      <c r="M23" s="483">
        <v>1</v>
      </c>
      <c r="N23" s="483"/>
      <c r="O23" s="483"/>
      <c r="P23" s="670">
        <v>52</v>
      </c>
      <c r="Q23" s="670"/>
      <c r="R23" s="161"/>
      <c r="S23" s="161"/>
      <c r="T23" s="162" t="e">
        <f t="shared" si="9"/>
        <v>#DIV/0!</v>
      </c>
      <c r="U23" s="162">
        <f t="shared" si="10"/>
        <v>0</v>
      </c>
      <c r="V23" s="162">
        <f t="shared" si="11"/>
        <v>0</v>
      </c>
      <c r="W23" s="162">
        <f t="shared" si="12"/>
        <v>0</v>
      </c>
      <c r="X23" s="163">
        <f>IF(P23="nio",0,IF(P23&gt;0,VLOOKUP(I23,'3-Productie normen'!A:N,VLOOKUP(P23,'3-Productie normen'!Q:R,2,FALSE),FALSE)))</f>
        <v>0</v>
      </c>
      <c r="Y23" s="163">
        <f t="shared" si="13"/>
        <v>0</v>
      </c>
      <c r="Z23" s="163">
        <f t="shared" si="14"/>
        <v>0</v>
      </c>
      <c r="AA23" s="163">
        <f t="shared" si="15"/>
        <v>0</v>
      </c>
      <c r="AB23" s="164" t="str">
        <f>VLOOKUP(I23,'3-Productie normen'!A:N,10,FALSE)</f>
        <v>V</v>
      </c>
      <c r="AC23" s="164"/>
      <c r="AE23" s="128">
        <f t="shared" si="23"/>
        <v>364</v>
      </c>
    </row>
    <row r="24" spans="1:31" ht="14.1" customHeight="1">
      <c r="A24" s="145">
        <v>24</v>
      </c>
      <c r="B24" s="159" t="s">
        <v>285</v>
      </c>
      <c r="C24" s="625"/>
      <c r="D24" s="536" t="s">
        <v>326</v>
      </c>
      <c r="E24" s="125" t="s">
        <v>314</v>
      </c>
      <c r="F24" s="125" t="s">
        <v>327</v>
      </c>
      <c r="G24" s="125"/>
      <c r="H24" s="125"/>
      <c r="I24" s="213" t="s">
        <v>769</v>
      </c>
      <c r="J24" s="160" t="s">
        <v>1315</v>
      </c>
      <c r="K24" s="545">
        <v>33</v>
      </c>
      <c r="L24" s="483">
        <v>1</v>
      </c>
      <c r="M24" s="483">
        <v>1</v>
      </c>
      <c r="N24" s="483"/>
      <c r="O24" s="483"/>
      <c r="P24" s="670">
        <v>255</v>
      </c>
      <c r="Q24" s="670"/>
      <c r="R24" s="161"/>
      <c r="S24" s="161"/>
      <c r="T24" s="162" t="e">
        <f t="shared" si="9"/>
        <v>#DIV/0!</v>
      </c>
      <c r="U24" s="162">
        <f t="shared" si="10"/>
        <v>0</v>
      </c>
      <c r="V24" s="162">
        <f t="shared" si="11"/>
        <v>0</v>
      </c>
      <c r="W24" s="162">
        <f t="shared" si="12"/>
        <v>0</v>
      </c>
      <c r="X24" s="163">
        <f>IF(P24="nio",0,IF(P24&gt;0,VLOOKUP(I24,'3-Productie normen'!A:N,VLOOKUP(P24,'3-Productie normen'!Q:R,2,FALSE),FALSE)))</f>
        <v>0</v>
      </c>
      <c r="Y24" s="163">
        <f t="shared" si="13"/>
        <v>0</v>
      </c>
      <c r="Z24" s="163">
        <f t="shared" si="14"/>
        <v>0</v>
      </c>
      <c r="AA24" s="163">
        <f t="shared" si="15"/>
        <v>0</v>
      </c>
      <c r="AB24" s="164" t="str">
        <f>VLOOKUP(I24,'3-Productie normen'!A:N,10,FALSE)</f>
        <v>B</v>
      </c>
      <c r="AC24" s="164"/>
      <c r="AE24" s="128">
        <f t="shared" si="23"/>
        <v>8415</v>
      </c>
    </row>
    <row r="25" spans="1:31" ht="14.1" customHeight="1">
      <c r="A25" s="145">
        <v>25</v>
      </c>
      <c r="B25" s="159" t="s">
        <v>285</v>
      </c>
      <c r="C25" s="625"/>
      <c r="D25" s="536" t="s">
        <v>328</v>
      </c>
      <c r="E25" s="125" t="s">
        <v>329</v>
      </c>
      <c r="F25" s="125" t="s">
        <v>330</v>
      </c>
      <c r="G25" s="125"/>
      <c r="H25" s="125"/>
      <c r="I25" s="213" t="s">
        <v>766</v>
      </c>
      <c r="J25" s="160" t="s">
        <v>331</v>
      </c>
      <c r="K25" s="545">
        <v>35</v>
      </c>
      <c r="L25" s="483">
        <v>1</v>
      </c>
      <c r="M25" s="483">
        <v>1</v>
      </c>
      <c r="N25" s="483"/>
      <c r="O25" s="483"/>
      <c r="P25" s="670">
        <v>255</v>
      </c>
      <c r="Q25" s="670"/>
      <c r="R25" s="161"/>
      <c r="S25" s="161"/>
      <c r="T25" s="162" t="e">
        <f t="shared" si="9"/>
        <v>#DIV/0!</v>
      </c>
      <c r="U25" s="162">
        <f t="shared" si="10"/>
        <v>0</v>
      </c>
      <c r="V25" s="162">
        <f t="shared" si="11"/>
        <v>0</v>
      </c>
      <c r="W25" s="162">
        <f t="shared" si="12"/>
        <v>0</v>
      </c>
      <c r="X25" s="163">
        <f>IF(P25="nio",0,IF(P25&gt;0,VLOOKUP(I25,'3-Productie normen'!A:N,VLOOKUP(P25,'3-Productie normen'!Q:R,2,FALSE),FALSE)))</f>
        <v>0</v>
      </c>
      <c r="Y25" s="163">
        <f t="shared" si="13"/>
        <v>0</v>
      </c>
      <c r="Z25" s="163">
        <f t="shared" si="14"/>
        <v>0</v>
      </c>
      <c r="AA25" s="163">
        <f t="shared" si="15"/>
        <v>0</v>
      </c>
      <c r="AB25" s="164" t="str">
        <f>VLOOKUP(I25,'3-Productie normen'!A:N,10,FALSE)</f>
        <v>V</v>
      </c>
      <c r="AC25" s="164"/>
      <c r="AE25" s="128">
        <f t="shared" si="23"/>
        <v>8925</v>
      </c>
    </row>
    <row r="26" spans="1:31" ht="14.1" customHeight="1">
      <c r="A26" s="145">
        <v>26</v>
      </c>
      <c r="B26" s="159" t="s">
        <v>285</v>
      </c>
      <c r="C26" s="625"/>
      <c r="D26" s="536" t="s">
        <v>332</v>
      </c>
      <c r="E26" s="125" t="s">
        <v>333</v>
      </c>
      <c r="F26" s="125" t="s">
        <v>334</v>
      </c>
      <c r="G26" s="125"/>
      <c r="H26" s="125"/>
      <c r="I26" s="125" t="s">
        <v>769</v>
      </c>
      <c r="J26" s="661" t="s">
        <v>331</v>
      </c>
      <c r="K26" s="545">
        <v>17</v>
      </c>
      <c r="L26" s="483">
        <v>1</v>
      </c>
      <c r="M26" s="483">
        <v>1</v>
      </c>
      <c r="N26" s="483"/>
      <c r="O26" s="483"/>
      <c r="P26" s="670">
        <v>255</v>
      </c>
      <c r="Q26" s="670"/>
      <c r="R26" s="161"/>
      <c r="S26" s="161"/>
      <c r="T26" s="162" t="e">
        <f t="shared" si="9"/>
        <v>#DIV/0!</v>
      </c>
      <c r="U26" s="162">
        <f t="shared" si="10"/>
        <v>0</v>
      </c>
      <c r="V26" s="162">
        <f t="shared" si="11"/>
        <v>0</v>
      </c>
      <c r="W26" s="162">
        <f t="shared" si="12"/>
        <v>0</v>
      </c>
      <c r="X26" s="163">
        <f>IF(P26="nio",0,IF(P26&gt;0,VLOOKUP(I26,'3-Productie normen'!A:N,VLOOKUP(P26,'3-Productie normen'!Q:R,2,FALSE),FALSE)))</f>
        <v>0</v>
      </c>
      <c r="Y26" s="163">
        <f t="shared" si="13"/>
        <v>0</v>
      </c>
      <c r="Z26" s="163">
        <f t="shared" si="14"/>
        <v>0</v>
      </c>
      <c r="AA26" s="163">
        <f t="shared" si="15"/>
        <v>0</v>
      </c>
      <c r="AB26" s="164" t="str">
        <f>VLOOKUP(I26,'3-Productie normen'!A:N,10,FALSE)</f>
        <v>B</v>
      </c>
      <c r="AC26" s="164"/>
      <c r="AE26" s="128">
        <f t="shared" si="23"/>
        <v>4335</v>
      </c>
    </row>
    <row r="27" spans="1:31" s="165" customFormat="1" ht="14.1" customHeight="1">
      <c r="A27" s="145">
        <v>27</v>
      </c>
      <c r="B27" s="159" t="s">
        <v>285</v>
      </c>
      <c r="C27" s="625"/>
      <c r="D27" s="536" t="s">
        <v>335</v>
      </c>
      <c r="E27" s="159" t="s">
        <v>336</v>
      </c>
      <c r="F27" s="159" t="s">
        <v>337</v>
      </c>
      <c r="G27" s="159"/>
      <c r="H27" s="159"/>
      <c r="I27" s="159" t="s">
        <v>772</v>
      </c>
      <c r="J27" s="160" t="s">
        <v>331</v>
      </c>
      <c r="K27" s="545">
        <v>9</v>
      </c>
      <c r="L27" s="483">
        <v>1</v>
      </c>
      <c r="M27" s="483">
        <v>1</v>
      </c>
      <c r="N27" s="483"/>
      <c r="O27" s="483"/>
      <c r="P27" s="670">
        <v>255</v>
      </c>
      <c r="Q27" s="670"/>
      <c r="R27" s="161"/>
      <c r="S27" s="161"/>
      <c r="T27" s="162" t="e">
        <f t="shared" ref="T27" si="24">IF(P27="nio",0,IF(P27&gt;0,P27*K27/X27,0))*L27</f>
        <v>#DIV/0!</v>
      </c>
      <c r="U27" s="162">
        <f t="shared" ref="U27" si="25">IF(Q27&gt;0,Q27*K27/Y27,0)*M27</f>
        <v>0</v>
      </c>
      <c r="V27" s="162">
        <f t="shared" ref="V27" si="26">IF(R27&gt;0,R27*K27/Z27,0)*N27</f>
        <v>0</v>
      </c>
      <c r="W27" s="162">
        <f t="shared" ref="W27" si="27">IF(S27&gt;0,S27*K27/AA27,0)*O27</f>
        <v>0</v>
      </c>
      <c r="X27" s="163">
        <f>IF(P27="nio",0,IF(P27&gt;0,VLOOKUP(I27,'3-Productie normen'!A:N,VLOOKUP(P27,'3-Productie normen'!Q:R,2,FALSE),FALSE)))</f>
        <v>0</v>
      </c>
      <c r="Y27" s="163">
        <f t="shared" ref="Y27" si="28">IF(Q27&gt;0,X27*$Y$8,0)</f>
        <v>0</v>
      </c>
      <c r="Z27" s="163">
        <f t="shared" ref="Z27" si="29">IF(R27&gt;0,X27*$Z$8,0)</f>
        <v>0</v>
      </c>
      <c r="AA27" s="163">
        <f t="shared" ref="AA27" si="30">IF(S27&gt;0,X27*$AA$8,0)</f>
        <v>0</v>
      </c>
      <c r="AB27" s="164" t="str">
        <f>VLOOKUP(I27,'3-Productie normen'!A:N,10,FALSE)</f>
        <v>V</v>
      </c>
      <c r="AC27" s="164"/>
      <c r="AD27" s="4"/>
      <c r="AE27" s="128">
        <f>SUM(P27:S27)*K27</f>
        <v>2295</v>
      </c>
    </row>
    <row r="28" spans="1:31" ht="14.1" customHeight="1">
      <c r="A28" s="145">
        <v>28</v>
      </c>
      <c r="B28" s="159" t="s">
        <v>285</v>
      </c>
      <c r="C28" s="625"/>
      <c r="D28" s="536" t="s">
        <v>338</v>
      </c>
      <c r="E28" s="125" t="s">
        <v>336</v>
      </c>
      <c r="F28" s="125" t="s">
        <v>337</v>
      </c>
      <c r="G28" s="125"/>
      <c r="H28" s="125"/>
      <c r="I28" s="159" t="s">
        <v>772</v>
      </c>
      <c r="J28" s="661" t="s">
        <v>331</v>
      </c>
      <c r="K28" s="545">
        <v>9</v>
      </c>
      <c r="L28" s="483">
        <v>1</v>
      </c>
      <c r="M28" s="483">
        <v>1</v>
      </c>
      <c r="N28" s="483"/>
      <c r="O28" s="483"/>
      <c r="P28" s="670">
        <v>255</v>
      </c>
      <c r="Q28" s="670"/>
      <c r="R28" s="161"/>
      <c r="S28" s="161"/>
      <c r="T28" s="162" t="e">
        <f t="shared" si="9"/>
        <v>#DIV/0!</v>
      </c>
      <c r="U28" s="162">
        <f t="shared" si="10"/>
        <v>0</v>
      </c>
      <c r="V28" s="162">
        <f t="shared" si="11"/>
        <v>0</v>
      </c>
      <c r="W28" s="162">
        <f t="shared" si="12"/>
        <v>0</v>
      </c>
      <c r="X28" s="163">
        <f>IF(P28="nio",0,IF(P28&gt;0,VLOOKUP(I28,'3-Productie normen'!A:N,VLOOKUP(P28,'3-Productie normen'!Q:R,2,FALSE),FALSE)))</f>
        <v>0</v>
      </c>
      <c r="Y28" s="163">
        <f t="shared" si="13"/>
        <v>0</v>
      </c>
      <c r="Z28" s="163">
        <f t="shared" si="14"/>
        <v>0</v>
      </c>
      <c r="AA28" s="163">
        <f t="shared" si="15"/>
        <v>0</v>
      </c>
      <c r="AB28" s="164" t="str">
        <f>VLOOKUP(I28,'3-Productie normen'!A:N,10,FALSE)</f>
        <v>V</v>
      </c>
      <c r="AC28" s="164"/>
      <c r="AE28" s="128">
        <f t="shared" si="23"/>
        <v>2295</v>
      </c>
    </row>
    <row r="29" spans="1:31" ht="14.1" customHeight="1">
      <c r="A29" s="145">
        <v>29</v>
      </c>
      <c r="B29" s="159" t="s">
        <v>285</v>
      </c>
      <c r="C29" s="625"/>
      <c r="D29" s="536" t="s">
        <v>339</v>
      </c>
      <c r="E29" s="125" t="s">
        <v>336</v>
      </c>
      <c r="F29" s="125" t="s">
        <v>337</v>
      </c>
      <c r="G29" s="125"/>
      <c r="H29" s="125"/>
      <c r="I29" s="169" t="s">
        <v>772</v>
      </c>
      <c r="J29" s="661" t="s">
        <v>331</v>
      </c>
      <c r="K29" s="545">
        <v>9</v>
      </c>
      <c r="L29" s="483">
        <v>1</v>
      </c>
      <c r="M29" s="483">
        <v>1</v>
      </c>
      <c r="N29" s="483"/>
      <c r="O29" s="483"/>
      <c r="P29" s="670">
        <v>255</v>
      </c>
      <c r="Q29" s="670"/>
      <c r="R29" s="161"/>
      <c r="S29" s="161"/>
      <c r="T29" s="162" t="e">
        <f t="shared" si="9"/>
        <v>#DIV/0!</v>
      </c>
      <c r="U29" s="162">
        <f t="shared" si="10"/>
        <v>0</v>
      </c>
      <c r="V29" s="162">
        <f t="shared" si="11"/>
        <v>0</v>
      </c>
      <c r="W29" s="162">
        <f t="shared" si="12"/>
        <v>0</v>
      </c>
      <c r="X29" s="163">
        <f>IF(P29="nio",0,IF(P29&gt;0,VLOOKUP(I29,'3-Productie normen'!A:N,VLOOKUP(P29,'3-Productie normen'!Q:R,2,FALSE),FALSE)))</f>
        <v>0</v>
      </c>
      <c r="Y29" s="163">
        <f t="shared" si="13"/>
        <v>0</v>
      </c>
      <c r="Z29" s="163">
        <f t="shared" si="14"/>
        <v>0</v>
      </c>
      <c r="AA29" s="163">
        <f t="shared" si="15"/>
        <v>0</v>
      </c>
      <c r="AB29" s="164" t="str">
        <f>VLOOKUP(I29,'3-Productie normen'!A:N,10,FALSE)</f>
        <v>V</v>
      </c>
      <c r="AC29" s="164"/>
      <c r="AE29" s="128">
        <f t="shared" si="23"/>
        <v>2295</v>
      </c>
    </row>
    <row r="30" spans="1:31" ht="14.1" customHeight="1">
      <c r="A30" s="145">
        <v>30</v>
      </c>
      <c r="B30" s="159" t="s">
        <v>285</v>
      </c>
      <c r="C30" s="625"/>
      <c r="D30" s="536" t="s">
        <v>340</v>
      </c>
      <c r="E30" s="125" t="s">
        <v>336</v>
      </c>
      <c r="F30" s="125" t="s">
        <v>337</v>
      </c>
      <c r="G30" s="125"/>
      <c r="H30" s="125"/>
      <c r="I30" s="125" t="s">
        <v>772</v>
      </c>
      <c r="J30" s="160" t="s">
        <v>331</v>
      </c>
      <c r="K30" s="545">
        <v>9</v>
      </c>
      <c r="L30" s="483">
        <v>1</v>
      </c>
      <c r="M30" s="483">
        <v>1</v>
      </c>
      <c r="N30" s="483"/>
      <c r="O30" s="483"/>
      <c r="P30" s="670">
        <v>255</v>
      </c>
      <c r="Q30" s="670"/>
      <c r="R30" s="161"/>
      <c r="S30" s="161"/>
      <c r="T30" s="162" t="e">
        <f t="shared" si="9"/>
        <v>#DIV/0!</v>
      </c>
      <c r="U30" s="162">
        <f t="shared" si="10"/>
        <v>0</v>
      </c>
      <c r="V30" s="162">
        <f t="shared" si="11"/>
        <v>0</v>
      </c>
      <c r="W30" s="162">
        <f t="shared" si="12"/>
        <v>0</v>
      </c>
      <c r="X30" s="163">
        <f>IF(P30="nio",0,IF(P30&gt;0,VLOOKUP(I30,'3-Productie normen'!A:N,VLOOKUP(P30,'3-Productie normen'!Q:R,2,FALSE),FALSE)))</f>
        <v>0</v>
      </c>
      <c r="Y30" s="163">
        <f t="shared" si="13"/>
        <v>0</v>
      </c>
      <c r="Z30" s="163">
        <f t="shared" si="14"/>
        <v>0</v>
      </c>
      <c r="AA30" s="163">
        <f t="shared" si="15"/>
        <v>0</v>
      </c>
      <c r="AB30" s="164" t="str">
        <f>VLOOKUP(I30,'3-Productie normen'!A:N,10,FALSE)</f>
        <v>V</v>
      </c>
      <c r="AC30" s="164"/>
      <c r="AE30" s="128">
        <f t="shared" si="23"/>
        <v>2295</v>
      </c>
    </row>
    <row r="31" spans="1:31" ht="14.1" customHeight="1">
      <c r="A31" s="145">
        <v>31</v>
      </c>
      <c r="B31" s="159" t="s">
        <v>285</v>
      </c>
      <c r="C31" s="625"/>
      <c r="D31" s="536" t="s">
        <v>341</v>
      </c>
      <c r="E31" s="159" t="s">
        <v>336</v>
      </c>
      <c r="F31" s="159" t="s">
        <v>337</v>
      </c>
      <c r="G31" s="125"/>
      <c r="H31" s="125"/>
      <c r="I31" s="169" t="s">
        <v>772</v>
      </c>
      <c r="J31" s="160" t="s">
        <v>331</v>
      </c>
      <c r="K31" s="545">
        <v>9</v>
      </c>
      <c r="L31" s="483">
        <v>1</v>
      </c>
      <c r="M31" s="483">
        <v>1</v>
      </c>
      <c r="N31" s="483"/>
      <c r="O31" s="483"/>
      <c r="P31" s="670">
        <v>255</v>
      </c>
      <c r="Q31" s="670"/>
      <c r="R31" s="161"/>
      <c r="S31" s="161"/>
      <c r="T31" s="162" t="e">
        <f t="shared" si="9"/>
        <v>#DIV/0!</v>
      </c>
      <c r="U31" s="162">
        <f t="shared" si="10"/>
        <v>0</v>
      </c>
      <c r="V31" s="162">
        <f t="shared" si="11"/>
        <v>0</v>
      </c>
      <c r="W31" s="162">
        <f t="shared" si="12"/>
        <v>0</v>
      </c>
      <c r="X31" s="163">
        <f>IF(P31="nio",0,IF(P31&gt;0,VLOOKUP(I31,'3-Productie normen'!A:N,VLOOKUP(P31,'3-Productie normen'!Q:R,2,FALSE),FALSE)))</f>
        <v>0</v>
      </c>
      <c r="Y31" s="163">
        <f t="shared" si="13"/>
        <v>0</v>
      </c>
      <c r="Z31" s="163">
        <f t="shared" si="14"/>
        <v>0</v>
      </c>
      <c r="AA31" s="163">
        <f t="shared" si="15"/>
        <v>0</v>
      </c>
      <c r="AB31" s="164" t="str">
        <f>VLOOKUP(I31,'3-Productie normen'!A:N,10,FALSE)</f>
        <v>V</v>
      </c>
      <c r="AC31" s="164"/>
      <c r="AE31" s="128">
        <f t="shared" si="23"/>
        <v>2295</v>
      </c>
    </row>
    <row r="32" spans="1:31" ht="14.1" customHeight="1">
      <c r="A32" s="145">
        <v>32</v>
      </c>
      <c r="B32" s="159" t="s">
        <v>285</v>
      </c>
      <c r="C32" s="625"/>
      <c r="D32" s="536" t="s">
        <v>342</v>
      </c>
      <c r="E32" s="160" t="s">
        <v>336</v>
      </c>
      <c r="F32" s="160" t="s">
        <v>337</v>
      </c>
      <c r="G32" s="125"/>
      <c r="H32" s="125"/>
      <c r="I32" s="160" t="s">
        <v>772</v>
      </c>
      <c r="J32" s="160" t="s">
        <v>331</v>
      </c>
      <c r="K32" s="545">
        <v>9</v>
      </c>
      <c r="L32" s="483">
        <v>1</v>
      </c>
      <c r="M32" s="483">
        <v>1</v>
      </c>
      <c r="N32" s="483"/>
      <c r="O32" s="483"/>
      <c r="P32" s="670">
        <v>255</v>
      </c>
      <c r="Q32" s="670"/>
      <c r="R32" s="161"/>
      <c r="S32" s="161"/>
      <c r="T32" s="162" t="e">
        <f t="shared" si="9"/>
        <v>#DIV/0!</v>
      </c>
      <c r="U32" s="162">
        <f t="shared" si="10"/>
        <v>0</v>
      </c>
      <c r="V32" s="162">
        <f t="shared" si="11"/>
        <v>0</v>
      </c>
      <c r="W32" s="162">
        <f t="shared" si="12"/>
        <v>0</v>
      </c>
      <c r="X32" s="163">
        <f>IF(P32="nio",0,IF(P32&gt;0,VLOOKUP(I32,'3-Productie normen'!A:N,VLOOKUP(P32,'3-Productie normen'!Q:R,2,FALSE),FALSE)))</f>
        <v>0</v>
      </c>
      <c r="Y32" s="163">
        <f t="shared" si="13"/>
        <v>0</v>
      </c>
      <c r="Z32" s="163">
        <f t="shared" si="14"/>
        <v>0</v>
      </c>
      <c r="AA32" s="163">
        <f t="shared" si="15"/>
        <v>0</v>
      </c>
      <c r="AB32" s="164" t="str">
        <f>VLOOKUP(I32,'3-Productie normen'!A:N,10,FALSE)</f>
        <v>V</v>
      </c>
      <c r="AC32" s="164"/>
      <c r="AE32" s="128">
        <f t="shared" si="23"/>
        <v>2295</v>
      </c>
    </row>
    <row r="33" spans="1:31" ht="14.1" customHeight="1">
      <c r="A33" s="145">
        <v>33</v>
      </c>
      <c r="B33" s="159" t="s">
        <v>285</v>
      </c>
      <c r="C33" s="625"/>
      <c r="D33" s="536" t="s">
        <v>343</v>
      </c>
      <c r="E33" s="160" t="s">
        <v>336</v>
      </c>
      <c r="F33" s="160" t="s">
        <v>337</v>
      </c>
      <c r="G33" s="125"/>
      <c r="H33" s="125"/>
      <c r="I33" s="160" t="s">
        <v>772</v>
      </c>
      <c r="J33" s="160" t="s">
        <v>331</v>
      </c>
      <c r="K33" s="545">
        <v>9</v>
      </c>
      <c r="L33" s="483">
        <v>1</v>
      </c>
      <c r="M33" s="483">
        <v>1</v>
      </c>
      <c r="N33" s="483"/>
      <c r="O33" s="483"/>
      <c r="P33" s="670">
        <v>255</v>
      </c>
      <c r="Q33" s="670"/>
      <c r="R33" s="161"/>
      <c r="S33" s="161"/>
      <c r="T33" s="162" t="e">
        <f t="shared" si="9"/>
        <v>#DIV/0!</v>
      </c>
      <c r="U33" s="162">
        <f t="shared" si="10"/>
        <v>0</v>
      </c>
      <c r="V33" s="162">
        <f t="shared" si="11"/>
        <v>0</v>
      </c>
      <c r="W33" s="162">
        <f t="shared" si="12"/>
        <v>0</v>
      </c>
      <c r="X33" s="163">
        <f>IF(P33="nio",0,IF(P33&gt;0,VLOOKUP(I33,'3-Productie normen'!A:N,VLOOKUP(P33,'3-Productie normen'!Q:R,2,FALSE),FALSE)))</f>
        <v>0</v>
      </c>
      <c r="Y33" s="163">
        <f t="shared" si="13"/>
        <v>0</v>
      </c>
      <c r="Z33" s="163">
        <f t="shared" si="14"/>
        <v>0</v>
      </c>
      <c r="AA33" s="163">
        <f t="shared" si="15"/>
        <v>0</v>
      </c>
      <c r="AB33" s="164" t="str">
        <f>VLOOKUP(I33,'3-Productie normen'!A:N,10,FALSE)</f>
        <v>V</v>
      </c>
      <c r="AC33" s="164"/>
      <c r="AE33" s="128">
        <f t="shared" si="23"/>
        <v>2295</v>
      </c>
    </row>
    <row r="34" spans="1:31" ht="14.1" customHeight="1">
      <c r="A34" s="145">
        <v>34</v>
      </c>
      <c r="B34" s="159" t="s">
        <v>285</v>
      </c>
      <c r="C34" s="625"/>
      <c r="D34" s="536" t="s">
        <v>344</v>
      </c>
      <c r="E34" s="160" t="s">
        <v>314</v>
      </c>
      <c r="F34" s="160" t="s">
        <v>334</v>
      </c>
      <c r="G34" s="125"/>
      <c r="H34" s="125"/>
      <c r="I34" s="160" t="s">
        <v>769</v>
      </c>
      <c r="J34" s="160" t="s">
        <v>1315</v>
      </c>
      <c r="K34" s="545">
        <v>16</v>
      </c>
      <c r="L34" s="483">
        <v>1</v>
      </c>
      <c r="M34" s="483">
        <v>1</v>
      </c>
      <c r="N34" s="483"/>
      <c r="O34" s="483"/>
      <c r="P34" s="670">
        <v>255</v>
      </c>
      <c r="Q34" s="670"/>
      <c r="R34" s="161"/>
      <c r="S34" s="161"/>
      <c r="T34" s="162" t="e">
        <f t="shared" si="9"/>
        <v>#DIV/0!</v>
      </c>
      <c r="U34" s="162">
        <f t="shared" si="10"/>
        <v>0</v>
      </c>
      <c r="V34" s="162">
        <f t="shared" si="11"/>
        <v>0</v>
      </c>
      <c r="W34" s="162">
        <f t="shared" si="12"/>
        <v>0</v>
      </c>
      <c r="X34" s="163">
        <f>IF(P34="nio",0,IF(P34&gt;0,VLOOKUP(I34,'3-Productie normen'!A:N,VLOOKUP(P34,'3-Productie normen'!Q:R,2,FALSE),FALSE)))</f>
        <v>0</v>
      </c>
      <c r="Y34" s="163">
        <f t="shared" si="13"/>
        <v>0</v>
      </c>
      <c r="Z34" s="163">
        <f t="shared" si="14"/>
        <v>0</v>
      </c>
      <c r="AA34" s="163">
        <f t="shared" si="15"/>
        <v>0</v>
      </c>
      <c r="AB34" s="164" t="str">
        <f>VLOOKUP(I34,'3-Productie normen'!A:N,10,FALSE)</f>
        <v>B</v>
      </c>
      <c r="AC34" s="164"/>
      <c r="AE34" s="128">
        <f t="shared" si="23"/>
        <v>4080</v>
      </c>
    </row>
    <row r="35" spans="1:31" ht="14.1" customHeight="1">
      <c r="A35" s="145">
        <v>35</v>
      </c>
      <c r="B35" s="159" t="s">
        <v>285</v>
      </c>
      <c r="C35" s="625"/>
      <c r="D35" s="536" t="s">
        <v>345</v>
      </c>
      <c r="E35" s="160" t="s">
        <v>346</v>
      </c>
      <c r="F35" s="160" t="s">
        <v>347</v>
      </c>
      <c r="G35" s="125"/>
      <c r="H35" s="125"/>
      <c r="I35" s="160" t="s">
        <v>767</v>
      </c>
      <c r="J35" s="160" t="s">
        <v>322</v>
      </c>
      <c r="K35" s="545">
        <v>48</v>
      </c>
      <c r="L35" s="483">
        <v>1</v>
      </c>
      <c r="M35" s="483">
        <v>1</v>
      </c>
      <c r="N35" s="483"/>
      <c r="O35" s="483"/>
      <c r="P35" s="670">
        <v>255</v>
      </c>
      <c r="Q35" s="670"/>
      <c r="R35" s="161"/>
      <c r="S35" s="161"/>
      <c r="T35" s="162" t="e">
        <f t="shared" si="9"/>
        <v>#DIV/0!</v>
      </c>
      <c r="U35" s="162">
        <f t="shared" si="10"/>
        <v>0</v>
      </c>
      <c r="V35" s="162">
        <f t="shared" si="11"/>
        <v>0</v>
      </c>
      <c r="W35" s="162">
        <f t="shared" si="12"/>
        <v>0</v>
      </c>
      <c r="X35" s="163">
        <f>IF(P35="nio",0,IF(P35&gt;0,VLOOKUP(I35,'3-Productie normen'!A:N,VLOOKUP(P35,'3-Productie normen'!Q:R,2,FALSE),FALSE)))</f>
        <v>0</v>
      </c>
      <c r="Y35" s="163">
        <f t="shared" si="13"/>
        <v>0</v>
      </c>
      <c r="Z35" s="163">
        <f t="shared" si="14"/>
        <v>0</v>
      </c>
      <c r="AA35" s="163">
        <f t="shared" si="15"/>
        <v>0</v>
      </c>
      <c r="AB35" s="164" t="str">
        <f>VLOOKUP(I35,'3-Productie normen'!A:N,10,FALSE)</f>
        <v>B</v>
      </c>
      <c r="AC35" s="164"/>
      <c r="AE35" s="128">
        <f t="shared" si="23"/>
        <v>12240</v>
      </c>
    </row>
    <row r="36" spans="1:31" ht="14.1" customHeight="1">
      <c r="A36" s="145">
        <v>36</v>
      </c>
      <c r="B36" s="159" t="s">
        <v>285</v>
      </c>
      <c r="C36" s="625"/>
      <c r="D36" s="536" t="s">
        <v>62</v>
      </c>
      <c r="E36" s="166" t="s">
        <v>316</v>
      </c>
      <c r="F36" s="166" t="s">
        <v>318</v>
      </c>
      <c r="G36" s="125"/>
      <c r="H36" s="125"/>
      <c r="I36" s="160" t="s">
        <v>749</v>
      </c>
      <c r="J36" s="160" t="s">
        <v>1315</v>
      </c>
      <c r="K36" s="545">
        <v>3</v>
      </c>
      <c r="L36" s="483">
        <v>1</v>
      </c>
      <c r="M36" s="483">
        <v>1</v>
      </c>
      <c r="N36" s="483"/>
      <c r="O36" s="483"/>
      <c r="P36" s="670">
        <v>52</v>
      </c>
      <c r="Q36" s="670"/>
      <c r="R36" s="161"/>
      <c r="S36" s="161"/>
      <c r="T36" s="162" t="e">
        <f t="shared" si="9"/>
        <v>#DIV/0!</v>
      </c>
      <c r="U36" s="162">
        <f t="shared" si="10"/>
        <v>0</v>
      </c>
      <c r="V36" s="162">
        <f t="shared" si="11"/>
        <v>0</v>
      </c>
      <c r="W36" s="162">
        <f t="shared" si="12"/>
        <v>0</v>
      </c>
      <c r="X36" s="163">
        <f>IF(P36="nio",0,IF(P36&gt;0,VLOOKUP(I36,'3-Productie normen'!A:N,VLOOKUP(P36,'3-Productie normen'!Q:R,2,FALSE),FALSE)))</f>
        <v>0</v>
      </c>
      <c r="Y36" s="163">
        <f t="shared" si="13"/>
        <v>0</v>
      </c>
      <c r="Z36" s="163">
        <f t="shared" si="14"/>
        <v>0</v>
      </c>
      <c r="AA36" s="163">
        <f t="shared" si="15"/>
        <v>0</v>
      </c>
      <c r="AB36" s="164" t="str">
        <f>VLOOKUP(I36,'3-Productie normen'!A:N,10,FALSE)</f>
        <v>V</v>
      </c>
      <c r="AC36" s="164"/>
      <c r="AE36" s="128">
        <f t="shared" si="23"/>
        <v>156</v>
      </c>
    </row>
    <row r="37" spans="1:31" ht="14.1" customHeight="1">
      <c r="A37" s="145">
        <v>37</v>
      </c>
      <c r="B37" s="159" t="s">
        <v>285</v>
      </c>
      <c r="C37" s="625"/>
      <c r="D37" s="536" t="s">
        <v>348</v>
      </c>
      <c r="E37" s="167" t="s">
        <v>349</v>
      </c>
      <c r="F37" s="167" t="s">
        <v>350</v>
      </c>
      <c r="G37" s="125"/>
      <c r="H37" s="125"/>
      <c r="I37" s="160" t="s">
        <v>765</v>
      </c>
      <c r="J37" s="168" t="s">
        <v>1315</v>
      </c>
      <c r="K37" s="545">
        <v>14</v>
      </c>
      <c r="L37" s="483">
        <v>1</v>
      </c>
      <c r="M37" s="483">
        <v>1</v>
      </c>
      <c r="N37" s="483"/>
      <c r="O37" s="483"/>
      <c r="P37" s="670">
        <v>156</v>
      </c>
      <c r="Q37" s="670"/>
      <c r="R37" s="161"/>
      <c r="S37" s="161"/>
      <c r="T37" s="162" t="e">
        <f t="shared" si="9"/>
        <v>#DIV/0!</v>
      </c>
      <c r="U37" s="162">
        <f t="shared" si="10"/>
        <v>0</v>
      </c>
      <c r="V37" s="162">
        <f t="shared" si="11"/>
        <v>0</v>
      </c>
      <c r="W37" s="162">
        <f t="shared" si="12"/>
        <v>0</v>
      </c>
      <c r="X37" s="163">
        <f>IF(P37="nio",0,IF(P37&gt;0,VLOOKUP(I37,'3-Productie normen'!A:N,VLOOKUP(P37,'3-Productie normen'!Q:R,2,FALSE),FALSE)))</f>
        <v>0</v>
      </c>
      <c r="Y37" s="163">
        <f t="shared" si="13"/>
        <v>0</v>
      </c>
      <c r="Z37" s="163">
        <f t="shared" si="14"/>
        <v>0</v>
      </c>
      <c r="AA37" s="163">
        <f t="shared" si="15"/>
        <v>0</v>
      </c>
      <c r="AB37" s="164" t="str">
        <f>VLOOKUP(I37,'3-Productie normen'!A:N,10,FALSE)</f>
        <v>V</v>
      </c>
      <c r="AC37" s="164"/>
      <c r="AE37" s="128">
        <f t="shared" si="23"/>
        <v>2184</v>
      </c>
    </row>
    <row r="38" spans="1:31" ht="14.1" customHeight="1">
      <c r="A38" s="145">
        <v>38</v>
      </c>
      <c r="B38" s="159" t="s">
        <v>285</v>
      </c>
      <c r="C38" s="626"/>
      <c r="D38" s="537" t="s">
        <v>351</v>
      </c>
      <c r="E38" s="169" t="s">
        <v>349</v>
      </c>
      <c r="F38" s="169" t="s">
        <v>350</v>
      </c>
      <c r="G38" s="125"/>
      <c r="H38" s="125"/>
      <c r="I38" s="160" t="s">
        <v>765</v>
      </c>
      <c r="J38" s="160" t="s">
        <v>1315</v>
      </c>
      <c r="K38" s="545">
        <v>14</v>
      </c>
      <c r="L38" s="483">
        <v>1</v>
      </c>
      <c r="M38" s="483">
        <v>1</v>
      </c>
      <c r="N38" s="483"/>
      <c r="O38" s="483"/>
      <c r="P38" s="670">
        <v>156</v>
      </c>
      <c r="Q38" s="670"/>
      <c r="R38" s="161"/>
      <c r="S38" s="161"/>
      <c r="T38" s="162" t="e">
        <f t="shared" si="9"/>
        <v>#DIV/0!</v>
      </c>
      <c r="U38" s="162">
        <f t="shared" si="10"/>
        <v>0</v>
      </c>
      <c r="V38" s="162">
        <f t="shared" si="11"/>
        <v>0</v>
      </c>
      <c r="W38" s="162">
        <f t="shared" si="12"/>
        <v>0</v>
      </c>
      <c r="X38" s="163">
        <f>IF(P38="nio",0,IF(P38&gt;0,VLOOKUP(I38,'3-Productie normen'!A:N,VLOOKUP(P38,'3-Productie normen'!Q:R,2,FALSE),FALSE)))</f>
        <v>0</v>
      </c>
      <c r="Y38" s="163">
        <f t="shared" si="13"/>
        <v>0</v>
      </c>
      <c r="Z38" s="163">
        <f t="shared" si="14"/>
        <v>0</v>
      </c>
      <c r="AA38" s="163">
        <f t="shared" si="15"/>
        <v>0</v>
      </c>
      <c r="AB38" s="164" t="str">
        <f>VLOOKUP(I38,'3-Productie normen'!A:N,10,FALSE)</f>
        <v>V</v>
      </c>
      <c r="AC38" s="164"/>
      <c r="AE38" s="128">
        <f t="shared" si="23"/>
        <v>2184</v>
      </c>
    </row>
    <row r="39" spans="1:31" ht="14.1" customHeight="1">
      <c r="A39" s="145">
        <v>39</v>
      </c>
      <c r="B39" s="159" t="s">
        <v>285</v>
      </c>
      <c r="C39" s="625"/>
      <c r="D39" s="536" t="s">
        <v>352</v>
      </c>
      <c r="E39" s="160" t="s">
        <v>320</v>
      </c>
      <c r="F39" s="160" t="s">
        <v>353</v>
      </c>
      <c r="G39" s="125"/>
      <c r="H39" s="125"/>
      <c r="I39" s="169" t="s">
        <v>17</v>
      </c>
      <c r="J39" s="661" t="s">
        <v>354</v>
      </c>
      <c r="K39" s="545">
        <v>31</v>
      </c>
      <c r="L39" s="483">
        <v>1</v>
      </c>
      <c r="M39" s="483">
        <v>1</v>
      </c>
      <c r="N39" s="483"/>
      <c r="O39" s="483"/>
      <c r="P39" s="670">
        <v>255</v>
      </c>
      <c r="Q39" s="670"/>
      <c r="R39" s="161"/>
      <c r="S39" s="161"/>
      <c r="T39" s="162" t="e">
        <f t="shared" si="9"/>
        <v>#DIV/0!</v>
      </c>
      <c r="U39" s="162">
        <f t="shared" si="10"/>
        <v>0</v>
      </c>
      <c r="V39" s="162">
        <f t="shared" si="11"/>
        <v>0</v>
      </c>
      <c r="W39" s="162">
        <f t="shared" si="12"/>
        <v>0</v>
      </c>
      <c r="X39" s="163">
        <f>IF(P39="nio",0,IF(P39&gt;0,VLOOKUP(I39,'3-Productie normen'!A:N,VLOOKUP(P39,'3-Productie normen'!Q:R,2,FALSE),FALSE)))</f>
        <v>0</v>
      </c>
      <c r="Y39" s="163">
        <f t="shared" si="13"/>
        <v>0</v>
      </c>
      <c r="Z39" s="163">
        <f t="shared" si="14"/>
        <v>0</v>
      </c>
      <c r="AA39" s="163">
        <f t="shared" si="15"/>
        <v>0</v>
      </c>
      <c r="AB39" s="164" t="str">
        <f>VLOOKUP(I39,'3-Productie normen'!A:N,10,FALSE)</f>
        <v>S</v>
      </c>
      <c r="AC39" s="164"/>
      <c r="AE39" s="128">
        <f t="shared" si="23"/>
        <v>7905</v>
      </c>
    </row>
    <row r="40" spans="1:31" ht="14.1" customHeight="1">
      <c r="A40" s="145">
        <v>40</v>
      </c>
      <c r="B40" s="662" t="s">
        <v>293</v>
      </c>
      <c r="C40" s="663"/>
      <c r="D40" s="664"/>
      <c r="E40" s="663"/>
      <c r="F40" s="663" t="s">
        <v>1255</v>
      </c>
      <c r="G40" s="662"/>
      <c r="H40" s="662"/>
      <c r="I40" s="665" t="s">
        <v>1256</v>
      </c>
      <c r="J40" s="663" t="s">
        <v>1257</v>
      </c>
      <c r="K40" s="666">
        <v>15</v>
      </c>
      <c r="L40" s="483">
        <v>1</v>
      </c>
      <c r="M40" s="483">
        <v>1</v>
      </c>
      <c r="N40" s="667"/>
      <c r="O40" s="667"/>
      <c r="P40" s="670">
        <v>52</v>
      </c>
      <c r="Q40" s="670"/>
      <c r="R40" s="161"/>
      <c r="S40" s="161"/>
      <c r="T40" s="162" t="e">
        <f t="shared" ref="T40" si="31">IF(P40="nio",0,IF(P40&gt;0,P40*K40/X40,0))*L40</f>
        <v>#DIV/0!</v>
      </c>
      <c r="U40" s="162">
        <f t="shared" ref="U40" si="32">IF(Q40&gt;0,Q40*K40/Y40,0)*M40</f>
        <v>0</v>
      </c>
      <c r="V40" s="162">
        <f t="shared" ref="V40" si="33">IF(R40&gt;0,R40*K40/Z40,0)*N40</f>
        <v>0</v>
      </c>
      <c r="W40" s="162">
        <f t="shared" ref="W40" si="34">IF(S40&gt;0,S40*K40/AA40,0)*O40</f>
        <v>0</v>
      </c>
      <c r="X40" s="163">
        <f>IF(P40="nio",0,IF(P40&gt;0,VLOOKUP(I40,'3-Productie normen'!A:N,VLOOKUP(P40,'3-Productie normen'!Q:R,2,FALSE),FALSE)))</f>
        <v>0</v>
      </c>
      <c r="Y40" s="163">
        <f t="shared" ref="Y40" si="35">IF(Q40&gt;0,X40*$Y$8,0)</f>
        <v>0</v>
      </c>
      <c r="Z40" s="163">
        <f t="shared" ref="Z40" si="36">IF(R40&gt;0,X40*$Z$8,0)</f>
        <v>0</v>
      </c>
      <c r="AA40" s="163">
        <f t="shared" ref="AA40" si="37">IF(S40&gt;0,X40*$AA$8,0)</f>
        <v>0</v>
      </c>
      <c r="AB40" s="164" t="str">
        <f>VLOOKUP(I40,'3-Productie normen'!A:N,10,FALSE)</f>
        <v>V</v>
      </c>
      <c r="AC40" s="164"/>
      <c r="AE40" s="128">
        <f t="shared" ref="AE40" si="38">SUM(P40:S40)*K40</f>
        <v>780</v>
      </c>
    </row>
    <row r="41" spans="1:31" ht="14.1" customHeight="1">
      <c r="A41" s="145">
        <v>41</v>
      </c>
      <c r="B41" s="159" t="s">
        <v>293</v>
      </c>
      <c r="C41" s="625"/>
      <c r="D41" s="536" t="s">
        <v>418</v>
      </c>
      <c r="E41" s="125" t="s">
        <v>355</v>
      </c>
      <c r="F41" s="125" t="s">
        <v>356</v>
      </c>
      <c r="G41" s="125"/>
      <c r="H41" s="125"/>
      <c r="I41" s="125" t="s">
        <v>105</v>
      </c>
      <c r="J41" s="160" t="s">
        <v>654</v>
      </c>
      <c r="K41" s="545">
        <v>25</v>
      </c>
      <c r="L41" s="483">
        <v>1</v>
      </c>
      <c r="M41" s="483">
        <v>1</v>
      </c>
      <c r="N41" s="483"/>
      <c r="O41" s="483"/>
      <c r="P41" s="682">
        <v>255</v>
      </c>
      <c r="Q41" s="670"/>
      <c r="R41" s="161"/>
      <c r="S41" s="161"/>
      <c r="T41" s="162" t="e">
        <f t="shared" si="9"/>
        <v>#DIV/0!</v>
      </c>
      <c r="U41" s="162">
        <f t="shared" si="10"/>
        <v>0</v>
      </c>
      <c r="V41" s="162">
        <f t="shared" si="11"/>
        <v>0</v>
      </c>
      <c r="W41" s="162">
        <f t="shared" si="12"/>
        <v>0</v>
      </c>
      <c r="X41" s="163">
        <f>IF(P41="nio",0,IF(P41&gt;0,VLOOKUP(I41,'3-Productie normen'!A:N,VLOOKUP(P41,'3-Productie normen'!Q:R,2,FALSE),FALSE)))</f>
        <v>0</v>
      </c>
      <c r="Y41" s="163">
        <f t="shared" si="13"/>
        <v>0</v>
      </c>
      <c r="Z41" s="163">
        <f t="shared" si="14"/>
        <v>0</v>
      </c>
      <c r="AA41" s="163">
        <f t="shared" si="15"/>
        <v>0</v>
      </c>
      <c r="AB41" s="164" t="str">
        <f>VLOOKUP(I41,'3-Productie normen'!A:N,10,FALSE)</f>
        <v>V</v>
      </c>
      <c r="AC41" s="164"/>
      <c r="AE41" s="128">
        <f t="shared" si="23"/>
        <v>6375</v>
      </c>
    </row>
    <row r="42" spans="1:31" ht="14.1" customHeight="1">
      <c r="A42" s="145">
        <v>42</v>
      </c>
      <c r="B42" s="159" t="s">
        <v>293</v>
      </c>
      <c r="C42" s="625"/>
      <c r="D42" s="536" t="s">
        <v>655</v>
      </c>
      <c r="E42" s="125" t="s">
        <v>314</v>
      </c>
      <c r="F42" s="125" t="s">
        <v>334</v>
      </c>
      <c r="G42" s="125"/>
      <c r="H42" s="125"/>
      <c r="I42" s="159" t="s">
        <v>769</v>
      </c>
      <c r="J42" s="661" t="s">
        <v>1315</v>
      </c>
      <c r="K42" s="545">
        <v>16</v>
      </c>
      <c r="L42" s="483">
        <v>1</v>
      </c>
      <c r="M42" s="483">
        <v>1</v>
      </c>
      <c r="N42" s="483"/>
      <c r="O42" s="483"/>
      <c r="P42" s="670">
        <v>104</v>
      </c>
      <c r="Q42" s="670"/>
      <c r="R42" s="161"/>
      <c r="S42" s="161"/>
      <c r="T42" s="162" t="e">
        <f t="shared" si="9"/>
        <v>#DIV/0!</v>
      </c>
      <c r="U42" s="162">
        <f t="shared" si="10"/>
        <v>0</v>
      </c>
      <c r="V42" s="162">
        <f t="shared" si="11"/>
        <v>0</v>
      </c>
      <c r="W42" s="162">
        <f t="shared" si="12"/>
        <v>0</v>
      </c>
      <c r="X42" s="163">
        <f>IF(P42="nio",0,IF(P42&gt;0,VLOOKUP(I42,'3-Productie normen'!A:N,VLOOKUP(P42,'3-Productie normen'!Q:R,2,FALSE),FALSE)))</f>
        <v>0</v>
      </c>
      <c r="Y42" s="163">
        <f t="shared" si="13"/>
        <v>0</v>
      </c>
      <c r="Z42" s="163">
        <f t="shared" si="14"/>
        <v>0</v>
      </c>
      <c r="AA42" s="163">
        <f t="shared" si="15"/>
        <v>0</v>
      </c>
      <c r="AB42" s="164" t="str">
        <f>VLOOKUP(I42,'3-Productie normen'!A:N,10,FALSE)</f>
        <v>B</v>
      </c>
      <c r="AC42" s="164"/>
      <c r="AE42" s="128">
        <f t="shared" si="23"/>
        <v>1664</v>
      </c>
    </row>
    <row r="43" spans="1:31" ht="14.1" customHeight="1">
      <c r="A43" s="145">
        <v>43</v>
      </c>
      <c r="B43" s="159" t="s">
        <v>293</v>
      </c>
      <c r="C43" s="625"/>
      <c r="D43" s="536" t="s">
        <v>419</v>
      </c>
      <c r="E43" s="125" t="s">
        <v>656</v>
      </c>
      <c r="F43" s="125" t="s">
        <v>657</v>
      </c>
      <c r="G43" s="125"/>
      <c r="H43" s="125"/>
      <c r="I43" s="125" t="s">
        <v>749</v>
      </c>
      <c r="J43" s="661" t="s">
        <v>654</v>
      </c>
      <c r="K43" s="545">
        <v>11</v>
      </c>
      <c r="L43" s="483">
        <v>1</v>
      </c>
      <c r="M43" s="483">
        <v>1</v>
      </c>
      <c r="N43" s="483"/>
      <c r="O43" s="483"/>
      <c r="P43" s="670">
        <v>156</v>
      </c>
      <c r="Q43" s="670"/>
      <c r="R43" s="161"/>
      <c r="S43" s="161"/>
      <c r="T43" s="162" t="e">
        <f t="shared" si="9"/>
        <v>#DIV/0!</v>
      </c>
      <c r="U43" s="162">
        <f t="shared" si="10"/>
        <v>0</v>
      </c>
      <c r="V43" s="162">
        <f t="shared" si="11"/>
        <v>0</v>
      </c>
      <c r="W43" s="162">
        <f t="shared" si="12"/>
        <v>0</v>
      </c>
      <c r="X43" s="163">
        <f>IF(P43="nio",0,IF(P43&gt;0,VLOOKUP(I43,'3-Productie normen'!A:N,VLOOKUP(P43,'3-Productie normen'!Q:R,2,FALSE),FALSE)))</f>
        <v>0</v>
      </c>
      <c r="Y43" s="163">
        <f t="shared" si="13"/>
        <v>0</v>
      </c>
      <c r="Z43" s="163">
        <f t="shared" si="14"/>
        <v>0</v>
      </c>
      <c r="AA43" s="163">
        <f t="shared" si="15"/>
        <v>0</v>
      </c>
      <c r="AB43" s="164" t="str">
        <f>VLOOKUP(I43,'3-Productie normen'!A:N,10,FALSE)</f>
        <v>V</v>
      </c>
      <c r="AC43" s="164"/>
      <c r="AE43" s="128">
        <f t="shared" si="23"/>
        <v>1716</v>
      </c>
    </row>
    <row r="44" spans="1:31" ht="14.1" customHeight="1">
      <c r="A44" s="145">
        <v>44</v>
      </c>
      <c r="B44" s="159" t="s">
        <v>293</v>
      </c>
      <c r="C44" s="625"/>
      <c r="D44" s="536" t="s">
        <v>658</v>
      </c>
      <c r="E44" s="125" t="s">
        <v>314</v>
      </c>
      <c r="F44" s="125" t="s">
        <v>334</v>
      </c>
      <c r="G44" s="125"/>
      <c r="H44" s="125"/>
      <c r="I44" s="125" t="s">
        <v>769</v>
      </c>
      <c r="J44" s="661" t="s">
        <v>1315</v>
      </c>
      <c r="K44" s="545">
        <v>17</v>
      </c>
      <c r="L44" s="483">
        <v>1</v>
      </c>
      <c r="M44" s="483">
        <v>1</v>
      </c>
      <c r="N44" s="483"/>
      <c r="O44" s="483"/>
      <c r="P44" s="670">
        <v>104</v>
      </c>
      <c r="Q44" s="670"/>
      <c r="R44" s="161"/>
      <c r="S44" s="161"/>
      <c r="T44" s="162" t="e">
        <f t="shared" si="9"/>
        <v>#DIV/0!</v>
      </c>
      <c r="U44" s="162">
        <f t="shared" si="10"/>
        <v>0</v>
      </c>
      <c r="V44" s="162">
        <f t="shared" si="11"/>
        <v>0</v>
      </c>
      <c r="W44" s="162">
        <f t="shared" si="12"/>
        <v>0</v>
      </c>
      <c r="X44" s="163">
        <f>IF(P44="nio",0,IF(P44&gt;0,VLOOKUP(I44,'3-Productie normen'!A:N,VLOOKUP(P44,'3-Productie normen'!Q:R,2,FALSE),FALSE)))</f>
        <v>0</v>
      </c>
      <c r="Y44" s="163">
        <f t="shared" si="13"/>
        <v>0</v>
      </c>
      <c r="Z44" s="163">
        <f t="shared" si="14"/>
        <v>0</v>
      </c>
      <c r="AA44" s="163">
        <f t="shared" si="15"/>
        <v>0</v>
      </c>
      <c r="AB44" s="164" t="str">
        <f>VLOOKUP(I44,'3-Productie normen'!A:N,10,FALSE)</f>
        <v>B</v>
      </c>
      <c r="AC44" s="164"/>
      <c r="AE44" s="128">
        <f t="shared" si="23"/>
        <v>1768</v>
      </c>
    </row>
    <row r="45" spans="1:31" ht="14.1" customHeight="1">
      <c r="A45" s="145">
        <v>45</v>
      </c>
      <c r="B45" s="159" t="s">
        <v>293</v>
      </c>
      <c r="C45" s="625"/>
      <c r="D45" s="536" t="s">
        <v>379</v>
      </c>
      <c r="E45" s="125" t="s">
        <v>314</v>
      </c>
      <c r="F45" s="125" t="s">
        <v>334</v>
      </c>
      <c r="G45" s="125"/>
      <c r="H45" s="125"/>
      <c r="I45" s="125" t="s">
        <v>769</v>
      </c>
      <c r="J45" s="160" t="s">
        <v>1315</v>
      </c>
      <c r="K45" s="545">
        <v>17</v>
      </c>
      <c r="L45" s="483">
        <v>1</v>
      </c>
      <c r="M45" s="483">
        <v>1</v>
      </c>
      <c r="N45" s="483"/>
      <c r="O45" s="483"/>
      <c r="P45" s="670">
        <v>104</v>
      </c>
      <c r="Q45" s="670"/>
      <c r="R45" s="161"/>
      <c r="S45" s="161"/>
      <c r="T45" s="162" t="e">
        <f t="shared" si="9"/>
        <v>#DIV/0!</v>
      </c>
      <c r="U45" s="162">
        <f t="shared" si="10"/>
        <v>0</v>
      </c>
      <c r="V45" s="162">
        <f t="shared" si="11"/>
        <v>0</v>
      </c>
      <c r="W45" s="162">
        <f t="shared" si="12"/>
        <v>0</v>
      </c>
      <c r="X45" s="163">
        <f>IF(P45="nio",0,IF(P45&gt;0,VLOOKUP(I45,'3-Productie normen'!A:N,VLOOKUP(P45,'3-Productie normen'!Q:R,2,FALSE),FALSE)))</f>
        <v>0</v>
      </c>
      <c r="Y45" s="163">
        <f t="shared" si="13"/>
        <v>0</v>
      </c>
      <c r="Z45" s="163">
        <f t="shared" si="14"/>
        <v>0</v>
      </c>
      <c r="AA45" s="163">
        <f t="shared" si="15"/>
        <v>0</v>
      </c>
      <c r="AB45" s="164" t="str">
        <f>VLOOKUP(I45,'3-Productie normen'!A:N,10,FALSE)</f>
        <v>B</v>
      </c>
      <c r="AC45" s="164"/>
      <c r="AE45" s="128">
        <f t="shared" si="23"/>
        <v>1768</v>
      </c>
    </row>
    <row r="46" spans="1:31" s="165" customFormat="1" ht="14.1" customHeight="1">
      <c r="A46" s="145">
        <v>46</v>
      </c>
      <c r="B46" s="159" t="s">
        <v>293</v>
      </c>
      <c r="C46" s="625"/>
      <c r="D46" s="536" t="s">
        <v>659</v>
      </c>
      <c r="E46" s="159" t="s">
        <v>314</v>
      </c>
      <c r="F46" s="159" t="s">
        <v>334</v>
      </c>
      <c r="G46" s="159"/>
      <c r="H46" s="159"/>
      <c r="I46" s="159" t="s">
        <v>769</v>
      </c>
      <c r="J46" s="160" t="s">
        <v>1315</v>
      </c>
      <c r="K46" s="545">
        <v>17</v>
      </c>
      <c r="L46" s="483">
        <v>1</v>
      </c>
      <c r="M46" s="483">
        <v>1</v>
      </c>
      <c r="N46" s="483"/>
      <c r="O46" s="483"/>
      <c r="P46" s="670">
        <v>104</v>
      </c>
      <c r="Q46" s="670"/>
      <c r="R46" s="161"/>
      <c r="S46" s="161"/>
      <c r="T46" s="162" t="e">
        <f t="shared" ref="T46" si="39">IF(P46="nio",0,IF(P46&gt;0,P46*K46/X46,0))*L46</f>
        <v>#DIV/0!</v>
      </c>
      <c r="U46" s="162">
        <f t="shared" ref="U46" si="40">IF(Q46&gt;0,Q46*K46/Y46,0)*M46</f>
        <v>0</v>
      </c>
      <c r="V46" s="162">
        <f t="shared" ref="V46" si="41">IF(R46&gt;0,R46*K46/Z46,0)*N46</f>
        <v>0</v>
      </c>
      <c r="W46" s="162">
        <f t="shared" ref="W46" si="42">IF(S46&gt;0,S46*K46/AA46,0)*O46</f>
        <v>0</v>
      </c>
      <c r="X46" s="163">
        <f>IF(P46="nio",0,IF(P46&gt;0,VLOOKUP(I46,'3-Productie normen'!A:N,VLOOKUP(P46,'3-Productie normen'!Q:R,2,FALSE),FALSE)))</f>
        <v>0</v>
      </c>
      <c r="Y46" s="163">
        <f t="shared" ref="Y46" si="43">IF(Q46&gt;0,X46*$Y$8,0)</f>
        <v>0</v>
      </c>
      <c r="Z46" s="163">
        <f t="shared" ref="Z46" si="44">IF(R46&gt;0,X46*$Z$8,0)</f>
        <v>0</v>
      </c>
      <c r="AA46" s="163">
        <f t="shared" ref="AA46" si="45">IF(S46&gt;0,X46*$AA$8,0)</f>
        <v>0</v>
      </c>
      <c r="AB46" s="164" t="str">
        <f>VLOOKUP(I46,'3-Productie normen'!A:N,10,FALSE)</f>
        <v>B</v>
      </c>
      <c r="AC46" s="164"/>
      <c r="AD46" s="4"/>
      <c r="AE46" s="128">
        <f t="shared" ref="AE46:AE78" si="46">SUM(P46:S46)*K46</f>
        <v>1768</v>
      </c>
    </row>
    <row r="47" spans="1:31" ht="14.1" customHeight="1">
      <c r="A47" s="145">
        <v>47</v>
      </c>
      <c r="B47" s="159" t="s">
        <v>293</v>
      </c>
      <c r="C47" s="625"/>
      <c r="D47" s="536" t="s">
        <v>380</v>
      </c>
      <c r="E47" s="125" t="s">
        <v>314</v>
      </c>
      <c r="F47" s="125" t="s">
        <v>334</v>
      </c>
      <c r="G47" s="125"/>
      <c r="H47" s="125"/>
      <c r="I47" s="159" t="s">
        <v>769</v>
      </c>
      <c r="J47" s="125" t="s">
        <v>1315</v>
      </c>
      <c r="K47" s="546">
        <v>17</v>
      </c>
      <c r="L47" s="483">
        <v>1</v>
      </c>
      <c r="M47" s="483">
        <v>1</v>
      </c>
      <c r="N47" s="483"/>
      <c r="O47" s="483"/>
      <c r="P47" s="670">
        <v>104</v>
      </c>
      <c r="Q47" s="670"/>
      <c r="R47" s="161"/>
      <c r="S47" s="161"/>
      <c r="T47" s="162" t="e">
        <f t="shared" ref="T47:T73" si="47">IF(P47="nio",0,IF(P47&gt;0,P47*K47/X47,0))*L47</f>
        <v>#DIV/0!</v>
      </c>
      <c r="U47" s="162">
        <f t="shared" ref="U47:U73" si="48">IF(Q47&gt;0,Q47*K47/Y47,0)*M47</f>
        <v>0</v>
      </c>
      <c r="V47" s="162">
        <f t="shared" ref="V47:V73" si="49">IF(R47&gt;0,R47*K47/Z47,0)*N47</f>
        <v>0</v>
      </c>
      <c r="W47" s="162">
        <f t="shared" ref="W47:W73" si="50">IF(S47&gt;0,S47*K47/AA47,0)*O47</f>
        <v>0</v>
      </c>
      <c r="X47" s="163">
        <f>IF(P47="nio",0,IF(P47&gt;0,VLOOKUP(I47,'3-Productie normen'!A:N,VLOOKUP(P47,'3-Productie normen'!Q:R,2,FALSE),FALSE)))</f>
        <v>0</v>
      </c>
      <c r="Y47" s="163">
        <f t="shared" ref="Y47:Y73" si="51">IF(Q47&gt;0,X47*$Y$8,0)</f>
        <v>0</v>
      </c>
      <c r="Z47" s="163">
        <f t="shared" ref="Z47:Z73" si="52">IF(R47&gt;0,X47*$Z$8,0)</f>
        <v>0</v>
      </c>
      <c r="AA47" s="163">
        <f t="shared" ref="AA47:AA73" si="53">IF(S47&gt;0,X47*$AA$8,0)</f>
        <v>0</v>
      </c>
      <c r="AB47" s="164" t="str">
        <f>VLOOKUP(I47,'3-Productie normen'!A:N,10,FALSE)</f>
        <v>B</v>
      </c>
      <c r="AC47" s="164"/>
      <c r="AE47" s="128">
        <f t="shared" si="46"/>
        <v>1768</v>
      </c>
    </row>
    <row r="48" spans="1:31" ht="14.1" customHeight="1">
      <c r="A48" s="145">
        <v>48</v>
      </c>
      <c r="B48" s="159" t="s">
        <v>293</v>
      </c>
      <c r="C48" s="626"/>
      <c r="D48" s="537" t="s">
        <v>381</v>
      </c>
      <c r="E48" s="169" t="s">
        <v>314</v>
      </c>
      <c r="F48" s="169" t="s">
        <v>334</v>
      </c>
      <c r="G48" s="125"/>
      <c r="H48" s="125"/>
      <c r="I48" s="169" t="s">
        <v>769</v>
      </c>
      <c r="J48" s="661" t="s">
        <v>1315</v>
      </c>
      <c r="K48" s="545">
        <v>17</v>
      </c>
      <c r="L48" s="483">
        <v>1</v>
      </c>
      <c r="M48" s="483">
        <v>1</v>
      </c>
      <c r="N48" s="483"/>
      <c r="O48" s="483"/>
      <c r="P48" s="670">
        <v>104</v>
      </c>
      <c r="Q48" s="670"/>
      <c r="R48" s="161"/>
      <c r="S48" s="161"/>
      <c r="T48" s="162" t="e">
        <f t="shared" si="47"/>
        <v>#DIV/0!</v>
      </c>
      <c r="U48" s="162">
        <f t="shared" si="48"/>
        <v>0</v>
      </c>
      <c r="V48" s="162">
        <f t="shared" si="49"/>
        <v>0</v>
      </c>
      <c r="W48" s="162">
        <f t="shared" si="50"/>
        <v>0</v>
      </c>
      <c r="X48" s="163">
        <f>IF(P48="nio",0,IF(P48&gt;0,VLOOKUP(I48,'3-Productie normen'!A:N,VLOOKUP(P48,'3-Productie normen'!Q:R,2,FALSE),FALSE)))</f>
        <v>0</v>
      </c>
      <c r="Y48" s="163">
        <f t="shared" si="51"/>
        <v>0</v>
      </c>
      <c r="Z48" s="163">
        <f t="shared" si="52"/>
        <v>0</v>
      </c>
      <c r="AA48" s="163">
        <f t="shared" si="53"/>
        <v>0</v>
      </c>
      <c r="AB48" s="164" t="str">
        <f>VLOOKUP(I48,'3-Productie normen'!A:N,10,FALSE)</f>
        <v>B</v>
      </c>
      <c r="AC48" s="164"/>
      <c r="AE48" s="128">
        <f t="shared" si="46"/>
        <v>1768</v>
      </c>
    </row>
    <row r="49" spans="1:31" ht="14.1" customHeight="1">
      <c r="A49" s="145">
        <v>49</v>
      </c>
      <c r="B49" s="159" t="s">
        <v>293</v>
      </c>
      <c r="C49" s="625"/>
      <c r="D49" s="536" t="s">
        <v>382</v>
      </c>
      <c r="E49" s="160" t="s">
        <v>314</v>
      </c>
      <c r="F49" s="160" t="s">
        <v>334</v>
      </c>
      <c r="G49" s="125"/>
      <c r="H49" s="125"/>
      <c r="I49" s="159" t="s">
        <v>769</v>
      </c>
      <c r="J49" s="160" t="s">
        <v>1315</v>
      </c>
      <c r="K49" s="545">
        <v>17</v>
      </c>
      <c r="L49" s="483">
        <v>1</v>
      </c>
      <c r="M49" s="483">
        <v>1</v>
      </c>
      <c r="N49" s="483"/>
      <c r="O49" s="483"/>
      <c r="P49" s="670">
        <v>104</v>
      </c>
      <c r="Q49" s="670"/>
      <c r="R49" s="161"/>
      <c r="S49" s="161"/>
      <c r="T49" s="162" t="e">
        <f t="shared" si="47"/>
        <v>#DIV/0!</v>
      </c>
      <c r="U49" s="162">
        <f t="shared" si="48"/>
        <v>0</v>
      </c>
      <c r="V49" s="162">
        <f t="shared" si="49"/>
        <v>0</v>
      </c>
      <c r="W49" s="162">
        <f t="shared" si="50"/>
        <v>0</v>
      </c>
      <c r="X49" s="163">
        <f>IF(P49="nio",0,IF(P49&gt;0,VLOOKUP(I49,'3-Productie normen'!A:N,VLOOKUP(P49,'3-Productie normen'!Q:R,2,FALSE),FALSE)))</f>
        <v>0</v>
      </c>
      <c r="Y49" s="163">
        <f t="shared" si="51"/>
        <v>0</v>
      </c>
      <c r="Z49" s="163">
        <f t="shared" si="52"/>
        <v>0</v>
      </c>
      <c r="AA49" s="163">
        <f t="shared" si="53"/>
        <v>0</v>
      </c>
      <c r="AB49" s="164" t="str">
        <f>VLOOKUP(I49,'3-Productie normen'!A:N,10,FALSE)</f>
        <v>B</v>
      </c>
      <c r="AC49" s="164"/>
      <c r="AE49" s="128">
        <f t="shared" si="46"/>
        <v>1768</v>
      </c>
    </row>
    <row r="50" spans="1:31" ht="14.1" customHeight="1">
      <c r="A50" s="145">
        <v>50</v>
      </c>
      <c r="B50" s="159" t="s">
        <v>293</v>
      </c>
      <c r="C50" s="625"/>
      <c r="D50" s="536" t="s">
        <v>383</v>
      </c>
      <c r="E50" s="160" t="s">
        <v>314</v>
      </c>
      <c r="F50" s="160" t="s">
        <v>334</v>
      </c>
      <c r="G50" s="125"/>
      <c r="H50" s="125"/>
      <c r="I50" s="169" t="s">
        <v>769</v>
      </c>
      <c r="J50" s="661" t="s">
        <v>1315</v>
      </c>
      <c r="K50" s="545">
        <v>17</v>
      </c>
      <c r="L50" s="483">
        <v>1</v>
      </c>
      <c r="M50" s="483">
        <v>1</v>
      </c>
      <c r="N50" s="483"/>
      <c r="O50" s="483"/>
      <c r="P50" s="670">
        <v>104</v>
      </c>
      <c r="Q50" s="670"/>
      <c r="R50" s="161"/>
      <c r="S50" s="161"/>
      <c r="T50" s="162" t="e">
        <f t="shared" si="47"/>
        <v>#DIV/0!</v>
      </c>
      <c r="U50" s="162">
        <f t="shared" si="48"/>
        <v>0</v>
      </c>
      <c r="V50" s="162">
        <f t="shared" si="49"/>
        <v>0</v>
      </c>
      <c r="W50" s="162">
        <f t="shared" si="50"/>
        <v>0</v>
      </c>
      <c r="X50" s="163">
        <f>IF(P50="nio",0,IF(P50&gt;0,VLOOKUP(I50,'3-Productie normen'!A:N,VLOOKUP(P50,'3-Productie normen'!Q:R,2,FALSE),FALSE)))</f>
        <v>0</v>
      </c>
      <c r="Y50" s="163">
        <f t="shared" si="51"/>
        <v>0</v>
      </c>
      <c r="Z50" s="163">
        <f t="shared" si="52"/>
        <v>0</v>
      </c>
      <c r="AA50" s="163">
        <f t="shared" si="53"/>
        <v>0</v>
      </c>
      <c r="AB50" s="164" t="str">
        <f>VLOOKUP(I50,'3-Productie normen'!A:N,10,FALSE)</f>
        <v>B</v>
      </c>
      <c r="AC50" s="164"/>
      <c r="AE50" s="128">
        <f t="shared" si="46"/>
        <v>1768</v>
      </c>
    </row>
    <row r="51" spans="1:31" ht="14.1" customHeight="1">
      <c r="A51" s="145">
        <v>51</v>
      </c>
      <c r="B51" s="159" t="s">
        <v>293</v>
      </c>
      <c r="C51" s="625"/>
      <c r="D51" s="536" t="s">
        <v>384</v>
      </c>
      <c r="E51" s="160" t="s">
        <v>314</v>
      </c>
      <c r="F51" s="160" t="s">
        <v>334</v>
      </c>
      <c r="G51" s="125"/>
      <c r="H51" s="125"/>
      <c r="I51" s="169" t="s">
        <v>769</v>
      </c>
      <c r="J51" s="661" t="s">
        <v>1315</v>
      </c>
      <c r="K51" s="545">
        <v>17</v>
      </c>
      <c r="L51" s="483">
        <v>1</v>
      </c>
      <c r="M51" s="483">
        <v>1</v>
      </c>
      <c r="N51" s="483"/>
      <c r="O51" s="483"/>
      <c r="P51" s="670">
        <v>104</v>
      </c>
      <c r="Q51" s="670"/>
      <c r="R51" s="161"/>
      <c r="S51" s="161"/>
      <c r="T51" s="162" t="e">
        <f t="shared" si="47"/>
        <v>#DIV/0!</v>
      </c>
      <c r="U51" s="162">
        <f t="shared" si="48"/>
        <v>0</v>
      </c>
      <c r="V51" s="162">
        <f t="shared" si="49"/>
        <v>0</v>
      </c>
      <c r="W51" s="162">
        <f t="shared" si="50"/>
        <v>0</v>
      </c>
      <c r="X51" s="163">
        <f>IF(P51="nio",0,IF(P51&gt;0,VLOOKUP(I51,'3-Productie normen'!A:N,VLOOKUP(P51,'3-Productie normen'!Q:R,2,FALSE),FALSE)))</f>
        <v>0</v>
      </c>
      <c r="Y51" s="163">
        <f t="shared" si="51"/>
        <v>0</v>
      </c>
      <c r="Z51" s="163">
        <f t="shared" si="52"/>
        <v>0</v>
      </c>
      <c r="AA51" s="163">
        <f t="shared" si="53"/>
        <v>0</v>
      </c>
      <c r="AB51" s="164" t="str">
        <f>VLOOKUP(I51,'3-Productie normen'!A:N,10,FALSE)</f>
        <v>B</v>
      </c>
      <c r="AC51" s="164"/>
      <c r="AE51" s="128">
        <f t="shared" si="46"/>
        <v>1768</v>
      </c>
    </row>
    <row r="52" spans="1:31" ht="14.1" customHeight="1">
      <c r="A52" s="145">
        <v>52</v>
      </c>
      <c r="B52" s="159" t="s">
        <v>293</v>
      </c>
      <c r="C52" s="625"/>
      <c r="D52" s="536" t="s">
        <v>385</v>
      </c>
      <c r="E52" s="160" t="s">
        <v>314</v>
      </c>
      <c r="F52" s="160" t="s">
        <v>334</v>
      </c>
      <c r="G52" s="125"/>
      <c r="H52" s="125"/>
      <c r="I52" s="169" t="s">
        <v>769</v>
      </c>
      <c r="J52" s="661" t="s">
        <v>1315</v>
      </c>
      <c r="K52" s="545">
        <v>18</v>
      </c>
      <c r="L52" s="483">
        <v>1</v>
      </c>
      <c r="M52" s="483">
        <v>1</v>
      </c>
      <c r="N52" s="483"/>
      <c r="O52" s="483"/>
      <c r="P52" s="670">
        <v>104</v>
      </c>
      <c r="Q52" s="670"/>
      <c r="R52" s="161"/>
      <c r="S52" s="161"/>
      <c r="T52" s="162" t="e">
        <f t="shared" si="47"/>
        <v>#DIV/0!</v>
      </c>
      <c r="U52" s="162">
        <f t="shared" si="48"/>
        <v>0</v>
      </c>
      <c r="V52" s="162">
        <f t="shared" si="49"/>
        <v>0</v>
      </c>
      <c r="W52" s="162">
        <f t="shared" si="50"/>
        <v>0</v>
      </c>
      <c r="X52" s="163">
        <f>IF(P52="nio",0,IF(P52&gt;0,VLOOKUP(I52,'3-Productie normen'!A:N,VLOOKUP(P52,'3-Productie normen'!Q:R,2,FALSE),FALSE)))</f>
        <v>0</v>
      </c>
      <c r="Y52" s="163">
        <f t="shared" si="51"/>
        <v>0</v>
      </c>
      <c r="Z52" s="163">
        <f t="shared" si="52"/>
        <v>0</v>
      </c>
      <c r="AA52" s="163">
        <f t="shared" si="53"/>
        <v>0</v>
      </c>
      <c r="AB52" s="164" t="str">
        <f>VLOOKUP(I52,'3-Productie normen'!A:N,10,FALSE)</f>
        <v>B</v>
      </c>
      <c r="AC52" s="164"/>
      <c r="AE52" s="128">
        <f t="shared" si="46"/>
        <v>1872</v>
      </c>
    </row>
    <row r="53" spans="1:31" ht="14.1" customHeight="1">
      <c r="A53" s="145">
        <v>53</v>
      </c>
      <c r="B53" s="159" t="s">
        <v>293</v>
      </c>
      <c r="C53" s="625"/>
      <c r="D53" s="536" t="s">
        <v>62</v>
      </c>
      <c r="E53" s="160" t="s">
        <v>320</v>
      </c>
      <c r="F53" s="160" t="s">
        <v>369</v>
      </c>
      <c r="G53" s="125"/>
      <c r="H53" s="125"/>
      <c r="I53" s="169" t="s">
        <v>17</v>
      </c>
      <c r="J53" s="661" t="s">
        <v>322</v>
      </c>
      <c r="K53" s="545">
        <v>3</v>
      </c>
      <c r="L53" s="483">
        <v>1</v>
      </c>
      <c r="M53" s="483">
        <v>1</v>
      </c>
      <c r="N53" s="483"/>
      <c r="O53" s="483"/>
      <c r="P53" s="670">
        <v>255</v>
      </c>
      <c r="Q53" s="670">
        <f>12*3*5+40*5*1</f>
        <v>380</v>
      </c>
      <c r="R53" s="161"/>
      <c r="S53" s="161"/>
      <c r="T53" s="162" t="e">
        <f t="shared" si="47"/>
        <v>#DIV/0!</v>
      </c>
      <c r="U53" s="162" t="e">
        <f t="shared" si="48"/>
        <v>#DIV/0!</v>
      </c>
      <c r="V53" s="162">
        <f t="shared" si="49"/>
        <v>0</v>
      </c>
      <c r="W53" s="162">
        <f t="shared" si="50"/>
        <v>0</v>
      </c>
      <c r="X53" s="163">
        <f>IF(P53="nio",0,IF(P53&gt;0,VLOOKUP(I53,'3-Productie normen'!A:N,VLOOKUP(P53,'3-Productie normen'!Q:R,2,FALSE),FALSE)))</f>
        <v>0</v>
      </c>
      <c r="Y53" s="163">
        <f t="shared" si="51"/>
        <v>0</v>
      </c>
      <c r="Z53" s="163">
        <f t="shared" si="52"/>
        <v>0</v>
      </c>
      <c r="AA53" s="163">
        <f t="shared" si="53"/>
        <v>0</v>
      </c>
      <c r="AB53" s="164" t="str">
        <f>VLOOKUP(I53,'3-Productie normen'!A:N,10,FALSE)</f>
        <v>S</v>
      </c>
      <c r="AC53" s="164"/>
      <c r="AE53" s="128">
        <f t="shared" si="46"/>
        <v>1905</v>
      </c>
    </row>
    <row r="54" spans="1:31" ht="14.1" customHeight="1">
      <c r="A54" s="145">
        <v>54</v>
      </c>
      <c r="B54" s="159" t="s">
        <v>293</v>
      </c>
      <c r="C54" s="625"/>
      <c r="D54" s="536" t="s">
        <v>62</v>
      </c>
      <c r="E54" s="160" t="s">
        <v>320</v>
      </c>
      <c r="F54" s="160" t="s">
        <v>660</v>
      </c>
      <c r="G54" s="125"/>
      <c r="H54" s="125"/>
      <c r="I54" s="169" t="s">
        <v>17</v>
      </c>
      <c r="J54" s="661" t="s">
        <v>322</v>
      </c>
      <c r="K54" s="545">
        <v>3</v>
      </c>
      <c r="L54" s="483">
        <v>1</v>
      </c>
      <c r="M54" s="483">
        <v>1</v>
      </c>
      <c r="N54" s="483"/>
      <c r="O54" s="483"/>
      <c r="P54" s="670">
        <v>255</v>
      </c>
      <c r="Q54" s="670">
        <f>12*3*5+40*5*1</f>
        <v>380</v>
      </c>
      <c r="R54" s="161"/>
      <c r="S54" s="161"/>
      <c r="T54" s="162" t="e">
        <f t="shared" si="47"/>
        <v>#DIV/0!</v>
      </c>
      <c r="U54" s="162" t="e">
        <f t="shared" si="48"/>
        <v>#DIV/0!</v>
      </c>
      <c r="V54" s="162">
        <f t="shared" si="49"/>
        <v>0</v>
      </c>
      <c r="W54" s="162">
        <f t="shared" si="50"/>
        <v>0</v>
      </c>
      <c r="X54" s="163">
        <f>IF(P54="nio",0,IF(P54&gt;0,VLOOKUP(I54,'3-Productie normen'!A:N,VLOOKUP(P54,'3-Productie normen'!Q:R,2,FALSE),FALSE)))</f>
        <v>0</v>
      </c>
      <c r="Y54" s="163">
        <f t="shared" si="51"/>
        <v>0</v>
      </c>
      <c r="Z54" s="163">
        <f t="shared" si="52"/>
        <v>0</v>
      </c>
      <c r="AA54" s="163">
        <f t="shared" si="53"/>
        <v>0</v>
      </c>
      <c r="AB54" s="164" t="str">
        <f>VLOOKUP(I54,'3-Productie normen'!A:N,10,FALSE)</f>
        <v>S</v>
      </c>
      <c r="AC54" s="164"/>
      <c r="AE54" s="128">
        <f t="shared" si="46"/>
        <v>1905</v>
      </c>
    </row>
    <row r="55" spans="1:31" ht="14.1" customHeight="1">
      <c r="A55" s="145">
        <v>55</v>
      </c>
      <c r="B55" s="159" t="s">
        <v>293</v>
      </c>
      <c r="C55" s="625"/>
      <c r="D55" s="536" t="s">
        <v>445</v>
      </c>
      <c r="E55" s="160" t="s">
        <v>314</v>
      </c>
      <c r="F55" s="160" t="s">
        <v>334</v>
      </c>
      <c r="G55" s="125"/>
      <c r="H55" s="125"/>
      <c r="I55" s="169" t="s">
        <v>769</v>
      </c>
      <c r="J55" s="661" t="s">
        <v>1315</v>
      </c>
      <c r="K55" s="545">
        <v>8</v>
      </c>
      <c r="L55" s="483">
        <v>1</v>
      </c>
      <c r="M55" s="483">
        <v>1</v>
      </c>
      <c r="N55" s="483"/>
      <c r="O55" s="483"/>
      <c r="P55" s="670">
        <v>104</v>
      </c>
      <c r="Q55" s="670"/>
      <c r="R55" s="161"/>
      <c r="S55" s="161"/>
      <c r="T55" s="162" t="e">
        <f t="shared" si="47"/>
        <v>#DIV/0!</v>
      </c>
      <c r="U55" s="162">
        <f t="shared" si="48"/>
        <v>0</v>
      </c>
      <c r="V55" s="162">
        <f t="shared" si="49"/>
        <v>0</v>
      </c>
      <c r="W55" s="162">
        <f t="shared" si="50"/>
        <v>0</v>
      </c>
      <c r="X55" s="163">
        <f>IF(P55="nio",0,IF(P55&gt;0,VLOOKUP(I55,'3-Productie normen'!A:N,VLOOKUP(P55,'3-Productie normen'!Q:R,2,FALSE),FALSE)))</f>
        <v>0</v>
      </c>
      <c r="Y55" s="163">
        <f t="shared" si="51"/>
        <v>0</v>
      </c>
      <c r="Z55" s="163">
        <f t="shared" si="52"/>
        <v>0</v>
      </c>
      <c r="AA55" s="163">
        <f t="shared" si="53"/>
        <v>0</v>
      </c>
      <c r="AB55" s="164" t="str">
        <f>VLOOKUP(I55,'3-Productie normen'!A:N,10,FALSE)</f>
        <v>B</v>
      </c>
      <c r="AC55" s="164"/>
      <c r="AE55" s="128">
        <f t="shared" si="46"/>
        <v>832</v>
      </c>
    </row>
    <row r="56" spans="1:31" ht="14.1" customHeight="1">
      <c r="A56" s="145">
        <v>56</v>
      </c>
      <c r="B56" s="159" t="s">
        <v>293</v>
      </c>
      <c r="C56" s="625"/>
      <c r="D56" s="536" t="s">
        <v>661</v>
      </c>
      <c r="E56" s="160" t="s">
        <v>662</v>
      </c>
      <c r="F56" s="160" t="s">
        <v>663</v>
      </c>
      <c r="G56" s="125"/>
      <c r="H56" s="125"/>
      <c r="I56" s="169" t="s">
        <v>766</v>
      </c>
      <c r="J56" s="661" t="s">
        <v>1315</v>
      </c>
      <c r="K56" s="545">
        <v>16</v>
      </c>
      <c r="L56" s="483">
        <v>1</v>
      </c>
      <c r="M56" s="483">
        <v>1</v>
      </c>
      <c r="N56" s="483"/>
      <c r="O56" s="483"/>
      <c r="P56" s="670">
        <v>255</v>
      </c>
      <c r="Q56" s="670"/>
      <c r="R56" s="161"/>
      <c r="S56" s="161"/>
      <c r="T56" s="162" t="e">
        <f t="shared" si="47"/>
        <v>#DIV/0!</v>
      </c>
      <c r="U56" s="162">
        <f t="shared" si="48"/>
        <v>0</v>
      </c>
      <c r="V56" s="162">
        <f t="shared" si="49"/>
        <v>0</v>
      </c>
      <c r="W56" s="162">
        <f t="shared" si="50"/>
        <v>0</v>
      </c>
      <c r="X56" s="163">
        <f>IF(P56="nio",0,IF(P56&gt;0,VLOOKUP(I56,'3-Productie normen'!A:N,VLOOKUP(P56,'3-Productie normen'!Q:R,2,FALSE),FALSE)))</f>
        <v>0</v>
      </c>
      <c r="Y56" s="163">
        <f t="shared" si="51"/>
        <v>0</v>
      </c>
      <c r="Z56" s="163">
        <f t="shared" si="52"/>
        <v>0</v>
      </c>
      <c r="AA56" s="163">
        <f t="shared" si="53"/>
        <v>0</v>
      </c>
      <c r="AB56" s="164" t="str">
        <f>VLOOKUP(I56,'3-Productie normen'!A:N,10,FALSE)</f>
        <v>V</v>
      </c>
      <c r="AC56" s="164"/>
      <c r="AE56" s="128">
        <f t="shared" si="46"/>
        <v>4080</v>
      </c>
    </row>
    <row r="57" spans="1:31" ht="14.1" customHeight="1">
      <c r="A57" s="145">
        <v>57</v>
      </c>
      <c r="B57" s="159" t="s">
        <v>293</v>
      </c>
      <c r="C57" s="625"/>
      <c r="D57" s="536" t="s">
        <v>664</v>
      </c>
      <c r="E57" s="160" t="s">
        <v>662</v>
      </c>
      <c r="F57" s="160" t="s">
        <v>663</v>
      </c>
      <c r="G57" s="125"/>
      <c r="H57" s="125"/>
      <c r="I57" s="169" t="s">
        <v>766</v>
      </c>
      <c r="J57" s="661" t="s">
        <v>1315</v>
      </c>
      <c r="K57" s="545">
        <v>17</v>
      </c>
      <c r="L57" s="483">
        <v>1</v>
      </c>
      <c r="M57" s="483">
        <v>1</v>
      </c>
      <c r="N57" s="483"/>
      <c r="O57" s="483"/>
      <c r="P57" s="670">
        <v>255</v>
      </c>
      <c r="Q57" s="670"/>
      <c r="R57" s="161"/>
      <c r="S57" s="161"/>
      <c r="T57" s="162" t="e">
        <f t="shared" si="47"/>
        <v>#DIV/0!</v>
      </c>
      <c r="U57" s="162">
        <f t="shared" si="48"/>
        <v>0</v>
      </c>
      <c r="V57" s="162">
        <f t="shared" si="49"/>
        <v>0</v>
      </c>
      <c r="W57" s="162">
        <f t="shared" si="50"/>
        <v>0</v>
      </c>
      <c r="X57" s="163">
        <f>IF(P57="nio",0,IF(P57&gt;0,VLOOKUP(I57,'3-Productie normen'!A:N,VLOOKUP(P57,'3-Productie normen'!Q:R,2,FALSE),FALSE)))</f>
        <v>0</v>
      </c>
      <c r="Y57" s="163">
        <f t="shared" si="51"/>
        <v>0</v>
      </c>
      <c r="Z57" s="163">
        <f t="shared" si="52"/>
        <v>0</v>
      </c>
      <c r="AA57" s="163">
        <f t="shared" si="53"/>
        <v>0</v>
      </c>
      <c r="AB57" s="164" t="str">
        <f>VLOOKUP(I57,'3-Productie normen'!A:N,10,FALSE)</f>
        <v>V</v>
      </c>
      <c r="AC57" s="164"/>
      <c r="AE57" s="128">
        <f t="shared" si="46"/>
        <v>4335</v>
      </c>
    </row>
    <row r="58" spans="1:31" ht="14.1" customHeight="1">
      <c r="A58" s="145">
        <v>58</v>
      </c>
      <c r="B58" s="159" t="s">
        <v>293</v>
      </c>
      <c r="C58" s="625"/>
      <c r="D58" s="536" t="s">
        <v>665</v>
      </c>
      <c r="E58" s="160" t="s">
        <v>662</v>
      </c>
      <c r="F58" s="160" t="s">
        <v>663</v>
      </c>
      <c r="G58" s="125"/>
      <c r="H58" s="125"/>
      <c r="I58" s="169" t="s">
        <v>766</v>
      </c>
      <c r="J58" s="661" t="s">
        <v>1315</v>
      </c>
      <c r="K58" s="545">
        <v>16</v>
      </c>
      <c r="L58" s="483">
        <v>1</v>
      </c>
      <c r="M58" s="483">
        <v>1</v>
      </c>
      <c r="N58" s="483"/>
      <c r="O58" s="483"/>
      <c r="P58" s="670">
        <v>255</v>
      </c>
      <c r="Q58" s="670"/>
      <c r="R58" s="161"/>
      <c r="S58" s="161"/>
      <c r="T58" s="162" t="e">
        <f t="shared" si="47"/>
        <v>#DIV/0!</v>
      </c>
      <c r="U58" s="162">
        <f t="shared" si="48"/>
        <v>0</v>
      </c>
      <c r="V58" s="162">
        <f t="shared" si="49"/>
        <v>0</v>
      </c>
      <c r="W58" s="162">
        <f t="shared" si="50"/>
        <v>0</v>
      </c>
      <c r="X58" s="163">
        <f>IF(P58="nio",0,IF(P58&gt;0,VLOOKUP(I58,'3-Productie normen'!A:N,VLOOKUP(P58,'3-Productie normen'!Q:R,2,FALSE),FALSE)))</f>
        <v>0</v>
      </c>
      <c r="Y58" s="163">
        <f t="shared" si="51"/>
        <v>0</v>
      </c>
      <c r="Z58" s="163">
        <f t="shared" si="52"/>
        <v>0</v>
      </c>
      <c r="AA58" s="163">
        <f t="shared" si="53"/>
        <v>0</v>
      </c>
      <c r="AB58" s="164" t="str">
        <f>VLOOKUP(I58,'3-Productie normen'!A:N,10,FALSE)</f>
        <v>V</v>
      </c>
      <c r="AC58" s="164"/>
      <c r="AE58" s="128">
        <f t="shared" si="46"/>
        <v>4080</v>
      </c>
    </row>
    <row r="59" spans="1:31" ht="14.1" customHeight="1">
      <c r="A59" s="145">
        <v>59</v>
      </c>
      <c r="B59" s="159" t="s">
        <v>293</v>
      </c>
      <c r="C59" s="625"/>
      <c r="D59" s="536" t="s">
        <v>666</v>
      </c>
      <c r="E59" s="160" t="s">
        <v>314</v>
      </c>
      <c r="F59" s="160" t="s">
        <v>334</v>
      </c>
      <c r="G59" s="125"/>
      <c r="H59" s="125"/>
      <c r="I59" s="125" t="s">
        <v>769</v>
      </c>
      <c r="J59" s="160" t="s">
        <v>1315</v>
      </c>
      <c r="K59" s="545">
        <v>17</v>
      </c>
      <c r="L59" s="483">
        <v>1</v>
      </c>
      <c r="M59" s="483">
        <v>1</v>
      </c>
      <c r="N59" s="483"/>
      <c r="O59" s="483"/>
      <c r="P59" s="670">
        <v>104</v>
      </c>
      <c r="Q59" s="670"/>
      <c r="R59" s="161"/>
      <c r="S59" s="161"/>
      <c r="T59" s="162" t="e">
        <f t="shared" si="47"/>
        <v>#DIV/0!</v>
      </c>
      <c r="U59" s="162">
        <f t="shared" si="48"/>
        <v>0</v>
      </c>
      <c r="V59" s="162">
        <f t="shared" si="49"/>
        <v>0</v>
      </c>
      <c r="W59" s="162">
        <f t="shared" si="50"/>
        <v>0</v>
      </c>
      <c r="X59" s="163">
        <f>IF(P59="nio",0,IF(P59&gt;0,VLOOKUP(I59,'3-Productie normen'!A:N,VLOOKUP(P59,'3-Productie normen'!Q:R,2,FALSE),FALSE)))</f>
        <v>0</v>
      </c>
      <c r="Y59" s="163">
        <f t="shared" si="51"/>
        <v>0</v>
      </c>
      <c r="Z59" s="163">
        <f t="shared" si="52"/>
        <v>0</v>
      </c>
      <c r="AA59" s="163">
        <f t="shared" si="53"/>
        <v>0</v>
      </c>
      <c r="AB59" s="164" t="str">
        <f>VLOOKUP(I59,'3-Productie normen'!A:N,10,FALSE)</f>
        <v>B</v>
      </c>
      <c r="AC59" s="164"/>
      <c r="AE59" s="128">
        <f t="shared" si="46"/>
        <v>1768</v>
      </c>
    </row>
    <row r="60" spans="1:31" ht="14.1" customHeight="1">
      <c r="A60" s="145">
        <v>60</v>
      </c>
      <c r="B60" s="159" t="s">
        <v>293</v>
      </c>
      <c r="C60" s="625"/>
      <c r="D60" s="536" t="s">
        <v>667</v>
      </c>
      <c r="E60" s="160" t="s">
        <v>314</v>
      </c>
      <c r="F60" s="160" t="s">
        <v>334</v>
      </c>
      <c r="G60" s="125"/>
      <c r="H60" s="125"/>
      <c r="I60" s="125" t="s">
        <v>769</v>
      </c>
      <c r="J60" s="160" t="s">
        <v>1315</v>
      </c>
      <c r="K60" s="545">
        <v>17</v>
      </c>
      <c r="L60" s="483">
        <v>1</v>
      </c>
      <c r="M60" s="483">
        <v>1</v>
      </c>
      <c r="N60" s="483"/>
      <c r="O60" s="483"/>
      <c r="P60" s="670">
        <v>104</v>
      </c>
      <c r="Q60" s="670"/>
      <c r="R60" s="161"/>
      <c r="S60" s="161"/>
      <c r="T60" s="162" t="e">
        <f t="shared" si="47"/>
        <v>#DIV/0!</v>
      </c>
      <c r="U60" s="162">
        <f t="shared" si="48"/>
        <v>0</v>
      </c>
      <c r="V60" s="162">
        <f t="shared" si="49"/>
        <v>0</v>
      </c>
      <c r="W60" s="162">
        <f t="shared" si="50"/>
        <v>0</v>
      </c>
      <c r="X60" s="163">
        <f>IF(P60="nio",0,IF(P60&gt;0,VLOOKUP(I60,'3-Productie normen'!A:N,VLOOKUP(P60,'3-Productie normen'!Q:R,2,FALSE),FALSE)))</f>
        <v>0</v>
      </c>
      <c r="Y60" s="163">
        <f t="shared" si="51"/>
        <v>0</v>
      </c>
      <c r="Z60" s="163">
        <f t="shared" si="52"/>
        <v>0</v>
      </c>
      <c r="AA60" s="163">
        <f t="shared" si="53"/>
        <v>0</v>
      </c>
      <c r="AB60" s="164" t="str">
        <f>VLOOKUP(I60,'3-Productie normen'!A:N,10,FALSE)</f>
        <v>B</v>
      </c>
      <c r="AC60" s="164"/>
      <c r="AE60" s="128">
        <f t="shared" si="46"/>
        <v>1768</v>
      </c>
    </row>
    <row r="61" spans="1:31" ht="14.1" customHeight="1">
      <c r="A61" s="145">
        <v>61</v>
      </c>
      <c r="B61" s="159" t="s">
        <v>293</v>
      </c>
      <c r="C61" s="625"/>
      <c r="D61" s="536" t="s">
        <v>668</v>
      </c>
      <c r="E61" s="160" t="s">
        <v>314</v>
      </c>
      <c r="F61" s="160" t="s">
        <v>334</v>
      </c>
      <c r="G61" s="125"/>
      <c r="H61" s="125"/>
      <c r="I61" s="169" t="s">
        <v>769</v>
      </c>
      <c r="J61" s="661" t="s">
        <v>1315</v>
      </c>
      <c r="K61" s="545">
        <v>17</v>
      </c>
      <c r="L61" s="483">
        <v>1</v>
      </c>
      <c r="M61" s="483">
        <v>1</v>
      </c>
      <c r="N61" s="483"/>
      <c r="O61" s="483"/>
      <c r="P61" s="670">
        <v>104</v>
      </c>
      <c r="Q61" s="670"/>
      <c r="R61" s="161"/>
      <c r="S61" s="161"/>
      <c r="T61" s="162" t="e">
        <f t="shared" si="47"/>
        <v>#DIV/0!</v>
      </c>
      <c r="U61" s="162">
        <f t="shared" si="48"/>
        <v>0</v>
      </c>
      <c r="V61" s="162">
        <f t="shared" si="49"/>
        <v>0</v>
      </c>
      <c r="W61" s="162">
        <f t="shared" si="50"/>
        <v>0</v>
      </c>
      <c r="X61" s="163">
        <f>IF(P61="nio",0,IF(P61&gt;0,VLOOKUP(I61,'3-Productie normen'!A:N,VLOOKUP(P61,'3-Productie normen'!Q:R,2,FALSE),FALSE)))</f>
        <v>0</v>
      </c>
      <c r="Y61" s="163">
        <f t="shared" si="51"/>
        <v>0</v>
      </c>
      <c r="Z61" s="163">
        <f t="shared" si="52"/>
        <v>0</v>
      </c>
      <c r="AA61" s="163">
        <f t="shared" si="53"/>
        <v>0</v>
      </c>
      <c r="AB61" s="164" t="str">
        <f>VLOOKUP(I61,'3-Productie normen'!A:N,10,FALSE)</f>
        <v>B</v>
      </c>
      <c r="AC61" s="164"/>
      <c r="AE61" s="128">
        <f t="shared" si="46"/>
        <v>1768</v>
      </c>
    </row>
    <row r="62" spans="1:31" ht="14.1" customHeight="1">
      <c r="A62" s="145">
        <v>62</v>
      </c>
      <c r="B62" s="159" t="s">
        <v>293</v>
      </c>
      <c r="C62" s="625"/>
      <c r="D62" s="536" t="s">
        <v>669</v>
      </c>
      <c r="E62" s="160" t="s">
        <v>314</v>
      </c>
      <c r="F62" s="160" t="s">
        <v>334</v>
      </c>
      <c r="G62" s="125"/>
      <c r="H62" s="125"/>
      <c r="I62" s="125" t="s">
        <v>769</v>
      </c>
      <c r="J62" s="661" t="s">
        <v>1315</v>
      </c>
      <c r="K62" s="545">
        <v>17</v>
      </c>
      <c r="L62" s="483">
        <v>1</v>
      </c>
      <c r="M62" s="483">
        <v>1</v>
      </c>
      <c r="N62" s="483"/>
      <c r="O62" s="483"/>
      <c r="P62" s="670">
        <v>104</v>
      </c>
      <c r="Q62" s="670"/>
      <c r="R62" s="161"/>
      <c r="S62" s="161"/>
      <c r="T62" s="162" t="e">
        <f t="shared" si="47"/>
        <v>#DIV/0!</v>
      </c>
      <c r="U62" s="162">
        <f t="shared" si="48"/>
        <v>0</v>
      </c>
      <c r="V62" s="162">
        <f t="shared" si="49"/>
        <v>0</v>
      </c>
      <c r="W62" s="162">
        <f t="shared" si="50"/>
        <v>0</v>
      </c>
      <c r="X62" s="163">
        <f>IF(P62="nio",0,IF(P62&gt;0,VLOOKUP(I62,'3-Productie normen'!A:N,VLOOKUP(P62,'3-Productie normen'!Q:R,2,FALSE),FALSE)))</f>
        <v>0</v>
      </c>
      <c r="Y62" s="163">
        <f t="shared" si="51"/>
        <v>0</v>
      </c>
      <c r="Z62" s="163">
        <f t="shared" si="52"/>
        <v>0</v>
      </c>
      <c r="AA62" s="163">
        <f t="shared" si="53"/>
        <v>0</v>
      </c>
      <c r="AB62" s="164" t="str">
        <f>VLOOKUP(I62,'3-Productie normen'!A:N,10,FALSE)</f>
        <v>B</v>
      </c>
      <c r="AC62" s="164"/>
      <c r="AE62" s="128">
        <f t="shared" si="46"/>
        <v>1768</v>
      </c>
    </row>
    <row r="63" spans="1:31" ht="14.1" customHeight="1">
      <c r="A63" s="145">
        <v>63</v>
      </c>
      <c r="B63" s="159" t="s">
        <v>293</v>
      </c>
      <c r="C63" s="625"/>
      <c r="D63" s="536" t="s">
        <v>670</v>
      </c>
      <c r="E63" s="160" t="s">
        <v>314</v>
      </c>
      <c r="F63" s="160" t="s">
        <v>334</v>
      </c>
      <c r="G63" s="125"/>
      <c r="H63" s="125"/>
      <c r="I63" s="125" t="s">
        <v>769</v>
      </c>
      <c r="J63" s="661" t="s">
        <v>1315</v>
      </c>
      <c r="K63" s="545">
        <v>17</v>
      </c>
      <c r="L63" s="483">
        <v>1</v>
      </c>
      <c r="M63" s="483">
        <v>1</v>
      </c>
      <c r="N63" s="483"/>
      <c r="O63" s="483"/>
      <c r="P63" s="670">
        <v>104</v>
      </c>
      <c r="Q63" s="670"/>
      <c r="R63" s="161"/>
      <c r="S63" s="161"/>
      <c r="T63" s="162" t="e">
        <f t="shared" si="47"/>
        <v>#DIV/0!</v>
      </c>
      <c r="U63" s="162">
        <f t="shared" si="48"/>
        <v>0</v>
      </c>
      <c r="V63" s="162">
        <f t="shared" si="49"/>
        <v>0</v>
      </c>
      <c r="W63" s="162">
        <f t="shared" si="50"/>
        <v>0</v>
      </c>
      <c r="X63" s="163">
        <f>IF(P63="nio",0,IF(P63&gt;0,VLOOKUP(I63,'3-Productie normen'!A:N,VLOOKUP(P63,'3-Productie normen'!Q:R,2,FALSE),FALSE)))</f>
        <v>0</v>
      </c>
      <c r="Y63" s="163">
        <f t="shared" si="51"/>
        <v>0</v>
      </c>
      <c r="Z63" s="163">
        <f t="shared" si="52"/>
        <v>0</v>
      </c>
      <c r="AA63" s="163">
        <f t="shared" si="53"/>
        <v>0</v>
      </c>
      <c r="AB63" s="164" t="str">
        <f>VLOOKUP(I63,'3-Productie normen'!A:N,10,FALSE)</f>
        <v>B</v>
      </c>
      <c r="AC63" s="164"/>
      <c r="AE63" s="128">
        <f t="shared" si="46"/>
        <v>1768</v>
      </c>
    </row>
    <row r="64" spans="1:31" ht="14.1" customHeight="1">
      <c r="A64" s="145">
        <v>64</v>
      </c>
      <c r="B64" s="159" t="s">
        <v>293</v>
      </c>
      <c r="C64" s="625"/>
      <c r="D64" s="536" t="s">
        <v>671</v>
      </c>
      <c r="E64" s="160" t="s">
        <v>314</v>
      </c>
      <c r="F64" s="160" t="s">
        <v>334</v>
      </c>
      <c r="G64" s="125"/>
      <c r="H64" s="125"/>
      <c r="I64" s="125" t="s">
        <v>769</v>
      </c>
      <c r="J64" s="661" t="s">
        <v>1315</v>
      </c>
      <c r="K64" s="545">
        <v>17</v>
      </c>
      <c r="L64" s="483">
        <v>1</v>
      </c>
      <c r="M64" s="483">
        <v>1</v>
      </c>
      <c r="N64" s="483"/>
      <c r="O64" s="483"/>
      <c r="P64" s="670">
        <v>104</v>
      </c>
      <c r="Q64" s="670"/>
      <c r="R64" s="161"/>
      <c r="S64" s="161"/>
      <c r="T64" s="162" t="e">
        <f t="shared" si="47"/>
        <v>#DIV/0!</v>
      </c>
      <c r="U64" s="162">
        <f t="shared" si="48"/>
        <v>0</v>
      </c>
      <c r="V64" s="162">
        <f t="shared" si="49"/>
        <v>0</v>
      </c>
      <c r="W64" s="162">
        <f t="shared" si="50"/>
        <v>0</v>
      </c>
      <c r="X64" s="163">
        <f>IF(P64="nio",0,IF(P64&gt;0,VLOOKUP(I64,'3-Productie normen'!A:N,VLOOKUP(P64,'3-Productie normen'!Q:R,2,FALSE),FALSE)))</f>
        <v>0</v>
      </c>
      <c r="Y64" s="163">
        <f t="shared" si="51"/>
        <v>0</v>
      </c>
      <c r="Z64" s="163">
        <f t="shared" si="52"/>
        <v>0</v>
      </c>
      <c r="AA64" s="163">
        <f t="shared" si="53"/>
        <v>0</v>
      </c>
      <c r="AB64" s="164" t="str">
        <f>VLOOKUP(I64,'3-Productie normen'!A:N,10,FALSE)</f>
        <v>B</v>
      </c>
      <c r="AC64" s="164"/>
      <c r="AE64" s="128">
        <f t="shared" si="46"/>
        <v>1768</v>
      </c>
    </row>
    <row r="65" spans="1:31" ht="14.1" customHeight="1">
      <c r="A65" s="145">
        <v>65</v>
      </c>
      <c r="B65" s="159" t="s">
        <v>293</v>
      </c>
      <c r="C65" s="625"/>
      <c r="D65" s="536" t="s">
        <v>672</v>
      </c>
      <c r="E65" s="160" t="s">
        <v>316</v>
      </c>
      <c r="F65" s="160" t="s">
        <v>318</v>
      </c>
      <c r="G65" s="125"/>
      <c r="H65" s="125"/>
      <c r="I65" s="169" t="s">
        <v>749</v>
      </c>
      <c r="J65" s="661" t="s">
        <v>1315</v>
      </c>
      <c r="K65" s="545">
        <v>33</v>
      </c>
      <c r="L65" s="483">
        <v>1</v>
      </c>
      <c r="M65" s="483">
        <v>1</v>
      </c>
      <c r="N65" s="483"/>
      <c r="O65" s="483"/>
      <c r="P65" s="670">
        <v>156</v>
      </c>
      <c r="Q65" s="670"/>
      <c r="R65" s="161"/>
      <c r="S65" s="161"/>
      <c r="T65" s="162" t="e">
        <f t="shared" si="47"/>
        <v>#DIV/0!</v>
      </c>
      <c r="U65" s="162">
        <f t="shared" si="48"/>
        <v>0</v>
      </c>
      <c r="V65" s="162">
        <f t="shared" si="49"/>
        <v>0</v>
      </c>
      <c r="W65" s="162">
        <f t="shared" si="50"/>
        <v>0</v>
      </c>
      <c r="X65" s="163">
        <f>IF(P65="nio",0,IF(P65&gt;0,VLOOKUP(I65,'3-Productie normen'!A:N,VLOOKUP(P65,'3-Productie normen'!Q:R,2,FALSE),FALSE)))</f>
        <v>0</v>
      </c>
      <c r="Y65" s="163">
        <f t="shared" si="51"/>
        <v>0</v>
      </c>
      <c r="Z65" s="163">
        <f t="shared" si="52"/>
        <v>0</v>
      </c>
      <c r="AA65" s="163">
        <f t="shared" si="53"/>
        <v>0</v>
      </c>
      <c r="AB65" s="164" t="str">
        <f>VLOOKUP(I65,'3-Productie normen'!A:N,10,FALSE)</f>
        <v>V</v>
      </c>
      <c r="AC65" s="164"/>
      <c r="AE65" s="128">
        <f t="shared" si="46"/>
        <v>5148</v>
      </c>
    </row>
    <row r="66" spans="1:31" ht="14.1" customHeight="1">
      <c r="A66" s="145">
        <v>66</v>
      </c>
      <c r="B66" s="159" t="s">
        <v>293</v>
      </c>
      <c r="C66" s="625"/>
      <c r="D66" s="536" t="s">
        <v>62</v>
      </c>
      <c r="E66" s="160" t="s">
        <v>320</v>
      </c>
      <c r="F66" s="160" t="s">
        <v>353</v>
      </c>
      <c r="G66" s="125"/>
      <c r="H66" s="125"/>
      <c r="I66" s="169" t="s">
        <v>17</v>
      </c>
      <c r="J66" s="661" t="s">
        <v>354</v>
      </c>
      <c r="K66" s="545">
        <v>2</v>
      </c>
      <c r="L66" s="483">
        <v>1</v>
      </c>
      <c r="M66" s="483">
        <v>1</v>
      </c>
      <c r="N66" s="483"/>
      <c r="O66" s="483"/>
      <c r="P66" s="670">
        <v>255</v>
      </c>
      <c r="Q66" s="670">
        <f>12*3*5+40*5*1</f>
        <v>380</v>
      </c>
      <c r="R66" s="161"/>
      <c r="S66" s="161"/>
      <c r="T66" s="162" t="e">
        <f t="shared" si="47"/>
        <v>#DIV/0!</v>
      </c>
      <c r="U66" s="162" t="e">
        <f t="shared" si="48"/>
        <v>#DIV/0!</v>
      </c>
      <c r="V66" s="162">
        <f t="shared" si="49"/>
        <v>0</v>
      </c>
      <c r="W66" s="162">
        <f t="shared" si="50"/>
        <v>0</v>
      </c>
      <c r="X66" s="163">
        <f>IF(P66="nio",0,IF(P66&gt;0,VLOOKUP(I66,'3-Productie normen'!A:N,VLOOKUP(P66,'3-Productie normen'!Q:R,2,FALSE),FALSE)))</f>
        <v>0</v>
      </c>
      <c r="Y66" s="163">
        <f t="shared" si="51"/>
        <v>0</v>
      </c>
      <c r="Z66" s="163">
        <f t="shared" si="52"/>
        <v>0</v>
      </c>
      <c r="AA66" s="163">
        <f t="shared" si="53"/>
        <v>0</v>
      </c>
      <c r="AB66" s="164" t="str">
        <f>VLOOKUP(I66,'3-Productie normen'!A:N,10,FALSE)</f>
        <v>S</v>
      </c>
      <c r="AC66" s="164"/>
      <c r="AE66" s="128">
        <f t="shared" si="46"/>
        <v>1270</v>
      </c>
    </row>
    <row r="67" spans="1:31" ht="14.1" customHeight="1">
      <c r="A67" s="145">
        <v>68</v>
      </c>
      <c r="B67" s="159" t="s">
        <v>301</v>
      </c>
      <c r="C67" s="625"/>
      <c r="D67" s="536">
        <v>1</v>
      </c>
      <c r="E67" s="160" t="s">
        <v>314</v>
      </c>
      <c r="F67" s="160" t="s">
        <v>747</v>
      </c>
      <c r="G67" s="125"/>
      <c r="H67" s="125"/>
      <c r="I67" s="169" t="s">
        <v>769</v>
      </c>
      <c r="J67" s="661" t="s">
        <v>651</v>
      </c>
      <c r="K67" s="545">
        <v>10</v>
      </c>
      <c r="L67" s="483">
        <v>1</v>
      </c>
      <c r="M67" s="483">
        <v>1</v>
      </c>
      <c r="N67" s="483"/>
      <c r="O67" s="483"/>
      <c r="P67" s="670">
        <v>104</v>
      </c>
      <c r="Q67" s="670"/>
      <c r="R67" s="161"/>
      <c r="S67" s="161"/>
      <c r="T67" s="162" t="e">
        <f t="shared" si="47"/>
        <v>#DIV/0!</v>
      </c>
      <c r="U67" s="162">
        <f t="shared" si="48"/>
        <v>0</v>
      </c>
      <c r="V67" s="162">
        <f t="shared" si="49"/>
        <v>0</v>
      </c>
      <c r="W67" s="162">
        <f t="shared" si="50"/>
        <v>0</v>
      </c>
      <c r="X67" s="163">
        <f>IF(P67="nio",0,IF(P67&gt;0,VLOOKUP(I67,'3-Productie normen'!A:N,VLOOKUP(P67,'3-Productie normen'!Q:R,2,FALSE),FALSE)))</f>
        <v>0</v>
      </c>
      <c r="Y67" s="163">
        <f t="shared" si="51"/>
        <v>0</v>
      </c>
      <c r="Z67" s="163">
        <f t="shared" si="52"/>
        <v>0</v>
      </c>
      <c r="AA67" s="163">
        <f t="shared" si="53"/>
        <v>0</v>
      </c>
      <c r="AB67" s="164" t="str">
        <f>VLOOKUP(I67,'3-Productie normen'!A:N,10,FALSE)</f>
        <v>B</v>
      </c>
      <c r="AC67" s="164"/>
      <c r="AE67" s="128">
        <f t="shared" si="46"/>
        <v>1040</v>
      </c>
    </row>
    <row r="68" spans="1:31" ht="14.1" customHeight="1">
      <c r="A68" s="145">
        <v>69</v>
      </c>
      <c r="B68" s="159" t="s">
        <v>301</v>
      </c>
      <c r="C68" s="625"/>
      <c r="D68" s="536">
        <v>2</v>
      </c>
      <c r="E68" s="160" t="s">
        <v>314</v>
      </c>
      <c r="F68" s="160" t="s">
        <v>747</v>
      </c>
      <c r="G68" s="125"/>
      <c r="H68" s="125"/>
      <c r="I68" s="169" t="s">
        <v>769</v>
      </c>
      <c r="J68" s="661" t="s">
        <v>651</v>
      </c>
      <c r="K68" s="545">
        <v>10</v>
      </c>
      <c r="L68" s="483">
        <v>1</v>
      </c>
      <c r="M68" s="483">
        <v>1</v>
      </c>
      <c r="N68" s="483"/>
      <c r="O68" s="483"/>
      <c r="P68" s="670">
        <v>104</v>
      </c>
      <c r="Q68" s="670"/>
      <c r="R68" s="161"/>
      <c r="S68" s="161"/>
      <c r="T68" s="162" t="e">
        <f t="shared" si="47"/>
        <v>#DIV/0!</v>
      </c>
      <c r="U68" s="162">
        <f t="shared" si="48"/>
        <v>0</v>
      </c>
      <c r="V68" s="162">
        <f t="shared" si="49"/>
        <v>0</v>
      </c>
      <c r="W68" s="162">
        <f t="shared" si="50"/>
        <v>0</v>
      </c>
      <c r="X68" s="163">
        <f>IF(P68="nio",0,IF(P68&gt;0,VLOOKUP(I68,'3-Productie normen'!A:N,VLOOKUP(P68,'3-Productie normen'!Q:R,2,FALSE),FALSE)))</f>
        <v>0</v>
      </c>
      <c r="Y68" s="163">
        <f t="shared" si="51"/>
        <v>0</v>
      </c>
      <c r="Z68" s="163">
        <f t="shared" si="52"/>
        <v>0</v>
      </c>
      <c r="AA68" s="163">
        <f t="shared" si="53"/>
        <v>0</v>
      </c>
      <c r="AB68" s="164" t="str">
        <f>VLOOKUP(I68,'3-Productie normen'!A:N,10,FALSE)</f>
        <v>B</v>
      </c>
      <c r="AC68" s="164"/>
      <c r="AE68" s="128">
        <f t="shared" si="46"/>
        <v>1040</v>
      </c>
    </row>
    <row r="69" spans="1:31" ht="14.1" customHeight="1">
      <c r="A69" s="145">
        <v>70</v>
      </c>
      <c r="B69" s="662" t="s">
        <v>286</v>
      </c>
      <c r="C69" s="663"/>
      <c r="D69" s="664"/>
      <c r="E69" s="663"/>
      <c r="F69" s="663" t="s">
        <v>1255</v>
      </c>
      <c r="G69" s="662"/>
      <c r="H69" s="662"/>
      <c r="I69" s="665" t="s">
        <v>1256</v>
      </c>
      <c r="J69" s="663" t="s">
        <v>1257</v>
      </c>
      <c r="K69" s="666">
        <v>15</v>
      </c>
      <c r="L69" s="483">
        <v>1</v>
      </c>
      <c r="M69" s="483">
        <v>1</v>
      </c>
      <c r="N69" s="667"/>
      <c r="O69" s="667"/>
      <c r="P69" s="670">
        <v>52</v>
      </c>
      <c r="Q69" s="670"/>
      <c r="R69" s="161"/>
      <c r="S69" s="161"/>
      <c r="T69" s="162" t="e">
        <f t="shared" ref="T69" si="54">IF(P69="nio",0,IF(P69&gt;0,P69*K69/X69,0))*L69</f>
        <v>#DIV/0!</v>
      </c>
      <c r="U69" s="162">
        <f t="shared" ref="U69" si="55">IF(Q69&gt;0,Q69*K69/Y69,0)*M69</f>
        <v>0</v>
      </c>
      <c r="V69" s="162">
        <f t="shared" ref="V69" si="56">IF(R69&gt;0,R69*K69/Z69,0)*N69</f>
        <v>0</v>
      </c>
      <c r="W69" s="162">
        <f t="shared" ref="W69" si="57">IF(S69&gt;0,S69*K69/AA69,0)*O69</f>
        <v>0</v>
      </c>
      <c r="X69" s="163">
        <f>IF(P69="nio",0,IF(P69&gt;0,VLOOKUP(I69,'3-Productie normen'!A:N,VLOOKUP(P69,'3-Productie normen'!Q:R,2,FALSE),FALSE)))</f>
        <v>0</v>
      </c>
      <c r="Y69" s="163">
        <f t="shared" ref="Y69" si="58">IF(Q69&gt;0,X69*$Y$8,0)</f>
        <v>0</v>
      </c>
      <c r="Z69" s="163">
        <f t="shared" ref="Z69" si="59">IF(R69&gt;0,X69*$Z$8,0)</f>
        <v>0</v>
      </c>
      <c r="AA69" s="163">
        <f t="shared" ref="AA69" si="60">IF(S69&gt;0,X69*$AA$8,0)</f>
        <v>0</v>
      </c>
      <c r="AB69" s="164" t="str">
        <f>VLOOKUP(I69,'3-Productie normen'!A:N,10,FALSE)</f>
        <v>V</v>
      </c>
      <c r="AC69" s="164"/>
      <c r="AE69" s="128">
        <f t="shared" ref="AE69" si="61">SUM(P69:S69)*K69</f>
        <v>780</v>
      </c>
    </row>
    <row r="70" spans="1:31" ht="14.1" customHeight="1">
      <c r="A70" s="145">
        <v>71</v>
      </c>
      <c r="B70" s="159" t="s">
        <v>286</v>
      </c>
      <c r="C70" s="625"/>
      <c r="D70" s="536" t="s">
        <v>62</v>
      </c>
      <c r="E70" s="160" t="s">
        <v>355</v>
      </c>
      <c r="F70" s="160" t="s">
        <v>356</v>
      </c>
      <c r="G70" s="125"/>
      <c r="H70" s="125"/>
      <c r="I70" s="169" t="s">
        <v>105</v>
      </c>
      <c r="J70" s="661" t="s">
        <v>354</v>
      </c>
      <c r="K70" s="545">
        <v>6</v>
      </c>
      <c r="L70" s="483">
        <v>1</v>
      </c>
      <c r="M70" s="483">
        <v>1</v>
      </c>
      <c r="N70" s="483"/>
      <c r="O70" s="483"/>
      <c r="P70" s="670">
        <v>52</v>
      </c>
      <c r="Q70" s="670"/>
      <c r="R70" s="161"/>
      <c r="S70" s="161"/>
      <c r="T70" s="162" t="e">
        <f t="shared" si="47"/>
        <v>#DIV/0!</v>
      </c>
      <c r="U70" s="162">
        <f t="shared" si="48"/>
        <v>0</v>
      </c>
      <c r="V70" s="162">
        <f t="shared" si="49"/>
        <v>0</v>
      </c>
      <c r="W70" s="162">
        <f t="shared" si="50"/>
        <v>0</v>
      </c>
      <c r="X70" s="163">
        <f>IF(P70="nio",0,IF(P70&gt;0,VLOOKUP(I70,'3-Productie normen'!A:N,VLOOKUP(P70,'3-Productie normen'!Q:R,2,FALSE),FALSE)))</f>
        <v>0</v>
      </c>
      <c r="Y70" s="163">
        <f t="shared" si="51"/>
        <v>0</v>
      </c>
      <c r="Z70" s="163">
        <f t="shared" si="52"/>
        <v>0</v>
      </c>
      <c r="AA70" s="163">
        <f t="shared" si="53"/>
        <v>0</v>
      </c>
      <c r="AB70" s="164" t="str">
        <f>VLOOKUP(I70,'3-Productie normen'!A:N,10,FALSE)</f>
        <v>V</v>
      </c>
      <c r="AC70" s="164"/>
      <c r="AE70" s="128">
        <f t="shared" si="46"/>
        <v>312</v>
      </c>
    </row>
    <row r="71" spans="1:31" ht="14.1" customHeight="1">
      <c r="A71" s="145">
        <v>72</v>
      </c>
      <c r="B71" s="159" t="s">
        <v>286</v>
      </c>
      <c r="C71" s="625"/>
      <c r="D71" s="536" t="s">
        <v>62</v>
      </c>
      <c r="E71" s="160" t="s">
        <v>314</v>
      </c>
      <c r="F71" s="160" t="s">
        <v>334</v>
      </c>
      <c r="G71" s="125"/>
      <c r="H71" s="125"/>
      <c r="I71" s="169" t="s">
        <v>769</v>
      </c>
      <c r="J71" s="661" t="s">
        <v>357</v>
      </c>
      <c r="K71" s="545">
        <v>19</v>
      </c>
      <c r="L71" s="483">
        <v>1</v>
      </c>
      <c r="M71" s="483">
        <v>1</v>
      </c>
      <c r="N71" s="483"/>
      <c r="O71" s="483"/>
      <c r="P71" s="670">
        <v>52</v>
      </c>
      <c r="Q71" s="670"/>
      <c r="R71" s="161"/>
      <c r="S71" s="161"/>
      <c r="T71" s="162" t="e">
        <f t="shared" si="47"/>
        <v>#DIV/0!</v>
      </c>
      <c r="U71" s="162">
        <f t="shared" si="48"/>
        <v>0</v>
      </c>
      <c r="V71" s="162">
        <f t="shared" si="49"/>
        <v>0</v>
      </c>
      <c r="W71" s="162">
        <f t="shared" si="50"/>
        <v>0</v>
      </c>
      <c r="X71" s="163">
        <f>IF(P71="nio",0,IF(P71&gt;0,VLOOKUP(I71,'3-Productie normen'!A:N,VLOOKUP(P71,'3-Productie normen'!Q:R,2,FALSE),FALSE)))</f>
        <v>0</v>
      </c>
      <c r="Y71" s="163">
        <f t="shared" si="51"/>
        <v>0</v>
      </c>
      <c r="Z71" s="163">
        <f t="shared" si="52"/>
        <v>0</v>
      </c>
      <c r="AA71" s="163">
        <f t="shared" si="53"/>
        <v>0</v>
      </c>
      <c r="AB71" s="164" t="str">
        <f>VLOOKUP(I71,'3-Productie normen'!A:N,10,FALSE)</f>
        <v>B</v>
      </c>
      <c r="AC71" s="164"/>
      <c r="AE71" s="128">
        <f t="shared" si="46"/>
        <v>988</v>
      </c>
    </row>
    <row r="72" spans="1:31" ht="14.1" customHeight="1">
      <c r="A72" s="145">
        <v>73</v>
      </c>
      <c r="B72" s="159" t="s">
        <v>286</v>
      </c>
      <c r="C72" s="625"/>
      <c r="D72" s="536" t="s">
        <v>62</v>
      </c>
      <c r="E72" s="160" t="s">
        <v>320</v>
      </c>
      <c r="F72" s="160" t="s">
        <v>358</v>
      </c>
      <c r="G72" s="125"/>
      <c r="H72" s="125"/>
      <c r="I72" s="159" t="s">
        <v>17</v>
      </c>
      <c r="J72" s="661" t="s">
        <v>354</v>
      </c>
      <c r="K72" s="545">
        <v>2</v>
      </c>
      <c r="L72" s="483">
        <v>1</v>
      </c>
      <c r="M72" s="483">
        <v>1</v>
      </c>
      <c r="N72" s="483"/>
      <c r="O72" s="483"/>
      <c r="P72" s="670">
        <v>104</v>
      </c>
      <c r="Q72" s="670"/>
      <c r="R72" s="161"/>
      <c r="S72" s="161"/>
      <c r="T72" s="162" t="e">
        <f t="shared" si="47"/>
        <v>#DIV/0!</v>
      </c>
      <c r="U72" s="162">
        <f t="shared" si="48"/>
        <v>0</v>
      </c>
      <c r="V72" s="162">
        <f t="shared" si="49"/>
        <v>0</v>
      </c>
      <c r="W72" s="162">
        <f t="shared" si="50"/>
        <v>0</v>
      </c>
      <c r="X72" s="163">
        <f>IF(P72="nio",0,IF(P72&gt;0,VLOOKUP(I72,'3-Productie normen'!A:N,VLOOKUP(P72,'3-Productie normen'!Q:R,2,FALSE),FALSE)))</f>
        <v>0</v>
      </c>
      <c r="Y72" s="163">
        <f t="shared" si="51"/>
        <v>0</v>
      </c>
      <c r="Z72" s="163">
        <f t="shared" si="52"/>
        <v>0</v>
      </c>
      <c r="AA72" s="163">
        <f t="shared" si="53"/>
        <v>0</v>
      </c>
      <c r="AB72" s="164" t="str">
        <f>VLOOKUP(I72,'3-Productie normen'!A:N,10,FALSE)</f>
        <v>S</v>
      </c>
      <c r="AC72" s="164"/>
      <c r="AE72" s="128">
        <f t="shared" si="46"/>
        <v>208</v>
      </c>
    </row>
    <row r="73" spans="1:31" ht="14.1" customHeight="1">
      <c r="A73" s="145">
        <v>75</v>
      </c>
      <c r="B73" s="159" t="s">
        <v>793</v>
      </c>
      <c r="C73" s="625"/>
      <c r="D73" s="536"/>
      <c r="E73" s="159"/>
      <c r="F73" s="159" t="s">
        <v>1255</v>
      </c>
      <c r="G73" s="125"/>
      <c r="H73" s="125"/>
      <c r="I73" s="125" t="s">
        <v>1256</v>
      </c>
      <c r="J73" s="160" t="s">
        <v>1257</v>
      </c>
      <c r="K73" s="545">
        <v>15</v>
      </c>
      <c r="L73" s="483">
        <v>1</v>
      </c>
      <c r="M73" s="483">
        <v>1</v>
      </c>
      <c r="N73" s="483"/>
      <c r="O73" s="483"/>
      <c r="P73" s="670">
        <v>52</v>
      </c>
      <c r="Q73" s="670"/>
      <c r="R73" s="161"/>
      <c r="S73" s="161"/>
      <c r="T73" s="162" t="e">
        <f t="shared" si="47"/>
        <v>#DIV/0!</v>
      </c>
      <c r="U73" s="162">
        <f t="shared" si="48"/>
        <v>0</v>
      </c>
      <c r="V73" s="162">
        <f t="shared" si="49"/>
        <v>0</v>
      </c>
      <c r="W73" s="162">
        <f t="shared" si="50"/>
        <v>0</v>
      </c>
      <c r="X73" s="163">
        <f>IF(P73="nio",0,IF(P73&gt;0,VLOOKUP(I73,'3-Productie normen'!A:N,VLOOKUP(P73,'3-Productie normen'!Q:R,2,FALSE),FALSE)))</f>
        <v>0</v>
      </c>
      <c r="Y73" s="163">
        <f t="shared" si="51"/>
        <v>0</v>
      </c>
      <c r="Z73" s="163">
        <f t="shared" si="52"/>
        <v>0</v>
      </c>
      <c r="AA73" s="163">
        <f t="shared" si="53"/>
        <v>0</v>
      </c>
      <c r="AB73" s="164" t="str">
        <f>VLOOKUP(I73,'3-Productie normen'!A:N,10,FALSE)</f>
        <v>V</v>
      </c>
      <c r="AC73" s="164"/>
      <c r="AE73" s="128">
        <f t="shared" si="46"/>
        <v>780</v>
      </c>
    </row>
    <row r="74" spans="1:31" s="165" customFormat="1" ht="14.1" customHeight="1">
      <c r="A74" s="145">
        <v>76</v>
      </c>
      <c r="B74" s="159" t="s">
        <v>793</v>
      </c>
      <c r="C74" s="625"/>
      <c r="D74" s="536" t="s">
        <v>62</v>
      </c>
      <c r="E74" s="159"/>
      <c r="F74" s="159" t="s">
        <v>356</v>
      </c>
      <c r="G74" s="159"/>
      <c r="H74" s="159"/>
      <c r="I74" s="159" t="s">
        <v>105</v>
      </c>
      <c r="J74" s="160" t="s">
        <v>354</v>
      </c>
      <c r="K74" s="545">
        <v>6</v>
      </c>
      <c r="L74" s="483">
        <v>1</v>
      </c>
      <c r="M74" s="483">
        <v>1</v>
      </c>
      <c r="N74" s="483"/>
      <c r="O74" s="483"/>
      <c r="P74" s="670">
        <v>26</v>
      </c>
      <c r="Q74" s="670"/>
      <c r="R74" s="161"/>
      <c r="S74" s="161"/>
      <c r="T74" s="162" t="e">
        <f>IF(P74="nio",0,IF(P74&gt;0,P74*K74/X74,0))*L74</f>
        <v>#DIV/0!</v>
      </c>
      <c r="U74" s="162">
        <f>IF(Q74&gt;0,Q74*K74/Y74,0)*M74</f>
        <v>0</v>
      </c>
      <c r="V74" s="162">
        <f>IF(R74&gt;0,R74*K74/Z74,0)*N74</f>
        <v>0</v>
      </c>
      <c r="W74" s="162">
        <f>IF(S74&gt;0,S74*K74/AA74,0)*O74</f>
        <v>0</v>
      </c>
      <c r="X74" s="163">
        <f>IF(P74="nio",0,IF(P74&gt;0,VLOOKUP(I74,'3-Productie normen'!A:N,VLOOKUP(P74,'3-Productie normen'!Q:R,2,FALSE),FALSE)))</f>
        <v>0</v>
      </c>
      <c r="Y74" s="163">
        <f>IF(Q74&gt;0,X74*$Y$8,0)</f>
        <v>0</v>
      </c>
      <c r="Z74" s="163">
        <f>IF(R74&gt;0,X74*$Z$8,0)</f>
        <v>0</v>
      </c>
      <c r="AA74" s="163">
        <f>IF(S74&gt;0,X74*$AA$8,0)</f>
        <v>0</v>
      </c>
      <c r="AB74" s="164" t="str">
        <f>VLOOKUP(I74,'3-Productie normen'!A:N,10,FALSE)</f>
        <v>V</v>
      </c>
      <c r="AC74" s="164"/>
      <c r="AD74" s="4"/>
      <c r="AE74" s="128">
        <f>SUM(P74:S74)*K74</f>
        <v>156</v>
      </c>
    </row>
    <row r="75" spans="1:31" ht="13.9" customHeight="1">
      <c r="A75" s="145">
        <v>77</v>
      </c>
      <c r="B75" s="159" t="s">
        <v>793</v>
      </c>
      <c r="C75" s="659"/>
      <c r="D75" s="660" t="s">
        <v>62</v>
      </c>
      <c r="E75" s="661"/>
      <c r="F75" s="661" t="s">
        <v>358</v>
      </c>
      <c r="G75" s="125"/>
      <c r="H75" s="125"/>
      <c r="I75" s="169" t="s">
        <v>17</v>
      </c>
      <c r="J75" s="661" t="s">
        <v>354</v>
      </c>
      <c r="K75" s="673">
        <v>4</v>
      </c>
      <c r="L75" s="483">
        <v>1</v>
      </c>
      <c r="M75" s="483">
        <v>1</v>
      </c>
      <c r="N75" s="483"/>
      <c r="O75" s="483"/>
      <c r="P75" s="670">
        <v>26</v>
      </c>
      <c r="Q75" s="670"/>
      <c r="R75" s="161"/>
      <c r="S75" s="161"/>
      <c r="T75" s="162" t="e">
        <f>IF(P75="nio",0,IF(P75&gt;0,P75*K75/X75,0))*L75</f>
        <v>#DIV/0!</v>
      </c>
      <c r="U75" s="162">
        <f>IF(Q75&gt;0,Q75*K75/Y75,0)*M75</f>
        <v>0</v>
      </c>
      <c r="V75" s="162">
        <f>IF(R75&gt;0,R75*K75/Z75,0)*N75</f>
        <v>0</v>
      </c>
      <c r="W75" s="162">
        <f>IF(S75&gt;0,S75*K75/AA75,0)*O75</f>
        <v>0</v>
      </c>
      <c r="X75" s="163">
        <f>IF(P75="nio",0,IF(P75&gt;0,VLOOKUP(I75,'3-Productie normen'!A:N,VLOOKUP(P75,'3-Productie normen'!Q:R,2,FALSE),FALSE)))</f>
        <v>0</v>
      </c>
      <c r="Y75" s="163">
        <f>IF(Q75&gt;0,X75*$Y$8,0)</f>
        <v>0</v>
      </c>
      <c r="Z75" s="163">
        <f>IF(R75&gt;0,X75*$Z$8,0)</f>
        <v>0</v>
      </c>
      <c r="AA75" s="163">
        <f>IF(S75&gt;0,X75*$AA$8,0)</f>
        <v>0</v>
      </c>
      <c r="AB75" s="164" t="str">
        <f>VLOOKUP(I75,'3-Productie normen'!A:N,10,FALSE)</f>
        <v>S</v>
      </c>
      <c r="AC75" s="164"/>
      <c r="AE75" s="128">
        <f>SUM(P75:S75)*K75</f>
        <v>104</v>
      </c>
    </row>
    <row r="76" spans="1:31" ht="14.1" customHeight="1">
      <c r="A76" s="145">
        <v>78</v>
      </c>
      <c r="B76" s="662" t="s">
        <v>287</v>
      </c>
      <c r="C76" s="663"/>
      <c r="D76" s="664"/>
      <c r="E76" s="663"/>
      <c r="F76" s="663" t="s">
        <v>1255</v>
      </c>
      <c r="G76" s="662"/>
      <c r="H76" s="662"/>
      <c r="I76" s="665" t="s">
        <v>1256</v>
      </c>
      <c r="J76" s="663" t="s">
        <v>1257</v>
      </c>
      <c r="K76" s="666">
        <v>15</v>
      </c>
      <c r="L76" s="483">
        <v>1</v>
      </c>
      <c r="M76" s="483">
        <v>1</v>
      </c>
      <c r="N76" s="667"/>
      <c r="O76" s="667"/>
      <c r="P76" s="670">
        <v>52</v>
      </c>
      <c r="Q76" s="670"/>
      <c r="R76" s="161"/>
      <c r="S76" s="161"/>
      <c r="T76" s="162" t="e">
        <f t="shared" ref="T76" si="62">IF(P76="nio",0,IF(P76&gt;0,P76*K76/X76,0))*L76</f>
        <v>#DIV/0!</v>
      </c>
      <c r="U76" s="162">
        <f t="shared" ref="U76" si="63">IF(Q76&gt;0,Q76*K76/Y76,0)*M76</f>
        <v>0</v>
      </c>
      <c r="V76" s="162">
        <f t="shared" ref="V76" si="64">IF(R76&gt;0,R76*K76/Z76,0)*N76</f>
        <v>0</v>
      </c>
      <c r="W76" s="162">
        <f t="shared" ref="W76" si="65">IF(S76&gt;0,S76*K76/AA76,0)*O76</f>
        <v>0</v>
      </c>
      <c r="X76" s="163">
        <f>IF(P76="nio",0,IF(P76&gt;0,VLOOKUP(I76,'3-Productie normen'!A:N,VLOOKUP(P76,'3-Productie normen'!Q:R,2,FALSE),FALSE)))</f>
        <v>0</v>
      </c>
      <c r="Y76" s="163">
        <f t="shared" ref="Y76" si="66">IF(Q76&gt;0,X76*$Y$8,0)</f>
        <v>0</v>
      </c>
      <c r="Z76" s="163">
        <f t="shared" ref="Z76" si="67">IF(R76&gt;0,X76*$Z$8,0)</f>
        <v>0</v>
      </c>
      <c r="AA76" s="163">
        <f t="shared" ref="AA76" si="68">IF(S76&gt;0,X76*$AA$8,0)</f>
        <v>0</v>
      </c>
      <c r="AB76" s="164" t="str">
        <f>VLOOKUP(I76,'3-Productie normen'!A:N,10,FALSE)</f>
        <v>V</v>
      </c>
      <c r="AC76" s="164"/>
      <c r="AE76" s="128">
        <f t="shared" ref="AE76" si="69">SUM(P76:S76)*K76</f>
        <v>780</v>
      </c>
    </row>
    <row r="77" spans="1:31" ht="13.9" customHeight="1">
      <c r="A77" s="145">
        <v>79</v>
      </c>
      <c r="B77" s="159" t="s">
        <v>287</v>
      </c>
      <c r="C77" s="659"/>
      <c r="D77" s="660" t="s">
        <v>359</v>
      </c>
      <c r="E77" s="661" t="s">
        <v>360</v>
      </c>
      <c r="F77" s="661" t="s">
        <v>361</v>
      </c>
      <c r="G77" s="125"/>
      <c r="H77" s="125"/>
      <c r="I77" s="169" t="s">
        <v>771</v>
      </c>
      <c r="J77" s="661" t="s">
        <v>1315</v>
      </c>
      <c r="K77" s="673">
        <v>20</v>
      </c>
      <c r="L77" s="483">
        <v>1</v>
      </c>
      <c r="M77" s="483">
        <v>1</v>
      </c>
      <c r="N77" s="483"/>
      <c r="O77" s="483"/>
      <c r="P77" s="670">
        <v>104</v>
      </c>
      <c r="Q77" s="670"/>
      <c r="R77" s="161"/>
      <c r="S77" s="161"/>
      <c r="T77" s="162" t="e">
        <f>IF(P77="nio",0,IF(P77&gt;0,P77*K77/X77,0))*L77</f>
        <v>#DIV/0!</v>
      </c>
      <c r="U77" s="162">
        <f>IF(Q77&gt;0,Q77*K77/Y77,0)*M77</f>
        <v>0</v>
      </c>
      <c r="V77" s="162">
        <f>IF(R77&gt;0,R77*K77/Z77,0)*N77</f>
        <v>0</v>
      </c>
      <c r="W77" s="162">
        <f>IF(S77&gt;0,S77*K77/AA77,0)*O77</f>
        <v>0</v>
      </c>
      <c r="X77" s="163">
        <f>IF(P77="nio",0,IF(P77&gt;0,VLOOKUP(I77,'3-Productie normen'!A:N,VLOOKUP(P77,'3-Productie normen'!Q:R,2,FALSE),FALSE)))</f>
        <v>0</v>
      </c>
      <c r="Y77" s="163">
        <f>IF(Q77&gt;0,X77*$Y$8,0)</f>
        <v>0</v>
      </c>
      <c r="Z77" s="163">
        <f>IF(R77&gt;0,X77*$Z$8,0)</f>
        <v>0</v>
      </c>
      <c r="AA77" s="163">
        <f>IF(S77&gt;0,X77*$AA$8,0)</f>
        <v>0</v>
      </c>
      <c r="AB77" s="164" t="str">
        <f>VLOOKUP(I77,'3-Productie normen'!A:N,10,FALSE)</f>
        <v>SP</v>
      </c>
      <c r="AC77" s="164"/>
      <c r="AE77" s="128">
        <f>SUM(P77:S77)*K77</f>
        <v>2080</v>
      </c>
    </row>
    <row r="78" spans="1:31" s="165" customFormat="1" ht="14.1" customHeight="1">
      <c r="A78" s="145">
        <v>80</v>
      </c>
      <c r="B78" s="159" t="s">
        <v>287</v>
      </c>
      <c r="C78" s="625"/>
      <c r="D78" s="536" t="s">
        <v>362</v>
      </c>
      <c r="E78" s="159" t="s">
        <v>360</v>
      </c>
      <c r="F78" s="159" t="s">
        <v>361</v>
      </c>
      <c r="G78" s="159"/>
      <c r="H78" s="159"/>
      <c r="I78" s="159" t="s">
        <v>771</v>
      </c>
      <c r="J78" s="160" t="s">
        <v>1315</v>
      </c>
      <c r="K78" s="545">
        <v>20</v>
      </c>
      <c r="L78" s="483">
        <v>1</v>
      </c>
      <c r="M78" s="483">
        <v>1</v>
      </c>
      <c r="N78" s="483"/>
      <c r="O78" s="483"/>
      <c r="P78" s="670">
        <v>104</v>
      </c>
      <c r="Q78" s="670"/>
      <c r="R78" s="161"/>
      <c r="S78" s="161"/>
      <c r="T78" s="162" t="e">
        <f t="shared" si="9"/>
        <v>#DIV/0!</v>
      </c>
      <c r="U78" s="162">
        <f t="shared" si="10"/>
        <v>0</v>
      </c>
      <c r="V78" s="162">
        <f t="shared" si="11"/>
        <v>0</v>
      </c>
      <c r="W78" s="162">
        <f t="shared" si="12"/>
        <v>0</v>
      </c>
      <c r="X78" s="163">
        <f>IF(P78="nio",0,IF(P78&gt;0,VLOOKUP(I78,'3-Productie normen'!A:N,VLOOKUP(P78,'3-Productie normen'!Q:R,2,FALSE),FALSE)))</f>
        <v>0</v>
      </c>
      <c r="Y78" s="163">
        <f t="shared" si="13"/>
        <v>0</v>
      </c>
      <c r="Z78" s="163">
        <f t="shared" si="14"/>
        <v>0</v>
      </c>
      <c r="AA78" s="163">
        <f t="shared" si="15"/>
        <v>0</v>
      </c>
      <c r="AB78" s="164" t="str">
        <f>VLOOKUP(I78,'3-Productie normen'!A:N,10,FALSE)</f>
        <v>SP</v>
      </c>
      <c r="AC78" s="164"/>
      <c r="AD78" s="4"/>
      <c r="AE78" s="128">
        <f t="shared" si="46"/>
        <v>2080</v>
      </c>
    </row>
    <row r="79" spans="1:31" ht="14.1" customHeight="1">
      <c r="A79" s="145">
        <v>81</v>
      </c>
      <c r="B79" s="159" t="s">
        <v>287</v>
      </c>
      <c r="C79" s="625"/>
      <c r="D79" s="536" t="s">
        <v>363</v>
      </c>
      <c r="E79" s="125" t="s">
        <v>360</v>
      </c>
      <c r="F79" s="125" t="s">
        <v>361</v>
      </c>
      <c r="G79" s="125"/>
      <c r="H79" s="125"/>
      <c r="I79" s="159" t="s">
        <v>771</v>
      </c>
      <c r="J79" s="160" t="s">
        <v>1315</v>
      </c>
      <c r="K79" s="545">
        <v>40</v>
      </c>
      <c r="L79" s="483">
        <v>1</v>
      </c>
      <c r="M79" s="483">
        <v>1</v>
      </c>
      <c r="N79" s="483"/>
      <c r="O79" s="483"/>
      <c r="P79" s="670">
        <v>104</v>
      </c>
      <c r="Q79" s="670"/>
      <c r="R79" s="161"/>
      <c r="S79" s="161"/>
      <c r="T79" s="162" t="e">
        <f t="shared" si="9"/>
        <v>#DIV/0!</v>
      </c>
      <c r="U79" s="162">
        <f t="shared" si="10"/>
        <v>0</v>
      </c>
      <c r="V79" s="162">
        <f t="shared" si="11"/>
        <v>0</v>
      </c>
      <c r="W79" s="162">
        <f t="shared" si="12"/>
        <v>0</v>
      </c>
      <c r="X79" s="163">
        <f>IF(P79="nio",0,IF(P79&gt;0,VLOOKUP(I79,'3-Productie normen'!A:N,VLOOKUP(P79,'3-Productie normen'!Q:R,2,FALSE),FALSE)))</f>
        <v>0</v>
      </c>
      <c r="Y79" s="163">
        <f t="shared" si="13"/>
        <v>0</v>
      </c>
      <c r="Z79" s="163">
        <f t="shared" si="14"/>
        <v>0</v>
      </c>
      <c r="AA79" s="163">
        <f t="shared" si="15"/>
        <v>0</v>
      </c>
      <c r="AB79" s="164" t="str">
        <f>VLOOKUP(I79,'3-Productie normen'!A:N,10,FALSE)</f>
        <v>SP</v>
      </c>
      <c r="AC79" s="164"/>
      <c r="AE79" s="128">
        <f t="shared" si="23"/>
        <v>4160</v>
      </c>
    </row>
    <row r="80" spans="1:31" ht="14.1" customHeight="1">
      <c r="A80" s="145">
        <v>82</v>
      </c>
      <c r="B80" s="159" t="s">
        <v>287</v>
      </c>
      <c r="C80" s="625"/>
      <c r="D80" s="536" t="s">
        <v>364</v>
      </c>
      <c r="E80" s="125" t="s">
        <v>314</v>
      </c>
      <c r="F80" s="125" t="s">
        <v>334</v>
      </c>
      <c r="G80" s="125"/>
      <c r="H80" s="125"/>
      <c r="I80" s="169" t="s">
        <v>769</v>
      </c>
      <c r="J80" s="160" t="s">
        <v>1315</v>
      </c>
      <c r="K80" s="545">
        <v>20</v>
      </c>
      <c r="L80" s="483">
        <v>1</v>
      </c>
      <c r="M80" s="483">
        <v>1</v>
      </c>
      <c r="N80" s="483"/>
      <c r="O80" s="483"/>
      <c r="P80" s="670">
        <v>52</v>
      </c>
      <c r="Q80" s="670"/>
      <c r="R80" s="161"/>
      <c r="S80" s="161"/>
      <c r="T80" s="162" t="e">
        <f t="shared" si="9"/>
        <v>#DIV/0!</v>
      </c>
      <c r="U80" s="162">
        <f t="shared" si="10"/>
        <v>0</v>
      </c>
      <c r="V80" s="162">
        <f t="shared" si="11"/>
        <v>0</v>
      </c>
      <c r="W80" s="162">
        <f t="shared" si="12"/>
        <v>0</v>
      </c>
      <c r="X80" s="163">
        <f>IF(P80="nio",0,IF(P80&gt;0,VLOOKUP(I80,'3-Productie normen'!A:N,VLOOKUP(P80,'3-Productie normen'!Q:R,2,FALSE),FALSE)))</f>
        <v>0</v>
      </c>
      <c r="Y80" s="163">
        <f t="shared" si="13"/>
        <v>0</v>
      </c>
      <c r="Z80" s="163">
        <f t="shared" si="14"/>
        <v>0</v>
      </c>
      <c r="AA80" s="163">
        <f t="shared" si="15"/>
        <v>0</v>
      </c>
      <c r="AB80" s="164" t="str">
        <f>VLOOKUP(I80,'3-Productie normen'!A:N,10,FALSE)</f>
        <v>B</v>
      </c>
      <c r="AC80" s="164"/>
      <c r="AE80" s="128">
        <f t="shared" si="23"/>
        <v>1040</v>
      </c>
    </row>
    <row r="81" spans="1:31" ht="14.1" customHeight="1">
      <c r="A81" s="145">
        <v>83</v>
      </c>
      <c r="B81" s="159" t="s">
        <v>287</v>
      </c>
      <c r="C81" s="625"/>
      <c r="D81" s="536" t="s">
        <v>365</v>
      </c>
      <c r="E81" s="125" t="s">
        <v>314</v>
      </c>
      <c r="F81" s="125" t="s">
        <v>334</v>
      </c>
      <c r="G81" s="125"/>
      <c r="H81" s="125"/>
      <c r="I81" s="213" t="s">
        <v>769</v>
      </c>
      <c r="J81" s="160" t="s">
        <v>1315</v>
      </c>
      <c r="K81" s="545">
        <v>20</v>
      </c>
      <c r="L81" s="483">
        <v>1</v>
      </c>
      <c r="M81" s="483">
        <v>1</v>
      </c>
      <c r="N81" s="483"/>
      <c r="O81" s="483"/>
      <c r="P81" s="670">
        <v>52</v>
      </c>
      <c r="Q81" s="670"/>
      <c r="R81" s="161"/>
      <c r="S81" s="161"/>
      <c r="T81" s="162" t="e">
        <f t="shared" si="9"/>
        <v>#DIV/0!</v>
      </c>
      <c r="U81" s="162">
        <f t="shared" si="10"/>
        <v>0</v>
      </c>
      <c r="V81" s="162">
        <f t="shared" si="11"/>
        <v>0</v>
      </c>
      <c r="W81" s="162">
        <f t="shared" si="12"/>
        <v>0</v>
      </c>
      <c r="X81" s="163">
        <f>IF(P81="nio",0,IF(P81&gt;0,VLOOKUP(I81,'3-Productie normen'!A:N,VLOOKUP(P81,'3-Productie normen'!Q:R,2,FALSE),FALSE)))</f>
        <v>0</v>
      </c>
      <c r="Y81" s="163">
        <f t="shared" si="13"/>
        <v>0</v>
      </c>
      <c r="Z81" s="163">
        <f t="shared" si="14"/>
        <v>0</v>
      </c>
      <c r="AA81" s="163">
        <f t="shared" si="15"/>
        <v>0</v>
      </c>
      <c r="AB81" s="164" t="str">
        <f>VLOOKUP(I81,'3-Productie normen'!A:N,10,FALSE)</f>
        <v>B</v>
      </c>
      <c r="AC81" s="164"/>
      <c r="AE81" s="128">
        <f t="shared" si="23"/>
        <v>1040</v>
      </c>
    </row>
    <row r="82" spans="1:31" s="165" customFormat="1" ht="14.1" customHeight="1">
      <c r="A82" s="145">
        <v>84</v>
      </c>
      <c r="B82" s="159" t="s">
        <v>287</v>
      </c>
      <c r="C82" s="625"/>
      <c r="D82" s="536" t="s">
        <v>366</v>
      </c>
      <c r="E82" s="159" t="s">
        <v>314</v>
      </c>
      <c r="F82" s="159" t="s">
        <v>334</v>
      </c>
      <c r="G82" s="159"/>
      <c r="H82" s="159"/>
      <c r="I82" s="159" t="s">
        <v>769</v>
      </c>
      <c r="J82" s="160" t="s">
        <v>1315</v>
      </c>
      <c r="K82" s="545">
        <v>20</v>
      </c>
      <c r="L82" s="483">
        <v>1</v>
      </c>
      <c r="M82" s="483">
        <v>1</v>
      </c>
      <c r="N82" s="483"/>
      <c r="O82" s="483"/>
      <c r="P82" s="670">
        <v>52</v>
      </c>
      <c r="Q82" s="670"/>
      <c r="R82" s="161"/>
      <c r="S82" s="161"/>
      <c r="T82" s="162" t="e">
        <f t="shared" ref="T82" si="70">IF(P82="nio",0,IF(P82&gt;0,P82*K82/X82,0))*L82</f>
        <v>#DIV/0!</v>
      </c>
      <c r="U82" s="162">
        <f t="shared" ref="U82" si="71">IF(Q82&gt;0,Q82*K82/Y82,0)*M82</f>
        <v>0</v>
      </c>
      <c r="V82" s="162">
        <f t="shared" ref="V82" si="72">IF(R82&gt;0,R82*K82/Z82,0)*N82</f>
        <v>0</v>
      </c>
      <c r="W82" s="162">
        <f t="shared" ref="W82" si="73">IF(S82&gt;0,S82*K82/AA82,0)*O82</f>
        <v>0</v>
      </c>
      <c r="X82" s="163">
        <f>IF(P82="nio",0,IF(P82&gt;0,VLOOKUP(I82,'3-Productie normen'!A:N,VLOOKUP(P82,'3-Productie normen'!Q:R,2,FALSE),FALSE)))</f>
        <v>0</v>
      </c>
      <c r="Y82" s="163">
        <f t="shared" ref="Y82" si="74">IF(Q82&gt;0,X82*$Y$8,0)</f>
        <v>0</v>
      </c>
      <c r="Z82" s="163">
        <f t="shared" ref="Z82" si="75">IF(R82&gt;0,X82*$Z$8,0)</f>
        <v>0</v>
      </c>
      <c r="AA82" s="163">
        <f t="shared" ref="AA82" si="76">IF(S82&gt;0,X82*$AA$8,0)</f>
        <v>0</v>
      </c>
      <c r="AB82" s="164" t="str">
        <f>VLOOKUP(I82,'3-Productie normen'!A:N,10,FALSE)</f>
        <v>B</v>
      </c>
      <c r="AC82" s="164"/>
      <c r="AD82" s="4"/>
      <c r="AE82" s="128">
        <f>SUM(P82:S82)*K82</f>
        <v>1040</v>
      </c>
    </row>
    <row r="83" spans="1:31" ht="14.1" customHeight="1">
      <c r="A83" s="145">
        <v>85</v>
      </c>
      <c r="B83" s="159" t="s">
        <v>287</v>
      </c>
      <c r="C83" s="625"/>
      <c r="D83" s="536" t="s">
        <v>367</v>
      </c>
      <c r="E83" s="125" t="s">
        <v>368</v>
      </c>
      <c r="F83" s="125" t="s">
        <v>369</v>
      </c>
      <c r="G83" s="125"/>
      <c r="H83" s="125"/>
      <c r="I83" s="125" t="s">
        <v>17</v>
      </c>
      <c r="J83" s="661" t="s">
        <v>1315</v>
      </c>
      <c r="K83" s="545">
        <v>14</v>
      </c>
      <c r="L83" s="483">
        <v>1</v>
      </c>
      <c r="M83" s="483">
        <v>1</v>
      </c>
      <c r="N83" s="483"/>
      <c r="O83" s="483"/>
      <c r="P83" s="670">
        <v>255</v>
      </c>
      <c r="Q83" s="670"/>
      <c r="R83" s="161"/>
      <c r="S83" s="161"/>
      <c r="T83" s="162" t="e">
        <f t="shared" si="9"/>
        <v>#DIV/0!</v>
      </c>
      <c r="U83" s="162">
        <f t="shared" si="10"/>
        <v>0</v>
      </c>
      <c r="V83" s="162">
        <f t="shared" si="11"/>
        <v>0</v>
      </c>
      <c r="W83" s="162">
        <f t="shared" si="12"/>
        <v>0</v>
      </c>
      <c r="X83" s="163">
        <f>IF(P83="nio",0,IF(P83&gt;0,VLOOKUP(I83,'3-Productie normen'!A:N,VLOOKUP(P83,'3-Productie normen'!Q:R,2,FALSE),FALSE)))</f>
        <v>0</v>
      </c>
      <c r="Y83" s="163">
        <f t="shared" si="13"/>
        <v>0</v>
      </c>
      <c r="Z83" s="163">
        <f t="shared" si="14"/>
        <v>0</v>
      </c>
      <c r="AA83" s="163">
        <f t="shared" si="15"/>
        <v>0</v>
      </c>
      <c r="AB83" s="164" t="str">
        <f>VLOOKUP(I83,'3-Productie normen'!A:N,10,FALSE)</f>
        <v>S</v>
      </c>
      <c r="AC83" s="164"/>
      <c r="AE83" s="128">
        <f t="shared" si="23"/>
        <v>3570</v>
      </c>
    </row>
    <row r="84" spans="1:31" ht="14.1" customHeight="1">
      <c r="A84" s="145">
        <v>86</v>
      </c>
      <c r="B84" s="159" t="s">
        <v>287</v>
      </c>
      <c r="C84" s="625"/>
      <c r="D84" s="536" t="s">
        <v>370</v>
      </c>
      <c r="E84" s="125" t="s">
        <v>368</v>
      </c>
      <c r="F84" s="125" t="s">
        <v>371</v>
      </c>
      <c r="G84" s="125"/>
      <c r="H84" s="125"/>
      <c r="I84" s="125" t="s">
        <v>17</v>
      </c>
      <c r="J84" s="661" t="s">
        <v>1315</v>
      </c>
      <c r="K84" s="545">
        <v>7</v>
      </c>
      <c r="L84" s="483">
        <v>1</v>
      </c>
      <c r="M84" s="483">
        <v>1</v>
      </c>
      <c r="N84" s="483"/>
      <c r="O84" s="483"/>
      <c r="P84" s="670">
        <v>255</v>
      </c>
      <c r="Q84" s="670"/>
      <c r="R84" s="161"/>
      <c r="S84" s="161"/>
      <c r="T84" s="162" t="e">
        <f t="shared" si="9"/>
        <v>#DIV/0!</v>
      </c>
      <c r="U84" s="162">
        <f t="shared" si="10"/>
        <v>0</v>
      </c>
      <c r="V84" s="162">
        <f t="shared" si="11"/>
        <v>0</v>
      </c>
      <c r="W84" s="162">
        <f t="shared" si="12"/>
        <v>0</v>
      </c>
      <c r="X84" s="163">
        <f>IF(P84="nio",0,IF(P84&gt;0,VLOOKUP(I84,'3-Productie normen'!A:N,VLOOKUP(P84,'3-Productie normen'!Q:R,2,FALSE),FALSE)))</f>
        <v>0</v>
      </c>
      <c r="Y84" s="163">
        <f t="shared" si="13"/>
        <v>0</v>
      </c>
      <c r="Z84" s="163">
        <f t="shared" si="14"/>
        <v>0</v>
      </c>
      <c r="AA84" s="163">
        <f t="shared" si="15"/>
        <v>0</v>
      </c>
      <c r="AB84" s="164" t="str">
        <f>VLOOKUP(I84,'3-Productie normen'!A:N,10,FALSE)</f>
        <v>S</v>
      </c>
      <c r="AC84" s="164"/>
      <c r="AE84" s="128">
        <f t="shared" si="23"/>
        <v>1785</v>
      </c>
    </row>
    <row r="85" spans="1:31" ht="14.1" customHeight="1">
      <c r="A85" s="145">
        <v>87</v>
      </c>
      <c r="B85" s="159" t="s">
        <v>287</v>
      </c>
      <c r="C85" s="625"/>
      <c r="D85" s="536" t="s">
        <v>372</v>
      </c>
      <c r="E85" s="125" t="s">
        <v>316</v>
      </c>
      <c r="F85" s="125" t="s">
        <v>318</v>
      </c>
      <c r="G85" s="125"/>
      <c r="H85" s="125"/>
      <c r="I85" s="125" t="s">
        <v>749</v>
      </c>
      <c r="J85" s="661" t="s">
        <v>1315</v>
      </c>
      <c r="K85" s="545">
        <v>12</v>
      </c>
      <c r="L85" s="483">
        <v>1</v>
      </c>
      <c r="M85" s="483">
        <v>1</v>
      </c>
      <c r="N85" s="483"/>
      <c r="O85" s="483"/>
      <c r="P85" s="670">
        <v>52</v>
      </c>
      <c r="Q85" s="670"/>
      <c r="R85" s="161"/>
      <c r="S85" s="161"/>
      <c r="T85" s="162" t="e">
        <f t="shared" si="9"/>
        <v>#DIV/0!</v>
      </c>
      <c r="U85" s="162">
        <f t="shared" si="10"/>
        <v>0</v>
      </c>
      <c r="V85" s="162">
        <f t="shared" si="11"/>
        <v>0</v>
      </c>
      <c r="W85" s="162">
        <f t="shared" si="12"/>
        <v>0</v>
      </c>
      <c r="X85" s="163">
        <f>IF(P85="nio",0,IF(P85&gt;0,VLOOKUP(I85,'3-Productie normen'!A:N,VLOOKUP(P85,'3-Productie normen'!Q:R,2,FALSE),FALSE)))</f>
        <v>0</v>
      </c>
      <c r="Y85" s="163">
        <f t="shared" si="13"/>
        <v>0</v>
      </c>
      <c r="Z85" s="163">
        <f t="shared" si="14"/>
        <v>0</v>
      </c>
      <c r="AA85" s="163">
        <f t="shared" si="15"/>
        <v>0</v>
      </c>
      <c r="AB85" s="164" t="str">
        <f>VLOOKUP(I85,'3-Productie normen'!A:N,10,FALSE)</f>
        <v>V</v>
      </c>
      <c r="AC85" s="164"/>
      <c r="AE85" s="128">
        <f t="shared" si="23"/>
        <v>624</v>
      </c>
    </row>
    <row r="86" spans="1:31" ht="14.1" customHeight="1">
      <c r="A86" s="145">
        <v>88</v>
      </c>
      <c r="B86" s="159" t="s">
        <v>287</v>
      </c>
      <c r="C86" s="625"/>
      <c r="D86" s="536" t="s">
        <v>373</v>
      </c>
      <c r="E86" s="125" t="s">
        <v>374</v>
      </c>
      <c r="F86" s="125" t="s">
        <v>375</v>
      </c>
      <c r="G86" s="125"/>
      <c r="H86" s="125"/>
      <c r="I86" s="169" t="s">
        <v>749</v>
      </c>
      <c r="J86" s="661" t="s">
        <v>1315</v>
      </c>
      <c r="K86" s="545">
        <v>6</v>
      </c>
      <c r="L86" s="483">
        <v>1</v>
      </c>
      <c r="M86" s="483">
        <v>1</v>
      </c>
      <c r="N86" s="483"/>
      <c r="O86" s="483"/>
      <c r="P86" s="670">
        <v>52</v>
      </c>
      <c r="Q86" s="670"/>
      <c r="R86" s="161"/>
      <c r="S86" s="161"/>
      <c r="T86" s="162" t="e">
        <f t="shared" si="9"/>
        <v>#DIV/0!</v>
      </c>
      <c r="U86" s="162">
        <f t="shared" si="10"/>
        <v>0</v>
      </c>
      <c r="V86" s="162">
        <f t="shared" si="11"/>
        <v>0</v>
      </c>
      <c r="W86" s="162">
        <f t="shared" si="12"/>
        <v>0</v>
      </c>
      <c r="X86" s="163">
        <f>IF(P86="nio",0,IF(P86&gt;0,VLOOKUP(I86,'3-Productie normen'!A:N,VLOOKUP(P86,'3-Productie normen'!Q:R,2,FALSE),FALSE)))</f>
        <v>0</v>
      </c>
      <c r="Y86" s="163">
        <f t="shared" si="13"/>
        <v>0</v>
      </c>
      <c r="Z86" s="163">
        <f t="shared" si="14"/>
        <v>0</v>
      </c>
      <c r="AA86" s="163">
        <f t="shared" si="15"/>
        <v>0</v>
      </c>
      <c r="AB86" s="164" t="str">
        <f>VLOOKUP(I86,'3-Productie normen'!A:N,10,FALSE)</f>
        <v>V</v>
      </c>
      <c r="AC86" s="164"/>
      <c r="AE86" s="128">
        <f t="shared" si="23"/>
        <v>312</v>
      </c>
    </row>
    <row r="87" spans="1:31" ht="14.1" customHeight="1">
      <c r="A87" s="145">
        <v>89</v>
      </c>
      <c r="B87" s="159" t="s">
        <v>287</v>
      </c>
      <c r="C87" s="625"/>
      <c r="D87" s="536" t="s">
        <v>376</v>
      </c>
      <c r="E87" s="159" t="s">
        <v>316</v>
      </c>
      <c r="F87" s="159" t="s">
        <v>318</v>
      </c>
      <c r="G87" s="125"/>
      <c r="H87" s="125"/>
      <c r="I87" s="169" t="s">
        <v>749</v>
      </c>
      <c r="J87" s="661" t="s">
        <v>1315</v>
      </c>
      <c r="K87" s="545">
        <v>54</v>
      </c>
      <c r="L87" s="483">
        <v>1</v>
      </c>
      <c r="M87" s="483">
        <v>1</v>
      </c>
      <c r="N87" s="483"/>
      <c r="O87" s="483"/>
      <c r="P87" s="670">
        <v>52</v>
      </c>
      <c r="Q87" s="670"/>
      <c r="R87" s="161"/>
      <c r="S87" s="161"/>
      <c r="T87" s="162" t="e">
        <f t="shared" si="9"/>
        <v>#DIV/0!</v>
      </c>
      <c r="U87" s="162">
        <f t="shared" si="10"/>
        <v>0</v>
      </c>
      <c r="V87" s="162">
        <f t="shared" si="11"/>
        <v>0</v>
      </c>
      <c r="W87" s="162">
        <f t="shared" si="12"/>
        <v>0</v>
      </c>
      <c r="X87" s="163">
        <f>IF(P87="nio",0,IF(P87&gt;0,VLOOKUP(I87,'3-Productie normen'!A:N,VLOOKUP(P87,'3-Productie normen'!Q:R,2,FALSE),FALSE)))</f>
        <v>0</v>
      </c>
      <c r="Y87" s="163">
        <f t="shared" si="13"/>
        <v>0</v>
      </c>
      <c r="Z87" s="163">
        <f t="shared" si="14"/>
        <v>0</v>
      </c>
      <c r="AA87" s="163">
        <f t="shared" si="15"/>
        <v>0</v>
      </c>
      <c r="AB87" s="164" t="str">
        <f>VLOOKUP(I87,'3-Productie normen'!A:N,10,FALSE)</f>
        <v>V</v>
      </c>
      <c r="AC87" s="164"/>
      <c r="AE87" s="128">
        <f t="shared" si="23"/>
        <v>2808</v>
      </c>
    </row>
    <row r="88" spans="1:31" ht="14.1" customHeight="1">
      <c r="A88" s="145">
        <v>90</v>
      </c>
      <c r="B88" s="159" t="s">
        <v>287</v>
      </c>
      <c r="C88" s="625"/>
      <c r="D88" s="536" t="s">
        <v>377</v>
      </c>
      <c r="E88" s="159" t="s">
        <v>360</v>
      </c>
      <c r="F88" s="159" t="s">
        <v>361</v>
      </c>
      <c r="G88" s="125"/>
      <c r="H88" s="125"/>
      <c r="I88" s="169" t="s">
        <v>771</v>
      </c>
      <c r="J88" s="661" t="s">
        <v>1315</v>
      </c>
      <c r="K88" s="545">
        <v>19</v>
      </c>
      <c r="L88" s="483">
        <v>1</v>
      </c>
      <c r="M88" s="483">
        <v>1</v>
      </c>
      <c r="N88" s="483"/>
      <c r="O88" s="483"/>
      <c r="P88" s="670">
        <v>104</v>
      </c>
      <c r="Q88" s="670"/>
      <c r="R88" s="161"/>
      <c r="S88" s="161"/>
      <c r="T88" s="162" t="e">
        <f t="shared" si="9"/>
        <v>#DIV/0!</v>
      </c>
      <c r="U88" s="162">
        <f t="shared" si="10"/>
        <v>0</v>
      </c>
      <c r="V88" s="162">
        <f t="shared" si="11"/>
        <v>0</v>
      </c>
      <c r="W88" s="162">
        <f t="shared" si="12"/>
        <v>0</v>
      </c>
      <c r="X88" s="163">
        <f>IF(P88="nio",0,IF(P88&gt;0,VLOOKUP(I88,'3-Productie normen'!A:N,VLOOKUP(P88,'3-Productie normen'!Q:R,2,FALSE),FALSE)))</f>
        <v>0</v>
      </c>
      <c r="Y88" s="163">
        <f t="shared" si="13"/>
        <v>0</v>
      </c>
      <c r="Z88" s="163">
        <f t="shared" si="14"/>
        <v>0</v>
      </c>
      <c r="AA88" s="163">
        <f t="shared" si="15"/>
        <v>0</v>
      </c>
      <c r="AB88" s="164" t="str">
        <f>VLOOKUP(I88,'3-Productie normen'!A:N,10,FALSE)</f>
        <v>SP</v>
      </c>
      <c r="AC88" s="164"/>
      <c r="AE88" s="128">
        <f t="shared" si="23"/>
        <v>1976</v>
      </c>
    </row>
    <row r="89" spans="1:31" ht="14.1" customHeight="1">
      <c r="A89" s="145">
        <v>91</v>
      </c>
      <c r="B89" s="159" t="s">
        <v>287</v>
      </c>
      <c r="C89" s="625"/>
      <c r="D89" s="536" t="s">
        <v>378</v>
      </c>
      <c r="E89" s="159" t="s">
        <v>360</v>
      </c>
      <c r="F89" s="159" t="s">
        <v>361</v>
      </c>
      <c r="G89" s="125"/>
      <c r="H89" s="125"/>
      <c r="I89" s="125" t="s">
        <v>771</v>
      </c>
      <c r="J89" s="661" t="s">
        <v>1315</v>
      </c>
      <c r="K89" s="545">
        <v>38</v>
      </c>
      <c r="L89" s="483">
        <v>1</v>
      </c>
      <c r="M89" s="483">
        <v>1</v>
      </c>
      <c r="N89" s="483"/>
      <c r="O89" s="483"/>
      <c r="P89" s="670">
        <v>104</v>
      </c>
      <c r="Q89" s="670"/>
      <c r="R89" s="161"/>
      <c r="S89" s="161"/>
      <c r="T89" s="162" t="e">
        <f t="shared" si="9"/>
        <v>#DIV/0!</v>
      </c>
      <c r="U89" s="162">
        <f t="shared" si="10"/>
        <v>0</v>
      </c>
      <c r="V89" s="162">
        <f t="shared" si="11"/>
        <v>0</v>
      </c>
      <c r="W89" s="162">
        <f t="shared" si="12"/>
        <v>0</v>
      </c>
      <c r="X89" s="163">
        <f>IF(P89="nio",0,IF(P89&gt;0,VLOOKUP(I89,'3-Productie normen'!A:N,VLOOKUP(P89,'3-Productie normen'!Q:R,2,FALSE),FALSE)))</f>
        <v>0</v>
      </c>
      <c r="Y89" s="163">
        <f t="shared" si="13"/>
        <v>0</v>
      </c>
      <c r="Z89" s="163">
        <f t="shared" si="14"/>
        <v>0</v>
      </c>
      <c r="AA89" s="163">
        <f t="shared" si="15"/>
        <v>0</v>
      </c>
      <c r="AB89" s="164" t="str">
        <f>VLOOKUP(I89,'3-Productie normen'!A:N,10,FALSE)</f>
        <v>SP</v>
      </c>
      <c r="AC89" s="164"/>
      <c r="AE89" s="128">
        <f t="shared" si="23"/>
        <v>3952</v>
      </c>
    </row>
    <row r="90" spans="1:31" ht="14.1" customHeight="1">
      <c r="A90" s="145">
        <v>92</v>
      </c>
      <c r="B90" s="159" t="s">
        <v>287</v>
      </c>
      <c r="C90" s="625"/>
      <c r="D90" s="536" t="s">
        <v>379</v>
      </c>
      <c r="E90" s="160" t="s">
        <v>316</v>
      </c>
      <c r="F90" s="160" t="s">
        <v>318</v>
      </c>
      <c r="G90" s="125"/>
      <c r="H90" s="125"/>
      <c r="I90" s="125" t="s">
        <v>749</v>
      </c>
      <c r="J90" s="661" t="s">
        <v>1315</v>
      </c>
      <c r="K90" s="545">
        <v>21</v>
      </c>
      <c r="L90" s="483">
        <v>1</v>
      </c>
      <c r="M90" s="483">
        <v>1</v>
      </c>
      <c r="N90" s="483"/>
      <c r="O90" s="483"/>
      <c r="P90" s="670">
        <v>52</v>
      </c>
      <c r="Q90" s="670"/>
      <c r="R90" s="161"/>
      <c r="S90" s="161"/>
      <c r="T90" s="162" t="e">
        <f t="shared" si="9"/>
        <v>#DIV/0!</v>
      </c>
      <c r="U90" s="162">
        <f t="shared" si="10"/>
        <v>0</v>
      </c>
      <c r="V90" s="162">
        <f t="shared" si="11"/>
        <v>0</v>
      </c>
      <c r="W90" s="162">
        <f t="shared" si="12"/>
        <v>0</v>
      </c>
      <c r="X90" s="163">
        <f>IF(P90="nio",0,IF(P90&gt;0,VLOOKUP(I90,'3-Productie normen'!A:N,VLOOKUP(P90,'3-Productie normen'!Q:R,2,FALSE),FALSE)))</f>
        <v>0</v>
      </c>
      <c r="Y90" s="163">
        <f t="shared" si="13"/>
        <v>0</v>
      </c>
      <c r="Z90" s="163">
        <f t="shared" si="14"/>
        <v>0</v>
      </c>
      <c r="AA90" s="163">
        <f t="shared" si="15"/>
        <v>0</v>
      </c>
      <c r="AB90" s="164" t="str">
        <f>VLOOKUP(I90,'3-Productie normen'!A:N,10,FALSE)</f>
        <v>V</v>
      </c>
      <c r="AC90" s="164"/>
      <c r="AE90" s="128">
        <f t="shared" si="23"/>
        <v>1092</v>
      </c>
    </row>
    <row r="91" spans="1:31" ht="14.1" customHeight="1">
      <c r="A91" s="145">
        <v>93</v>
      </c>
      <c r="B91" s="159" t="s">
        <v>287</v>
      </c>
      <c r="C91" s="625"/>
      <c r="D91" s="536" t="s">
        <v>380</v>
      </c>
      <c r="E91" s="160" t="s">
        <v>360</v>
      </c>
      <c r="F91" s="160" t="s">
        <v>361</v>
      </c>
      <c r="G91" s="125"/>
      <c r="H91" s="125"/>
      <c r="I91" s="159" t="s">
        <v>771</v>
      </c>
      <c r="J91" s="661" t="s">
        <v>1315</v>
      </c>
      <c r="K91" s="545">
        <v>19</v>
      </c>
      <c r="L91" s="483">
        <v>1</v>
      </c>
      <c r="M91" s="483">
        <v>1</v>
      </c>
      <c r="N91" s="483"/>
      <c r="O91" s="483"/>
      <c r="P91" s="670">
        <v>104</v>
      </c>
      <c r="Q91" s="670"/>
      <c r="R91" s="161"/>
      <c r="S91" s="161"/>
      <c r="T91" s="162" t="e">
        <f t="shared" si="9"/>
        <v>#DIV/0!</v>
      </c>
      <c r="U91" s="162">
        <f t="shared" si="10"/>
        <v>0</v>
      </c>
      <c r="V91" s="162">
        <f t="shared" si="11"/>
        <v>0</v>
      </c>
      <c r="W91" s="162">
        <f t="shared" si="12"/>
        <v>0</v>
      </c>
      <c r="X91" s="163">
        <f>IF(P91="nio",0,IF(P91&gt;0,VLOOKUP(I91,'3-Productie normen'!A:N,VLOOKUP(P91,'3-Productie normen'!Q:R,2,FALSE),FALSE)))</f>
        <v>0</v>
      </c>
      <c r="Y91" s="163">
        <f t="shared" si="13"/>
        <v>0</v>
      </c>
      <c r="Z91" s="163">
        <f t="shared" si="14"/>
        <v>0</v>
      </c>
      <c r="AA91" s="163">
        <f t="shared" si="15"/>
        <v>0</v>
      </c>
      <c r="AB91" s="164" t="str">
        <f>VLOOKUP(I91,'3-Productie normen'!A:N,10,FALSE)</f>
        <v>SP</v>
      </c>
      <c r="AC91" s="164"/>
      <c r="AE91" s="128">
        <f t="shared" si="23"/>
        <v>1976</v>
      </c>
    </row>
    <row r="92" spans="1:31" ht="14.1" customHeight="1">
      <c r="A92" s="145">
        <v>94</v>
      </c>
      <c r="B92" s="159" t="s">
        <v>287</v>
      </c>
      <c r="C92" s="625"/>
      <c r="D92" s="536" t="s">
        <v>381</v>
      </c>
      <c r="E92" s="160" t="s">
        <v>360</v>
      </c>
      <c r="F92" s="160" t="s">
        <v>361</v>
      </c>
      <c r="G92" s="125"/>
      <c r="H92" s="125"/>
      <c r="I92" s="159" t="s">
        <v>771</v>
      </c>
      <c r="J92" s="661" t="s">
        <v>1315</v>
      </c>
      <c r="K92" s="545">
        <v>19</v>
      </c>
      <c r="L92" s="483">
        <v>1</v>
      </c>
      <c r="M92" s="483">
        <v>1</v>
      </c>
      <c r="N92" s="483"/>
      <c r="O92" s="483"/>
      <c r="P92" s="670">
        <v>104</v>
      </c>
      <c r="Q92" s="670"/>
      <c r="R92" s="161"/>
      <c r="S92" s="161"/>
      <c r="T92" s="162" t="e">
        <f t="shared" si="9"/>
        <v>#DIV/0!</v>
      </c>
      <c r="U92" s="162">
        <f t="shared" si="10"/>
        <v>0</v>
      </c>
      <c r="V92" s="162">
        <f t="shared" si="11"/>
        <v>0</v>
      </c>
      <c r="W92" s="162">
        <f t="shared" si="12"/>
        <v>0</v>
      </c>
      <c r="X92" s="163">
        <f>IF(P92="nio",0,IF(P92&gt;0,VLOOKUP(I92,'3-Productie normen'!A:N,VLOOKUP(P92,'3-Productie normen'!Q:R,2,FALSE),FALSE)))</f>
        <v>0</v>
      </c>
      <c r="Y92" s="163">
        <f t="shared" si="13"/>
        <v>0</v>
      </c>
      <c r="Z92" s="163">
        <f t="shared" si="14"/>
        <v>0</v>
      </c>
      <c r="AA92" s="163">
        <f t="shared" si="15"/>
        <v>0</v>
      </c>
      <c r="AB92" s="164" t="str">
        <f>VLOOKUP(I92,'3-Productie normen'!A:N,10,FALSE)</f>
        <v>SP</v>
      </c>
      <c r="AC92" s="164"/>
      <c r="AE92" s="128">
        <f t="shared" si="23"/>
        <v>1976</v>
      </c>
    </row>
    <row r="93" spans="1:31" ht="14.1" customHeight="1">
      <c r="A93" s="145">
        <v>95</v>
      </c>
      <c r="B93" s="159" t="s">
        <v>287</v>
      </c>
      <c r="C93" s="625"/>
      <c r="D93" s="536" t="s">
        <v>382</v>
      </c>
      <c r="E93" s="160" t="s">
        <v>360</v>
      </c>
      <c r="F93" s="160" t="s">
        <v>361</v>
      </c>
      <c r="G93" s="125"/>
      <c r="H93" s="125"/>
      <c r="I93" s="159" t="s">
        <v>771</v>
      </c>
      <c r="J93" s="661" t="s">
        <v>1315</v>
      </c>
      <c r="K93" s="545">
        <v>19</v>
      </c>
      <c r="L93" s="483">
        <v>1</v>
      </c>
      <c r="M93" s="483">
        <v>1</v>
      </c>
      <c r="N93" s="483"/>
      <c r="O93" s="483"/>
      <c r="P93" s="670">
        <v>104</v>
      </c>
      <c r="Q93" s="670"/>
      <c r="R93" s="161"/>
      <c r="S93" s="161"/>
      <c r="T93" s="162" t="e">
        <f t="shared" si="9"/>
        <v>#DIV/0!</v>
      </c>
      <c r="U93" s="162">
        <f t="shared" si="10"/>
        <v>0</v>
      </c>
      <c r="V93" s="162">
        <f t="shared" si="11"/>
        <v>0</v>
      </c>
      <c r="W93" s="162">
        <f t="shared" si="12"/>
        <v>0</v>
      </c>
      <c r="X93" s="163">
        <f>IF(P93="nio",0,IF(P93&gt;0,VLOOKUP(I93,'3-Productie normen'!A:N,VLOOKUP(P93,'3-Productie normen'!Q:R,2,FALSE),FALSE)))</f>
        <v>0</v>
      </c>
      <c r="Y93" s="163">
        <f t="shared" si="13"/>
        <v>0</v>
      </c>
      <c r="Z93" s="163">
        <f t="shared" si="14"/>
        <v>0</v>
      </c>
      <c r="AA93" s="163">
        <f t="shared" si="15"/>
        <v>0</v>
      </c>
      <c r="AB93" s="164" t="str">
        <f>VLOOKUP(I93,'3-Productie normen'!A:N,10,FALSE)</f>
        <v>SP</v>
      </c>
      <c r="AC93" s="164"/>
      <c r="AE93" s="128">
        <f t="shared" si="23"/>
        <v>1976</v>
      </c>
    </row>
    <row r="94" spans="1:31" ht="14.1" customHeight="1">
      <c r="A94" s="145">
        <v>96</v>
      </c>
      <c r="B94" s="159" t="s">
        <v>287</v>
      </c>
      <c r="C94" s="625"/>
      <c r="D94" s="536" t="s">
        <v>383</v>
      </c>
      <c r="E94" s="166" t="s">
        <v>360</v>
      </c>
      <c r="F94" s="166" t="s">
        <v>361</v>
      </c>
      <c r="G94" s="125"/>
      <c r="H94" s="125"/>
      <c r="I94" s="125" t="s">
        <v>771</v>
      </c>
      <c r="J94" s="661" t="s">
        <v>1315</v>
      </c>
      <c r="K94" s="545">
        <v>19</v>
      </c>
      <c r="L94" s="483">
        <v>1</v>
      </c>
      <c r="M94" s="483">
        <v>1</v>
      </c>
      <c r="N94" s="483"/>
      <c r="O94" s="483"/>
      <c r="P94" s="670">
        <v>104</v>
      </c>
      <c r="Q94" s="670"/>
      <c r="R94" s="161"/>
      <c r="S94" s="161"/>
      <c r="T94" s="162" t="e">
        <f t="shared" si="9"/>
        <v>#DIV/0!</v>
      </c>
      <c r="U94" s="162">
        <f t="shared" si="10"/>
        <v>0</v>
      </c>
      <c r="V94" s="162">
        <f t="shared" si="11"/>
        <v>0</v>
      </c>
      <c r="W94" s="162">
        <f t="shared" si="12"/>
        <v>0</v>
      </c>
      <c r="X94" s="163">
        <f>IF(P94="nio",0,IF(P94&gt;0,VLOOKUP(I94,'3-Productie normen'!A:N,VLOOKUP(P94,'3-Productie normen'!Q:R,2,FALSE),FALSE)))</f>
        <v>0</v>
      </c>
      <c r="Y94" s="163">
        <f t="shared" si="13"/>
        <v>0</v>
      </c>
      <c r="Z94" s="163">
        <f t="shared" si="14"/>
        <v>0</v>
      </c>
      <c r="AA94" s="163">
        <f t="shared" si="15"/>
        <v>0</v>
      </c>
      <c r="AB94" s="164" t="str">
        <f>VLOOKUP(I94,'3-Productie normen'!A:N,10,FALSE)</f>
        <v>SP</v>
      </c>
      <c r="AC94" s="164"/>
      <c r="AE94" s="128">
        <f t="shared" si="23"/>
        <v>1976</v>
      </c>
    </row>
    <row r="95" spans="1:31" ht="14.1" customHeight="1">
      <c r="A95" s="145">
        <v>97</v>
      </c>
      <c r="B95" s="159" t="s">
        <v>287</v>
      </c>
      <c r="C95" s="625"/>
      <c r="D95" s="536" t="s">
        <v>384</v>
      </c>
      <c r="E95" s="167" t="s">
        <v>360</v>
      </c>
      <c r="F95" s="167" t="s">
        <v>361</v>
      </c>
      <c r="G95" s="125"/>
      <c r="H95" s="125"/>
      <c r="I95" s="125" t="s">
        <v>771</v>
      </c>
      <c r="J95" s="661" t="s">
        <v>1315</v>
      </c>
      <c r="K95" s="545">
        <v>19</v>
      </c>
      <c r="L95" s="483">
        <v>1</v>
      </c>
      <c r="M95" s="483">
        <v>1</v>
      </c>
      <c r="N95" s="483"/>
      <c r="O95" s="483"/>
      <c r="P95" s="670">
        <v>104</v>
      </c>
      <c r="Q95" s="670"/>
      <c r="R95" s="161"/>
      <c r="S95" s="161"/>
      <c r="T95" s="162" t="e">
        <f t="shared" si="9"/>
        <v>#DIV/0!</v>
      </c>
      <c r="U95" s="162">
        <f t="shared" si="10"/>
        <v>0</v>
      </c>
      <c r="V95" s="162">
        <f t="shared" si="11"/>
        <v>0</v>
      </c>
      <c r="W95" s="162">
        <f t="shared" si="12"/>
        <v>0</v>
      </c>
      <c r="X95" s="163">
        <f>IF(P95="nio",0,IF(P95&gt;0,VLOOKUP(I95,'3-Productie normen'!A:N,VLOOKUP(P95,'3-Productie normen'!Q:R,2,FALSE),FALSE)))</f>
        <v>0</v>
      </c>
      <c r="Y95" s="163">
        <f t="shared" si="13"/>
        <v>0</v>
      </c>
      <c r="Z95" s="163">
        <f t="shared" si="14"/>
        <v>0</v>
      </c>
      <c r="AA95" s="163">
        <f t="shared" si="15"/>
        <v>0</v>
      </c>
      <c r="AB95" s="164" t="str">
        <f>VLOOKUP(I95,'3-Productie normen'!A:N,10,FALSE)</f>
        <v>SP</v>
      </c>
      <c r="AC95" s="164"/>
      <c r="AE95" s="128">
        <f t="shared" si="23"/>
        <v>1976</v>
      </c>
    </row>
    <row r="96" spans="1:31" ht="14.1" customHeight="1">
      <c r="A96" s="145">
        <v>98</v>
      </c>
      <c r="B96" s="159" t="s">
        <v>287</v>
      </c>
      <c r="C96" s="626"/>
      <c r="D96" s="537" t="s">
        <v>385</v>
      </c>
      <c r="E96" s="169" t="s">
        <v>360</v>
      </c>
      <c r="F96" s="169" t="s">
        <v>361</v>
      </c>
      <c r="G96" s="125"/>
      <c r="H96" s="125"/>
      <c r="I96" s="159" t="s">
        <v>771</v>
      </c>
      <c r="J96" s="661" t="s">
        <v>1315</v>
      </c>
      <c r="K96" s="545">
        <v>19</v>
      </c>
      <c r="L96" s="483">
        <v>1</v>
      </c>
      <c r="M96" s="483">
        <v>1</v>
      </c>
      <c r="N96" s="483"/>
      <c r="O96" s="483"/>
      <c r="P96" s="670">
        <v>104</v>
      </c>
      <c r="Q96" s="670"/>
      <c r="R96" s="161"/>
      <c r="S96" s="161"/>
      <c r="T96" s="162" t="e">
        <f t="shared" si="9"/>
        <v>#DIV/0!</v>
      </c>
      <c r="U96" s="162">
        <f t="shared" si="10"/>
        <v>0</v>
      </c>
      <c r="V96" s="162">
        <f t="shared" si="11"/>
        <v>0</v>
      </c>
      <c r="W96" s="162">
        <f t="shared" si="12"/>
        <v>0</v>
      </c>
      <c r="X96" s="163">
        <f>IF(P96="nio",0,IF(P96&gt;0,VLOOKUP(I96,'3-Productie normen'!A:N,VLOOKUP(P96,'3-Productie normen'!Q:R,2,FALSE),FALSE)))</f>
        <v>0</v>
      </c>
      <c r="Y96" s="163">
        <f t="shared" si="13"/>
        <v>0</v>
      </c>
      <c r="Z96" s="163">
        <f t="shared" si="14"/>
        <v>0</v>
      </c>
      <c r="AA96" s="163">
        <f t="shared" si="15"/>
        <v>0</v>
      </c>
      <c r="AB96" s="164" t="str">
        <f>VLOOKUP(I96,'3-Productie normen'!A:N,10,FALSE)</f>
        <v>SP</v>
      </c>
      <c r="AC96" s="164"/>
      <c r="AE96" s="128">
        <f t="shared" si="23"/>
        <v>1976</v>
      </c>
    </row>
    <row r="97" spans="1:31" ht="14.1" customHeight="1">
      <c r="A97" s="145">
        <v>99</v>
      </c>
      <c r="B97" s="159" t="s">
        <v>287</v>
      </c>
      <c r="C97" s="625"/>
      <c r="D97" s="536" t="s">
        <v>386</v>
      </c>
      <c r="E97" s="160" t="s">
        <v>360</v>
      </c>
      <c r="F97" s="160" t="s">
        <v>361</v>
      </c>
      <c r="G97" s="125"/>
      <c r="H97" s="125"/>
      <c r="I97" s="125" t="s">
        <v>771</v>
      </c>
      <c r="J97" s="661" t="s">
        <v>1315</v>
      </c>
      <c r="K97" s="545">
        <v>12</v>
      </c>
      <c r="L97" s="483">
        <v>1</v>
      </c>
      <c r="M97" s="483">
        <v>1</v>
      </c>
      <c r="N97" s="483"/>
      <c r="O97" s="483"/>
      <c r="P97" s="670">
        <v>104</v>
      </c>
      <c r="Q97" s="670"/>
      <c r="R97" s="161"/>
      <c r="S97" s="161"/>
      <c r="T97" s="162" t="e">
        <f t="shared" si="9"/>
        <v>#DIV/0!</v>
      </c>
      <c r="U97" s="162">
        <f t="shared" si="10"/>
        <v>0</v>
      </c>
      <c r="V97" s="162">
        <f t="shared" si="11"/>
        <v>0</v>
      </c>
      <c r="W97" s="162">
        <f t="shared" si="12"/>
        <v>0</v>
      </c>
      <c r="X97" s="163">
        <f>IF(P97="nio",0,IF(P97&gt;0,VLOOKUP(I97,'3-Productie normen'!A:N,VLOOKUP(P97,'3-Productie normen'!Q:R,2,FALSE),FALSE)))</f>
        <v>0</v>
      </c>
      <c r="Y97" s="163">
        <f t="shared" si="13"/>
        <v>0</v>
      </c>
      <c r="Z97" s="163">
        <f t="shared" si="14"/>
        <v>0</v>
      </c>
      <c r="AA97" s="163">
        <f t="shared" si="15"/>
        <v>0</v>
      </c>
      <c r="AB97" s="164" t="str">
        <f>VLOOKUP(I97,'3-Productie normen'!A:N,10,FALSE)</f>
        <v>SP</v>
      </c>
      <c r="AC97" s="164"/>
      <c r="AE97" s="128">
        <f t="shared" si="23"/>
        <v>1248</v>
      </c>
    </row>
    <row r="98" spans="1:31" ht="14.1" customHeight="1">
      <c r="A98" s="145">
        <v>100</v>
      </c>
      <c r="B98" s="159" t="s">
        <v>287</v>
      </c>
      <c r="C98" s="625"/>
      <c r="D98" s="536" t="s">
        <v>387</v>
      </c>
      <c r="E98" s="125" t="s">
        <v>360</v>
      </c>
      <c r="F98" s="125" t="s">
        <v>361</v>
      </c>
      <c r="G98" s="125"/>
      <c r="H98" s="125"/>
      <c r="I98" s="125" t="s">
        <v>771</v>
      </c>
      <c r="J98" s="661" t="s">
        <v>1315</v>
      </c>
      <c r="K98" s="545">
        <v>9</v>
      </c>
      <c r="L98" s="483">
        <v>1</v>
      </c>
      <c r="M98" s="483">
        <v>1</v>
      </c>
      <c r="N98" s="483"/>
      <c r="O98" s="483"/>
      <c r="P98" s="670">
        <v>104</v>
      </c>
      <c r="Q98" s="670"/>
      <c r="R98" s="161"/>
      <c r="S98" s="161"/>
      <c r="T98" s="162" t="e">
        <f t="shared" si="9"/>
        <v>#DIV/0!</v>
      </c>
      <c r="U98" s="162">
        <f t="shared" si="10"/>
        <v>0</v>
      </c>
      <c r="V98" s="162">
        <f t="shared" si="11"/>
        <v>0</v>
      </c>
      <c r="W98" s="162">
        <f t="shared" si="12"/>
        <v>0</v>
      </c>
      <c r="X98" s="163">
        <f>IF(P98="nio",0,IF(P98&gt;0,VLOOKUP(I98,'3-Productie normen'!A:N,VLOOKUP(P98,'3-Productie normen'!Q:R,2,FALSE),FALSE)))</f>
        <v>0</v>
      </c>
      <c r="Y98" s="163">
        <f t="shared" si="13"/>
        <v>0</v>
      </c>
      <c r="Z98" s="163">
        <f t="shared" si="14"/>
        <v>0</v>
      </c>
      <c r="AA98" s="163">
        <f t="shared" si="15"/>
        <v>0</v>
      </c>
      <c r="AB98" s="164" t="str">
        <f>VLOOKUP(I98,'3-Productie normen'!A:N,10,FALSE)</f>
        <v>SP</v>
      </c>
      <c r="AC98" s="164"/>
      <c r="AE98" s="128">
        <f t="shared" si="23"/>
        <v>936</v>
      </c>
    </row>
    <row r="99" spans="1:31" ht="14.1" customHeight="1">
      <c r="A99" s="145">
        <v>101</v>
      </c>
      <c r="B99" s="159" t="s">
        <v>287</v>
      </c>
      <c r="C99" s="625"/>
      <c r="D99" s="536" t="s">
        <v>388</v>
      </c>
      <c r="E99" s="125" t="s">
        <v>316</v>
      </c>
      <c r="F99" s="125" t="s">
        <v>318</v>
      </c>
      <c r="G99" s="125"/>
      <c r="H99" s="125"/>
      <c r="I99" s="125" t="s">
        <v>749</v>
      </c>
      <c r="J99" s="661" t="s">
        <v>1315</v>
      </c>
      <c r="K99" s="545">
        <v>21</v>
      </c>
      <c r="L99" s="483">
        <v>1</v>
      </c>
      <c r="M99" s="483">
        <v>1</v>
      </c>
      <c r="N99" s="483"/>
      <c r="O99" s="483"/>
      <c r="P99" s="670">
        <v>52</v>
      </c>
      <c r="Q99" s="670"/>
      <c r="R99" s="161"/>
      <c r="S99" s="161"/>
      <c r="T99" s="162" t="e">
        <f t="shared" si="9"/>
        <v>#DIV/0!</v>
      </c>
      <c r="U99" s="162">
        <f t="shared" si="10"/>
        <v>0</v>
      </c>
      <c r="V99" s="162">
        <f t="shared" si="11"/>
        <v>0</v>
      </c>
      <c r="W99" s="162">
        <f t="shared" si="12"/>
        <v>0</v>
      </c>
      <c r="X99" s="163">
        <f>IF(P99="nio",0,IF(P99&gt;0,VLOOKUP(I99,'3-Productie normen'!A:N,VLOOKUP(P99,'3-Productie normen'!Q:R,2,FALSE),FALSE)))</f>
        <v>0</v>
      </c>
      <c r="Y99" s="163">
        <f t="shared" si="13"/>
        <v>0</v>
      </c>
      <c r="Z99" s="163">
        <f t="shared" si="14"/>
        <v>0</v>
      </c>
      <c r="AA99" s="163">
        <f t="shared" si="15"/>
        <v>0</v>
      </c>
      <c r="AB99" s="164" t="str">
        <f>VLOOKUP(I99,'3-Productie normen'!A:N,10,FALSE)</f>
        <v>V</v>
      </c>
      <c r="AC99" s="164"/>
      <c r="AE99" s="128">
        <f t="shared" si="23"/>
        <v>1092</v>
      </c>
    </row>
    <row r="100" spans="1:31" ht="14.1" customHeight="1">
      <c r="A100" s="145">
        <v>102</v>
      </c>
      <c r="B100" s="159" t="s">
        <v>287</v>
      </c>
      <c r="C100" s="625"/>
      <c r="D100" s="536" t="s">
        <v>389</v>
      </c>
      <c r="E100" s="125" t="s">
        <v>360</v>
      </c>
      <c r="F100" s="125" t="s">
        <v>361</v>
      </c>
      <c r="G100" s="125"/>
      <c r="H100" s="125"/>
      <c r="I100" s="125" t="s">
        <v>771</v>
      </c>
      <c r="J100" s="661" t="s">
        <v>1315</v>
      </c>
      <c r="K100" s="545">
        <v>19</v>
      </c>
      <c r="L100" s="483">
        <v>1</v>
      </c>
      <c r="M100" s="483">
        <v>1</v>
      </c>
      <c r="N100" s="483"/>
      <c r="O100" s="483"/>
      <c r="P100" s="670">
        <v>104</v>
      </c>
      <c r="Q100" s="670"/>
      <c r="R100" s="161"/>
      <c r="S100" s="161"/>
      <c r="T100" s="162" t="e">
        <f t="shared" si="9"/>
        <v>#DIV/0!</v>
      </c>
      <c r="U100" s="162">
        <f t="shared" si="10"/>
        <v>0</v>
      </c>
      <c r="V100" s="162">
        <f t="shared" si="11"/>
        <v>0</v>
      </c>
      <c r="W100" s="162">
        <f t="shared" si="12"/>
        <v>0</v>
      </c>
      <c r="X100" s="163">
        <f>IF(P100="nio",0,IF(P100&gt;0,VLOOKUP(I100,'3-Productie normen'!A:N,VLOOKUP(P100,'3-Productie normen'!Q:R,2,FALSE),FALSE)))</f>
        <v>0</v>
      </c>
      <c r="Y100" s="163">
        <f t="shared" si="13"/>
        <v>0</v>
      </c>
      <c r="Z100" s="163">
        <f t="shared" si="14"/>
        <v>0</v>
      </c>
      <c r="AA100" s="163">
        <f t="shared" si="15"/>
        <v>0</v>
      </c>
      <c r="AB100" s="164" t="str">
        <f>VLOOKUP(I100,'3-Productie normen'!A:N,10,FALSE)</f>
        <v>SP</v>
      </c>
      <c r="AC100" s="164"/>
      <c r="AE100" s="128">
        <f t="shared" si="23"/>
        <v>1976</v>
      </c>
    </row>
    <row r="101" spans="1:31" ht="14.1" customHeight="1">
      <c r="A101" s="145">
        <v>103</v>
      </c>
      <c r="B101" s="159" t="s">
        <v>287</v>
      </c>
      <c r="C101" s="625"/>
      <c r="D101" s="536" t="s">
        <v>390</v>
      </c>
      <c r="E101" s="125" t="s">
        <v>360</v>
      </c>
      <c r="F101" s="125" t="s">
        <v>361</v>
      </c>
      <c r="G101" s="125"/>
      <c r="H101" s="125"/>
      <c r="I101" s="125" t="s">
        <v>771</v>
      </c>
      <c r="J101" s="661" t="s">
        <v>1315</v>
      </c>
      <c r="K101" s="545">
        <v>38</v>
      </c>
      <c r="L101" s="483">
        <v>1</v>
      </c>
      <c r="M101" s="483">
        <v>1</v>
      </c>
      <c r="N101" s="483"/>
      <c r="O101" s="483"/>
      <c r="P101" s="670">
        <v>104</v>
      </c>
      <c r="Q101" s="670"/>
      <c r="R101" s="161"/>
      <c r="S101" s="161"/>
      <c r="T101" s="162" t="e">
        <f t="shared" si="9"/>
        <v>#DIV/0!</v>
      </c>
      <c r="U101" s="162">
        <f t="shared" si="10"/>
        <v>0</v>
      </c>
      <c r="V101" s="162">
        <f t="shared" si="11"/>
        <v>0</v>
      </c>
      <c r="W101" s="162">
        <f t="shared" si="12"/>
        <v>0</v>
      </c>
      <c r="X101" s="163">
        <f>IF(P101="nio",0,IF(P101&gt;0,VLOOKUP(I101,'3-Productie normen'!A:N,VLOOKUP(P101,'3-Productie normen'!Q:R,2,FALSE),FALSE)))</f>
        <v>0</v>
      </c>
      <c r="Y101" s="163">
        <f t="shared" si="13"/>
        <v>0</v>
      </c>
      <c r="Z101" s="163">
        <f t="shared" si="14"/>
        <v>0</v>
      </c>
      <c r="AA101" s="163">
        <f t="shared" si="15"/>
        <v>0</v>
      </c>
      <c r="AB101" s="164" t="str">
        <f>VLOOKUP(I101,'3-Productie normen'!A:N,10,FALSE)</f>
        <v>SP</v>
      </c>
      <c r="AC101" s="164"/>
      <c r="AE101" s="128">
        <f t="shared" si="23"/>
        <v>3952</v>
      </c>
    </row>
    <row r="102" spans="1:31" ht="14.1" customHeight="1">
      <c r="A102" s="145">
        <v>104</v>
      </c>
      <c r="B102" s="159" t="s">
        <v>287</v>
      </c>
      <c r="C102" s="625"/>
      <c r="D102" s="536" t="s">
        <v>391</v>
      </c>
      <c r="E102" s="125" t="s">
        <v>314</v>
      </c>
      <c r="F102" s="125" t="s">
        <v>334</v>
      </c>
      <c r="G102" s="125"/>
      <c r="H102" s="125"/>
      <c r="I102" s="125" t="s">
        <v>769</v>
      </c>
      <c r="J102" s="661" t="s">
        <v>1315</v>
      </c>
      <c r="K102" s="545">
        <v>16</v>
      </c>
      <c r="L102" s="483">
        <v>1</v>
      </c>
      <c r="M102" s="483">
        <v>1</v>
      </c>
      <c r="N102" s="483"/>
      <c r="O102" s="483"/>
      <c r="P102" s="670">
        <v>104</v>
      </c>
      <c r="Q102" s="670"/>
      <c r="R102" s="161"/>
      <c r="S102" s="161"/>
      <c r="T102" s="162" t="e">
        <f t="shared" si="9"/>
        <v>#DIV/0!</v>
      </c>
      <c r="U102" s="162">
        <f t="shared" si="10"/>
        <v>0</v>
      </c>
      <c r="V102" s="162">
        <f t="shared" si="11"/>
        <v>0</v>
      </c>
      <c r="W102" s="162">
        <f t="shared" si="12"/>
        <v>0</v>
      </c>
      <c r="X102" s="163">
        <f>IF(P102="nio",0,IF(P102&gt;0,VLOOKUP(I102,'3-Productie normen'!A:N,VLOOKUP(P102,'3-Productie normen'!Q:R,2,FALSE),FALSE)))</f>
        <v>0</v>
      </c>
      <c r="Y102" s="163">
        <f t="shared" si="13"/>
        <v>0</v>
      </c>
      <c r="Z102" s="163">
        <f t="shared" si="14"/>
        <v>0</v>
      </c>
      <c r="AA102" s="163">
        <f t="shared" si="15"/>
        <v>0</v>
      </c>
      <c r="AB102" s="164" t="str">
        <f>VLOOKUP(I102,'3-Productie normen'!A:N,10,FALSE)</f>
        <v>B</v>
      </c>
      <c r="AC102" s="164"/>
      <c r="AE102" s="128">
        <f t="shared" si="23"/>
        <v>1664</v>
      </c>
    </row>
    <row r="103" spans="1:31" ht="14.1" customHeight="1">
      <c r="A103" s="145">
        <v>105</v>
      </c>
      <c r="B103" s="159" t="s">
        <v>287</v>
      </c>
      <c r="C103" s="625"/>
      <c r="D103" s="536" t="s">
        <v>392</v>
      </c>
      <c r="E103" s="125" t="s">
        <v>316</v>
      </c>
      <c r="F103" s="125" t="s">
        <v>318</v>
      </c>
      <c r="G103" s="125"/>
      <c r="H103" s="125"/>
      <c r="I103" s="125" t="s">
        <v>749</v>
      </c>
      <c r="J103" s="661" t="s">
        <v>1315</v>
      </c>
      <c r="K103" s="545">
        <v>54</v>
      </c>
      <c r="L103" s="483">
        <v>1</v>
      </c>
      <c r="M103" s="483">
        <v>1</v>
      </c>
      <c r="N103" s="483"/>
      <c r="O103" s="483"/>
      <c r="P103" s="670">
        <v>52</v>
      </c>
      <c r="Q103" s="670"/>
      <c r="R103" s="161"/>
      <c r="S103" s="161"/>
      <c r="T103" s="162" t="e">
        <f t="shared" si="9"/>
        <v>#DIV/0!</v>
      </c>
      <c r="U103" s="162">
        <f t="shared" si="10"/>
        <v>0</v>
      </c>
      <c r="V103" s="162">
        <f t="shared" si="11"/>
        <v>0</v>
      </c>
      <c r="W103" s="162">
        <f t="shared" si="12"/>
        <v>0</v>
      </c>
      <c r="X103" s="163">
        <f>IF(P103="nio",0,IF(P103&gt;0,VLOOKUP(I103,'3-Productie normen'!A:N,VLOOKUP(P103,'3-Productie normen'!Q:R,2,FALSE),FALSE)))</f>
        <v>0</v>
      </c>
      <c r="Y103" s="163">
        <f t="shared" si="13"/>
        <v>0</v>
      </c>
      <c r="Z103" s="163">
        <f t="shared" si="14"/>
        <v>0</v>
      </c>
      <c r="AA103" s="163">
        <f t="shared" si="15"/>
        <v>0</v>
      </c>
      <c r="AB103" s="164" t="str">
        <f>VLOOKUP(I103,'3-Productie normen'!A:N,10,FALSE)</f>
        <v>V</v>
      </c>
      <c r="AC103" s="164"/>
      <c r="AE103" s="128">
        <f t="shared" si="23"/>
        <v>2808</v>
      </c>
    </row>
    <row r="104" spans="1:31" ht="14.1" customHeight="1">
      <c r="A104" s="145">
        <v>106</v>
      </c>
      <c r="B104" s="159" t="s">
        <v>287</v>
      </c>
      <c r="C104" s="625"/>
      <c r="D104" s="536" t="s">
        <v>393</v>
      </c>
      <c r="E104" s="125" t="s">
        <v>314</v>
      </c>
      <c r="F104" s="125" t="s">
        <v>334</v>
      </c>
      <c r="G104" s="125"/>
      <c r="H104" s="125"/>
      <c r="I104" s="125" t="s">
        <v>769</v>
      </c>
      <c r="J104" s="661" t="s">
        <v>1315</v>
      </c>
      <c r="K104" s="545">
        <v>19</v>
      </c>
      <c r="L104" s="483">
        <v>1</v>
      </c>
      <c r="M104" s="483">
        <v>1</v>
      </c>
      <c r="N104" s="483"/>
      <c r="O104" s="483"/>
      <c r="P104" s="670">
        <v>104</v>
      </c>
      <c r="Q104" s="670"/>
      <c r="R104" s="161"/>
      <c r="S104" s="161"/>
      <c r="T104" s="162" t="e">
        <f t="shared" si="9"/>
        <v>#DIV/0!</v>
      </c>
      <c r="U104" s="162">
        <f t="shared" si="10"/>
        <v>0</v>
      </c>
      <c r="V104" s="162">
        <f t="shared" si="11"/>
        <v>0</v>
      </c>
      <c r="W104" s="162">
        <f t="shared" si="12"/>
        <v>0</v>
      </c>
      <c r="X104" s="163">
        <f>IF(P104="nio",0,IF(P104&gt;0,VLOOKUP(I104,'3-Productie normen'!A:N,VLOOKUP(P104,'3-Productie normen'!Q:R,2,FALSE),FALSE)))</f>
        <v>0</v>
      </c>
      <c r="Y104" s="163">
        <f t="shared" si="13"/>
        <v>0</v>
      </c>
      <c r="Z104" s="163">
        <f t="shared" si="14"/>
        <v>0</v>
      </c>
      <c r="AA104" s="163">
        <f t="shared" si="15"/>
        <v>0</v>
      </c>
      <c r="AB104" s="164" t="str">
        <f>VLOOKUP(I104,'3-Productie normen'!A:N,10,FALSE)</f>
        <v>B</v>
      </c>
      <c r="AC104" s="164"/>
      <c r="AE104" s="128">
        <f t="shared" si="23"/>
        <v>1976</v>
      </c>
    </row>
    <row r="105" spans="1:31" ht="14.1" customHeight="1">
      <c r="A105" s="145">
        <v>107</v>
      </c>
      <c r="B105" s="159" t="s">
        <v>287</v>
      </c>
      <c r="C105" s="625"/>
      <c r="D105" s="536" t="s">
        <v>394</v>
      </c>
      <c r="E105" s="125" t="s">
        <v>316</v>
      </c>
      <c r="F105" s="125" t="s">
        <v>318</v>
      </c>
      <c r="G105" s="125"/>
      <c r="H105" s="125"/>
      <c r="I105" s="159" t="s">
        <v>749</v>
      </c>
      <c r="J105" s="661" t="s">
        <v>1315</v>
      </c>
      <c r="K105" s="545">
        <v>54</v>
      </c>
      <c r="L105" s="483">
        <v>1</v>
      </c>
      <c r="M105" s="483">
        <v>1</v>
      </c>
      <c r="N105" s="483"/>
      <c r="O105" s="483"/>
      <c r="P105" s="670">
        <v>52</v>
      </c>
      <c r="Q105" s="670"/>
      <c r="R105" s="161"/>
      <c r="S105" s="161"/>
      <c r="T105" s="162" t="e">
        <f t="shared" si="9"/>
        <v>#DIV/0!</v>
      </c>
      <c r="U105" s="162">
        <f t="shared" si="10"/>
        <v>0</v>
      </c>
      <c r="V105" s="162">
        <f t="shared" si="11"/>
        <v>0</v>
      </c>
      <c r="W105" s="162">
        <f t="shared" si="12"/>
        <v>0</v>
      </c>
      <c r="X105" s="163">
        <f>IF(P105="nio",0,IF(P105&gt;0,VLOOKUP(I105,'3-Productie normen'!A:N,VLOOKUP(P105,'3-Productie normen'!Q:R,2,FALSE),FALSE)))</f>
        <v>0</v>
      </c>
      <c r="Y105" s="163">
        <f t="shared" si="13"/>
        <v>0</v>
      </c>
      <c r="Z105" s="163">
        <f t="shared" si="14"/>
        <v>0</v>
      </c>
      <c r="AA105" s="163">
        <f t="shared" si="15"/>
        <v>0</v>
      </c>
      <c r="AB105" s="164" t="str">
        <f>VLOOKUP(I105,'3-Productie normen'!A:N,10,FALSE)</f>
        <v>V</v>
      </c>
      <c r="AC105" s="164"/>
      <c r="AE105" s="128">
        <f t="shared" si="23"/>
        <v>2808</v>
      </c>
    </row>
    <row r="106" spans="1:31" ht="14.1" customHeight="1">
      <c r="A106" s="145">
        <v>108</v>
      </c>
      <c r="B106" s="159" t="s">
        <v>287</v>
      </c>
      <c r="C106" s="625"/>
      <c r="D106" s="536" t="s">
        <v>395</v>
      </c>
      <c r="E106" s="125" t="s">
        <v>314</v>
      </c>
      <c r="F106" s="125" t="s">
        <v>334</v>
      </c>
      <c r="G106" s="125"/>
      <c r="H106" s="125"/>
      <c r="I106" s="125" t="s">
        <v>769</v>
      </c>
      <c r="J106" s="661" t="s">
        <v>1315</v>
      </c>
      <c r="K106" s="545">
        <v>46</v>
      </c>
      <c r="L106" s="483">
        <v>1</v>
      </c>
      <c r="M106" s="483">
        <v>1</v>
      </c>
      <c r="N106" s="483"/>
      <c r="O106" s="483"/>
      <c r="P106" s="670">
        <v>104</v>
      </c>
      <c r="Q106" s="670"/>
      <c r="R106" s="161"/>
      <c r="S106" s="161"/>
      <c r="T106" s="162" t="e">
        <f t="shared" si="9"/>
        <v>#DIV/0!</v>
      </c>
      <c r="U106" s="162">
        <f t="shared" si="10"/>
        <v>0</v>
      </c>
      <c r="V106" s="162">
        <f t="shared" si="11"/>
        <v>0</v>
      </c>
      <c r="W106" s="162">
        <f t="shared" si="12"/>
        <v>0</v>
      </c>
      <c r="X106" s="163">
        <f>IF(P106="nio",0,IF(P106&gt;0,VLOOKUP(I106,'3-Productie normen'!A:N,VLOOKUP(P106,'3-Productie normen'!Q:R,2,FALSE),FALSE)))</f>
        <v>0</v>
      </c>
      <c r="Y106" s="163">
        <f t="shared" si="13"/>
        <v>0</v>
      </c>
      <c r="Z106" s="163">
        <f t="shared" si="14"/>
        <v>0</v>
      </c>
      <c r="AA106" s="163">
        <f t="shared" si="15"/>
        <v>0</v>
      </c>
      <c r="AB106" s="164" t="str">
        <f>VLOOKUP(I106,'3-Productie normen'!A:N,10,FALSE)</f>
        <v>B</v>
      </c>
      <c r="AC106" s="164"/>
      <c r="AE106" s="128">
        <f t="shared" si="23"/>
        <v>4784</v>
      </c>
    </row>
    <row r="107" spans="1:31" ht="14.1" customHeight="1">
      <c r="A107" s="145">
        <v>109</v>
      </c>
      <c r="B107" s="159" t="s">
        <v>287</v>
      </c>
      <c r="C107" s="625"/>
      <c r="D107" s="536" t="s">
        <v>396</v>
      </c>
      <c r="E107" s="125" t="s">
        <v>314</v>
      </c>
      <c r="F107" s="125" t="s">
        <v>334</v>
      </c>
      <c r="G107" s="125"/>
      <c r="H107" s="125"/>
      <c r="I107" s="125" t="s">
        <v>769</v>
      </c>
      <c r="J107" s="661" t="s">
        <v>1315</v>
      </c>
      <c r="K107" s="545">
        <v>30</v>
      </c>
      <c r="L107" s="483">
        <v>1</v>
      </c>
      <c r="M107" s="483">
        <v>1</v>
      </c>
      <c r="N107" s="483"/>
      <c r="O107" s="483"/>
      <c r="P107" s="670">
        <v>104</v>
      </c>
      <c r="Q107" s="670"/>
      <c r="R107" s="161"/>
      <c r="S107" s="161"/>
      <c r="T107" s="162" t="e">
        <f t="shared" si="9"/>
        <v>#DIV/0!</v>
      </c>
      <c r="U107" s="162">
        <f t="shared" si="10"/>
        <v>0</v>
      </c>
      <c r="V107" s="162">
        <f t="shared" si="11"/>
        <v>0</v>
      </c>
      <c r="W107" s="162">
        <f t="shared" si="12"/>
        <v>0</v>
      </c>
      <c r="X107" s="163">
        <f>IF(P107="nio",0,IF(P107&gt;0,VLOOKUP(I107,'3-Productie normen'!A:N,VLOOKUP(P107,'3-Productie normen'!Q:R,2,FALSE),FALSE)))</f>
        <v>0</v>
      </c>
      <c r="Y107" s="163">
        <f t="shared" si="13"/>
        <v>0</v>
      </c>
      <c r="Z107" s="163">
        <f t="shared" si="14"/>
        <v>0</v>
      </c>
      <c r="AA107" s="163">
        <f t="shared" si="15"/>
        <v>0</v>
      </c>
      <c r="AB107" s="164" t="str">
        <f>VLOOKUP(I107,'3-Productie normen'!A:N,10,FALSE)</f>
        <v>B</v>
      </c>
      <c r="AC107" s="164"/>
      <c r="AE107" s="128">
        <f t="shared" si="23"/>
        <v>3120</v>
      </c>
    </row>
    <row r="108" spans="1:31" ht="14.1" customHeight="1">
      <c r="A108" s="145">
        <v>110</v>
      </c>
      <c r="B108" s="159" t="s">
        <v>287</v>
      </c>
      <c r="C108" s="625"/>
      <c r="D108" s="536" t="s">
        <v>397</v>
      </c>
      <c r="E108" s="125" t="s">
        <v>398</v>
      </c>
      <c r="F108" s="125" t="s">
        <v>399</v>
      </c>
      <c r="G108" s="125"/>
      <c r="H108" s="125"/>
      <c r="I108" s="169" t="s">
        <v>218</v>
      </c>
      <c r="J108" s="661" t="s">
        <v>1315</v>
      </c>
      <c r="K108" s="545">
        <v>15</v>
      </c>
      <c r="L108" s="483">
        <v>1</v>
      </c>
      <c r="M108" s="483">
        <v>1</v>
      </c>
      <c r="N108" s="483"/>
      <c r="O108" s="483"/>
      <c r="P108" s="670">
        <v>12</v>
      </c>
      <c r="Q108" s="670"/>
      <c r="R108" s="161"/>
      <c r="S108" s="161"/>
      <c r="T108" s="162" t="e">
        <f t="shared" si="9"/>
        <v>#DIV/0!</v>
      </c>
      <c r="U108" s="162">
        <f t="shared" si="10"/>
        <v>0</v>
      </c>
      <c r="V108" s="162">
        <f t="shared" si="11"/>
        <v>0</v>
      </c>
      <c r="W108" s="162">
        <f t="shared" si="12"/>
        <v>0</v>
      </c>
      <c r="X108" s="163">
        <f>IF(P108="nio",0,IF(P108&gt;0,VLOOKUP(I108,'3-Productie normen'!A:N,VLOOKUP(P108,'3-Productie normen'!Q:R,2,FALSE),FALSE)))</f>
        <v>0</v>
      </c>
      <c r="Y108" s="163">
        <f t="shared" si="13"/>
        <v>0</v>
      </c>
      <c r="Z108" s="163">
        <f t="shared" si="14"/>
        <v>0</v>
      </c>
      <c r="AA108" s="163">
        <f t="shared" si="15"/>
        <v>0</v>
      </c>
      <c r="AB108" s="164" t="str">
        <f>VLOOKUP(I108,'3-Productie normen'!A:N,10,FALSE)</f>
        <v>V</v>
      </c>
      <c r="AC108" s="164"/>
      <c r="AE108" s="128">
        <f t="shared" si="23"/>
        <v>180</v>
      </c>
    </row>
    <row r="109" spans="1:31" ht="14.1" customHeight="1">
      <c r="A109" s="145">
        <v>111</v>
      </c>
      <c r="B109" s="159" t="s">
        <v>287</v>
      </c>
      <c r="C109" s="625"/>
      <c r="D109" s="536" t="s">
        <v>400</v>
      </c>
      <c r="E109" s="125" t="s">
        <v>398</v>
      </c>
      <c r="F109" s="125" t="s">
        <v>399</v>
      </c>
      <c r="G109" s="125"/>
      <c r="H109" s="125"/>
      <c r="I109" s="159" t="s">
        <v>218</v>
      </c>
      <c r="J109" s="661" t="s">
        <v>1315</v>
      </c>
      <c r="K109" s="545">
        <v>15</v>
      </c>
      <c r="L109" s="483">
        <v>1</v>
      </c>
      <c r="M109" s="483">
        <v>1</v>
      </c>
      <c r="N109" s="483"/>
      <c r="O109" s="483"/>
      <c r="P109" s="670">
        <v>12</v>
      </c>
      <c r="Q109" s="670"/>
      <c r="R109" s="161"/>
      <c r="S109" s="161"/>
      <c r="T109" s="162" t="e">
        <f t="shared" si="9"/>
        <v>#DIV/0!</v>
      </c>
      <c r="U109" s="162">
        <f t="shared" si="10"/>
        <v>0</v>
      </c>
      <c r="V109" s="162">
        <f t="shared" si="11"/>
        <v>0</v>
      </c>
      <c r="W109" s="162">
        <f t="shared" si="12"/>
        <v>0</v>
      </c>
      <c r="X109" s="163">
        <f>IF(P109="nio",0,IF(P109&gt;0,VLOOKUP(I109,'3-Productie normen'!A:N,VLOOKUP(P109,'3-Productie normen'!Q:R,2,FALSE),FALSE)))</f>
        <v>0</v>
      </c>
      <c r="Y109" s="163">
        <f t="shared" si="13"/>
        <v>0</v>
      </c>
      <c r="Z109" s="163">
        <f t="shared" si="14"/>
        <v>0</v>
      </c>
      <c r="AA109" s="163">
        <f t="shared" si="15"/>
        <v>0</v>
      </c>
      <c r="AB109" s="164" t="str">
        <f>VLOOKUP(I109,'3-Productie normen'!A:N,10,FALSE)</f>
        <v>V</v>
      </c>
      <c r="AC109" s="164"/>
      <c r="AE109" s="128">
        <f t="shared" si="23"/>
        <v>180</v>
      </c>
    </row>
    <row r="110" spans="1:31" ht="14.1" customHeight="1">
      <c r="A110" s="145">
        <v>112</v>
      </c>
      <c r="B110" s="159" t="s">
        <v>287</v>
      </c>
      <c r="C110" s="625"/>
      <c r="D110" s="536" t="s">
        <v>401</v>
      </c>
      <c r="E110" s="125" t="s">
        <v>314</v>
      </c>
      <c r="F110" s="125" t="s">
        <v>334</v>
      </c>
      <c r="G110" s="125"/>
      <c r="H110" s="125"/>
      <c r="I110" s="169" t="s">
        <v>769</v>
      </c>
      <c r="J110" s="661" t="s">
        <v>1315</v>
      </c>
      <c r="K110" s="545">
        <v>30</v>
      </c>
      <c r="L110" s="483">
        <v>1</v>
      </c>
      <c r="M110" s="483">
        <v>1</v>
      </c>
      <c r="N110" s="483"/>
      <c r="O110" s="483"/>
      <c r="P110" s="670">
        <v>104</v>
      </c>
      <c r="Q110" s="670"/>
      <c r="R110" s="161"/>
      <c r="S110" s="161"/>
      <c r="T110" s="162" t="e">
        <f t="shared" si="9"/>
        <v>#DIV/0!</v>
      </c>
      <c r="U110" s="162">
        <f t="shared" si="10"/>
        <v>0</v>
      </c>
      <c r="V110" s="162">
        <f t="shared" si="11"/>
        <v>0</v>
      </c>
      <c r="W110" s="162">
        <f t="shared" si="12"/>
        <v>0</v>
      </c>
      <c r="X110" s="163">
        <f>IF(P110="nio",0,IF(P110&gt;0,VLOOKUP(I110,'3-Productie normen'!A:N,VLOOKUP(P110,'3-Productie normen'!Q:R,2,FALSE),FALSE)))</f>
        <v>0</v>
      </c>
      <c r="Y110" s="163">
        <f t="shared" si="13"/>
        <v>0</v>
      </c>
      <c r="Z110" s="163">
        <f t="shared" si="14"/>
        <v>0</v>
      </c>
      <c r="AA110" s="163">
        <f t="shared" si="15"/>
        <v>0</v>
      </c>
      <c r="AB110" s="164" t="str">
        <f>VLOOKUP(I110,'3-Productie normen'!A:N,10,FALSE)</f>
        <v>B</v>
      </c>
      <c r="AC110" s="164"/>
      <c r="AE110" s="128">
        <f t="shared" si="23"/>
        <v>3120</v>
      </c>
    </row>
    <row r="111" spans="1:31" ht="14.1" customHeight="1">
      <c r="A111" s="145">
        <v>113</v>
      </c>
      <c r="B111" s="159" t="s">
        <v>287</v>
      </c>
      <c r="C111" s="625"/>
      <c r="D111" s="536" t="s">
        <v>402</v>
      </c>
      <c r="E111" s="125" t="s">
        <v>403</v>
      </c>
      <c r="F111" s="125" t="s">
        <v>404</v>
      </c>
      <c r="G111" s="125"/>
      <c r="H111" s="125"/>
      <c r="I111" s="159" t="s">
        <v>767</v>
      </c>
      <c r="J111" s="661" t="s">
        <v>308</v>
      </c>
      <c r="K111" s="545">
        <v>21</v>
      </c>
      <c r="L111" s="483">
        <v>1</v>
      </c>
      <c r="M111" s="483">
        <v>1</v>
      </c>
      <c r="N111" s="483"/>
      <c r="O111" s="483"/>
      <c r="P111" s="670">
        <v>255</v>
      </c>
      <c r="Q111" s="670"/>
      <c r="R111" s="161"/>
      <c r="S111" s="161"/>
      <c r="T111" s="162" t="e">
        <f t="shared" si="9"/>
        <v>#DIV/0!</v>
      </c>
      <c r="U111" s="162">
        <f t="shared" si="10"/>
        <v>0</v>
      </c>
      <c r="V111" s="162">
        <f t="shared" si="11"/>
        <v>0</v>
      </c>
      <c r="W111" s="162">
        <f t="shared" si="12"/>
        <v>0</v>
      </c>
      <c r="X111" s="163">
        <f>IF(P111="nio",0,IF(P111&gt;0,VLOOKUP(I111,'3-Productie normen'!A:N,VLOOKUP(P111,'3-Productie normen'!Q:R,2,FALSE),FALSE)))</f>
        <v>0</v>
      </c>
      <c r="Y111" s="163">
        <f t="shared" si="13"/>
        <v>0</v>
      </c>
      <c r="Z111" s="163">
        <f t="shared" si="14"/>
        <v>0</v>
      </c>
      <c r="AA111" s="163">
        <f t="shared" si="15"/>
        <v>0</v>
      </c>
      <c r="AB111" s="164" t="str">
        <f>VLOOKUP(I111,'3-Productie normen'!A:N,10,FALSE)</f>
        <v>B</v>
      </c>
      <c r="AC111" s="164"/>
      <c r="AE111" s="128">
        <f t="shared" si="23"/>
        <v>5355</v>
      </c>
    </row>
    <row r="112" spans="1:31" ht="14.1" customHeight="1">
      <c r="A112" s="145">
        <v>114</v>
      </c>
      <c r="B112" s="159" t="s">
        <v>287</v>
      </c>
      <c r="C112" s="625"/>
      <c r="D112" s="536" t="s">
        <v>405</v>
      </c>
      <c r="E112" s="125" t="s">
        <v>316</v>
      </c>
      <c r="F112" s="125" t="s">
        <v>406</v>
      </c>
      <c r="G112" s="125"/>
      <c r="H112" s="125"/>
      <c r="I112" s="169" t="s">
        <v>749</v>
      </c>
      <c r="J112" s="661" t="s">
        <v>1315</v>
      </c>
      <c r="K112" s="545">
        <v>73</v>
      </c>
      <c r="L112" s="483">
        <v>1</v>
      </c>
      <c r="M112" s="483">
        <v>1</v>
      </c>
      <c r="N112" s="483"/>
      <c r="O112" s="483"/>
      <c r="P112" s="670">
        <v>52</v>
      </c>
      <c r="Q112" s="670"/>
      <c r="R112" s="161"/>
      <c r="S112" s="161"/>
      <c r="T112" s="162" t="e">
        <f t="shared" si="9"/>
        <v>#DIV/0!</v>
      </c>
      <c r="U112" s="162">
        <f t="shared" si="10"/>
        <v>0</v>
      </c>
      <c r="V112" s="162">
        <f t="shared" si="11"/>
        <v>0</v>
      </c>
      <c r="W112" s="162">
        <f t="shared" si="12"/>
        <v>0</v>
      </c>
      <c r="X112" s="163">
        <f>IF(P112="nio",0,IF(P112&gt;0,VLOOKUP(I112,'3-Productie normen'!A:N,VLOOKUP(P112,'3-Productie normen'!Q:R,2,FALSE),FALSE)))</f>
        <v>0</v>
      </c>
      <c r="Y112" s="163">
        <f t="shared" si="13"/>
        <v>0</v>
      </c>
      <c r="Z112" s="163">
        <f t="shared" si="14"/>
        <v>0</v>
      </c>
      <c r="AA112" s="163">
        <f t="shared" si="15"/>
        <v>0</v>
      </c>
      <c r="AB112" s="164" t="str">
        <f>VLOOKUP(I112,'3-Productie normen'!A:N,10,FALSE)</f>
        <v>V</v>
      </c>
      <c r="AC112" s="164"/>
      <c r="AE112" s="128">
        <f t="shared" si="23"/>
        <v>3796</v>
      </c>
    </row>
    <row r="113" spans="1:31" ht="14.1" customHeight="1">
      <c r="A113" s="145">
        <v>115</v>
      </c>
      <c r="B113" s="159" t="s">
        <v>287</v>
      </c>
      <c r="C113" s="625"/>
      <c r="D113" s="536" t="s">
        <v>407</v>
      </c>
      <c r="E113" s="125" t="s">
        <v>408</v>
      </c>
      <c r="F113" s="125" t="s">
        <v>409</v>
      </c>
      <c r="G113" s="125"/>
      <c r="H113" s="125"/>
      <c r="I113" s="169" t="s">
        <v>771</v>
      </c>
      <c r="J113" s="661" t="s">
        <v>1315</v>
      </c>
      <c r="K113" s="545">
        <v>71</v>
      </c>
      <c r="L113" s="483">
        <v>1</v>
      </c>
      <c r="M113" s="483">
        <v>1</v>
      </c>
      <c r="N113" s="483"/>
      <c r="O113" s="483"/>
      <c r="P113" s="670">
        <v>104</v>
      </c>
      <c r="Q113" s="670"/>
      <c r="R113" s="161"/>
      <c r="S113" s="161"/>
      <c r="T113" s="162" t="e">
        <f t="shared" si="9"/>
        <v>#DIV/0!</v>
      </c>
      <c r="U113" s="162">
        <f t="shared" si="10"/>
        <v>0</v>
      </c>
      <c r="V113" s="162">
        <f t="shared" si="11"/>
        <v>0</v>
      </c>
      <c r="W113" s="162">
        <f t="shared" si="12"/>
        <v>0</v>
      </c>
      <c r="X113" s="163">
        <f>IF(P113="nio",0,IF(P113&gt;0,VLOOKUP(I113,'3-Productie normen'!A:N,VLOOKUP(P113,'3-Productie normen'!Q:R,2,FALSE),FALSE)))</f>
        <v>0</v>
      </c>
      <c r="Y113" s="163">
        <f t="shared" si="13"/>
        <v>0</v>
      </c>
      <c r="Z113" s="163">
        <f t="shared" si="14"/>
        <v>0</v>
      </c>
      <c r="AA113" s="163">
        <f t="shared" si="15"/>
        <v>0</v>
      </c>
      <c r="AB113" s="164" t="str">
        <f>VLOOKUP(I113,'3-Productie normen'!A:N,10,FALSE)</f>
        <v>SP</v>
      </c>
      <c r="AC113" s="164"/>
      <c r="AE113" s="128">
        <f t="shared" si="23"/>
        <v>7384</v>
      </c>
    </row>
    <row r="114" spans="1:31" ht="14.1" customHeight="1">
      <c r="A114" s="145">
        <v>116</v>
      </c>
      <c r="B114" s="159" t="s">
        <v>287</v>
      </c>
      <c r="C114" s="625"/>
      <c r="D114" s="536" t="s">
        <v>410</v>
      </c>
      <c r="E114" s="125" t="s">
        <v>320</v>
      </c>
      <c r="F114" s="125" t="s">
        <v>353</v>
      </c>
      <c r="G114" s="125"/>
      <c r="H114" s="125"/>
      <c r="I114" s="125" t="s">
        <v>17</v>
      </c>
      <c r="J114" s="661" t="s">
        <v>322</v>
      </c>
      <c r="K114" s="545">
        <v>2</v>
      </c>
      <c r="L114" s="483">
        <v>1</v>
      </c>
      <c r="M114" s="483">
        <v>1</v>
      </c>
      <c r="N114" s="483"/>
      <c r="O114" s="483"/>
      <c r="P114" s="670">
        <v>255</v>
      </c>
      <c r="Q114" s="670"/>
      <c r="R114" s="161"/>
      <c r="S114" s="161"/>
      <c r="T114" s="162" t="e">
        <f t="shared" si="9"/>
        <v>#DIV/0!</v>
      </c>
      <c r="U114" s="162">
        <f t="shared" si="10"/>
        <v>0</v>
      </c>
      <c r="V114" s="162">
        <f t="shared" si="11"/>
        <v>0</v>
      </c>
      <c r="W114" s="162">
        <f t="shared" si="12"/>
        <v>0</v>
      </c>
      <c r="X114" s="163">
        <f>IF(P114="nio",0,IF(P114&gt;0,VLOOKUP(I114,'3-Productie normen'!A:N,VLOOKUP(P114,'3-Productie normen'!Q:R,2,FALSE),FALSE)))</f>
        <v>0</v>
      </c>
      <c r="Y114" s="163">
        <f t="shared" si="13"/>
        <v>0</v>
      </c>
      <c r="Z114" s="163">
        <f t="shared" si="14"/>
        <v>0</v>
      </c>
      <c r="AA114" s="163">
        <f t="shared" si="15"/>
        <v>0</v>
      </c>
      <c r="AB114" s="164" t="str">
        <f>VLOOKUP(I114,'3-Productie normen'!A:N,10,FALSE)</f>
        <v>S</v>
      </c>
      <c r="AC114" s="164"/>
      <c r="AE114" s="128">
        <f t="shared" si="23"/>
        <v>510</v>
      </c>
    </row>
    <row r="115" spans="1:31" ht="14.1" customHeight="1">
      <c r="A115" s="145">
        <v>117</v>
      </c>
      <c r="B115" s="159" t="s">
        <v>287</v>
      </c>
      <c r="C115" s="625"/>
      <c r="D115" s="536" t="s">
        <v>411</v>
      </c>
      <c r="E115" s="125" t="s">
        <v>314</v>
      </c>
      <c r="F115" s="125" t="s">
        <v>334</v>
      </c>
      <c r="G115" s="125"/>
      <c r="H115" s="125"/>
      <c r="I115" s="125" t="s">
        <v>769</v>
      </c>
      <c r="J115" s="661" t="s">
        <v>1315</v>
      </c>
      <c r="K115" s="545">
        <v>31</v>
      </c>
      <c r="L115" s="483">
        <v>1</v>
      </c>
      <c r="M115" s="483">
        <v>1</v>
      </c>
      <c r="N115" s="483"/>
      <c r="O115" s="483"/>
      <c r="P115" s="670">
        <v>104</v>
      </c>
      <c r="Q115" s="670"/>
      <c r="R115" s="161"/>
      <c r="S115" s="161"/>
      <c r="T115" s="162" t="e">
        <f t="shared" si="9"/>
        <v>#DIV/0!</v>
      </c>
      <c r="U115" s="162">
        <f t="shared" si="10"/>
        <v>0</v>
      </c>
      <c r="V115" s="162">
        <f t="shared" si="11"/>
        <v>0</v>
      </c>
      <c r="W115" s="162">
        <f t="shared" si="12"/>
        <v>0</v>
      </c>
      <c r="X115" s="163">
        <f>IF(P115="nio",0,IF(P115&gt;0,VLOOKUP(I115,'3-Productie normen'!A:N,VLOOKUP(P115,'3-Productie normen'!Q:R,2,FALSE),FALSE)))</f>
        <v>0</v>
      </c>
      <c r="Y115" s="163">
        <f t="shared" si="13"/>
        <v>0</v>
      </c>
      <c r="Z115" s="163">
        <f t="shared" si="14"/>
        <v>0</v>
      </c>
      <c r="AA115" s="163">
        <f t="shared" si="15"/>
        <v>0</v>
      </c>
      <c r="AB115" s="164" t="str">
        <f>VLOOKUP(I115,'3-Productie normen'!A:N,10,FALSE)</f>
        <v>B</v>
      </c>
      <c r="AC115" s="164"/>
      <c r="AE115" s="128">
        <f t="shared" si="23"/>
        <v>3224</v>
      </c>
    </row>
    <row r="116" spans="1:31" ht="14.1" customHeight="1">
      <c r="A116" s="145">
        <v>118</v>
      </c>
      <c r="B116" s="159" t="s">
        <v>287</v>
      </c>
      <c r="C116" s="625"/>
      <c r="D116" s="536" t="s">
        <v>325</v>
      </c>
      <c r="E116" s="125" t="s">
        <v>314</v>
      </c>
      <c r="F116" s="125" t="s">
        <v>334</v>
      </c>
      <c r="G116" s="125"/>
      <c r="H116" s="125"/>
      <c r="I116" s="169" t="s">
        <v>769</v>
      </c>
      <c r="J116" s="661" t="s">
        <v>1315</v>
      </c>
      <c r="K116" s="545">
        <v>15</v>
      </c>
      <c r="L116" s="483">
        <v>1</v>
      </c>
      <c r="M116" s="483">
        <v>1</v>
      </c>
      <c r="N116" s="483"/>
      <c r="O116" s="483"/>
      <c r="P116" s="670">
        <v>104</v>
      </c>
      <c r="Q116" s="670"/>
      <c r="R116" s="161"/>
      <c r="S116" s="161"/>
      <c r="T116" s="162" t="e">
        <f t="shared" ref="T116:T180" si="77">IF(P116="nio",0,IF(P116&gt;0,P116*K116/X116,0))*L116</f>
        <v>#DIV/0!</v>
      </c>
      <c r="U116" s="162">
        <f t="shared" ref="U116:U180" si="78">IF(Q116&gt;0,Q116*K116/Y116,0)*M116</f>
        <v>0</v>
      </c>
      <c r="V116" s="162">
        <f t="shared" ref="V116:V180" si="79">IF(R116&gt;0,R116*K116/Z116,0)*N116</f>
        <v>0</v>
      </c>
      <c r="W116" s="162">
        <f t="shared" ref="W116:W180" si="80">IF(S116&gt;0,S116*K116/AA116,0)*O116</f>
        <v>0</v>
      </c>
      <c r="X116" s="163">
        <f>IF(P116="nio",0,IF(P116&gt;0,VLOOKUP(I116,'3-Productie normen'!A:N,VLOOKUP(P116,'3-Productie normen'!Q:R,2,FALSE),FALSE)))</f>
        <v>0</v>
      </c>
      <c r="Y116" s="163">
        <f t="shared" ref="Y116:Y180" si="81">IF(Q116&gt;0,X116*$Y$8,0)</f>
        <v>0</v>
      </c>
      <c r="Z116" s="163">
        <f t="shared" ref="Z116:Z180" si="82">IF(R116&gt;0,X116*$Z$8,0)</f>
        <v>0</v>
      </c>
      <c r="AA116" s="163">
        <f t="shared" ref="AA116:AA180" si="83">IF(S116&gt;0,X116*$AA$8,0)</f>
        <v>0</v>
      </c>
      <c r="AB116" s="164" t="str">
        <f>VLOOKUP(I116,'3-Productie normen'!A:N,10,FALSE)</f>
        <v>B</v>
      </c>
      <c r="AC116" s="164"/>
      <c r="AE116" s="128">
        <f t="shared" si="23"/>
        <v>1560</v>
      </c>
    </row>
    <row r="117" spans="1:31" ht="14.1" customHeight="1">
      <c r="A117" s="145">
        <v>119</v>
      </c>
      <c r="B117" s="159" t="s">
        <v>287</v>
      </c>
      <c r="C117" s="625"/>
      <c r="D117" s="536" t="s">
        <v>326</v>
      </c>
      <c r="E117" s="125" t="s">
        <v>314</v>
      </c>
      <c r="F117" s="125" t="s">
        <v>334</v>
      </c>
      <c r="G117" s="125"/>
      <c r="H117" s="125"/>
      <c r="I117" s="125" t="s">
        <v>769</v>
      </c>
      <c r="J117" s="160" t="s">
        <v>1315</v>
      </c>
      <c r="K117" s="545">
        <v>15</v>
      </c>
      <c r="L117" s="483">
        <v>1</v>
      </c>
      <c r="M117" s="483">
        <v>1</v>
      </c>
      <c r="N117" s="483"/>
      <c r="O117" s="483"/>
      <c r="P117" s="670">
        <v>104</v>
      </c>
      <c r="Q117" s="670"/>
      <c r="R117" s="161"/>
      <c r="S117" s="161"/>
      <c r="T117" s="162" t="e">
        <f t="shared" si="77"/>
        <v>#DIV/0!</v>
      </c>
      <c r="U117" s="162">
        <f t="shared" si="78"/>
        <v>0</v>
      </c>
      <c r="V117" s="162">
        <f t="shared" si="79"/>
        <v>0</v>
      </c>
      <c r="W117" s="162">
        <f t="shared" si="80"/>
        <v>0</v>
      </c>
      <c r="X117" s="163">
        <f>IF(P117="nio",0,IF(P117&gt;0,VLOOKUP(I117,'3-Productie normen'!A:N,VLOOKUP(P117,'3-Productie normen'!Q:R,2,FALSE),FALSE)))</f>
        <v>0</v>
      </c>
      <c r="Y117" s="163">
        <f t="shared" si="81"/>
        <v>0</v>
      </c>
      <c r="Z117" s="163">
        <f t="shared" si="82"/>
        <v>0</v>
      </c>
      <c r="AA117" s="163">
        <f t="shared" si="83"/>
        <v>0</v>
      </c>
      <c r="AB117" s="164" t="str">
        <f>VLOOKUP(I117,'3-Productie normen'!A:N,10,FALSE)</f>
        <v>B</v>
      </c>
      <c r="AC117" s="164"/>
      <c r="AE117" s="128">
        <f t="shared" ref="AE117:AE181" si="84">SUM(P117:S117)*K117</f>
        <v>1560</v>
      </c>
    </row>
    <row r="118" spans="1:31" ht="14.1" customHeight="1">
      <c r="A118" s="145">
        <v>120</v>
      </c>
      <c r="B118" s="159" t="s">
        <v>287</v>
      </c>
      <c r="C118" s="625"/>
      <c r="D118" s="536" t="s">
        <v>328</v>
      </c>
      <c r="E118" s="125" t="s">
        <v>314</v>
      </c>
      <c r="F118" s="125" t="s">
        <v>334</v>
      </c>
      <c r="G118" s="125"/>
      <c r="H118" s="125"/>
      <c r="I118" s="159" t="s">
        <v>769</v>
      </c>
      <c r="J118" s="661" t="s">
        <v>1315</v>
      </c>
      <c r="K118" s="545">
        <v>15</v>
      </c>
      <c r="L118" s="483">
        <v>1</v>
      </c>
      <c r="M118" s="483">
        <v>1</v>
      </c>
      <c r="N118" s="483"/>
      <c r="O118" s="483"/>
      <c r="P118" s="670">
        <v>104</v>
      </c>
      <c r="Q118" s="670"/>
      <c r="R118" s="161"/>
      <c r="S118" s="161"/>
      <c r="T118" s="162" t="e">
        <f t="shared" si="77"/>
        <v>#DIV/0!</v>
      </c>
      <c r="U118" s="162">
        <f t="shared" si="78"/>
        <v>0</v>
      </c>
      <c r="V118" s="162">
        <f t="shared" si="79"/>
        <v>0</v>
      </c>
      <c r="W118" s="162">
        <f t="shared" si="80"/>
        <v>0</v>
      </c>
      <c r="X118" s="163">
        <f>IF(P118="nio",0,IF(P118&gt;0,VLOOKUP(I118,'3-Productie normen'!A:N,VLOOKUP(P118,'3-Productie normen'!Q:R,2,FALSE),FALSE)))</f>
        <v>0</v>
      </c>
      <c r="Y118" s="163">
        <f t="shared" si="81"/>
        <v>0</v>
      </c>
      <c r="Z118" s="163">
        <f t="shared" si="82"/>
        <v>0</v>
      </c>
      <c r="AA118" s="163">
        <f t="shared" si="83"/>
        <v>0</v>
      </c>
      <c r="AB118" s="164" t="str">
        <f>VLOOKUP(I118,'3-Productie normen'!A:N,10,FALSE)</f>
        <v>B</v>
      </c>
      <c r="AC118" s="164"/>
      <c r="AE118" s="128">
        <f t="shared" si="84"/>
        <v>1560</v>
      </c>
    </row>
    <row r="119" spans="1:31" ht="14.1" customHeight="1">
      <c r="A119" s="145">
        <v>121</v>
      </c>
      <c r="B119" s="159" t="s">
        <v>287</v>
      </c>
      <c r="C119" s="625"/>
      <c r="D119" s="536" t="s">
        <v>332</v>
      </c>
      <c r="E119" s="125" t="s">
        <v>314</v>
      </c>
      <c r="F119" s="125" t="s">
        <v>334</v>
      </c>
      <c r="G119" s="125"/>
      <c r="H119" s="125"/>
      <c r="I119" s="125" t="s">
        <v>769</v>
      </c>
      <c r="J119" s="661" t="s">
        <v>1315</v>
      </c>
      <c r="K119" s="545">
        <v>15</v>
      </c>
      <c r="L119" s="483">
        <v>1</v>
      </c>
      <c r="M119" s="483">
        <v>1</v>
      </c>
      <c r="N119" s="483"/>
      <c r="O119" s="483"/>
      <c r="P119" s="670">
        <v>104</v>
      </c>
      <c r="Q119" s="670"/>
      <c r="R119" s="161"/>
      <c r="S119" s="161"/>
      <c r="T119" s="162" t="e">
        <f t="shared" si="77"/>
        <v>#DIV/0!</v>
      </c>
      <c r="U119" s="162">
        <f t="shared" si="78"/>
        <v>0</v>
      </c>
      <c r="V119" s="162">
        <f t="shared" si="79"/>
        <v>0</v>
      </c>
      <c r="W119" s="162">
        <f t="shared" si="80"/>
        <v>0</v>
      </c>
      <c r="X119" s="163">
        <f>IF(P119="nio",0,IF(P119&gt;0,VLOOKUP(I119,'3-Productie normen'!A:N,VLOOKUP(P119,'3-Productie normen'!Q:R,2,FALSE),FALSE)))</f>
        <v>0</v>
      </c>
      <c r="Y119" s="163">
        <f t="shared" si="81"/>
        <v>0</v>
      </c>
      <c r="Z119" s="163">
        <f t="shared" si="82"/>
        <v>0</v>
      </c>
      <c r="AA119" s="163">
        <f t="shared" si="83"/>
        <v>0</v>
      </c>
      <c r="AB119" s="164" t="str">
        <f>VLOOKUP(I119,'3-Productie normen'!A:N,10,FALSE)</f>
        <v>B</v>
      </c>
      <c r="AC119" s="164"/>
      <c r="AE119" s="128">
        <f t="shared" si="84"/>
        <v>1560</v>
      </c>
    </row>
    <row r="120" spans="1:31" ht="14.1" customHeight="1">
      <c r="A120" s="145">
        <v>122</v>
      </c>
      <c r="B120" s="159" t="s">
        <v>287</v>
      </c>
      <c r="C120" s="625"/>
      <c r="D120" s="536" t="s">
        <v>335</v>
      </c>
      <c r="E120" s="125" t="s">
        <v>314</v>
      </c>
      <c r="F120" s="125" t="s">
        <v>334</v>
      </c>
      <c r="G120" s="125"/>
      <c r="H120" s="125"/>
      <c r="I120" s="125" t="s">
        <v>769</v>
      </c>
      <c r="J120" s="160" t="s">
        <v>1315</v>
      </c>
      <c r="K120" s="545">
        <v>15</v>
      </c>
      <c r="L120" s="483">
        <v>1</v>
      </c>
      <c r="M120" s="483">
        <v>1</v>
      </c>
      <c r="N120" s="483"/>
      <c r="O120" s="483"/>
      <c r="P120" s="670">
        <v>104</v>
      </c>
      <c r="Q120" s="670"/>
      <c r="R120" s="161"/>
      <c r="S120" s="161"/>
      <c r="T120" s="162" t="e">
        <f t="shared" si="77"/>
        <v>#DIV/0!</v>
      </c>
      <c r="U120" s="162">
        <f t="shared" si="78"/>
        <v>0</v>
      </c>
      <c r="V120" s="162">
        <f t="shared" si="79"/>
        <v>0</v>
      </c>
      <c r="W120" s="162">
        <f t="shared" si="80"/>
        <v>0</v>
      </c>
      <c r="X120" s="163">
        <f>IF(P120="nio",0,IF(P120&gt;0,VLOOKUP(I120,'3-Productie normen'!A:N,VLOOKUP(P120,'3-Productie normen'!Q:R,2,FALSE),FALSE)))</f>
        <v>0</v>
      </c>
      <c r="Y120" s="163">
        <f t="shared" si="81"/>
        <v>0</v>
      </c>
      <c r="Z120" s="163">
        <f t="shared" si="82"/>
        <v>0</v>
      </c>
      <c r="AA120" s="163">
        <f t="shared" si="83"/>
        <v>0</v>
      </c>
      <c r="AB120" s="164" t="str">
        <f>VLOOKUP(I120,'3-Productie normen'!A:N,10,FALSE)</f>
        <v>B</v>
      </c>
      <c r="AC120" s="164"/>
      <c r="AE120" s="128">
        <f t="shared" si="84"/>
        <v>1560</v>
      </c>
    </row>
    <row r="121" spans="1:31" ht="14.1" customHeight="1">
      <c r="A121" s="145">
        <v>123</v>
      </c>
      <c r="B121" s="159" t="s">
        <v>287</v>
      </c>
      <c r="C121" s="625"/>
      <c r="D121" s="536" t="s">
        <v>338</v>
      </c>
      <c r="E121" s="125" t="s">
        <v>314</v>
      </c>
      <c r="F121" s="125" t="s">
        <v>334</v>
      </c>
      <c r="G121" s="125"/>
      <c r="H121" s="125"/>
      <c r="I121" s="169" t="s">
        <v>769</v>
      </c>
      <c r="J121" s="661" t="s">
        <v>1315</v>
      </c>
      <c r="K121" s="545">
        <v>15</v>
      </c>
      <c r="L121" s="483">
        <v>1</v>
      </c>
      <c r="M121" s="483">
        <v>1</v>
      </c>
      <c r="N121" s="483"/>
      <c r="O121" s="483"/>
      <c r="P121" s="670">
        <v>104</v>
      </c>
      <c r="Q121" s="670"/>
      <c r="R121" s="161"/>
      <c r="S121" s="161"/>
      <c r="T121" s="162" t="e">
        <f t="shared" si="77"/>
        <v>#DIV/0!</v>
      </c>
      <c r="U121" s="162">
        <f t="shared" si="78"/>
        <v>0</v>
      </c>
      <c r="V121" s="162">
        <f t="shared" si="79"/>
        <v>0</v>
      </c>
      <c r="W121" s="162">
        <f t="shared" si="80"/>
        <v>0</v>
      </c>
      <c r="X121" s="163">
        <f>IF(P121="nio",0,IF(P121&gt;0,VLOOKUP(I121,'3-Productie normen'!A:N,VLOOKUP(P121,'3-Productie normen'!Q:R,2,FALSE),FALSE)))</f>
        <v>0</v>
      </c>
      <c r="Y121" s="163">
        <f t="shared" si="81"/>
        <v>0</v>
      </c>
      <c r="Z121" s="163">
        <f t="shared" si="82"/>
        <v>0</v>
      </c>
      <c r="AA121" s="163">
        <f t="shared" si="83"/>
        <v>0</v>
      </c>
      <c r="AB121" s="164" t="str">
        <f>VLOOKUP(I121,'3-Productie normen'!A:N,10,FALSE)</f>
        <v>B</v>
      </c>
      <c r="AC121" s="164"/>
      <c r="AE121" s="128">
        <f t="shared" si="84"/>
        <v>1560</v>
      </c>
    </row>
    <row r="122" spans="1:31" ht="14.1" customHeight="1">
      <c r="A122" s="145">
        <v>124</v>
      </c>
      <c r="B122" s="159" t="s">
        <v>287</v>
      </c>
      <c r="C122" s="625"/>
      <c r="D122" s="536" t="s">
        <v>339</v>
      </c>
      <c r="E122" s="125" t="s">
        <v>314</v>
      </c>
      <c r="F122" s="125" t="s">
        <v>334</v>
      </c>
      <c r="G122" s="125"/>
      <c r="H122" s="125"/>
      <c r="I122" s="169" t="s">
        <v>769</v>
      </c>
      <c r="J122" s="661" t="s">
        <v>1315</v>
      </c>
      <c r="K122" s="545">
        <v>15</v>
      </c>
      <c r="L122" s="483">
        <v>1</v>
      </c>
      <c r="M122" s="483">
        <v>1</v>
      </c>
      <c r="N122" s="483"/>
      <c r="O122" s="483"/>
      <c r="P122" s="670">
        <v>104</v>
      </c>
      <c r="Q122" s="670"/>
      <c r="R122" s="161"/>
      <c r="S122" s="161"/>
      <c r="T122" s="162" t="e">
        <f t="shared" si="77"/>
        <v>#DIV/0!</v>
      </c>
      <c r="U122" s="162">
        <f t="shared" si="78"/>
        <v>0</v>
      </c>
      <c r="V122" s="162">
        <f t="shared" si="79"/>
        <v>0</v>
      </c>
      <c r="W122" s="162">
        <f t="shared" si="80"/>
        <v>0</v>
      </c>
      <c r="X122" s="163">
        <f>IF(P122="nio",0,IF(P122&gt;0,VLOOKUP(I122,'3-Productie normen'!A:N,VLOOKUP(P122,'3-Productie normen'!Q:R,2,FALSE),FALSE)))</f>
        <v>0</v>
      </c>
      <c r="Y122" s="163">
        <f t="shared" si="81"/>
        <v>0</v>
      </c>
      <c r="Z122" s="163">
        <f t="shared" si="82"/>
        <v>0</v>
      </c>
      <c r="AA122" s="163">
        <f t="shared" si="83"/>
        <v>0</v>
      </c>
      <c r="AB122" s="164" t="str">
        <f>VLOOKUP(I122,'3-Productie normen'!A:N,10,FALSE)</f>
        <v>B</v>
      </c>
      <c r="AC122" s="164"/>
      <c r="AE122" s="128">
        <f t="shared" si="84"/>
        <v>1560</v>
      </c>
    </row>
    <row r="123" spans="1:31" ht="14.1" customHeight="1">
      <c r="A123" s="145">
        <v>125</v>
      </c>
      <c r="B123" s="159" t="s">
        <v>287</v>
      </c>
      <c r="C123" s="625"/>
      <c r="D123" s="536" t="s">
        <v>340</v>
      </c>
      <c r="E123" s="125" t="s">
        <v>314</v>
      </c>
      <c r="F123" s="125" t="s">
        <v>334</v>
      </c>
      <c r="G123" s="125"/>
      <c r="H123" s="125"/>
      <c r="I123" s="169" t="s">
        <v>769</v>
      </c>
      <c r="J123" s="661" t="s">
        <v>1315</v>
      </c>
      <c r="K123" s="545">
        <v>15</v>
      </c>
      <c r="L123" s="483">
        <v>1</v>
      </c>
      <c r="M123" s="483">
        <v>1</v>
      </c>
      <c r="N123" s="483"/>
      <c r="O123" s="483"/>
      <c r="P123" s="670">
        <v>104</v>
      </c>
      <c r="Q123" s="670"/>
      <c r="R123" s="161"/>
      <c r="S123" s="161"/>
      <c r="T123" s="162" t="e">
        <f t="shared" si="77"/>
        <v>#DIV/0!</v>
      </c>
      <c r="U123" s="162">
        <f t="shared" si="78"/>
        <v>0</v>
      </c>
      <c r="V123" s="162">
        <f t="shared" si="79"/>
        <v>0</v>
      </c>
      <c r="W123" s="162">
        <f t="shared" si="80"/>
        <v>0</v>
      </c>
      <c r="X123" s="163">
        <f>IF(P123="nio",0,IF(P123&gt;0,VLOOKUP(I123,'3-Productie normen'!A:N,VLOOKUP(P123,'3-Productie normen'!Q:R,2,FALSE),FALSE)))</f>
        <v>0</v>
      </c>
      <c r="Y123" s="163">
        <f t="shared" si="81"/>
        <v>0</v>
      </c>
      <c r="Z123" s="163">
        <f t="shared" si="82"/>
        <v>0</v>
      </c>
      <c r="AA123" s="163">
        <f t="shared" si="83"/>
        <v>0</v>
      </c>
      <c r="AB123" s="164" t="str">
        <f>VLOOKUP(I123,'3-Productie normen'!A:N,10,FALSE)</f>
        <v>B</v>
      </c>
      <c r="AC123" s="164"/>
      <c r="AE123" s="128">
        <f t="shared" si="84"/>
        <v>1560</v>
      </c>
    </row>
    <row r="124" spans="1:31" ht="14.1" customHeight="1">
      <c r="A124" s="145">
        <v>126</v>
      </c>
      <c r="B124" s="159" t="s">
        <v>287</v>
      </c>
      <c r="C124" s="625"/>
      <c r="D124" s="536" t="s">
        <v>341</v>
      </c>
      <c r="E124" s="125" t="s">
        <v>314</v>
      </c>
      <c r="F124" s="125" t="s">
        <v>334</v>
      </c>
      <c r="G124" s="125"/>
      <c r="H124" s="125"/>
      <c r="I124" s="169" t="s">
        <v>769</v>
      </c>
      <c r="J124" s="661" t="s">
        <v>1315</v>
      </c>
      <c r="K124" s="545">
        <v>15</v>
      </c>
      <c r="L124" s="483">
        <v>1</v>
      </c>
      <c r="M124" s="483">
        <v>1</v>
      </c>
      <c r="N124" s="483"/>
      <c r="O124" s="483"/>
      <c r="P124" s="670">
        <v>104</v>
      </c>
      <c r="Q124" s="670"/>
      <c r="R124" s="161"/>
      <c r="S124" s="161"/>
      <c r="T124" s="162" t="e">
        <f t="shared" si="77"/>
        <v>#DIV/0!</v>
      </c>
      <c r="U124" s="162">
        <f t="shared" si="78"/>
        <v>0</v>
      </c>
      <c r="V124" s="162">
        <f t="shared" si="79"/>
        <v>0</v>
      </c>
      <c r="W124" s="162">
        <f t="shared" si="80"/>
        <v>0</v>
      </c>
      <c r="X124" s="163">
        <f>IF(P124="nio",0,IF(P124&gt;0,VLOOKUP(I124,'3-Productie normen'!A:N,VLOOKUP(P124,'3-Productie normen'!Q:R,2,FALSE),FALSE)))</f>
        <v>0</v>
      </c>
      <c r="Y124" s="163">
        <f t="shared" si="81"/>
        <v>0</v>
      </c>
      <c r="Z124" s="163">
        <f t="shared" si="82"/>
        <v>0</v>
      </c>
      <c r="AA124" s="163">
        <f t="shared" si="83"/>
        <v>0</v>
      </c>
      <c r="AB124" s="164" t="str">
        <f>VLOOKUP(I124,'3-Productie normen'!A:N,10,FALSE)</f>
        <v>B</v>
      </c>
      <c r="AC124" s="164"/>
      <c r="AE124" s="128">
        <f t="shared" si="84"/>
        <v>1560</v>
      </c>
    </row>
    <row r="125" spans="1:31" ht="14.1" customHeight="1">
      <c r="A125" s="145">
        <v>127</v>
      </c>
      <c r="B125" s="159" t="s">
        <v>287</v>
      </c>
      <c r="C125" s="625"/>
      <c r="D125" s="536" t="s">
        <v>342</v>
      </c>
      <c r="E125" s="125" t="s">
        <v>314</v>
      </c>
      <c r="F125" s="125" t="s">
        <v>334</v>
      </c>
      <c r="G125" s="125"/>
      <c r="H125" s="125"/>
      <c r="I125" s="169" t="s">
        <v>769</v>
      </c>
      <c r="J125" s="661" t="s">
        <v>1315</v>
      </c>
      <c r="K125" s="545">
        <v>15</v>
      </c>
      <c r="L125" s="483">
        <v>1</v>
      </c>
      <c r="M125" s="483">
        <v>1</v>
      </c>
      <c r="N125" s="483"/>
      <c r="O125" s="483"/>
      <c r="P125" s="670">
        <v>104</v>
      </c>
      <c r="Q125" s="670"/>
      <c r="R125" s="161"/>
      <c r="S125" s="161"/>
      <c r="T125" s="162" t="e">
        <f t="shared" si="77"/>
        <v>#DIV/0!</v>
      </c>
      <c r="U125" s="162">
        <f t="shared" si="78"/>
        <v>0</v>
      </c>
      <c r="V125" s="162">
        <f t="shared" si="79"/>
        <v>0</v>
      </c>
      <c r="W125" s="162">
        <f t="shared" si="80"/>
        <v>0</v>
      </c>
      <c r="X125" s="163">
        <f>IF(P125="nio",0,IF(P125&gt;0,VLOOKUP(I125,'3-Productie normen'!A:N,VLOOKUP(P125,'3-Productie normen'!Q:R,2,FALSE),FALSE)))</f>
        <v>0</v>
      </c>
      <c r="Y125" s="163">
        <f t="shared" si="81"/>
        <v>0</v>
      </c>
      <c r="Z125" s="163">
        <f t="shared" si="82"/>
        <v>0</v>
      </c>
      <c r="AA125" s="163">
        <f t="shared" si="83"/>
        <v>0</v>
      </c>
      <c r="AB125" s="164" t="str">
        <f>VLOOKUP(I125,'3-Productie normen'!A:N,10,FALSE)</f>
        <v>B</v>
      </c>
      <c r="AC125" s="164"/>
      <c r="AE125" s="128">
        <f t="shared" si="84"/>
        <v>1560</v>
      </c>
    </row>
    <row r="126" spans="1:31" ht="14.1" customHeight="1">
      <c r="A126" s="145">
        <v>128</v>
      </c>
      <c r="B126" s="159" t="s">
        <v>287</v>
      </c>
      <c r="C126" s="625"/>
      <c r="D126" s="536" t="s">
        <v>344</v>
      </c>
      <c r="E126" s="125" t="s">
        <v>316</v>
      </c>
      <c r="F126" s="125" t="s">
        <v>406</v>
      </c>
      <c r="G126" s="125"/>
      <c r="H126" s="125"/>
      <c r="I126" s="169" t="s">
        <v>749</v>
      </c>
      <c r="J126" s="661" t="s">
        <v>1315</v>
      </c>
      <c r="K126" s="545">
        <v>15</v>
      </c>
      <c r="L126" s="483">
        <v>1</v>
      </c>
      <c r="M126" s="483">
        <v>1</v>
      </c>
      <c r="N126" s="483"/>
      <c r="O126" s="483"/>
      <c r="P126" s="670">
        <v>52</v>
      </c>
      <c r="Q126" s="670"/>
      <c r="R126" s="161"/>
      <c r="S126" s="161"/>
      <c r="T126" s="162" t="e">
        <f t="shared" si="77"/>
        <v>#DIV/0!</v>
      </c>
      <c r="U126" s="162">
        <f t="shared" si="78"/>
        <v>0</v>
      </c>
      <c r="V126" s="162">
        <f t="shared" si="79"/>
        <v>0</v>
      </c>
      <c r="W126" s="162">
        <f t="shared" si="80"/>
        <v>0</v>
      </c>
      <c r="X126" s="163">
        <f>IF(P126="nio",0,IF(P126&gt;0,VLOOKUP(I126,'3-Productie normen'!A:N,VLOOKUP(P126,'3-Productie normen'!Q:R,2,FALSE),FALSE)))</f>
        <v>0</v>
      </c>
      <c r="Y126" s="163">
        <f t="shared" si="81"/>
        <v>0</v>
      </c>
      <c r="Z126" s="163">
        <f t="shared" si="82"/>
        <v>0</v>
      </c>
      <c r="AA126" s="163">
        <f t="shared" si="83"/>
        <v>0</v>
      </c>
      <c r="AB126" s="164" t="str">
        <f>VLOOKUP(I126,'3-Productie normen'!A:N,10,FALSE)</f>
        <v>V</v>
      </c>
      <c r="AC126" s="164"/>
      <c r="AE126" s="128">
        <f t="shared" si="84"/>
        <v>780</v>
      </c>
    </row>
    <row r="127" spans="1:31" ht="14.1" customHeight="1">
      <c r="A127" s="145">
        <v>129</v>
      </c>
      <c r="B127" s="159" t="s">
        <v>287</v>
      </c>
      <c r="C127" s="625"/>
      <c r="D127" s="536" t="s">
        <v>345</v>
      </c>
      <c r="E127" s="125" t="s">
        <v>316</v>
      </c>
      <c r="F127" s="125" t="s">
        <v>318</v>
      </c>
      <c r="G127" s="125"/>
      <c r="H127" s="125"/>
      <c r="I127" s="169" t="s">
        <v>749</v>
      </c>
      <c r="J127" s="661" t="s">
        <v>1315</v>
      </c>
      <c r="K127" s="545">
        <v>92</v>
      </c>
      <c r="L127" s="483">
        <v>1</v>
      </c>
      <c r="M127" s="483">
        <v>1</v>
      </c>
      <c r="N127" s="483"/>
      <c r="O127" s="483"/>
      <c r="P127" s="670">
        <v>52</v>
      </c>
      <c r="Q127" s="670"/>
      <c r="R127" s="161"/>
      <c r="S127" s="161"/>
      <c r="T127" s="162" t="e">
        <f t="shared" si="77"/>
        <v>#DIV/0!</v>
      </c>
      <c r="U127" s="162">
        <f t="shared" si="78"/>
        <v>0</v>
      </c>
      <c r="V127" s="162">
        <f t="shared" si="79"/>
        <v>0</v>
      </c>
      <c r="W127" s="162">
        <f t="shared" si="80"/>
        <v>0</v>
      </c>
      <c r="X127" s="163">
        <f>IF(P127="nio",0,IF(P127&gt;0,VLOOKUP(I127,'3-Productie normen'!A:N,VLOOKUP(P127,'3-Productie normen'!Q:R,2,FALSE),FALSE)))</f>
        <v>0</v>
      </c>
      <c r="Y127" s="163">
        <f t="shared" si="81"/>
        <v>0</v>
      </c>
      <c r="Z127" s="163">
        <f t="shared" si="82"/>
        <v>0</v>
      </c>
      <c r="AA127" s="163">
        <f t="shared" si="83"/>
        <v>0</v>
      </c>
      <c r="AB127" s="164" t="str">
        <f>VLOOKUP(I127,'3-Productie normen'!A:N,10,FALSE)</f>
        <v>V</v>
      </c>
      <c r="AC127" s="164"/>
      <c r="AE127" s="128">
        <f t="shared" si="84"/>
        <v>4784</v>
      </c>
    </row>
    <row r="128" spans="1:31" ht="14.1" customHeight="1">
      <c r="A128" s="145">
        <v>130</v>
      </c>
      <c r="B128" s="159" t="s">
        <v>287</v>
      </c>
      <c r="C128" s="625"/>
      <c r="D128" s="536" t="s">
        <v>348</v>
      </c>
      <c r="E128" s="125" t="s">
        <v>314</v>
      </c>
      <c r="F128" s="125" t="s">
        <v>334</v>
      </c>
      <c r="G128" s="125"/>
      <c r="H128" s="125"/>
      <c r="I128" s="169" t="s">
        <v>769</v>
      </c>
      <c r="J128" s="661" t="s">
        <v>1315</v>
      </c>
      <c r="K128" s="545">
        <v>21</v>
      </c>
      <c r="L128" s="483">
        <v>1</v>
      </c>
      <c r="M128" s="483">
        <v>1</v>
      </c>
      <c r="N128" s="483"/>
      <c r="O128" s="483"/>
      <c r="P128" s="670">
        <v>104</v>
      </c>
      <c r="Q128" s="670"/>
      <c r="R128" s="161"/>
      <c r="S128" s="161"/>
      <c r="T128" s="162" t="e">
        <f t="shared" si="77"/>
        <v>#DIV/0!</v>
      </c>
      <c r="U128" s="162">
        <f t="shared" si="78"/>
        <v>0</v>
      </c>
      <c r="V128" s="162">
        <f t="shared" si="79"/>
        <v>0</v>
      </c>
      <c r="W128" s="162">
        <f t="shared" si="80"/>
        <v>0</v>
      </c>
      <c r="X128" s="163">
        <f>IF(P128="nio",0,IF(P128&gt;0,VLOOKUP(I128,'3-Productie normen'!A:N,VLOOKUP(P128,'3-Productie normen'!Q:R,2,FALSE),FALSE)))</f>
        <v>0</v>
      </c>
      <c r="Y128" s="163">
        <f t="shared" si="81"/>
        <v>0</v>
      </c>
      <c r="Z128" s="163">
        <f t="shared" si="82"/>
        <v>0</v>
      </c>
      <c r="AA128" s="163">
        <f t="shared" si="83"/>
        <v>0</v>
      </c>
      <c r="AB128" s="164" t="str">
        <f>VLOOKUP(I128,'3-Productie normen'!A:N,10,FALSE)</f>
        <v>B</v>
      </c>
      <c r="AC128" s="164"/>
      <c r="AE128" s="128">
        <f t="shared" si="84"/>
        <v>2184</v>
      </c>
    </row>
    <row r="129" spans="1:31" ht="14.1" customHeight="1">
      <c r="A129" s="145">
        <v>131</v>
      </c>
      <c r="B129" s="159" t="s">
        <v>287</v>
      </c>
      <c r="C129" s="625"/>
      <c r="D129" s="536" t="s">
        <v>351</v>
      </c>
      <c r="E129" s="125" t="s">
        <v>314</v>
      </c>
      <c r="F129" s="125" t="s">
        <v>334</v>
      </c>
      <c r="G129" s="125"/>
      <c r="H129" s="125"/>
      <c r="I129" s="169" t="s">
        <v>769</v>
      </c>
      <c r="J129" s="661" t="s">
        <v>1315</v>
      </c>
      <c r="K129" s="545">
        <v>21</v>
      </c>
      <c r="L129" s="483">
        <v>1</v>
      </c>
      <c r="M129" s="483">
        <v>1</v>
      </c>
      <c r="N129" s="483"/>
      <c r="O129" s="483"/>
      <c r="P129" s="670">
        <v>104</v>
      </c>
      <c r="Q129" s="670"/>
      <c r="R129" s="161"/>
      <c r="S129" s="161"/>
      <c r="T129" s="162" t="e">
        <f t="shared" si="77"/>
        <v>#DIV/0!</v>
      </c>
      <c r="U129" s="162">
        <f t="shared" si="78"/>
        <v>0</v>
      </c>
      <c r="V129" s="162">
        <f t="shared" si="79"/>
        <v>0</v>
      </c>
      <c r="W129" s="162">
        <f t="shared" si="80"/>
        <v>0</v>
      </c>
      <c r="X129" s="163">
        <f>IF(P129="nio",0,IF(P129&gt;0,VLOOKUP(I129,'3-Productie normen'!A:N,VLOOKUP(P129,'3-Productie normen'!Q:R,2,FALSE),FALSE)))</f>
        <v>0</v>
      </c>
      <c r="Y129" s="163">
        <f t="shared" si="81"/>
        <v>0</v>
      </c>
      <c r="Z129" s="163">
        <f t="shared" si="82"/>
        <v>0</v>
      </c>
      <c r="AA129" s="163">
        <f t="shared" si="83"/>
        <v>0</v>
      </c>
      <c r="AB129" s="164" t="str">
        <f>VLOOKUP(I129,'3-Productie normen'!A:N,10,FALSE)</f>
        <v>B</v>
      </c>
      <c r="AC129" s="164"/>
      <c r="AE129" s="128">
        <f t="shared" si="84"/>
        <v>2184</v>
      </c>
    </row>
    <row r="130" spans="1:31" ht="14.1" customHeight="1">
      <c r="A130" s="145">
        <v>132</v>
      </c>
      <c r="B130" s="159" t="s">
        <v>287</v>
      </c>
      <c r="C130" s="625"/>
      <c r="D130" s="536" t="s">
        <v>352</v>
      </c>
      <c r="E130" s="125" t="s">
        <v>360</v>
      </c>
      <c r="F130" s="125" t="s">
        <v>361</v>
      </c>
      <c r="G130" s="125"/>
      <c r="H130" s="125"/>
      <c r="I130" s="169" t="s">
        <v>771</v>
      </c>
      <c r="J130" s="661" t="s">
        <v>1315</v>
      </c>
      <c r="K130" s="545">
        <v>42</v>
      </c>
      <c r="L130" s="483">
        <v>1</v>
      </c>
      <c r="M130" s="483">
        <v>1</v>
      </c>
      <c r="N130" s="483"/>
      <c r="O130" s="483"/>
      <c r="P130" s="670">
        <v>104</v>
      </c>
      <c r="Q130" s="670"/>
      <c r="R130" s="161"/>
      <c r="S130" s="161"/>
      <c r="T130" s="162" t="e">
        <f t="shared" si="77"/>
        <v>#DIV/0!</v>
      </c>
      <c r="U130" s="162">
        <f t="shared" si="78"/>
        <v>0</v>
      </c>
      <c r="V130" s="162">
        <f t="shared" si="79"/>
        <v>0</v>
      </c>
      <c r="W130" s="162">
        <f t="shared" si="80"/>
        <v>0</v>
      </c>
      <c r="X130" s="163">
        <f>IF(P130="nio",0,IF(P130&gt;0,VLOOKUP(I130,'3-Productie normen'!A:N,VLOOKUP(P130,'3-Productie normen'!Q:R,2,FALSE),FALSE)))</f>
        <v>0</v>
      </c>
      <c r="Y130" s="163">
        <f t="shared" si="81"/>
        <v>0</v>
      </c>
      <c r="Z130" s="163">
        <f t="shared" si="82"/>
        <v>0</v>
      </c>
      <c r="AA130" s="163">
        <f t="shared" si="83"/>
        <v>0</v>
      </c>
      <c r="AB130" s="164" t="str">
        <f>VLOOKUP(I130,'3-Productie normen'!A:N,10,FALSE)</f>
        <v>SP</v>
      </c>
      <c r="AC130" s="164"/>
      <c r="AE130" s="128">
        <f t="shared" si="84"/>
        <v>4368</v>
      </c>
    </row>
    <row r="131" spans="1:31" ht="14.1" customHeight="1">
      <c r="A131" s="145">
        <v>133</v>
      </c>
      <c r="B131" s="159" t="s">
        <v>287</v>
      </c>
      <c r="C131" s="625"/>
      <c r="D131" s="536" t="s">
        <v>412</v>
      </c>
      <c r="E131" s="125" t="s">
        <v>314</v>
      </c>
      <c r="F131" s="125" t="s">
        <v>334</v>
      </c>
      <c r="G131" s="125"/>
      <c r="H131" s="125"/>
      <c r="I131" s="169" t="s">
        <v>769</v>
      </c>
      <c r="J131" s="661" t="s">
        <v>1315</v>
      </c>
      <c r="K131" s="545">
        <v>21</v>
      </c>
      <c r="L131" s="483">
        <v>1</v>
      </c>
      <c r="M131" s="483">
        <v>1</v>
      </c>
      <c r="N131" s="483"/>
      <c r="O131" s="483"/>
      <c r="P131" s="670">
        <v>104</v>
      </c>
      <c r="Q131" s="670"/>
      <c r="R131" s="161"/>
      <c r="S131" s="161"/>
      <c r="T131" s="162" t="e">
        <f t="shared" si="77"/>
        <v>#DIV/0!</v>
      </c>
      <c r="U131" s="162">
        <f t="shared" si="78"/>
        <v>0</v>
      </c>
      <c r="V131" s="162">
        <f t="shared" si="79"/>
        <v>0</v>
      </c>
      <c r="W131" s="162">
        <f t="shared" si="80"/>
        <v>0</v>
      </c>
      <c r="X131" s="163">
        <f>IF(P131="nio",0,IF(P131&gt;0,VLOOKUP(I131,'3-Productie normen'!A:N,VLOOKUP(P131,'3-Productie normen'!Q:R,2,FALSE),FALSE)))</f>
        <v>0</v>
      </c>
      <c r="Y131" s="163">
        <f t="shared" si="81"/>
        <v>0</v>
      </c>
      <c r="Z131" s="163">
        <f t="shared" si="82"/>
        <v>0</v>
      </c>
      <c r="AA131" s="163">
        <f t="shared" si="83"/>
        <v>0</v>
      </c>
      <c r="AB131" s="164" t="str">
        <f>VLOOKUP(I131,'3-Productie normen'!A:N,10,FALSE)</f>
        <v>B</v>
      </c>
      <c r="AC131" s="164"/>
      <c r="AE131" s="128">
        <f t="shared" si="84"/>
        <v>2184</v>
      </c>
    </row>
    <row r="132" spans="1:31" ht="14.1" customHeight="1">
      <c r="A132" s="145">
        <v>134</v>
      </c>
      <c r="B132" s="159" t="s">
        <v>287</v>
      </c>
      <c r="C132" s="625"/>
      <c r="D132" s="536" t="s">
        <v>413</v>
      </c>
      <c r="E132" s="125" t="s">
        <v>314</v>
      </c>
      <c r="F132" s="125" t="s">
        <v>334</v>
      </c>
      <c r="G132" s="125"/>
      <c r="H132" s="125"/>
      <c r="I132" s="159" t="s">
        <v>769</v>
      </c>
      <c r="J132" s="661" t="s">
        <v>1315</v>
      </c>
      <c r="K132" s="545">
        <v>21</v>
      </c>
      <c r="L132" s="483">
        <v>1</v>
      </c>
      <c r="M132" s="483">
        <v>1</v>
      </c>
      <c r="N132" s="483"/>
      <c r="O132" s="483"/>
      <c r="P132" s="670">
        <v>104</v>
      </c>
      <c r="Q132" s="670"/>
      <c r="R132" s="161"/>
      <c r="S132" s="161"/>
      <c r="T132" s="162" t="e">
        <f t="shared" si="77"/>
        <v>#DIV/0!</v>
      </c>
      <c r="U132" s="162">
        <f t="shared" si="78"/>
        <v>0</v>
      </c>
      <c r="V132" s="162">
        <f t="shared" si="79"/>
        <v>0</v>
      </c>
      <c r="W132" s="162">
        <f t="shared" si="80"/>
        <v>0</v>
      </c>
      <c r="X132" s="163">
        <f>IF(P132="nio",0,IF(P132&gt;0,VLOOKUP(I132,'3-Productie normen'!A:N,VLOOKUP(P132,'3-Productie normen'!Q:R,2,FALSE),FALSE)))</f>
        <v>0</v>
      </c>
      <c r="Y132" s="163">
        <f t="shared" si="81"/>
        <v>0</v>
      </c>
      <c r="Z132" s="163">
        <f t="shared" si="82"/>
        <v>0</v>
      </c>
      <c r="AA132" s="163">
        <f t="shared" si="83"/>
        <v>0</v>
      </c>
      <c r="AB132" s="164" t="str">
        <f>VLOOKUP(I132,'3-Productie normen'!A:N,10,FALSE)</f>
        <v>B</v>
      </c>
      <c r="AC132" s="164"/>
      <c r="AE132" s="128">
        <f t="shared" si="84"/>
        <v>2184</v>
      </c>
    </row>
    <row r="133" spans="1:31" ht="14.1" customHeight="1">
      <c r="A133" s="145">
        <v>135</v>
      </c>
      <c r="B133" s="159" t="s">
        <v>287</v>
      </c>
      <c r="C133" s="625"/>
      <c r="D133" s="536" t="s">
        <v>414</v>
      </c>
      <c r="E133" s="125" t="s">
        <v>360</v>
      </c>
      <c r="F133" s="125" t="s">
        <v>361</v>
      </c>
      <c r="G133" s="125"/>
      <c r="H133" s="125"/>
      <c r="I133" s="159" t="s">
        <v>771</v>
      </c>
      <c r="J133" s="661" t="s">
        <v>1315</v>
      </c>
      <c r="K133" s="545">
        <v>21</v>
      </c>
      <c r="L133" s="483">
        <v>1</v>
      </c>
      <c r="M133" s="483">
        <v>1</v>
      </c>
      <c r="N133" s="483"/>
      <c r="O133" s="483"/>
      <c r="P133" s="670">
        <v>104</v>
      </c>
      <c r="Q133" s="670"/>
      <c r="R133" s="161"/>
      <c r="S133" s="161"/>
      <c r="T133" s="162" t="e">
        <f t="shared" si="77"/>
        <v>#DIV/0!</v>
      </c>
      <c r="U133" s="162">
        <f t="shared" si="78"/>
        <v>0</v>
      </c>
      <c r="V133" s="162">
        <f t="shared" si="79"/>
        <v>0</v>
      </c>
      <c r="W133" s="162">
        <f t="shared" si="80"/>
        <v>0</v>
      </c>
      <c r="X133" s="163">
        <f>IF(P133="nio",0,IF(P133&gt;0,VLOOKUP(I133,'3-Productie normen'!A:N,VLOOKUP(P133,'3-Productie normen'!Q:R,2,FALSE),FALSE)))</f>
        <v>0</v>
      </c>
      <c r="Y133" s="163">
        <f t="shared" si="81"/>
        <v>0</v>
      </c>
      <c r="Z133" s="163">
        <f t="shared" si="82"/>
        <v>0</v>
      </c>
      <c r="AA133" s="163">
        <f t="shared" si="83"/>
        <v>0</v>
      </c>
      <c r="AB133" s="164" t="str">
        <f>VLOOKUP(I133,'3-Productie normen'!A:N,10,FALSE)</f>
        <v>SP</v>
      </c>
      <c r="AC133" s="164"/>
      <c r="AE133" s="128">
        <f t="shared" si="84"/>
        <v>2184</v>
      </c>
    </row>
    <row r="134" spans="1:31" ht="14.1" customHeight="1">
      <c r="A134" s="145">
        <v>136</v>
      </c>
      <c r="B134" s="159" t="s">
        <v>287</v>
      </c>
      <c r="C134" s="625"/>
      <c r="D134" s="536" t="s">
        <v>415</v>
      </c>
      <c r="E134" s="125" t="s">
        <v>360</v>
      </c>
      <c r="F134" s="125" t="s">
        <v>361</v>
      </c>
      <c r="G134" s="125"/>
      <c r="H134" s="125"/>
      <c r="I134" s="169" t="s">
        <v>771</v>
      </c>
      <c r="J134" s="661" t="s">
        <v>1315</v>
      </c>
      <c r="K134" s="545">
        <v>21</v>
      </c>
      <c r="L134" s="483">
        <v>1</v>
      </c>
      <c r="M134" s="483">
        <v>1</v>
      </c>
      <c r="N134" s="483"/>
      <c r="O134" s="483"/>
      <c r="P134" s="670">
        <v>104</v>
      </c>
      <c r="Q134" s="670"/>
      <c r="R134" s="161"/>
      <c r="S134" s="161"/>
      <c r="T134" s="162" t="e">
        <f t="shared" si="77"/>
        <v>#DIV/0!</v>
      </c>
      <c r="U134" s="162">
        <f t="shared" si="78"/>
        <v>0</v>
      </c>
      <c r="V134" s="162">
        <f t="shared" si="79"/>
        <v>0</v>
      </c>
      <c r="W134" s="162">
        <f t="shared" si="80"/>
        <v>0</v>
      </c>
      <c r="X134" s="163">
        <f>IF(P134="nio",0,IF(P134&gt;0,VLOOKUP(I134,'3-Productie normen'!A:N,VLOOKUP(P134,'3-Productie normen'!Q:R,2,FALSE),FALSE)))</f>
        <v>0</v>
      </c>
      <c r="Y134" s="163">
        <f t="shared" si="81"/>
        <v>0</v>
      </c>
      <c r="Z134" s="163">
        <f t="shared" si="82"/>
        <v>0</v>
      </c>
      <c r="AA134" s="163">
        <f t="shared" si="83"/>
        <v>0</v>
      </c>
      <c r="AB134" s="164" t="str">
        <f>VLOOKUP(I134,'3-Productie normen'!A:N,10,FALSE)</f>
        <v>SP</v>
      </c>
      <c r="AC134" s="164"/>
      <c r="AE134" s="128">
        <f t="shared" si="84"/>
        <v>2184</v>
      </c>
    </row>
    <row r="135" spans="1:31" ht="14.1" customHeight="1">
      <c r="A135" s="145">
        <v>137</v>
      </c>
      <c r="B135" s="159" t="s">
        <v>287</v>
      </c>
      <c r="C135" s="625"/>
      <c r="D135" s="536" t="s">
        <v>416</v>
      </c>
      <c r="E135" s="125" t="s">
        <v>360</v>
      </c>
      <c r="F135" s="125" t="s">
        <v>361</v>
      </c>
      <c r="G135" s="125"/>
      <c r="H135" s="125"/>
      <c r="I135" s="169" t="s">
        <v>771</v>
      </c>
      <c r="J135" s="661" t="s">
        <v>1315</v>
      </c>
      <c r="K135" s="545">
        <v>21</v>
      </c>
      <c r="L135" s="483">
        <v>1</v>
      </c>
      <c r="M135" s="483">
        <v>1</v>
      </c>
      <c r="N135" s="483"/>
      <c r="O135" s="483"/>
      <c r="P135" s="670">
        <v>104</v>
      </c>
      <c r="Q135" s="670"/>
      <c r="R135" s="161"/>
      <c r="S135" s="161"/>
      <c r="T135" s="162" t="e">
        <f t="shared" si="77"/>
        <v>#DIV/0!</v>
      </c>
      <c r="U135" s="162">
        <f t="shared" si="78"/>
        <v>0</v>
      </c>
      <c r="V135" s="162">
        <f t="shared" si="79"/>
        <v>0</v>
      </c>
      <c r="W135" s="162">
        <f t="shared" si="80"/>
        <v>0</v>
      </c>
      <c r="X135" s="163">
        <f>IF(P135="nio",0,IF(P135&gt;0,VLOOKUP(I135,'3-Productie normen'!A:N,VLOOKUP(P135,'3-Productie normen'!Q:R,2,FALSE),FALSE)))</f>
        <v>0</v>
      </c>
      <c r="Y135" s="163">
        <f t="shared" si="81"/>
        <v>0</v>
      </c>
      <c r="Z135" s="163">
        <f t="shared" si="82"/>
        <v>0</v>
      </c>
      <c r="AA135" s="163">
        <f t="shared" si="83"/>
        <v>0</v>
      </c>
      <c r="AB135" s="164" t="str">
        <f>VLOOKUP(I135,'3-Productie normen'!A:N,10,FALSE)</f>
        <v>SP</v>
      </c>
      <c r="AC135" s="164"/>
      <c r="AE135" s="128">
        <f t="shared" si="84"/>
        <v>2184</v>
      </c>
    </row>
    <row r="136" spans="1:31" ht="14.1" customHeight="1">
      <c r="A136" s="145">
        <v>138</v>
      </c>
      <c r="B136" s="159" t="s">
        <v>287</v>
      </c>
      <c r="C136" s="625"/>
      <c r="D136" s="536" t="s">
        <v>417</v>
      </c>
      <c r="E136" s="125" t="s">
        <v>360</v>
      </c>
      <c r="F136" s="125" t="s">
        <v>361</v>
      </c>
      <c r="G136" s="125"/>
      <c r="H136" s="125"/>
      <c r="I136" s="125" t="s">
        <v>771</v>
      </c>
      <c r="J136" s="661" t="s">
        <v>1315</v>
      </c>
      <c r="K136" s="545">
        <v>42</v>
      </c>
      <c r="L136" s="483">
        <v>1</v>
      </c>
      <c r="M136" s="483">
        <v>1</v>
      </c>
      <c r="N136" s="483"/>
      <c r="O136" s="483"/>
      <c r="P136" s="670">
        <v>104</v>
      </c>
      <c r="Q136" s="670"/>
      <c r="R136" s="161"/>
      <c r="S136" s="161"/>
      <c r="T136" s="162" t="e">
        <f t="shared" si="77"/>
        <v>#DIV/0!</v>
      </c>
      <c r="U136" s="162">
        <f t="shared" si="78"/>
        <v>0</v>
      </c>
      <c r="V136" s="162">
        <f t="shared" si="79"/>
        <v>0</v>
      </c>
      <c r="W136" s="162">
        <f t="shared" si="80"/>
        <v>0</v>
      </c>
      <c r="X136" s="163">
        <f>IF(P136="nio",0,IF(P136&gt;0,VLOOKUP(I136,'3-Productie normen'!A:N,VLOOKUP(P136,'3-Productie normen'!Q:R,2,FALSE),FALSE)))</f>
        <v>0</v>
      </c>
      <c r="Y136" s="163">
        <f t="shared" si="81"/>
        <v>0</v>
      </c>
      <c r="Z136" s="163">
        <f t="shared" si="82"/>
        <v>0</v>
      </c>
      <c r="AA136" s="163">
        <f t="shared" si="83"/>
        <v>0</v>
      </c>
      <c r="AB136" s="164" t="str">
        <f>VLOOKUP(I136,'3-Productie normen'!A:N,10,FALSE)</f>
        <v>SP</v>
      </c>
      <c r="AC136" s="164"/>
      <c r="AE136" s="128">
        <f t="shared" si="84"/>
        <v>4368</v>
      </c>
    </row>
    <row r="137" spans="1:31" ht="14.1" customHeight="1">
      <c r="A137" s="145">
        <v>139</v>
      </c>
      <c r="B137" s="159" t="s">
        <v>287</v>
      </c>
      <c r="C137" s="625"/>
      <c r="D137" s="536" t="s">
        <v>418</v>
      </c>
      <c r="E137" s="125" t="s">
        <v>320</v>
      </c>
      <c r="F137" s="125" t="s">
        <v>371</v>
      </c>
      <c r="G137" s="125"/>
      <c r="H137" s="125"/>
      <c r="I137" s="169" t="s">
        <v>17</v>
      </c>
      <c r="J137" s="661" t="s">
        <v>322</v>
      </c>
      <c r="K137" s="545">
        <v>12</v>
      </c>
      <c r="L137" s="483">
        <v>1</v>
      </c>
      <c r="M137" s="483">
        <v>1</v>
      </c>
      <c r="N137" s="483"/>
      <c r="O137" s="483"/>
      <c r="P137" s="670">
        <v>255</v>
      </c>
      <c r="Q137" s="670"/>
      <c r="R137" s="161"/>
      <c r="S137" s="161"/>
      <c r="T137" s="162" t="e">
        <f t="shared" si="77"/>
        <v>#DIV/0!</v>
      </c>
      <c r="U137" s="162">
        <f t="shared" si="78"/>
        <v>0</v>
      </c>
      <c r="V137" s="162">
        <f t="shared" si="79"/>
        <v>0</v>
      </c>
      <c r="W137" s="162">
        <f t="shared" si="80"/>
        <v>0</v>
      </c>
      <c r="X137" s="163">
        <f>IF(P137="nio",0,IF(P137&gt;0,VLOOKUP(I137,'3-Productie normen'!A:N,VLOOKUP(P137,'3-Productie normen'!Q:R,2,FALSE),FALSE)))</f>
        <v>0</v>
      </c>
      <c r="Y137" s="163">
        <f t="shared" si="81"/>
        <v>0</v>
      </c>
      <c r="Z137" s="163">
        <f t="shared" si="82"/>
        <v>0</v>
      </c>
      <c r="AA137" s="163">
        <f t="shared" si="83"/>
        <v>0</v>
      </c>
      <c r="AB137" s="164" t="str">
        <f>VLOOKUP(I137,'3-Productie normen'!A:N,10,FALSE)</f>
        <v>S</v>
      </c>
      <c r="AC137" s="164"/>
      <c r="AE137" s="128">
        <f t="shared" si="84"/>
        <v>3060</v>
      </c>
    </row>
    <row r="138" spans="1:31" ht="14.1" customHeight="1">
      <c r="A138" s="145">
        <v>140</v>
      </c>
      <c r="B138" s="159" t="s">
        <v>287</v>
      </c>
      <c r="C138" s="625"/>
      <c r="D138" s="536" t="s">
        <v>419</v>
      </c>
      <c r="E138" s="125" t="s">
        <v>420</v>
      </c>
      <c r="F138" s="125" t="s">
        <v>421</v>
      </c>
      <c r="G138" s="125"/>
      <c r="H138" s="125"/>
      <c r="I138" s="169" t="s">
        <v>749</v>
      </c>
      <c r="J138" s="661" t="s">
        <v>1315</v>
      </c>
      <c r="K138" s="545">
        <v>8</v>
      </c>
      <c r="L138" s="483">
        <v>1</v>
      </c>
      <c r="M138" s="483">
        <v>1</v>
      </c>
      <c r="N138" s="483"/>
      <c r="O138" s="483"/>
      <c r="P138" s="670">
        <v>52</v>
      </c>
      <c r="Q138" s="670"/>
      <c r="R138" s="161"/>
      <c r="S138" s="161"/>
      <c r="T138" s="162" t="e">
        <f t="shared" si="77"/>
        <v>#DIV/0!</v>
      </c>
      <c r="U138" s="162">
        <f t="shared" si="78"/>
        <v>0</v>
      </c>
      <c r="V138" s="162">
        <f t="shared" si="79"/>
        <v>0</v>
      </c>
      <c r="W138" s="162">
        <f t="shared" si="80"/>
        <v>0</v>
      </c>
      <c r="X138" s="163">
        <f>IF(P138="nio",0,IF(P138&gt;0,VLOOKUP(I138,'3-Productie normen'!A:N,VLOOKUP(P138,'3-Productie normen'!Q:R,2,FALSE),FALSE)))</f>
        <v>0</v>
      </c>
      <c r="Y138" s="163">
        <f t="shared" si="81"/>
        <v>0</v>
      </c>
      <c r="Z138" s="163">
        <f t="shared" si="82"/>
        <v>0</v>
      </c>
      <c r="AA138" s="163">
        <f t="shared" si="83"/>
        <v>0</v>
      </c>
      <c r="AB138" s="164" t="str">
        <f>VLOOKUP(I138,'3-Productie normen'!A:N,10,FALSE)</f>
        <v>V</v>
      </c>
      <c r="AC138" s="164"/>
      <c r="AE138" s="128">
        <f t="shared" si="84"/>
        <v>416</v>
      </c>
    </row>
    <row r="139" spans="1:31" ht="14.1" customHeight="1">
      <c r="A139" s="145">
        <v>141</v>
      </c>
      <c r="B139" s="159" t="s">
        <v>287</v>
      </c>
      <c r="C139" s="625"/>
      <c r="D139" s="536" t="s">
        <v>422</v>
      </c>
      <c r="E139" s="125" t="s">
        <v>316</v>
      </c>
      <c r="F139" s="125" t="s">
        <v>423</v>
      </c>
      <c r="G139" s="125"/>
      <c r="H139" s="125"/>
      <c r="I139" s="125" t="s">
        <v>749</v>
      </c>
      <c r="J139" s="661" t="s">
        <v>1315</v>
      </c>
      <c r="K139" s="545">
        <v>23</v>
      </c>
      <c r="L139" s="483">
        <v>1</v>
      </c>
      <c r="M139" s="483">
        <v>1</v>
      </c>
      <c r="N139" s="483"/>
      <c r="O139" s="483"/>
      <c r="P139" s="670">
        <v>52</v>
      </c>
      <c r="Q139" s="670"/>
      <c r="R139" s="161"/>
      <c r="S139" s="161"/>
      <c r="T139" s="162" t="e">
        <f t="shared" si="77"/>
        <v>#DIV/0!</v>
      </c>
      <c r="U139" s="162">
        <f t="shared" si="78"/>
        <v>0</v>
      </c>
      <c r="V139" s="162">
        <f t="shared" si="79"/>
        <v>0</v>
      </c>
      <c r="W139" s="162">
        <f t="shared" si="80"/>
        <v>0</v>
      </c>
      <c r="X139" s="163">
        <f>IF(P139="nio",0,IF(P139&gt;0,VLOOKUP(I139,'3-Productie normen'!A:N,VLOOKUP(P139,'3-Productie normen'!Q:R,2,FALSE),FALSE)))</f>
        <v>0</v>
      </c>
      <c r="Y139" s="163">
        <f t="shared" si="81"/>
        <v>0</v>
      </c>
      <c r="Z139" s="163">
        <f t="shared" si="82"/>
        <v>0</v>
      </c>
      <c r="AA139" s="163">
        <f t="shared" si="83"/>
        <v>0</v>
      </c>
      <c r="AB139" s="164" t="str">
        <f>VLOOKUP(I139,'3-Productie normen'!A:N,10,FALSE)</f>
        <v>V</v>
      </c>
      <c r="AC139" s="164"/>
      <c r="AE139" s="128">
        <f t="shared" si="84"/>
        <v>1196</v>
      </c>
    </row>
    <row r="140" spans="1:31" ht="14.1" customHeight="1">
      <c r="A140" s="145">
        <v>142</v>
      </c>
      <c r="B140" s="159" t="s">
        <v>287</v>
      </c>
      <c r="C140" s="625"/>
      <c r="D140" s="536" t="s">
        <v>424</v>
      </c>
      <c r="E140" s="125" t="s">
        <v>320</v>
      </c>
      <c r="F140" s="125" t="s">
        <v>369</v>
      </c>
      <c r="G140" s="125"/>
      <c r="H140" s="125"/>
      <c r="I140" s="125" t="s">
        <v>17</v>
      </c>
      <c r="J140" s="661" t="s">
        <v>322</v>
      </c>
      <c r="K140" s="545">
        <v>2</v>
      </c>
      <c r="L140" s="483">
        <v>1</v>
      </c>
      <c r="M140" s="483">
        <v>1</v>
      </c>
      <c r="N140" s="483"/>
      <c r="O140" s="483"/>
      <c r="P140" s="670">
        <v>255</v>
      </c>
      <c r="Q140" s="670"/>
      <c r="R140" s="161"/>
      <c r="S140" s="161"/>
      <c r="T140" s="162" t="e">
        <f t="shared" si="77"/>
        <v>#DIV/0!</v>
      </c>
      <c r="U140" s="162">
        <f t="shared" si="78"/>
        <v>0</v>
      </c>
      <c r="V140" s="162">
        <f t="shared" si="79"/>
        <v>0</v>
      </c>
      <c r="W140" s="162">
        <f t="shared" si="80"/>
        <v>0</v>
      </c>
      <c r="X140" s="163">
        <f>IF(P140="nio",0,IF(P140&gt;0,VLOOKUP(I140,'3-Productie normen'!A:N,VLOOKUP(P140,'3-Productie normen'!Q:R,2,FALSE),FALSE)))</f>
        <v>0</v>
      </c>
      <c r="Y140" s="163">
        <f t="shared" si="81"/>
        <v>0</v>
      </c>
      <c r="Z140" s="163">
        <f t="shared" si="82"/>
        <v>0</v>
      </c>
      <c r="AA140" s="163">
        <f t="shared" si="83"/>
        <v>0</v>
      </c>
      <c r="AB140" s="164" t="str">
        <f>VLOOKUP(I140,'3-Productie normen'!A:N,10,FALSE)</f>
        <v>S</v>
      </c>
      <c r="AC140" s="164"/>
      <c r="AE140" s="128">
        <f t="shared" si="84"/>
        <v>510</v>
      </c>
    </row>
    <row r="141" spans="1:31" ht="14.1" customHeight="1">
      <c r="A141" s="145">
        <v>143</v>
      </c>
      <c r="B141" s="159" t="s">
        <v>287</v>
      </c>
      <c r="C141" s="625"/>
      <c r="D141" s="536" t="s">
        <v>425</v>
      </c>
      <c r="E141" s="125" t="s">
        <v>314</v>
      </c>
      <c r="F141" s="125" t="s">
        <v>334</v>
      </c>
      <c r="G141" s="125"/>
      <c r="H141" s="125"/>
      <c r="I141" s="125" t="s">
        <v>769</v>
      </c>
      <c r="J141" s="661" t="s">
        <v>1315</v>
      </c>
      <c r="K141" s="545">
        <v>30</v>
      </c>
      <c r="L141" s="483">
        <v>1</v>
      </c>
      <c r="M141" s="483">
        <v>1</v>
      </c>
      <c r="N141" s="483"/>
      <c r="O141" s="483"/>
      <c r="P141" s="670">
        <v>104</v>
      </c>
      <c r="Q141" s="670"/>
      <c r="R141" s="161"/>
      <c r="S141" s="161"/>
      <c r="T141" s="162" t="e">
        <f t="shared" si="77"/>
        <v>#DIV/0!</v>
      </c>
      <c r="U141" s="162">
        <f t="shared" si="78"/>
        <v>0</v>
      </c>
      <c r="V141" s="162">
        <f t="shared" si="79"/>
        <v>0</v>
      </c>
      <c r="W141" s="162">
        <f t="shared" si="80"/>
        <v>0</v>
      </c>
      <c r="X141" s="163">
        <f>IF(P141="nio",0,IF(P141&gt;0,VLOOKUP(I141,'3-Productie normen'!A:N,VLOOKUP(P141,'3-Productie normen'!Q:R,2,FALSE),FALSE)))</f>
        <v>0</v>
      </c>
      <c r="Y141" s="163">
        <f t="shared" si="81"/>
        <v>0</v>
      </c>
      <c r="Z141" s="163">
        <f t="shared" si="82"/>
        <v>0</v>
      </c>
      <c r="AA141" s="163">
        <f t="shared" si="83"/>
        <v>0</v>
      </c>
      <c r="AB141" s="164" t="str">
        <f>VLOOKUP(I141,'3-Productie normen'!A:N,10,FALSE)</f>
        <v>B</v>
      </c>
      <c r="AC141" s="164"/>
      <c r="AE141" s="128">
        <f t="shared" si="84"/>
        <v>3120</v>
      </c>
    </row>
    <row r="142" spans="1:31" ht="14.1" customHeight="1">
      <c r="A142" s="145">
        <v>144</v>
      </c>
      <c r="B142" s="159" t="s">
        <v>287</v>
      </c>
      <c r="C142" s="625"/>
      <c r="D142" s="536" t="s">
        <v>426</v>
      </c>
      <c r="E142" s="125" t="s">
        <v>314</v>
      </c>
      <c r="F142" s="125" t="s">
        <v>334</v>
      </c>
      <c r="G142" s="125"/>
      <c r="H142" s="125"/>
      <c r="I142" s="125" t="s">
        <v>769</v>
      </c>
      <c r="J142" s="661" t="s">
        <v>1315</v>
      </c>
      <c r="K142" s="545">
        <v>15</v>
      </c>
      <c r="L142" s="483">
        <v>1</v>
      </c>
      <c r="M142" s="483">
        <v>1</v>
      </c>
      <c r="N142" s="483"/>
      <c r="O142" s="483"/>
      <c r="P142" s="670">
        <v>104</v>
      </c>
      <c r="Q142" s="670"/>
      <c r="R142" s="161"/>
      <c r="S142" s="161"/>
      <c r="T142" s="162" t="e">
        <f t="shared" si="77"/>
        <v>#DIV/0!</v>
      </c>
      <c r="U142" s="162">
        <f t="shared" si="78"/>
        <v>0</v>
      </c>
      <c r="V142" s="162">
        <f t="shared" si="79"/>
        <v>0</v>
      </c>
      <c r="W142" s="162">
        <f t="shared" si="80"/>
        <v>0</v>
      </c>
      <c r="X142" s="163">
        <f>IF(P142="nio",0,IF(P142&gt;0,VLOOKUP(I142,'3-Productie normen'!A:N,VLOOKUP(P142,'3-Productie normen'!Q:R,2,FALSE),FALSE)))</f>
        <v>0</v>
      </c>
      <c r="Y142" s="163">
        <f t="shared" si="81"/>
        <v>0</v>
      </c>
      <c r="Z142" s="163">
        <f t="shared" si="82"/>
        <v>0</v>
      </c>
      <c r="AA142" s="163">
        <f t="shared" si="83"/>
        <v>0</v>
      </c>
      <c r="AB142" s="164" t="str">
        <f>VLOOKUP(I142,'3-Productie normen'!A:N,10,FALSE)</f>
        <v>B</v>
      </c>
      <c r="AC142" s="164"/>
      <c r="AE142" s="128">
        <f t="shared" si="84"/>
        <v>1560</v>
      </c>
    </row>
    <row r="143" spans="1:31" ht="14.1" customHeight="1">
      <c r="A143" s="145">
        <v>145</v>
      </c>
      <c r="B143" s="159" t="s">
        <v>287</v>
      </c>
      <c r="C143" s="625"/>
      <c r="D143" s="536" t="s">
        <v>427</v>
      </c>
      <c r="E143" s="125" t="s">
        <v>314</v>
      </c>
      <c r="F143" s="125" t="s">
        <v>334</v>
      </c>
      <c r="G143" s="125"/>
      <c r="H143" s="125"/>
      <c r="I143" s="125" t="s">
        <v>769</v>
      </c>
      <c r="J143" s="160" t="s">
        <v>1315</v>
      </c>
      <c r="K143" s="545">
        <v>15</v>
      </c>
      <c r="L143" s="483">
        <v>1</v>
      </c>
      <c r="M143" s="483">
        <v>1</v>
      </c>
      <c r="N143" s="483"/>
      <c r="O143" s="483"/>
      <c r="P143" s="670">
        <v>104</v>
      </c>
      <c r="Q143" s="670"/>
      <c r="R143" s="161"/>
      <c r="S143" s="161"/>
      <c r="T143" s="162" t="e">
        <f t="shared" si="77"/>
        <v>#DIV/0!</v>
      </c>
      <c r="U143" s="162">
        <f t="shared" si="78"/>
        <v>0</v>
      </c>
      <c r="V143" s="162">
        <f t="shared" si="79"/>
        <v>0</v>
      </c>
      <c r="W143" s="162">
        <f t="shared" si="80"/>
        <v>0</v>
      </c>
      <c r="X143" s="163">
        <f>IF(P143="nio",0,IF(P143&gt;0,VLOOKUP(I143,'3-Productie normen'!A:N,VLOOKUP(P143,'3-Productie normen'!Q:R,2,FALSE),FALSE)))</f>
        <v>0</v>
      </c>
      <c r="Y143" s="163">
        <f t="shared" si="81"/>
        <v>0</v>
      </c>
      <c r="Z143" s="163">
        <f t="shared" si="82"/>
        <v>0</v>
      </c>
      <c r="AA143" s="163">
        <f t="shared" si="83"/>
        <v>0</v>
      </c>
      <c r="AB143" s="164" t="str">
        <f>VLOOKUP(I143,'3-Productie normen'!A:N,10,FALSE)</f>
        <v>B</v>
      </c>
      <c r="AC143" s="164"/>
      <c r="AE143" s="128">
        <f t="shared" si="84"/>
        <v>1560</v>
      </c>
    </row>
    <row r="144" spans="1:31" ht="14.1" customHeight="1">
      <c r="A144" s="145">
        <v>146</v>
      </c>
      <c r="B144" s="159" t="s">
        <v>287</v>
      </c>
      <c r="C144" s="625"/>
      <c r="D144" s="536" t="s">
        <v>428</v>
      </c>
      <c r="E144" s="125" t="s">
        <v>314</v>
      </c>
      <c r="F144" s="125" t="s">
        <v>334</v>
      </c>
      <c r="G144" s="125"/>
      <c r="H144" s="125"/>
      <c r="I144" s="159" t="s">
        <v>769</v>
      </c>
      <c r="J144" s="661" t="s">
        <v>1315</v>
      </c>
      <c r="K144" s="545">
        <v>30</v>
      </c>
      <c r="L144" s="483">
        <v>1</v>
      </c>
      <c r="M144" s="483">
        <v>1</v>
      </c>
      <c r="N144" s="483"/>
      <c r="O144" s="483"/>
      <c r="P144" s="670">
        <v>104</v>
      </c>
      <c r="Q144" s="670"/>
      <c r="R144" s="161"/>
      <c r="S144" s="161"/>
      <c r="T144" s="162" t="e">
        <f t="shared" si="77"/>
        <v>#DIV/0!</v>
      </c>
      <c r="U144" s="162">
        <f t="shared" si="78"/>
        <v>0</v>
      </c>
      <c r="V144" s="162">
        <f t="shared" si="79"/>
        <v>0</v>
      </c>
      <c r="W144" s="162">
        <f t="shared" si="80"/>
        <v>0</v>
      </c>
      <c r="X144" s="163">
        <f>IF(P144="nio",0,IF(P144&gt;0,VLOOKUP(I144,'3-Productie normen'!A:N,VLOOKUP(P144,'3-Productie normen'!Q:R,2,FALSE),FALSE)))</f>
        <v>0</v>
      </c>
      <c r="Y144" s="163">
        <f t="shared" si="81"/>
        <v>0</v>
      </c>
      <c r="Z144" s="163">
        <f t="shared" si="82"/>
        <v>0</v>
      </c>
      <c r="AA144" s="163">
        <f t="shared" si="83"/>
        <v>0</v>
      </c>
      <c r="AB144" s="164" t="str">
        <f>VLOOKUP(I144,'3-Productie normen'!A:N,10,FALSE)</f>
        <v>B</v>
      </c>
      <c r="AC144" s="164"/>
      <c r="AE144" s="128">
        <f t="shared" si="84"/>
        <v>3120</v>
      </c>
    </row>
    <row r="145" spans="1:31" ht="14.1" customHeight="1">
      <c r="A145" s="145">
        <v>147</v>
      </c>
      <c r="B145" s="159" t="s">
        <v>287</v>
      </c>
      <c r="C145" s="625"/>
      <c r="D145" s="536" t="s">
        <v>429</v>
      </c>
      <c r="E145" s="125" t="s">
        <v>314</v>
      </c>
      <c r="F145" s="125" t="s">
        <v>334</v>
      </c>
      <c r="G145" s="125"/>
      <c r="H145" s="125"/>
      <c r="I145" s="125" t="s">
        <v>769</v>
      </c>
      <c r="J145" s="661" t="s">
        <v>1315</v>
      </c>
      <c r="K145" s="545">
        <v>15</v>
      </c>
      <c r="L145" s="483">
        <v>1</v>
      </c>
      <c r="M145" s="483">
        <v>1</v>
      </c>
      <c r="N145" s="483"/>
      <c r="O145" s="483"/>
      <c r="P145" s="670">
        <v>104</v>
      </c>
      <c r="Q145" s="670"/>
      <c r="R145" s="161"/>
      <c r="S145" s="161"/>
      <c r="T145" s="162" t="e">
        <f t="shared" si="77"/>
        <v>#DIV/0!</v>
      </c>
      <c r="U145" s="162">
        <f t="shared" si="78"/>
        <v>0</v>
      </c>
      <c r="V145" s="162">
        <f t="shared" si="79"/>
        <v>0</v>
      </c>
      <c r="W145" s="162">
        <f t="shared" si="80"/>
        <v>0</v>
      </c>
      <c r="X145" s="163">
        <f>IF(P145="nio",0,IF(P145&gt;0,VLOOKUP(I145,'3-Productie normen'!A:N,VLOOKUP(P145,'3-Productie normen'!Q:R,2,FALSE),FALSE)))</f>
        <v>0</v>
      </c>
      <c r="Y145" s="163">
        <f t="shared" si="81"/>
        <v>0</v>
      </c>
      <c r="Z145" s="163">
        <f t="shared" si="82"/>
        <v>0</v>
      </c>
      <c r="AA145" s="163">
        <f t="shared" si="83"/>
        <v>0</v>
      </c>
      <c r="AB145" s="164" t="str">
        <f>VLOOKUP(I145,'3-Productie normen'!A:N,10,FALSE)</f>
        <v>B</v>
      </c>
      <c r="AC145" s="164"/>
      <c r="AE145" s="128">
        <f t="shared" si="84"/>
        <v>1560</v>
      </c>
    </row>
    <row r="146" spans="1:31" ht="14.1" customHeight="1">
      <c r="A146" s="145">
        <v>148</v>
      </c>
      <c r="B146" s="159" t="s">
        <v>287</v>
      </c>
      <c r="C146" s="625"/>
      <c r="D146" s="536" t="s">
        <v>430</v>
      </c>
      <c r="E146" s="125" t="s">
        <v>314</v>
      </c>
      <c r="F146" s="125" t="s">
        <v>334</v>
      </c>
      <c r="G146" s="125"/>
      <c r="H146" s="125"/>
      <c r="I146" s="125" t="s">
        <v>769</v>
      </c>
      <c r="J146" s="160" t="s">
        <v>1315</v>
      </c>
      <c r="K146" s="545">
        <v>15</v>
      </c>
      <c r="L146" s="483">
        <v>1</v>
      </c>
      <c r="M146" s="483">
        <v>1</v>
      </c>
      <c r="N146" s="483"/>
      <c r="O146" s="483"/>
      <c r="P146" s="670">
        <v>104</v>
      </c>
      <c r="Q146" s="670"/>
      <c r="R146" s="161"/>
      <c r="S146" s="161"/>
      <c r="T146" s="162" t="e">
        <f t="shared" si="77"/>
        <v>#DIV/0!</v>
      </c>
      <c r="U146" s="162">
        <f t="shared" si="78"/>
        <v>0</v>
      </c>
      <c r="V146" s="162">
        <f t="shared" si="79"/>
        <v>0</v>
      </c>
      <c r="W146" s="162">
        <f t="shared" si="80"/>
        <v>0</v>
      </c>
      <c r="X146" s="163">
        <f>IF(P146="nio",0,IF(P146&gt;0,VLOOKUP(I146,'3-Productie normen'!A:N,VLOOKUP(P146,'3-Productie normen'!Q:R,2,FALSE),FALSE)))</f>
        <v>0</v>
      </c>
      <c r="Y146" s="163">
        <f t="shared" si="81"/>
        <v>0</v>
      </c>
      <c r="Z146" s="163">
        <f t="shared" si="82"/>
        <v>0</v>
      </c>
      <c r="AA146" s="163">
        <f t="shared" si="83"/>
        <v>0</v>
      </c>
      <c r="AB146" s="164" t="str">
        <f>VLOOKUP(I146,'3-Productie normen'!A:N,10,FALSE)</f>
        <v>B</v>
      </c>
      <c r="AC146" s="164"/>
      <c r="AE146" s="128">
        <f t="shared" si="84"/>
        <v>1560</v>
      </c>
    </row>
    <row r="147" spans="1:31" ht="14.1" customHeight="1">
      <c r="A147" s="145">
        <v>149</v>
      </c>
      <c r="B147" s="159" t="s">
        <v>287</v>
      </c>
      <c r="C147" s="625"/>
      <c r="D147" s="536" t="s">
        <v>431</v>
      </c>
      <c r="E147" s="125" t="s">
        <v>314</v>
      </c>
      <c r="F147" s="125" t="s">
        <v>334</v>
      </c>
      <c r="G147" s="125"/>
      <c r="H147" s="125"/>
      <c r="I147" s="169" t="s">
        <v>769</v>
      </c>
      <c r="J147" s="661" t="s">
        <v>1315</v>
      </c>
      <c r="K147" s="545">
        <v>15</v>
      </c>
      <c r="L147" s="483">
        <v>1</v>
      </c>
      <c r="M147" s="483">
        <v>1</v>
      </c>
      <c r="N147" s="483"/>
      <c r="O147" s="483"/>
      <c r="P147" s="670">
        <v>104</v>
      </c>
      <c r="Q147" s="670"/>
      <c r="R147" s="161"/>
      <c r="S147" s="161"/>
      <c r="T147" s="162" t="e">
        <f t="shared" si="77"/>
        <v>#DIV/0!</v>
      </c>
      <c r="U147" s="162">
        <f t="shared" si="78"/>
        <v>0</v>
      </c>
      <c r="V147" s="162">
        <f t="shared" si="79"/>
        <v>0</v>
      </c>
      <c r="W147" s="162">
        <f t="shared" si="80"/>
        <v>0</v>
      </c>
      <c r="X147" s="163">
        <f>IF(P147="nio",0,IF(P147&gt;0,VLOOKUP(I147,'3-Productie normen'!A:N,VLOOKUP(P147,'3-Productie normen'!Q:R,2,FALSE),FALSE)))</f>
        <v>0</v>
      </c>
      <c r="Y147" s="163">
        <f t="shared" si="81"/>
        <v>0</v>
      </c>
      <c r="Z147" s="163">
        <f t="shared" si="82"/>
        <v>0</v>
      </c>
      <c r="AA147" s="163">
        <f t="shared" si="83"/>
        <v>0</v>
      </c>
      <c r="AB147" s="164" t="str">
        <f>VLOOKUP(I147,'3-Productie normen'!A:N,10,FALSE)</f>
        <v>B</v>
      </c>
      <c r="AC147" s="164"/>
      <c r="AE147" s="128">
        <f t="shared" si="84"/>
        <v>1560</v>
      </c>
    </row>
    <row r="148" spans="1:31" ht="14.1" customHeight="1">
      <c r="A148" s="145">
        <v>150</v>
      </c>
      <c r="B148" s="159" t="s">
        <v>287</v>
      </c>
      <c r="C148" s="625"/>
      <c r="D148" s="536" t="s">
        <v>432</v>
      </c>
      <c r="E148" s="125" t="s">
        <v>314</v>
      </c>
      <c r="F148" s="125" t="s">
        <v>334</v>
      </c>
      <c r="G148" s="125"/>
      <c r="H148" s="125"/>
      <c r="I148" s="169" t="s">
        <v>769</v>
      </c>
      <c r="J148" s="661" t="s">
        <v>1315</v>
      </c>
      <c r="K148" s="545">
        <v>18</v>
      </c>
      <c r="L148" s="483">
        <v>1</v>
      </c>
      <c r="M148" s="483">
        <v>1</v>
      </c>
      <c r="N148" s="483"/>
      <c r="O148" s="483"/>
      <c r="P148" s="670">
        <v>104</v>
      </c>
      <c r="Q148" s="670"/>
      <c r="R148" s="161"/>
      <c r="S148" s="161"/>
      <c r="T148" s="162" t="e">
        <f t="shared" si="77"/>
        <v>#DIV/0!</v>
      </c>
      <c r="U148" s="162">
        <f t="shared" si="78"/>
        <v>0</v>
      </c>
      <c r="V148" s="162">
        <f t="shared" si="79"/>
        <v>0</v>
      </c>
      <c r="W148" s="162">
        <f t="shared" si="80"/>
        <v>0</v>
      </c>
      <c r="X148" s="163">
        <f>IF(P148="nio",0,IF(P148&gt;0,VLOOKUP(I148,'3-Productie normen'!A:N,VLOOKUP(P148,'3-Productie normen'!Q:R,2,FALSE),FALSE)))</f>
        <v>0</v>
      </c>
      <c r="Y148" s="163">
        <f t="shared" si="81"/>
        <v>0</v>
      </c>
      <c r="Z148" s="163">
        <f t="shared" si="82"/>
        <v>0</v>
      </c>
      <c r="AA148" s="163">
        <f t="shared" si="83"/>
        <v>0</v>
      </c>
      <c r="AB148" s="164" t="str">
        <f>VLOOKUP(I148,'3-Productie normen'!A:N,10,FALSE)</f>
        <v>B</v>
      </c>
      <c r="AC148" s="164"/>
      <c r="AE148" s="128">
        <f t="shared" si="84"/>
        <v>1872</v>
      </c>
    </row>
    <row r="149" spans="1:31" ht="14.1" customHeight="1">
      <c r="A149" s="145">
        <v>151</v>
      </c>
      <c r="B149" s="159" t="s">
        <v>287</v>
      </c>
      <c r="C149" s="625"/>
      <c r="D149" s="536" t="s">
        <v>433</v>
      </c>
      <c r="E149" s="125" t="s">
        <v>316</v>
      </c>
      <c r="F149" s="125" t="s">
        <v>434</v>
      </c>
      <c r="G149" s="125"/>
      <c r="H149" s="125"/>
      <c r="I149" s="169" t="s">
        <v>773</v>
      </c>
      <c r="J149" s="661" t="s">
        <v>1315</v>
      </c>
      <c r="K149" s="545">
        <v>15</v>
      </c>
      <c r="L149" s="483">
        <v>1</v>
      </c>
      <c r="M149" s="483">
        <v>1</v>
      </c>
      <c r="N149" s="483"/>
      <c r="O149" s="483"/>
      <c r="P149" s="670">
        <v>104</v>
      </c>
      <c r="Q149" s="670"/>
      <c r="R149" s="161"/>
      <c r="S149" s="161"/>
      <c r="T149" s="162" t="e">
        <f t="shared" si="77"/>
        <v>#DIV/0!</v>
      </c>
      <c r="U149" s="162">
        <f t="shared" si="78"/>
        <v>0</v>
      </c>
      <c r="V149" s="162">
        <f t="shared" si="79"/>
        <v>0</v>
      </c>
      <c r="W149" s="162">
        <f t="shared" si="80"/>
        <v>0</v>
      </c>
      <c r="X149" s="163">
        <f>IF(P149="nio",0,IF(P149&gt;0,VLOOKUP(I149,'3-Productie normen'!A:N,VLOOKUP(P149,'3-Productie normen'!Q:R,2,FALSE),FALSE)))</f>
        <v>0</v>
      </c>
      <c r="Y149" s="163">
        <f t="shared" si="81"/>
        <v>0</v>
      </c>
      <c r="Z149" s="163">
        <f t="shared" si="82"/>
        <v>0</v>
      </c>
      <c r="AA149" s="163">
        <f t="shared" si="83"/>
        <v>0</v>
      </c>
      <c r="AB149" s="164" t="str">
        <f>VLOOKUP(I149,'3-Productie normen'!A:N,10,FALSE)</f>
        <v>V</v>
      </c>
      <c r="AC149" s="164"/>
      <c r="AE149" s="128">
        <f t="shared" si="84"/>
        <v>1560</v>
      </c>
    </row>
    <row r="150" spans="1:31" ht="14.1" customHeight="1">
      <c r="A150" s="145">
        <v>152</v>
      </c>
      <c r="B150" s="159" t="s">
        <v>287</v>
      </c>
      <c r="C150" s="625"/>
      <c r="D150" s="536" t="s">
        <v>435</v>
      </c>
      <c r="E150" s="125" t="s">
        <v>316</v>
      </c>
      <c r="F150" s="125" t="s">
        <v>318</v>
      </c>
      <c r="G150" s="125"/>
      <c r="H150" s="125"/>
      <c r="I150" s="169" t="s">
        <v>749</v>
      </c>
      <c r="J150" s="661" t="s">
        <v>1315</v>
      </c>
      <c r="K150" s="545">
        <v>92</v>
      </c>
      <c r="L150" s="483">
        <v>1</v>
      </c>
      <c r="M150" s="483">
        <v>1</v>
      </c>
      <c r="N150" s="483"/>
      <c r="O150" s="483"/>
      <c r="P150" s="670">
        <v>52</v>
      </c>
      <c r="Q150" s="670"/>
      <c r="R150" s="161"/>
      <c r="S150" s="161"/>
      <c r="T150" s="162" t="e">
        <f t="shared" si="77"/>
        <v>#DIV/0!</v>
      </c>
      <c r="U150" s="162">
        <f t="shared" si="78"/>
        <v>0</v>
      </c>
      <c r="V150" s="162">
        <f t="shared" si="79"/>
        <v>0</v>
      </c>
      <c r="W150" s="162">
        <f t="shared" si="80"/>
        <v>0</v>
      </c>
      <c r="X150" s="163">
        <f>IF(P150="nio",0,IF(P150&gt;0,VLOOKUP(I150,'3-Productie normen'!A:N,VLOOKUP(P150,'3-Productie normen'!Q:R,2,FALSE),FALSE)))</f>
        <v>0</v>
      </c>
      <c r="Y150" s="163">
        <f t="shared" si="81"/>
        <v>0</v>
      </c>
      <c r="Z150" s="163">
        <f t="shared" si="82"/>
        <v>0</v>
      </c>
      <c r="AA150" s="163">
        <f t="shared" si="83"/>
        <v>0</v>
      </c>
      <c r="AB150" s="164" t="str">
        <f>VLOOKUP(I150,'3-Productie normen'!A:N,10,FALSE)</f>
        <v>V</v>
      </c>
      <c r="AC150" s="164"/>
      <c r="AE150" s="128">
        <f t="shared" si="84"/>
        <v>4784</v>
      </c>
    </row>
    <row r="151" spans="1:31" ht="14.1" customHeight="1">
      <c r="A151" s="145">
        <v>153</v>
      </c>
      <c r="B151" s="159" t="s">
        <v>287</v>
      </c>
      <c r="C151" s="625"/>
      <c r="D151" s="536" t="s">
        <v>436</v>
      </c>
      <c r="E151" s="125" t="s">
        <v>314</v>
      </c>
      <c r="F151" s="125" t="s">
        <v>334</v>
      </c>
      <c r="G151" s="125"/>
      <c r="H151" s="125"/>
      <c r="I151" s="169" t="s">
        <v>769</v>
      </c>
      <c r="J151" s="661" t="s">
        <v>1315</v>
      </c>
      <c r="K151" s="545">
        <v>21</v>
      </c>
      <c r="L151" s="483">
        <v>1</v>
      </c>
      <c r="M151" s="483">
        <v>1</v>
      </c>
      <c r="N151" s="483"/>
      <c r="O151" s="483"/>
      <c r="P151" s="670">
        <v>104</v>
      </c>
      <c r="Q151" s="670"/>
      <c r="R151" s="161"/>
      <c r="S151" s="161"/>
      <c r="T151" s="162" t="e">
        <f t="shared" si="77"/>
        <v>#DIV/0!</v>
      </c>
      <c r="U151" s="162">
        <f t="shared" si="78"/>
        <v>0</v>
      </c>
      <c r="V151" s="162">
        <f t="shared" si="79"/>
        <v>0</v>
      </c>
      <c r="W151" s="162">
        <f t="shared" si="80"/>
        <v>0</v>
      </c>
      <c r="X151" s="163">
        <f>IF(P151="nio",0,IF(P151&gt;0,VLOOKUP(I151,'3-Productie normen'!A:N,VLOOKUP(P151,'3-Productie normen'!Q:R,2,FALSE),FALSE)))</f>
        <v>0</v>
      </c>
      <c r="Y151" s="163">
        <f t="shared" si="81"/>
        <v>0</v>
      </c>
      <c r="Z151" s="163">
        <f t="shared" si="82"/>
        <v>0</v>
      </c>
      <c r="AA151" s="163">
        <f t="shared" si="83"/>
        <v>0</v>
      </c>
      <c r="AB151" s="164" t="str">
        <f>VLOOKUP(I151,'3-Productie normen'!A:N,10,FALSE)</f>
        <v>B</v>
      </c>
      <c r="AC151" s="164"/>
      <c r="AE151" s="128">
        <f t="shared" si="84"/>
        <v>2184</v>
      </c>
    </row>
    <row r="152" spans="1:31" ht="14.1" customHeight="1">
      <c r="A152" s="145">
        <v>154</v>
      </c>
      <c r="B152" s="159" t="s">
        <v>287</v>
      </c>
      <c r="C152" s="625"/>
      <c r="D152" s="536" t="s">
        <v>437</v>
      </c>
      <c r="E152" s="125" t="s">
        <v>360</v>
      </c>
      <c r="F152" s="125" t="s">
        <v>361</v>
      </c>
      <c r="G152" s="125"/>
      <c r="H152" s="125"/>
      <c r="I152" s="169" t="s">
        <v>771</v>
      </c>
      <c r="J152" s="661" t="s">
        <v>1315</v>
      </c>
      <c r="K152" s="545">
        <v>42</v>
      </c>
      <c r="L152" s="483">
        <v>1</v>
      </c>
      <c r="M152" s="483">
        <v>1</v>
      </c>
      <c r="N152" s="483"/>
      <c r="O152" s="483"/>
      <c r="P152" s="670">
        <v>104</v>
      </c>
      <c r="Q152" s="670"/>
      <c r="R152" s="161"/>
      <c r="S152" s="161"/>
      <c r="T152" s="162" t="e">
        <f t="shared" si="77"/>
        <v>#DIV/0!</v>
      </c>
      <c r="U152" s="162">
        <f t="shared" si="78"/>
        <v>0</v>
      </c>
      <c r="V152" s="162">
        <f t="shared" si="79"/>
        <v>0</v>
      </c>
      <c r="W152" s="162">
        <f t="shared" si="80"/>
        <v>0</v>
      </c>
      <c r="X152" s="163">
        <f>IF(P152="nio",0,IF(P152&gt;0,VLOOKUP(I152,'3-Productie normen'!A:N,VLOOKUP(P152,'3-Productie normen'!Q:R,2,FALSE),FALSE)))</f>
        <v>0</v>
      </c>
      <c r="Y152" s="163">
        <f t="shared" si="81"/>
        <v>0</v>
      </c>
      <c r="Z152" s="163">
        <f t="shared" si="82"/>
        <v>0</v>
      </c>
      <c r="AA152" s="163">
        <f t="shared" si="83"/>
        <v>0</v>
      </c>
      <c r="AB152" s="164" t="str">
        <f>VLOOKUP(I152,'3-Productie normen'!A:N,10,FALSE)</f>
        <v>SP</v>
      </c>
      <c r="AC152" s="164"/>
      <c r="AE152" s="128">
        <f t="shared" si="84"/>
        <v>4368</v>
      </c>
    </row>
    <row r="153" spans="1:31" ht="14.1" customHeight="1">
      <c r="A153" s="145">
        <v>155</v>
      </c>
      <c r="B153" s="159" t="s">
        <v>287</v>
      </c>
      <c r="C153" s="625"/>
      <c r="D153" s="536" t="s">
        <v>438</v>
      </c>
      <c r="E153" s="125" t="s">
        <v>360</v>
      </c>
      <c r="F153" s="125" t="s">
        <v>361</v>
      </c>
      <c r="G153" s="125"/>
      <c r="H153" s="125"/>
      <c r="I153" s="169" t="s">
        <v>771</v>
      </c>
      <c r="J153" s="661" t="s">
        <v>1315</v>
      </c>
      <c r="K153" s="545">
        <v>42</v>
      </c>
      <c r="L153" s="483">
        <v>1</v>
      </c>
      <c r="M153" s="483">
        <v>1</v>
      </c>
      <c r="N153" s="483"/>
      <c r="O153" s="483"/>
      <c r="P153" s="670">
        <v>104</v>
      </c>
      <c r="Q153" s="670"/>
      <c r="R153" s="161"/>
      <c r="S153" s="161"/>
      <c r="T153" s="162" t="e">
        <f t="shared" si="77"/>
        <v>#DIV/0!</v>
      </c>
      <c r="U153" s="162">
        <f t="shared" si="78"/>
        <v>0</v>
      </c>
      <c r="V153" s="162">
        <f t="shared" si="79"/>
        <v>0</v>
      </c>
      <c r="W153" s="162">
        <f t="shared" si="80"/>
        <v>0</v>
      </c>
      <c r="X153" s="163">
        <f>IF(P153="nio",0,IF(P153&gt;0,VLOOKUP(I153,'3-Productie normen'!A:N,VLOOKUP(P153,'3-Productie normen'!Q:R,2,FALSE),FALSE)))</f>
        <v>0</v>
      </c>
      <c r="Y153" s="163">
        <f t="shared" si="81"/>
        <v>0</v>
      </c>
      <c r="Z153" s="163">
        <f t="shared" si="82"/>
        <v>0</v>
      </c>
      <c r="AA153" s="163">
        <f t="shared" si="83"/>
        <v>0</v>
      </c>
      <c r="AB153" s="164" t="str">
        <f>VLOOKUP(I153,'3-Productie normen'!A:N,10,FALSE)</f>
        <v>SP</v>
      </c>
      <c r="AC153" s="164"/>
      <c r="AE153" s="128">
        <f t="shared" si="84"/>
        <v>4368</v>
      </c>
    </row>
    <row r="154" spans="1:31" ht="14.1" customHeight="1">
      <c r="A154" s="145">
        <v>156</v>
      </c>
      <c r="B154" s="159" t="s">
        <v>287</v>
      </c>
      <c r="C154" s="625"/>
      <c r="D154" s="536" t="s">
        <v>439</v>
      </c>
      <c r="E154" s="125" t="s">
        <v>360</v>
      </c>
      <c r="F154" s="125" t="s">
        <v>361</v>
      </c>
      <c r="G154" s="125"/>
      <c r="H154" s="125"/>
      <c r="I154" s="169" t="s">
        <v>771</v>
      </c>
      <c r="J154" s="661" t="s">
        <v>1315</v>
      </c>
      <c r="K154" s="545">
        <v>42</v>
      </c>
      <c r="L154" s="483">
        <v>1</v>
      </c>
      <c r="M154" s="483">
        <v>1</v>
      </c>
      <c r="N154" s="483"/>
      <c r="O154" s="483"/>
      <c r="P154" s="670">
        <v>104</v>
      </c>
      <c r="Q154" s="670"/>
      <c r="R154" s="161"/>
      <c r="S154" s="161"/>
      <c r="T154" s="162" t="e">
        <f t="shared" si="77"/>
        <v>#DIV/0!</v>
      </c>
      <c r="U154" s="162">
        <f t="shared" si="78"/>
        <v>0</v>
      </c>
      <c r="V154" s="162">
        <f t="shared" si="79"/>
        <v>0</v>
      </c>
      <c r="W154" s="162">
        <f t="shared" si="80"/>
        <v>0</v>
      </c>
      <c r="X154" s="163">
        <f>IF(P154="nio",0,IF(P154&gt;0,VLOOKUP(I154,'3-Productie normen'!A:N,VLOOKUP(P154,'3-Productie normen'!Q:R,2,FALSE),FALSE)))</f>
        <v>0</v>
      </c>
      <c r="Y154" s="163">
        <f t="shared" si="81"/>
        <v>0</v>
      </c>
      <c r="Z154" s="163">
        <f t="shared" si="82"/>
        <v>0</v>
      </c>
      <c r="AA154" s="163">
        <f t="shared" si="83"/>
        <v>0</v>
      </c>
      <c r="AB154" s="164" t="str">
        <f>VLOOKUP(I154,'3-Productie normen'!A:N,10,FALSE)</f>
        <v>SP</v>
      </c>
      <c r="AC154" s="164"/>
      <c r="AE154" s="128">
        <f t="shared" si="84"/>
        <v>4368</v>
      </c>
    </row>
    <row r="155" spans="1:31" ht="14.1" customHeight="1">
      <c r="A155" s="145">
        <v>157</v>
      </c>
      <c r="B155" s="159" t="s">
        <v>287</v>
      </c>
      <c r="C155" s="625"/>
      <c r="D155" s="536" t="s">
        <v>440</v>
      </c>
      <c r="E155" s="125" t="s">
        <v>360</v>
      </c>
      <c r="F155" s="125" t="s">
        <v>361</v>
      </c>
      <c r="G155" s="125"/>
      <c r="H155" s="125"/>
      <c r="I155" s="160" t="s">
        <v>771</v>
      </c>
      <c r="J155" s="661" t="s">
        <v>1315</v>
      </c>
      <c r="K155" s="545">
        <v>9</v>
      </c>
      <c r="L155" s="483">
        <v>1</v>
      </c>
      <c r="M155" s="483">
        <v>1</v>
      </c>
      <c r="N155" s="483"/>
      <c r="O155" s="483"/>
      <c r="P155" s="670">
        <v>104</v>
      </c>
      <c r="Q155" s="670"/>
      <c r="R155" s="161"/>
      <c r="S155" s="161"/>
      <c r="T155" s="162" t="e">
        <f t="shared" si="77"/>
        <v>#DIV/0!</v>
      </c>
      <c r="U155" s="162">
        <f t="shared" si="78"/>
        <v>0</v>
      </c>
      <c r="V155" s="162">
        <f t="shared" si="79"/>
        <v>0</v>
      </c>
      <c r="W155" s="162">
        <f t="shared" si="80"/>
        <v>0</v>
      </c>
      <c r="X155" s="163">
        <f>IF(P155="nio",0,IF(P155&gt;0,VLOOKUP(I155,'3-Productie normen'!A:N,VLOOKUP(P155,'3-Productie normen'!Q:R,2,FALSE),FALSE)))</f>
        <v>0</v>
      </c>
      <c r="Y155" s="163">
        <f t="shared" si="81"/>
        <v>0</v>
      </c>
      <c r="Z155" s="163">
        <f t="shared" si="82"/>
        <v>0</v>
      </c>
      <c r="AA155" s="163">
        <f t="shared" si="83"/>
        <v>0</v>
      </c>
      <c r="AB155" s="164" t="str">
        <f>VLOOKUP(I155,'3-Productie normen'!A:N,10,FALSE)</f>
        <v>SP</v>
      </c>
      <c r="AC155" s="164"/>
      <c r="AE155" s="128">
        <f t="shared" si="84"/>
        <v>936</v>
      </c>
    </row>
    <row r="156" spans="1:31" ht="14.1" customHeight="1">
      <c r="A156" s="145">
        <v>158</v>
      </c>
      <c r="B156" s="159" t="s">
        <v>287</v>
      </c>
      <c r="C156" s="625"/>
      <c r="D156" s="536" t="s">
        <v>441</v>
      </c>
      <c r="E156" s="125" t="s">
        <v>360</v>
      </c>
      <c r="F156" s="125" t="s">
        <v>361</v>
      </c>
      <c r="G156" s="125"/>
      <c r="H156" s="125"/>
      <c r="I156" s="159" t="s">
        <v>771</v>
      </c>
      <c r="J156" s="661" t="s">
        <v>1315</v>
      </c>
      <c r="K156" s="545">
        <v>12</v>
      </c>
      <c r="L156" s="483">
        <v>1</v>
      </c>
      <c r="M156" s="483">
        <v>1</v>
      </c>
      <c r="N156" s="483"/>
      <c r="O156" s="483"/>
      <c r="P156" s="670">
        <v>104</v>
      </c>
      <c r="Q156" s="670"/>
      <c r="R156" s="161"/>
      <c r="S156" s="161"/>
      <c r="T156" s="162" t="e">
        <f t="shared" si="77"/>
        <v>#DIV/0!</v>
      </c>
      <c r="U156" s="162">
        <f t="shared" si="78"/>
        <v>0</v>
      </c>
      <c r="V156" s="162">
        <f t="shared" si="79"/>
        <v>0</v>
      </c>
      <c r="W156" s="162">
        <f t="shared" si="80"/>
        <v>0</v>
      </c>
      <c r="X156" s="163">
        <f>IF(P156="nio",0,IF(P156&gt;0,VLOOKUP(I156,'3-Productie normen'!A:N,VLOOKUP(P156,'3-Productie normen'!Q:R,2,FALSE),FALSE)))</f>
        <v>0</v>
      </c>
      <c r="Y156" s="163">
        <f t="shared" si="81"/>
        <v>0</v>
      </c>
      <c r="Z156" s="163">
        <f t="shared" si="82"/>
        <v>0</v>
      </c>
      <c r="AA156" s="163">
        <f t="shared" si="83"/>
        <v>0</v>
      </c>
      <c r="AB156" s="164" t="str">
        <f>VLOOKUP(I156,'3-Productie normen'!A:N,10,FALSE)</f>
        <v>SP</v>
      </c>
      <c r="AC156" s="164"/>
      <c r="AE156" s="128">
        <f t="shared" si="84"/>
        <v>1248</v>
      </c>
    </row>
    <row r="157" spans="1:31" ht="14.1" customHeight="1">
      <c r="A157" s="145">
        <v>159</v>
      </c>
      <c r="B157" s="159" t="s">
        <v>287</v>
      </c>
      <c r="C157" s="625"/>
      <c r="D157" s="536" t="s">
        <v>442</v>
      </c>
      <c r="E157" s="125" t="s">
        <v>360</v>
      </c>
      <c r="F157" s="125" t="s">
        <v>361</v>
      </c>
      <c r="G157" s="125"/>
      <c r="H157" s="125"/>
      <c r="I157" s="169" t="s">
        <v>771</v>
      </c>
      <c r="J157" s="661" t="s">
        <v>1315</v>
      </c>
      <c r="K157" s="545">
        <v>21</v>
      </c>
      <c r="L157" s="483">
        <v>1</v>
      </c>
      <c r="M157" s="483">
        <v>1</v>
      </c>
      <c r="N157" s="483"/>
      <c r="O157" s="483"/>
      <c r="P157" s="670">
        <v>104</v>
      </c>
      <c r="Q157" s="670"/>
      <c r="R157" s="161"/>
      <c r="S157" s="161"/>
      <c r="T157" s="162" t="e">
        <f t="shared" si="77"/>
        <v>#DIV/0!</v>
      </c>
      <c r="U157" s="162">
        <f t="shared" si="78"/>
        <v>0</v>
      </c>
      <c r="V157" s="162">
        <f t="shared" si="79"/>
        <v>0</v>
      </c>
      <c r="W157" s="162">
        <f t="shared" si="80"/>
        <v>0</v>
      </c>
      <c r="X157" s="163">
        <f>IF(P157="nio",0,IF(P157&gt;0,VLOOKUP(I157,'3-Productie normen'!A:N,VLOOKUP(P157,'3-Productie normen'!Q:R,2,FALSE),FALSE)))</f>
        <v>0</v>
      </c>
      <c r="Y157" s="163">
        <f t="shared" si="81"/>
        <v>0</v>
      </c>
      <c r="Z157" s="163">
        <f t="shared" si="82"/>
        <v>0</v>
      </c>
      <c r="AA157" s="163">
        <f t="shared" si="83"/>
        <v>0</v>
      </c>
      <c r="AB157" s="164" t="str">
        <f>VLOOKUP(I157,'3-Productie normen'!A:N,10,FALSE)</f>
        <v>SP</v>
      </c>
      <c r="AC157" s="164"/>
      <c r="AE157" s="128">
        <f t="shared" si="84"/>
        <v>2184</v>
      </c>
    </row>
    <row r="158" spans="1:31" ht="14.1" customHeight="1">
      <c r="A158" s="145">
        <v>160</v>
      </c>
      <c r="B158" s="159" t="s">
        <v>287</v>
      </c>
      <c r="C158" s="625"/>
      <c r="D158" s="536" t="s">
        <v>443</v>
      </c>
      <c r="E158" s="125" t="s">
        <v>360</v>
      </c>
      <c r="F158" s="125" t="s">
        <v>361</v>
      </c>
      <c r="G158" s="125"/>
      <c r="H158" s="125"/>
      <c r="I158" s="125" t="s">
        <v>771</v>
      </c>
      <c r="J158" s="661" t="s">
        <v>1315</v>
      </c>
      <c r="K158" s="545">
        <v>42</v>
      </c>
      <c r="L158" s="483">
        <v>1</v>
      </c>
      <c r="M158" s="483">
        <v>1</v>
      </c>
      <c r="N158" s="483"/>
      <c r="O158" s="483"/>
      <c r="P158" s="670">
        <v>104</v>
      </c>
      <c r="Q158" s="670"/>
      <c r="R158" s="161"/>
      <c r="S158" s="161"/>
      <c r="T158" s="162" t="e">
        <f t="shared" si="77"/>
        <v>#DIV/0!</v>
      </c>
      <c r="U158" s="162">
        <f t="shared" si="78"/>
        <v>0</v>
      </c>
      <c r="V158" s="162">
        <f t="shared" si="79"/>
        <v>0</v>
      </c>
      <c r="W158" s="162">
        <f t="shared" si="80"/>
        <v>0</v>
      </c>
      <c r="X158" s="163">
        <f>IF(P158="nio",0,IF(P158&gt;0,VLOOKUP(I158,'3-Productie normen'!A:N,VLOOKUP(P158,'3-Productie normen'!Q:R,2,FALSE),FALSE)))</f>
        <v>0</v>
      </c>
      <c r="Y158" s="163">
        <f t="shared" si="81"/>
        <v>0</v>
      </c>
      <c r="Z158" s="163">
        <f t="shared" si="82"/>
        <v>0</v>
      </c>
      <c r="AA158" s="163">
        <f t="shared" si="83"/>
        <v>0</v>
      </c>
      <c r="AB158" s="164" t="str">
        <f>VLOOKUP(I158,'3-Productie normen'!A:N,10,FALSE)</f>
        <v>SP</v>
      </c>
      <c r="AC158" s="164"/>
      <c r="AE158" s="128">
        <f t="shared" si="84"/>
        <v>4368</v>
      </c>
    </row>
    <row r="159" spans="1:31" ht="14.1" customHeight="1">
      <c r="A159" s="145">
        <v>161</v>
      </c>
      <c r="B159" s="159" t="s">
        <v>287</v>
      </c>
      <c r="C159" s="625"/>
      <c r="D159" s="536" t="s">
        <v>444</v>
      </c>
      <c r="E159" s="125" t="s">
        <v>320</v>
      </c>
      <c r="F159" s="125" t="s">
        <v>371</v>
      </c>
      <c r="G159" s="125"/>
      <c r="H159" s="125"/>
      <c r="I159" s="125" t="s">
        <v>17</v>
      </c>
      <c r="J159" s="661" t="s">
        <v>322</v>
      </c>
      <c r="K159" s="545">
        <v>12</v>
      </c>
      <c r="L159" s="483">
        <v>1</v>
      </c>
      <c r="M159" s="483">
        <v>1</v>
      </c>
      <c r="N159" s="483"/>
      <c r="O159" s="483"/>
      <c r="P159" s="670">
        <v>255</v>
      </c>
      <c r="Q159" s="670"/>
      <c r="R159" s="161"/>
      <c r="S159" s="161"/>
      <c r="T159" s="162" t="e">
        <f t="shared" si="77"/>
        <v>#DIV/0!</v>
      </c>
      <c r="U159" s="162">
        <f t="shared" si="78"/>
        <v>0</v>
      </c>
      <c r="V159" s="162">
        <f t="shared" si="79"/>
        <v>0</v>
      </c>
      <c r="W159" s="162">
        <f t="shared" si="80"/>
        <v>0</v>
      </c>
      <c r="X159" s="163">
        <f>IF(P159="nio",0,IF(P159&gt;0,VLOOKUP(I159,'3-Productie normen'!A:N,VLOOKUP(P159,'3-Productie normen'!Q:R,2,FALSE),FALSE)))</f>
        <v>0</v>
      </c>
      <c r="Y159" s="163">
        <f t="shared" si="81"/>
        <v>0</v>
      </c>
      <c r="Z159" s="163">
        <f t="shared" si="82"/>
        <v>0</v>
      </c>
      <c r="AA159" s="163">
        <f t="shared" si="83"/>
        <v>0</v>
      </c>
      <c r="AB159" s="164" t="str">
        <f>VLOOKUP(I159,'3-Productie normen'!A:N,10,FALSE)</f>
        <v>S</v>
      </c>
      <c r="AC159" s="164"/>
      <c r="AE159" s="128">
        <f t="shared" si="84"/>
        <v>3060</v>
      </c>
    </row>
    <row r="160" spans="1:31" ht="14.1" customHeight="1">
      <c r="A160" s="145">
        <v>162</v>
      </c>
      <c r="B160" s="159" t="s">
        <v>287</v>
      </c>
      <c r="C160" s="625"/>
      <c r="D160" s="536" t="s">
        <v>445</v>
      </c>
      <c r="E160" s="125" t="s">
        <v>420</v>
      </c>
      <c r="F160" s="125" t="s">
        <v>421</v>
      </c>
      <c r="G160" s="125"/>
      <c r="H160" s="125"/>
      <c r="I160" s="125" t="s">
        <v>749</v>
      </c>
      <c r="J160" s="661" t="s">
        <v>1315</v>
      </c>
      <c r="K160" s="546">
        <v>8</v>
      </c>
      <c r="L160" s="483">
        <v>1</v>
      </c>
      <c r="M160" s="483">
        <v>1</v>
      </c>
      <c r="N160" s="483"/>
      <c r="O160" s="483"/>
      <c r="P160" s="670">
        <v>52</v>
      </c>
      <c r="Q160" s="670"/>
      <c r="R160" s="161"/>
      <c r="S160" s="161"/>
      <c r="T160" s="162" t="e">
        <f t="shared" si="77"/>
        <v>#DIV/0!</v>
      </c>
      <c r="U160" s="162">
        <f t="shared" si="78"/>
        <v>0</v>
      </c>
      <c r="V160" s="162">
        <f t="shared" si="79"/>
        <v>0</v>
      </c>
      <c r="W160" s="162">
        <f t="shared" si="80"/>
        <v>0</v>
      </c>
      <c r="X160" s="163">
        <f>IF(P160="nio",0,IF(P160&gt;0,VLOOKUP(I160,'3-Productie normen'!A:N,VLOOKUP(P160,'3-Productie normen'!Q:R,2,FALSE),FALSE)))</f>
        <v>0</v>
      </c>
      <c r="Y160" s="163">
        <f t="shared" si="81"/>
        <v>0</v>
      </c>
      <c r="Z160" s="163">
        <f t="shared" si="82"/>
        <v>0</v>
      </c>
      <c r="AA160" s="163">
        <f t="shared" si="83"/>
        <v>0</v>
      </c>
      <c r="AB160" s="164" t="str">
        <f>VLOOKUP(I160,'3-Productie normen'!A:N,10,FALSE)</f>
        <v>V</v>
      </c>
      <c r="AC160" s="164"/>
      <c r="AE160" s="128">
        <f t="shared" si="84"/>
        <v>416</v>
      </c>
    </row>
    <row r="161" spans="1:31" ht="14.1" customHeight="1">
      <c r="A161" s="145">
        <v>163</v>
      </c>
      <c r="B161" s="159" t="s">
        <v>287</v>
      </c>
      <c r="C161" s="626"/>
      <c r="D161" s="537" t="s">
        <v>446</v>
      </c>
      <c r="E161" s="169" t="s">
        <v>316</v>
      </c>
      <c r="F161" s="169" t="s">
        <v>447</v>
      </c>
      <c r="G161" s="125"/>
      <c r="H161" s="125"/>
      <c r="I161" s="125" t="s">
        <v>749</v>
      </c>
      <c r="J161" s="661" t="s">
        <v>1315</v>
      </c>
      <c r="K161" s="545">
        <v>23</v>
      </c>
      <c r="L161" s="483">
        <v>1</v>
      </c>
      <c r="M161" s="483">
        <v>1</v>
      </c>
      <c r="N161" s="483"/>
      <c r="O161" s="483"/>
      <c r="P161" s="670">
        <v>52</v>
      </c>
      <c r="Q161" s="670"/>
      <c r="R161" s="161"/>
      <c r="S161" s="161"/>
      <c r="T161" s="162" t="e">
        <f t="shared" si="77"/>
        <v>#DIV/0!</v>
      </c>
      <c r="U161" s="162">
        <f t="shared" si="78"/>
        <v>0</v>
      </c>
      <c r="V161" s="162">
        <f t="shared" si="79"/>
        <v>0</v>
      </c>
      <c r="W161" s="162">
        <f t="shared" si="80"/>
        <v>0</v>
      </c>
      <c r="X161" s="163">
        <f>IF(P161="nio",0,IF(P161&gt;0,VLOOKUP(I161,'3-Productie normen'!A:N,VLOOKUP(P161,'3-Productie normen'!Q:R,2,FALSE),FALSE)))</f>
        <v>0</v>
      </c>
      <c r="Y161" s="163">
        <f t="shared" si="81"/>
        <v>0</v>
      </c>
      <c r="Z161" s="163">
        <f t="shared" si="82"/>
        <v>0</v>
      </c>
      <c r="AA161" s="163">
        <f t="shared" si="83"/>
        <v>0</v>
      </c>
      <c r="AB161" s="164" t="str">
        <f>VLOOKUP(I161,'3-Productie normen'!A:N,10,FALSE)</f>
        <v>V</v>
      </c>
      <c r="AC161" s="164"/>
      <c r="AE161" s="128">
        <f t="shared" si="84"/>
        <v>1196</v>
      </c>
    </row>
    <row r="162" spans="1:31" ht="14.1" customHeight="1">
      <c r="A162" s="145">
        <v>164</v>
      </c>
      <c r="B162" s="159" t="s">
        <v>287</v>
      </c>
      <c r="C162" s="625"/>
      <c r="D162" s="536" t="s">
        <v>446</v>
      </c>
      <c r="E162" s="160" t="s">
        <v>316</v>
      </c>
      <c r="F162" s="160" t="s">
        <v>448</v>
      </c>
      <c r="G162" s="125"/>
      <c r="H162" s="125"/>
      <c r="I162" s="125" t="s">
        <v>773</v>
      </c>
      <c r="J162" s="661" t="s">
        <v>1315</v>
      </c>
      <c r="K162" s="545">
        <v>20</v>
      </c>
      <c r="L162" s="483">
        <v>1</v>
      </c>
      <c r="M162" s="483">
        <v>1</v>
      </c>
      <c r="N162" s="483"/>
      <c r="O162" s="483"/>
      <c r="P162" s="670">
        <v>104</v>
      </c>
      <c r="Q162" s="670"/>
      <c r="R162" s="161"/>
      <c r="S162" s="161"/>
      <c r="T162" s="162" t="e">
        <f t="shared" si="77"/>
        <v>#DIV/0!</v>
      </c>
      <c r="U162" s="162">
        <f t="shared" si="78"/>
        <v>0</v>
      </c>
      <c r="V162" s="162">
        <f t="shared" si="79"/>
        <v>0</v>
      </c>
      <c r="W162" s="162">
        <f t="shared" si="80"/>
        <v>0</v>
      </c>
      <c r="X162" s="163">
        <f>IF(P162="nio",0,IF(P162&gt;0,VLOOKUP(I162,'3-Productie normen'!A:N,VLOOKUP(P162,'3-Productie normen'!Q:R,2,FALSE),FALSE)))</f>
        <v>0</v>
      </c>
      <c r="Y162" s="163">
        <f t="shared" si="81"/>
        <v>0</v>
      </c>
      <c r="Z162" s="163">
        <f t="shared" si="82"/>
        <v>0</v>
      </c>
      <c r="AA162" s="163">
        <f t="shared" si="83"/>
        <v>0</v>
      </c>
      <c r="AB162" s="164" t="str">
        <f>VLOOKUP(I162,'3-Productie normen'!A:N,10,FALSE)</f>
        <v>V</v>
      </c>
      <c r="AC162" s="164"/>
      <c r="AE162" s="128">
        <f t="shared" si="84"/>
        <v>2080</v>
      </c>
    </row>
    <row r="163" spans="1:31" ht="14.1" customHeight="1">
      <c r="A163" s="145">
        <v>165</v>
      </c>
      <c r="B163" s="159" t="s">
        <v>287</v>
      </c>
      <c r="C163" s="625"/>
      <c r="D163" s="536" t="s">
        <v>449</v>
      </c>
      <c r="E163" s="160" t="s">
        <v>320</v>
      </c>
      <c r="F163" s="160" t="s">
        <v>369</v>
      </c>
      <c r="G163" s="125"/>
      <c r="H163" s="125"/>
      <c r="I163" s="125" t="s">
        <v>17</v>
      </c>
      <c r="J163" s="661" t="s">
        <v>322</v>
      </c>
      <c r="K163" s="545">
        <v>2</v>
      </c>
      <c r="L163" s="483">
        <v>1</v>
      </c>
      <c r="M163" s="483">
        <v>1</v>
      </c>
      <c r="N163" s="483"/>
      <c r="O163" s="483"/>
      <c r="P163" s="670">
        <v>255</v>
      </c>
      <c r="Q163" s="670"/>
      <c r="R163" s="161"/>
      <c r="S163" s="161"/>
      <c r="T163" s="162" t="e">
        <f t="shared" si="77"/>
        <v>#DIV/0!</v>
      </c>
      <c r="U163" s="162">
        <f t="shared" si="78"/>
        <v>0</v>
      </c>
      <c r="V163" s="162">
        <f t="shared" si="79"/>
        <v>0</v>
      </c>
      <c r="W163" s="162">
        <f t="shared" si="80"/>
        <v>0</v>
      </c>
      <c r="X163" s="163">
        <f>IF(P163="nio",0,IF(P163&gt;0,VLOOKUP(I163,'3-Productie normen'!A:N,VLOOKUP(P163,'3-Productie normen'!Q:R,2,FALSE),FALSE)))</f>
        <v>0</v>
      </c>
      <c r="Y163" s="163">
        <f t="shared" si="81"/>
        <v>0</v>
      </c>
      <c r="Z163" s="163">
        <f t="shared" si="82"/>
        <v>0</v>
      </c>
      <c r="AA163" s="163">
        <f t="shared" si="83"/>
        <v>0</v>
      </c>
      <c r="AB163" s="164" t="str">
        <f>VLOOKUP(I163,'3-Productie normen'!A:N,10,FALSE)</f>
        <v>S</v>
      </c>
      <c r="AC163" s="164"/>
      <c r="AE163" s="128">
        <f t="shared" si="84"/>
        <v>510</v>
      </c>
    </row>
    <row r="164" spans="1:31" ht="14.1" customHeight="1">
      <c r="A164" s="145">
        <v>166</v>
      </c>
      <c r="B164" s="159" t="s">
        <v>287</v>
      </c>
      <c r="C164" s="625"/>
      <c r="D164" s="536" t="s">
        <v>450</v>
      </c>
      <c r="E164" s="160" t="s">
        <v>314</v>
      </c>
      <c r="F164" s="160" t="s">
        <v>334</v>
      </c>
      <c r="G164" s="125"/>
      <c r="H164" s="125"/>
      <c r="I164" s="125" t="s">
        <v>769</v>
      </c>
      <c r="J164" s="661" t="s">
        <v>1315</v>
      </c>
      <c r="K164" s="545">
        <v>15</v>
      </c>
      <c r="L164" s="483">
        <v>1</v>
      </c>
      <c r="M164" s="483">
        <v>1</v>
      </c>
      <c r="N164" s="483"/>
      <c r="O164" s="483"/>
      <c r="P164" s="670">
        <v>104</v>
      </c>
      <c r="Q164" s="670"/>
      <c r="R164" s="161"/>
      <c r="S164" s="161"/>
      <c r="T164" s="162" t="e">
        <f t="shared" si="77"/>
        <v>#DIV/0!</v>
      </c>
      <c r="U164" s="162">
        <f t="shared" si="78"/>
        <v>0</v>
      </c>
      <c r="V164" s="162">
        <f t="shared" si="79"/>
        <v>0</v>
      </c>
      <c r="W164" s="162">
        <f t="shared" si="80"/>
        <v>0</v>
      </c>
      <c r="X164" s="163">
        <f>IF(P164="nio",0,IF(P164&gt;0,VLOOKUP(I164,'3-Productie normen'!A:N,VLOOKUP(P164,'3-Productie normen'!Q:R,2,FALSE),FALSE)))</f>
        <v>0</v>
      </c>
      <c r="Y164" s="163">
        <f t="shared" si="81"/>
        <v>0</v>
      </c>
      <c r="Z164" s="163">
        <f t="shared" si="82"/>
        <v>0</v>
      </c>
      <c r="AA164" s="163">
        <f t="shared" si="83"/>
        <v>0</v>
      </c>
      <c r="AB164" s="164" t="str">
        <f>VLOOKUP(I164,'3-Productie normen'!A:N,10,FALSE)</f>
        <v>B</v>
      </c>
      <c r="AC164" s="164"/>
      <c r="AE164" s="128">
        <f t="shared" si="84"/>
        <v>1560</v>
      </c>
    </row>
    <row r="165" spans="1:31" ht="14.1" customHeight="1">
      <c r="A165" s="145">
        <v>167</v>
      </c>
      <c r="B165" s="159" t="s">
        <v>287</v>
      </c>
      <c r="C165" s="625"/>
      <c r="D165" s="536" t="s">
        <v>451</v>
      </c>
      <c r="E165" s="160" t="s">
        <v>314</v>
      </c>
      <c r="F165" s="160" t="s">
        <v>334</v>
      </c>
      <c r="G165" s="125"/>
      <c r="H165" s="125"/>
      <c r="I165" s="125" t="s">
        <v>769</v>
      </c>
      <c r="J165" s="160" t="s">
        <v>1315</v>
      </c>
      <c r="K165" s="545">
        <v>15</v>
      </c>
      <c r="L165" s="483">
        <v>1</v>
      </c>
      <c r="M165" s="483">
        <v>1</v>
      </c>
      <c r="N165" s="483"/>
      <c r="O165" s="483"/>
      <c r="P165" s="670">
        <v>104</v>
      </c>
      <c r="Q165" s="670"/>
      <c r="R165" s="161"/>
      <c r="S165" s="161"/>
      <c r="T165" s="162" t="e">
        <f t="shared" si="77"/>
        <v>#DIV/0!</v>
      </c>
      <c r="U165" s="162">
        <f t="shared" si="78"/>
        <v>0</v>
      </c>
      <c r="V165" s="162">
        <f t="shared" si="79"/>
        <v>0</v>
      </c>
      <c r="W165" s="162">
        <f t="shared" si="80"/>
        <v>0</v>
      </c>
      <c r="X165" s="163">
        <f>IF(P165="nio",0,IF(P165&gt;0,VLOOKUP(I165,'3-Productie normen'!A:N,VLOOKUP(P165,'3-Productie normen'!Q:R,2,FALSE),FALSE)))</f>
        <v>0</v>
      </c>
      <c r="Y165" s="163">
        <f t="shared" si="81"/>
        <v>0</v>
      </c>
      <c r="Z165" s="163">
        <f t="shared" si="82"/>
        <v>0</v>
      </c>
      <c r="AA165" s="163">
        <f t="shared" si="83"/>
        <v>0</v>
      </c>
      <c r="AB165" s="164" t="str">
        <f>VLOOKUP(I165,'3-Productie normen'!A:N,10,FALSE)</f>
        <v>B</v>
      </c>
      <c r="AC165" s="164"/>
      <c r="AE165" s="128">
        <f t="shared" si="84"/>
        <v>1560</v>
      </c>
    </row>
    <row r="166" spans="1:31" ht="14.1" customHeight="1">
      <c r="A166" s="145">
        <v>168</v>
      </c>
      <c r="B166" s="159" t="s">
        <v>287</v>
      </c>
      <c r="C166" s="625"/>
      <c r="D166" s="536" t="s">
        <v>452</v>
      </c>
      <c r="E166" s="160" t="s">
        <v>314</v>
      </c>
      <c r="F166" s="160" t="s">
        <v>334</v>
      </c>
      <c r="G166" s="125"/>
      <c r="H166" s="125"/>
      <c r="I166" s="159" t="s">
        <v>769</v>
      </c>
      <c r="J166" s="661" t="s">
        <v>1315</v>
      </c>
      <c r="K166" s="545">
        <v>15</v>
      </c>
      <c r="L166" s="483">
        <v>1</v>
      </c>
      <c r="M166" s="483">
        <v>1</v>
      </c>
      <c r="N166" s="483"/>
      <c r="O166" s="483"/>
      <c r="P166" s="670">
        <v>104</v>
      </c>
      <c r="Q166" s="670"/>
      <c r="R166" s="161"/>
      <c r="S166" s="161"/>
      <c r="T166" s="162" t="e">
        <f t="shared" si="77"/>
        <v>#DIV/0!</v>
      </c>
      <c r="U166" s="162">
        <f t="shared" si="78"/>
        <v>0</v>
      </c>
      <c r="V166" s="162">
        <f t="shared" si="79"/>
        <v>0</v>
      </c>
      <c r="W166" s="162">
        <f t="shared" si="80"/>
        <v>0</v>
      </c>
      <c r="X166" s="163">
        <f>IF(P166="nio",0,IF(P166&gt;0,VLOOKUP(I166,'3-Productie normen'!A:N,VLOOKUP(P166,'3-Productie normen'!Q:R,2,FALSE),FALSE)))</f>
        <v>0</v>
      </c>
      <c r="Y166" s="163">
        <f t="shared" si="81"/>
        <v>0</v>
      </c>
      <c r="Z166" s="163">
        <f t="shared" si="82"/>
        <v>0</v>
      </c>
      <c r="AA166" s="163">
        <f t="shared" si="83"/>
        <v>0</v>
      </c>
      <c r="AB166" s="164" t="str">
        <f>VLOOKUP(I166,'3-Productie normen'!A:N,10,FALSE)</f>
        <v>B</v>
      </c>
      <c r="AC166" s="164"/>
      <c r="AE166" s="128">
        <f t="shared" si="84"/>
        <v>1560</v>
      </c>
    </row>
    <row r="167" spans="1:31" ht="14.1" customHeight="1">
      <c r="A167" s="145">
        <v>169</v>
      </c>
      <c r="B167" s="159" t="s">
        <v>287</v>
      </c>
      <c r="C167" s="625"/>
      <c r="D167" s="536" t="s">
        <v>453</v>
      </c>
      <c r="E167" s="160" t="s">
        <v>314</v>
      </c>
      <c r="F167" s="160" t="s">
        <v>334</v>
      </c>
      <c r="G167" s="125"/>
      <c r="H167" s="125"/>
      <c r="I167" s="159" t="s">
        <v>769</v>
      </c>
      <c r="J167" s="661" t="s">
        <v>1315</v>
      </c>
      <c r="K167" s="545">
        <v>15</v>
      </c>
      <c r="L167" s="483">
        <v>1</v>
      </c>
      <c r="M167" s="483">
        <v>1</v>
      </c>
      <c r="N167" s="483"/>
      <c r="O167" s="483"/>
      <c r="P167" s="670">
        <v>104</v>
      </c>
      <c r="Q167" s="670"/>
      <c r="R167" s="161"/>
      <c r="S167" s="161"/>
      <c r="T167" s="162" t="e">
        <f t="shared" si="77"/>
        <v>#DIV/0!</v>
      </c>
      <c r="U167" s="162">
        <f t="shared" si="78"/>
        <v>0</v>
      </c>
      <c r="V167" s="162">
        <f t="shared" si="79"/>
        <v>0</v>
      </c>
      <c r="W167" s="162">
        <f t="shared" si="80"/>
        <v>0</v>
      </c>
      <c r="X167" s="163">
        <f>IF(P167="nio",0,IF(P167&gt;0,VLOOKUP(I167,'3-Productie normen'!A:N,VLOOKUP(P167,'3-Productie normen'!Q:R,2,FALSE),FALSE)))</f>
        <v>0</v>
      </c>
      <c r="Y167" s="163">
        <f t="shared" si="81"/>
        <v>0</v>
      </c>
      <c r="Z167" s="163">
        <f t="shared" si="82"/>
        <v>0</v>
      </c>
      <c r="AA167" s="163">
        <f t="shared" si="83"/>
        <v>0</v>
      </c>
      <c r="AB167" s="164" t="str">
        <f>VLOOKUP(I167,'3-Productie normen'!A:N,10,FALSE)</f>
        <v>B</v>
      </c>
      <c r="AC167" s="164"/>
      <c r="AE167" s="128">
        <f t="shared" si="84"/>
        <v>1560</v>
      </c>
    </row>
    <row r="168" spans="1:31" ht="14.1" customHeight="1">
      <c r="A168" s="145">
        <v>170</v>
      </c>
      <c r="B168" s="159" t="s">
        <v>287</v>
      </c>
      <c r="C168" s="625"/>
      <c r="D168" s="536" t="s">
        <v>454</v>
      </c>
      <c r="E168" s="160" t="s">
        <v>314</v>
      </c>
      <c r="F168" s="160" t="s">
        <v>334</v>
      </c>
      <c r="G168" s="125"/>
      <c r="H168" s="125"/>
      <c r="I168" s="160" t="s">
        <v>769</v>
      </c>
      <c r="J168" s="661" t="s">
        <v>1315</v>
      </c>
      <c r="K168" s="545">
        <v>15</v>
      </c>
      <c r="L168" s="483">
        <v>1</v>
      </c>
      <c r="M168" s="483">
        <v>1</v>
      </c>
      <c r="N168" s="483"/>
      <c r="O168" s="483"/>
      <c r="P168" s="670">
        <v>104</v>
      </c>
      <c r="Q168" s="670"/>
      <c r="R168" s="161"/>
      <c r="S168" s="161"/>
      <c r="T168" s="162" t="e">
        <f t="shared" si="77"/>
        <v>#DIV/0!</v>
      </c>
      <c r="U168" s="162">
        <f t="shared" si="78"/>
        <v>0</v>
      </c>
      <c r="V168" s="162">
        <f t="shared" si="79"/>
        <v>0</v>
      </c>
      <c r="W168" s="162">
        <f t="shared" si="80"/>
        <v>0</v>
      </c>
      <c r="X168" s="163">
        <f>IF(P168="nio",0,IF(P168&gt;0,VLOOKUP(I168,'3-Productie normen'!A:N,VLOOKUP(P168,'3-Productie normen'!Q:R,2,FALSE),FALSE)))</f>
        <v>0</v>
      </c>
      <c r="Y168" s="163">
        <f t="shared" si="81"/>
        <v>0</v>
      </c>
      <c r="Z168" s="163">
        <f t="shared" si="82"/>
        <v>0</v>
      </c>
      <c r="AA168" s="163">
        <f t="shared" si="83"/>
        <v>0</v>
      </c>
      <c r="AB168" s="164" t="str">
        <f>VLOOKUP(I168,'3-Productie normen'!A:N,10,FALSE)</f>
        <v>B</v>
      </c>
      <c r="AC168" s="164"/>
      <c r="AE168" s="128">
        <f t="shared" si="84"/>
        <v>1560</v>
      </c>
    </row>
    <row r="169" spans="1:31" ht="14.1" customHeight="1">
      <c r="A169" s="145">
        <v>171</v>
      </c>
      <c r="B169" s="159" t="s">
        <v>287</v>
      </c>
      <c r="C169" s="625"/>
      <c r="D169" s="536" t="s">
        <v>455</v>
      </c>
      <c r="E169" s="160" t="s">
        <v>360</v>
      </c>
      <c r="F169" s="160" t="s">
        <v>361</v>
      </c>
      <c r="G169" s="125"/>
      <c r="H169" s="125"/>
      <c r="I169" s="125" t="s">
        <v>771</v>
      </c>
      <c r="J169" s="160" t="s">
        <v>1315</v>
      </c>
      <c r="K169" s="545">
        <v>30</v>
      </c>
      <c r="L169" s="483">
        <v>1</v>
      </c>
      <c r="M169" s="483">
        <v>1</v>
      </c>
      <c r="N169" s="483"/>
      <c r="O169" s="483"/>
      <c r="P169" s="670">
        <v>104</v>
      </c>
      <c r="Q169" s="670"/>
      <c r="R169" s="161"/>
      <c r="S169" s="161"/>
      <c r="T169" s="162" t="e">
        <f t="shared" si="77"/>
        <v>#DIV/0!</v>
      </c>
      <c r="U169" s="162">
        <f t="shared" si="78"/>
        <v>0</v>
      </c>
      <c r="V169" s="162">
        <f t="shared" si="79"/>
        <v>0</v>
      </c>
      <c r="W169" s="162">
        <f t="shared" si="80"/>
        <v>0</v>
      </c>
      <c r="X169" s="163">
        <f>IF(P169="nio",0,IF(P169&gt;0,VLOOKUP(I169,'3-Productie normen'!A:N,VLOOKUP(P169,'3-Productie normen'!Q:R,2,FALSE),FALSE)))</f>
        <v>0</v>
      </c>
      <c r="Y169" s="163">
        <f t="shared" si="81"/>
        <v>0</v>
      </c>
      <c r="Z169" s="163">
        <f t="shared" si="82"/>
        <v>0</v>
      </c>
      <c r="AA169" s="163">
        <f t="shared" si="83"/>
        <v>0</v>
      </c>
      <c r="AB169" s="164" t="str">
        <f>VLOOKUP(I169,'3-Productie normen'!A:N,10,FALSE)</f>
        <v>SP</v>
      </c>
      <c r="AC169" s="164"/>
      <c r="AE169" s="128">
        <f t="shared" si="84"/>
        <v>3120</v>
      </c>
    </row>
    <row r="170" spans="1:31" ht="14.1" customHeight="1">
      <c r="A170" s="145">
        <v>172</v>
      </c>
      <c r="B170" s="159" t="s">
        <v>287</v>
      </c>
      <c r="C170" s="625"/>
      <c r="D170" s="536" t="s">
        <v>456</v>
      </c>
      <c r="E170" s="160" t="s">
        <v>314</v>
      </c>
      <c r="F170" s="160" t="s">
        <v>334</v>
      </c>
      <c r="G170" s="125"/>
      <c r="H170" s="125"/>
      <c r="I170" s="169" t="s">
        <v>769</v>
      </c>
      <c r="J170" s="661" t="s">
        <v>1315</v>
      </c>
      <c r="K170" s="545">
        <v>15</v>
      </c>
      <c r="L170" s="483">
        <v>1</v>
      </c>
      <c r="M170" s="483">
        <v>1</v>
      </c>
      <c r="N170" s="483"/>
      <c r="O170" s="483"/>
      <c r="P170" s="670">
        <v>104</v>
      </c>
      <c r="Q170" s="670"/>
      <c r="R170" s="161"/>
      <c r="S170" s="161"/>
      <c r="T170" s="162" t="e">
        <f t="shared" si="77"/>
        <v>#DIV/0!</v>
      </c>
      <c r="U170" s="162">
        <f t="shared" si="78"/>
        <v>0</v>
      </c>
      <c r="V170" s="162">
        <f t="shared" si="79"/>
        <v>0</v>
      </c>
      <c r="W170" s="162">
        <f t="shared" si="80"/>
        <v>0</v>
      </c>
      <c r="X170" s="163">
        <f>IF(P170="nio",0,IF(P170&gt;0,VLOOKUP(I170,'3-Productie normen'!A:N,VLOOKUP(P170,'3-Productie normen'!Q:R,2,FALSE),FALSE)))</f>
        <v>0</v>
      </c>
      <c r="Y170" s="163">
        <f t="shared" si="81"/>
        <v>0</v>
      </c>
      <c r="Z170" s="163">
        <f t="shared" si="82"/>
        <v>0</v>
      </c>
      <c r="AA170" s="163">
        <f t="shared" si="83"/>
        <v>0</v>
      </c>
      <c r="AB170" s="164" t="str">
        <f>VLOOKUP(I170,'3-Productie normen'!A:N,10,FALSE)</f>
        <v>B</v>
      </c>
      <c r="AC170" s="164"/>
      <c r="AE170" s="128">
        <f t="shared" si="84"/>
        <v>1560</v>
      </c>
    </row>
    <row r="171" spans="1:31" ht="14.1" customHeight="1">
      <c r="A171" s="145">
        <v>173</v>
      </c>
      <c r="B171" s="159" t="s">
        <v>287</v>
      </c>
      <c r="C171" s="625"/>
      <c r="D171" s="536" t="s">
        <v>457</v>
      </c>
      <c r="E171" s="160" t="s">
        <v>314</v>
      </c>
      <c r="F171" s="160" t="s">
        <v>334</v>
      </c>
      <c r="G171" s="125"/>
      <c r="H171" s="125"/>
      <c r="I171" s="169" t="s">
        <v>769</v>
      </c>
      <c r="J171" s="661" t="s">
        <v>1315</v>
      </c>
      <c r="K171" s="545">
        <v>15</v>
      </c>
      <c r="L171" s="483">
        <v>1</v>
      </c>
      <c r="M171" s="483">
        <v>1</v>
      </c>
      <c r="N171" s="483"/>
      <c r="O171" s="483"/>
      <c r="P171" s="670">
        <v>104</v>
      </c>
      <c r="Q171" s="670"/>
      <c r="R171" s="161"/>
      <c r="S171" s="161"/>
      <c r="T171" s="162" t="e">
        <f t="shared" si="77"/>
        <v>#DIV/0!</v>
      </c>
      <c r="U171" s="162">
        <f t="shared" si="78"/>
        <v>0</v>
      </c>
      <c r="V171" s="162">
        <f t="shared" si="79"/>
        <v>0</v>
      </c>
      <c r="W171" s="162">
        <f t="shared" si="80"/>
        <v>0</v>
      </c>
      <c r="X171" s="163">
        <f>IF(P171="nio",0,IF(P171&gt;0,VLOOKUP(I171,'3-Productie normen'!A:N,VLOOKUP(P171,'3-Productie normen'!Q:R,2,FALSE),FALSE)))</f>
        <v>0</v>
      </c>
      <c r="Y171" s="163">
        <f t="shared" si="81"/>
        <v>0</v>
      </c>
      <c r="Z171" s="163">
        <f t="shared" si="82"/>
        <v>0</v>
      </c>
      <c r="AA171" s="163">
        <f t="shared" si="83"/>
        <v>0</v>
      </c>
      <c r="AB171" s="164" t="str">
        <f>VLOOKUP(I171,'3-Productie normen'!A:N,10,FALSE)</f>
        <v>B</v>
      </c>
      <c r="AC171" s="164"/>
      <c r="AE171" s="128">
        <f t="shared" si="84"/>
        <v>1560</v>
      </c>
    </row>
    <row r="172" spans="1:31" ht="14.1" customHeight="1">
      <c r="A172" s="145">
        <v>174</v>
      </c>
      <c r="B172" s="159" t="s">
        <v>287</v>
      </c>
      <c r="C172" s="625"/>
      <c r="D172" s="536" t="s">
        <v>458</v>
      </c>
      <c r="E172" s="160" t="s">
        <v>314</v>
      </c>
      <c r="F172" s="160" t="s">
        <v>334</v>
      </c>
      <c r="G172" s="125"/>
      <c r="H172" s="125"/>
      <c r="I172" s="169" t="s">
        <v>769</v>
      </c>
      <c r="J172" s="661" t="s">
        <v>1315</v>
      </c>
      <c r="K172" s="545">
        <v>15</v>
      </c>
      <c r="L172" s="483">
        <v>1</v>
      </c>
      <c r="M172" s="483">
        <v>1</v>
      </c>
      <c r="N172" s="483"/>
      <c r="O172" s="483"/>
      <c r="P172" s="670">
        <v>104</v>
      </c>
      <c r="Q172" s="670"/>
      <c r="R172" s="161"/>
      <c r="S172" s="161"/>
      <c r="T172" s="162" t="e">
        <f t="shared" si="77"/>
        <v>#DIV/0!</v>
      </c>
      <c r="U172" s="162">
        <f t="shared" si="78"/>
        <v>0</v>
      </c>
      <c r="V172" s="162">
        <f t="shared" si="79"/>
        <v>0</v>
      </c>
      <c r="W172" s="162">
        <f t="shared" si="80"/>
        <v>0</v>
      </c>
      <c r="X172" s="163">
        <f>IF(P172="nio",0,IF(P172&gt;0,VLOOKUP(I172,'3-Productie normen'!A:N,VLOOKUP(P172,'3-Productie normen'!Q:R,2,FALSE),FALSE)))</f>
        <v>0</v>
      </c>
      <c r="Y172" s="163">
        <f t="shared" si="81"/>
        <v>0</v>
      </c>
      <c r="Z172" s="163">
        <f t="shared" si="82"/>
        <v>0</v>
      </c>
      <c r="AA172" s="163">
        <f t="shared" si="83"/>
        <v>0</v>
      </c>
      <c r="AB172" s="164" t="str">
        <f>VLOOKUP(I172,'3-Productie normen'!A:N,10,FALSE)</f>
        <v>B</v>
      </c>
      <c r="AC172" s="164"/>
      <c r="AE172" s="128">
        <f t="shared" si="84"/>
        <v>1560</v>
      </c>
    </row>
    <row r="173" spans="1:31" ht="14.1" customHeight="1">
      <c r="A173" s="145">
        <v>175</v>
      </c>
      <c r="B173" s="159" t="s">
        <v>287</v>
      </c>
      <c r="C173" s="625"/>
      <c r="D173" s="536" t="s">
        <v>459</v>
      </c>
      <c r="E173" s="160" t="s">
        <v>316</v>
      </c>
      <c r="F173" s="160" t="s">
        <v>406</v>
      </c>
      <c r="G173" s="125"/>
      <c r="H173" s="125"/>
      <c r="I173" s="169" t="s">
        <v>749</v>
      </c>
      <c r="J173" s="661" t="s">
        <v>1315</v>
      </c>
      <c r="K173" s="545">
        <v>4</v>
      </c>
      <c r="L173" s="483">
        <v>1</v>
      </c>
      <c r="M173" s="483">
        <v>1</v>
      </c>
      <c r="N173" s="483"/>
      <c r="O173" s="483"/>
      <c r="P173" s="670">
        <v>52</v>
      </c>
      <c r="Q173" s="670"/>
      <c r="R173" s="161"/>
      <c r="S173" s="161"/>
      <c r="T173" s="162" t="e">
        <f t="shared" si="77"/>
        <v>#DIV/0!</v>
      </c>
      <c r="U173" s="162">
        <f t="shared" si="78"/>
        <v>0</v>
      </c>
      <c r="V173" s="162">
        <f t="shared" si="79"/>
        <v>0</v>
      </c>
      <c r="W173" s="162">
        <f t="shared" si="80"/>
        <v>0</v>
      </c>
      <c r="X173" s="163">
        <f>IF(P173="nio",0,IF(P173&gt;0,VLOOKUP(I173,'3-Productie normen'!A:N,VLOOKUP(P173,'3-Productie normen'!Q:R,2,FALSE),FALSE)))</f>
        <v>0</v>
      </c>
      <c r="Y173" s="163">
        <f t="shared" si="81"/>
        <v>0</v>
      </c>
      <c r="Z173" s="163">
        <f t="shared" si="82"/>
        <v>0</v>
      </c>
      <c r="AA173" s="163">
        <f t="shared" si="83"/>
        <v>0</v>
      </c>
      <c r="AB173" s="164" t="str">
        <f>VLOOKUP(I173,'3-Productie normen'!A:N,10,FALSE)</f>
        <v>V</v>
      </c>
      <c r="AC173" s="164"/>
      <c r="AE173" s="128">
        <f t="shared" si="84"/>
        <v>208</v>
      </c>
    </row>
    <row r="174" spans="1:31" ht="14.1" customHeight="1">
      <c r="A174" s="145">
        <v>176</v>
      </c>
      <c r="B174" s="159" t="s">
        <v>287</v>
      </c>
      <c r="C174" s="625"/>
      <c r="D174" s="536" t="s">
        <v>460</v>
      </c>
      <c r="E174" s="160" t="s">
        <v>316</v>
      </c>
      <c r="F174" s="160" t="s">
        <v>318</v>
      </c>
      <c r="G174" s="125"/>
      <c r="H174" s="125"/>
      <c r="I174" s="169" t="s">
        <v>749</v>
      </c>
      <c r="J174" s="661" t="s">
        <v>1315</v>
      </c>
      <c r="K174" s="545">
        <v>92</v>
      </c>
      <c r="L174" s="483">
        <v>1</v>
      </c>
      <c r="M174" s="483">
        <v>1</v>
      </c>
      <c r="N174" s="483"/>
      <c r="O174" s="483"/>
      <c r="P174" s="670">
        <v>52</v>
      </c>
      <c r="Q174" s="670"/>
      <c r="R174" s="161"/>
      <c r="S174" s="161"/>
      <c r="T174" s="162" t="e">
        <f t="shared" si="77"/>
        <v>#DIV/0!</v>
      </c>
      <c r="U174" s="162">
        <f t="shared" si="78"/>
        <v>0</v>
      </c>
      <c r="V174" s="162">
        <f t="shared" si="79"/>
        <v>0</v>
      </c>
      <c r="W174" s="162">
        <f t="shared" si="80"/>
        <v>0</v>
      </c>
      <c r="X174" s="163">
        <f>IF(P174="nio",0,IF(P174&gt;0,VLOOKUP(I174,'3-Productie normen'!A:N,VLOOKUP(P174,'3-Productie normen'!Q:R,2,FALSE),FALSE)))</f>
        <v>0</v>
      </c>
      <c r="Y174" s="163">
        <f t="shared" si="81"/>
        <v>0</v>
      </c>
      <c r="Z174" s="163">
        <f t="shared" si="82"/>
        <v>0</v>
      </c>
      <c r="AA174" s="163">
        <f t="shared" si="83"/>
        <v>0</v>
      </c>
      <c r="AB174" s="164" t="str">
        <f>VLOOKUP(I174,'3-Productie normen'!A:N,10,FALSE)</f>
        <v>V</v>
      </c>
      <c r="AC174" s="164"/>
      <c r="AE174" s="128">
        <f t="shared" si="84"/>
        <v>4784</v>
      </c>
    </row>
    <row r="175" spans="1:31" ht="14.1" customHeight="1">
      <c r="A175" s="145">
        <v>177</v>
      </c>
      <c r="B175" s="159" t="s">
        <v>287</v>
      </c>
      <c r="C175" s="625"/>
      <c r="D175" s="536" t="s">
        <v>461</v>
      </c>
      <c r="E175" s="160" t="s">
        <v>320</v>
      </c>
      <c r="F175" s="160" t="s">
        <v>371</v>
      </c>
      <c r="G175" s="125"/>
      <c r="H175" s="125"/>
      <c r="I175" s="125" t="s">
        <v>17</v>
      </c>
      <c r="J175" s="661" t="s">
        <v>322</v>
      </c>
      <c r="K175" s="545">
        <v>12</v>
      </c>
      <c r="L175" s="483">
        <v>1</v>
      </c>
      <c r="M175" s="483">
        <v>1</v>
      </c>
      <c r="N175" s="483"/>
      <c r="O175" s="483"/>
      <c r="P175" s="670">
        <v>255</v>
      </c>
      <c r="Q175" s="670"/>
      <c r="R175" s="161"/>
      <c r="S175" s="161"/>
      <c r="T175" s="162" t="e">
        <f t="shared" si="77"/>
        <v>#DIV/0!</v>
      </c>
      <c r="U175" s="162">
        <f t="shared" si="78"/>
        <v>0</v>
      </c>
      <c r="V175" s="162">
        <f t="shared" si="79"/>
        <v>0</v>
      </c>
      <c r="W175" s="162">
        <f t="shared" si="80"/>
        <v>0</v>
      </c>
      <c r="X175" s="163">
        <f>IF(P175="nio",0,IF(P175&gt;0,VLOOKUP(I175,'3-Productie normen'!A:N,VLOOKUP(P175,'3-Productie normen'!Q:R,2,FALSE),FALSE)))</f>
        <v>0</v>
      </c>
      <c r="Y175" s="163">
        <f t="shared" si="81"/>
        <v>0</v>
      </c>
      <c r="Z175" s="163">
        <f t="shared" si="82"/>
        <v>0</v>
      </c>
      <c r="AA175" s="163">
        <f t="shared" si="83"/>
        <v>0</v>
      </c>
      <c r="AB175" s="164" t="str">
        <f>VLOOKUP(I175,'3-Productie normen'!A:N,10,FALSE)</f>
        <v>S</v>
      </c>
      <c r="AC175" s="164"/>
      <c r="AE175" s="128">
        <f t="shared" si="84"/>
        <v>3060</v>
      </c>
    </row>
    <row r="176" spans="1:31" ht="14.1" customHeight="1">
      <c r="A176" s="145">
        <v>178</v>
      </c>
      <c r="B176" s="159" t="s">
        <v>287</v>
      </c>
      <c r="C176" s="625"/>
      <c r="D176" s="536" t="s">
        <v>462</v>
      </c>
      <c r="E176" s="160" t="s">
        <v>420</v>
      </c>
      <c r="F176" s="160" t="s">
        <v>421</v>
      </c>
      <c r="G176" s="125"/>
      <c r="H176" s="125"/>
      <c r="I176" s="169" t="s">
        <v>749</v>
      </c>
      <c r="J176" s="661" t="s">
        <v>1315</v>
      </c>
      <c r="K176" s="545">
        <v>8</v>
      </c>
      <c r="L176" s="483">
        <v>1</v>
      </c>
      <c r="M176" s="483">
        <v>1</v>
      </c>
      <c r="N176" s="483"/>
      <c r="O176" s="483"/>
      <c r="P176" s="670">
        <v>52</v>
      </c>
      <c r="Q176" s="670"/>
      <c r="R176" s="161"/>
      <c r="S176" s="161"/>
      <c r="T176" s="162" t="e">
        <f t="shared" si="77"/>
        <v>#DIV/0!</v>
      </c>
      <c r="U176" s="162">
        <f t="shared" si="78"/>
        <v>0</v>
      </c>
      <c r="V176" s="162">
        <f t="shared" si="79"/>
        <v>0</v>
      </c>
      <c r="W176" s="162">
        <f t="shared" si="80"/>
        <v>0</v>
      </c>
      <c r="X176" s="163">
        <f>IF(P176="nio",0,IF(P176&gt;0,VLOOKUP(I176,'3-Productie normen'!A:N,VLOOKUP(P176,'3-Productie normen'!Q:R,2,FALSE),FALSE)))</f>
        <v>0</v>
      </c>
      <c r="Y176" s="163">
        <f t="shared" si="81"/>
        <v>0</v>
      </c>
      <c r="Z176" s="163">
        <f t="shared" si="82"/>
        <v>0</v>
      </c>
      <c r="AA176" s="163">
        <f t="shared" si="83"/>
        <v>0</v>
      </c>
      <c r="AB176" s="164" t="str">
        <f>VLOOKUP(I176,'3-Productie normen'!A:N,10,FALSE)</f>
        <v>V</v>
      </c>
      <c r="AC176" s="164"/>
      <c r="AE176" s="128">
        <f t="shared" si="84"/>
        <v>416</v>
      </c>
    </row>
    <row r="177" spans="1:31" ht="14.1" customHeight="1">
      <c r="A177" s="145">
        <v>179</v>
      </c>
      <c r="B177" s="159" t="s">
        <v>287</v>
      </c>
      <c r="C177" s="625"/>
      <c r="D177" s="536" t="s">
        <v>463</v>
      </c>
      <c r="E177" s="160" t="s">
        <v>316</v>
      </c>
      <c r="F177" s="160" t="s">
        <v>464</v>
      </c>
      <c r="G177" s="125"/>
      <c r="H177" s="125"/>
      <c r="I177" s="169" t="s">
        <v>749</v>
      </c>
      <c r="J177" s="661" t="s">
        <v>1315</v>
      </c>
      <c r="K177" s="545">
        <v>23</v>
      </c>
      <c r="L177" s="483">
        <v>1</v>
      </c>
      <c r="M177" s="483">
        <v>1</v>
      </c>
      <c r="N177" s="483"/>
      <c r="O177" s="483"/>
      <c r="P177" s="670">
        <v>52</v>
      </c>
      <c r="Q177" s="670"/>
      <c r="R177" s="161"/>
      <c r="S177" s="161"/>
      <c r="T177" s="162" t="e">
        <f t="shared" si="77"/>
        <v>#DIV/0!</v>
      </c>
      <c r="U177" s="162">
        <f t="shared" si="78"/>
        <v>0</v>
      </c>
      <c r="V177" s="162">
        <f t="shared" si="79"/>
        <v>0</v>
      </c>
      <c r="W177" s="162">
        <f t="shared" si="80"/>
        <v>0</v>
      </c>
      <c r="X177" s="163">
        <f>IF(P177="nio",0,IF(P177&gt;0,VLOOKUP(I177,'3-Productie normen'!A:N,VLOOKUP(P177,'3-Productie normen'!Q:R,2,FALSE),FALSE)))</f>
        <v>0</v>
      </c>
      <c r="Y177" s="163">
        <f t="shared" si="81"/>
        <v>0</v>
      </c>
      <c r="Z177" s="163">
        <f t="shared" si="82"/>
        <v>0</v>
      </c>
      <c r="AA177" s="163">
        <f t="shared" si="83"/>
        <v>0</v>
      </c>
      <c r="AB177" s="164" t="str">
        <f>VLOOKUP(I177,'3-Productie normen'!A:N,10,FALSE)</f>
        <v>V</v>
      </c>
      <c r="AC177" s="164"/>
      <c r="AE177" s="128">
        <f t="shared" si="84"/>
        <v>1196</v>
      </c>
    </row>
    <row r="178" spans="1:31" ht="14.1" customHeight="1">
      <c r="A178" s="145">
        <v>180</v>
      </c>
      <c r="B178" s="159" t="s">
        <v>287</v>
      </c>
      <c r="C178" s="625"/>
      <c r="D178" s="536" t="s">
        <v>465</v>
      </c>
      <c r="E178" s="160" t="s">
        <v>320</v>
      </c>
      <c r="F178" s="160" t="s">
        <v>369</v>
      </c>
      <c r="G178" s="125"/>
      <c r="H178" s="125"/>
      <c r="I178" s="169" t="s">
        <v>17</v>
      </c>
      <c r="J178" s="661" t="s">
        <v>322</v>
      </c>
      <c r="K178" s="545">
        <v>2</v>
      </c>
      <c r="L178" s="483">
        <v>1</v>
      </c>
      <c r="M178" s="483">
        <v>1</v>
      </c>
      <c r="N178" s="483"/>
      <c r="O178" s="483"/>
      <c r="P178" s="670">
        <v>255</v>
      </c>
      <c r="Q178" s="670"/>
      <c r="R178" s="161"/>
      <c r="S178" s="161"/>
      <c r="T178" s="162" t="e">
        <f t="shared" si="77"/>
        <v>#DIV/0!</v>
      </c>
      <c r="U178" s="162">
        <f t="shared" si="78"/>
        <v>0</v>
      </c>
      <c r="V178" s="162">
        <f t="shared" si="79"/>
        <v>0</v>
      </c>
      <c r="W178" s="162">
        <f t="shared" si="80"/>
        <v>0</v>
      </c>
      <c r="X178" s="163">
        <f>IF(P178="nio",0,IF(P178&gt;0,VLOOKUP(I178,'3-Productie normen'!A:N,VLOOKUP(P178,'3-Productie normen'!Q:R,2,FALSE),FALSE)))</f>
        <v>0</v>
      </c>
      <c r="Y178" s="163">
        <f t="shared" si="81"/>
        <v>0</v>
      </c>
      <c r="Z178" s="163">
        <f t="shared" si="82"/>
        <v>0</v>
      </c>
      <c r="AA178" s="163">
        <f t="shared" si="83"/>
        <v>0</v>
      </c>
      <c r="AB178" s="164" t="str">
        <f>VLOOKUP(I178,'3-Productie normen'!A:N,10,FALSE)</f>
        <v>S</v>
      </c>
      <c r="AC178" s="164"/>
      <c r="AE178" s="128">
        <f t="shared" si="84"/>
        <v>510</v>
      </c>
    </row>
    <row r="179" spans="1:31" ht="14.1" customHeight="1">
      <c r="A179" s="145">
        <v>181</v>
      </c>
      <c r="B179" s="662" t="s">
        <v>294</v>
      </c>
      <c r="C179" s="663"/>
      <c r="D179" s="664"/>
      <c r="E179" s="663"/>
      <c r="F179" s="663" t="s">
        <v>1255</v>
      </c>
      <c r="G179" s="662"/>
      <c r="H179" s="662"/>
      <c r="I179" s="665" t="s">
        <v>1256</v>
      </c>
      <c r="J179" s="663" t="s">
        <v>1257</v>
      </c>
      <c r="K179" s="666">
        <v>15</v>
      </c>
      <c r="L179" s="483">
        <v>1</v>
      </c>
      <c r="M179" s="483">
        <v>1</v>
      </c>
      <c r="N179" s="667"/>
      <c r="O179" s="667"/>
      <c r="P179" s="670">
        <v>52</v>
      </c>
      <c r="Q179" s="670"/>
      <c r="R179" s="161"/>
      <c r="S179" s="161"/>
      <c r="T179" s="162" t="e">
        <f t="shared" si="77"/>
        <v>#DIV/0!</v>
      </c>
      <c r="U179" s="162">
        <f t="shared" si="78"/>
        <v>0</v>
      </c>
      <c r="V179" s="162">
        <f t="shared" si="79"/>
        <v>0</v>
      </c>
      <c r="W179" s="162">
        <f t="shared" si="80"/>
        <v>0</v>
      </c>
      <c r="X179" s="163">
        <f>IF(P179="nio",0,IF(P179&gt;0,VLOOKUP(I179,'3-Productie normen'!A:N,VLOOKUP(P179,'3-Productie normen'!Q:R,2,FALSE),FALSE)))</f>
        <v>0</v>
      </c>
      <c r="Y179" s="163">
        <f t="shared" si="81"/>
        <v>0</v>
      </c>
      <c r="Z179" s="163">
        <f t="shared" si="82"/>
        <v>0</v>
      </c>
      <c r="AA179" s="163">
        <f t="shared" si="83"/>
        <v>0</v>
      </c>
      <c r="AB179" s="164" t="str">
        <f>VLOOKUP(I179,'3-Productie normen'!A:N,10,FALSE)</f>
        <v>V</v>
      </c>
      <c r="AC179" s="164"/>
      <c r="AE179" s="128">
        <f t="shared" si="84"/>
        <v>780</v>
      </c>
    </row>
    <row r="180" spans="1:31" ht="14.1" customHeight="1">
      <c r="A180" s="145">
        <v>182</v>
      </c>
      <c r="B180" s="159" t="s">
        <v>294</v>
      </c>
      <c r="C180" s="625"/>
      <c r="D180" s="536">
        <v>1</v>
      </c>
      <c r="E180" s="160" t="s">
        <v>306</v>
      </c>
      <c r="F180" s="160" t="s">
        <v>356</v>
      </c>
      <c r="G180" s="125"/>
      <c r="H180" s="125"/>
      <c r="I180" s="159" t="s">
        <v>105</v>
      </c>
      <c r="J180" s="661" t="s">
        <v>308</v>
      </c>
      <c r="K180" s="545">
        <v>8</v>
      </c>
      <c r="L180" s="483">
        <v>1</v>
      </c>
      <c r="M180" s="483">
        <v>1</v>
      </c>
      <c r="N180" s="483"/>
      <c r="O180" s="483"/>
      <c r="P180" s="670">
        <v>156</v>
      </c>
      <c r="Q180" s="670"/>
      <c r="R180" s="161"/>
      <c r="S180" s="161"/>
      <c r="T180" s="162" t="e">
        <f t="shared" si="77"/>
        <v>#DIV/0!</v>
      </c>
      <c r="U180" s="162">
        <f t="shared" si="78"/>
        <v>0</v>
      </c>
      <c r="V180" s="162">
        <f t="shared" si="79"/>
        <v>0</v>
      </c>
      <c r="W180" s="162">
        <f t="shared" si="80"/>
        <v>0</v>
      </c>
      <c r="X180" s="163">
        <f>IF(P180="nio",0,IF(P180&gt;0,VLOOKUP(I180,'3-Productie normen'!A:N,VLOOKUP(P180,'3-Productie normen'!Q:R,2,FALSE),FALSE)))</f>
        <v>0</v>
      </c>
      <c r="Y180" s="163">
        <f t="shared" si="81"/>
        <v>0</v>
      </c>
      <c r="Z180" s="163">
        <f t="shared" si="82"/>
        <v>0</v>
      </c>
      <c r="AA180" s="163">
        <f t="shared" si="83"/>
        <v>0</v>
      </c>
      <c r="AB180" s="164" t="str">
        <f>VLOOKUP(I180,'3-Productie normen'!A:N,10,FALSE)</f>
        <v>V</v>
      </c>
      <c r="AC180" s="164"/>
      <c r="AE180" s="128">
        <f t="shared" si="84"/>
        <v>1248</v>
      </c>
    </row>
    <row r="181" spans="1:31" ht="14.1" customHeight="1">
      <c r="A181" s="145">
        <v>183</v>
      </c>
      <c r="B181" s="159" t="s">
        <v>294</v>
      </c>
      <c r="C181" s="625"/>
      <c r="D181" s="536">
        <v>2</v>
      </c>
      <c r="E181" s="160" t="s">
        <v>314</v>
      </c>
      <c r="F181" s="160" t="s">
        <v>334</v>
      </c>
      <c r="G181" s="125"/>
      <c r="H181" s="125"/>
      <c r="I181" s="159" t="s">
        <v>769</v>
      </c>
      <c r="J181" s="661" t="s">
        <v>308</v>
      </c>
      <c r="K181" s="545">
        <v>10</v>
      </c>
      <c r="L181" s="483">
        <v>1</v>
      </c>
      <c r="M181" s="483">
        <v>1</v>
      </c>
      <c r="N181" s="483"/>
      <c r="O181" s="483"/>
      <c r="P181" s="670">
        <v>104</v>
      </c>
      <c r="Q181" s="670"/>
      <c r="R181" s="161"/>
      <c r="S181" s="161"/>
      <c r="T181" s="162" t="e">
        <f t="shared" ref="T181:T242" si="85">IF(P181="nio",0,IF(P181&gt;0,P181*K181/X181,0))*L181</f>
        <v>#DIV/0!</v>
      </c>
      <c r="U181" s="162">
        <f t="shared" ref="U181:U242" si="86">IF(Q181&gt;0,Q181*K181/Y181,0)*M181</f>
        <v>0</v>
      </c>
      <c r="V181" s="162">
        <f t="shared" ref="V181:V242" si="87">IF(R181&gt;0,R181*K181/Z181,0)*N181</f>
        <v>0</v>
      </c>
      <c r="W181" s="162">
        <f t="shared" ref="W181:W242" si="88">IF(S181&gt;0,S181*K181/AA181,0)*O181</f>
        <v>0</v>
      </c>
      <c r="X181" s="163">
        <f>IF(P181="nio",0,IF(P181&gt;0,VLOOKUP(I181,'3-Productie normen'!A:N,VLOOKUP(P181,'3-Productie normen'!Q:R,2,FALSE),FALSE)))</f>
        <v>0</v>
      </c>
      <c r="Y181" s="163">
        <f t="shared" ref="Y181:Y242" si="89">IF(Q181&gt;0,X181*$Y$8,0)</f>
        <v>0</v>
      </c>
      <c r="Z181" s="163">
        <f t="shared" ref="Z181:Z242" si="90">IF(R181&gt;0,X181*$Z$8,0)</f>
        <v>0</v>
      </c>
      <c r="AA181" s="163">
        <f t="shared" ref="AA181:AA242" si="91">IF(S181&gt;0,X181*$AA$8,0)</f>
        <v>0</v>
      </c>
      <c r="AB181" s="164" t="str">
        <f>VLOOKUP(I181,'3-Productie normen'!A:N,10,FALSE)</f>
        <v>B</v>
      </c>
      <c r="AC181" s="164"/>
      <c r="AE181" s="128">
        <f t="shared" si="84"/>
        <v>1040</v>
      </c>
    </row>
    <row r="182" spans="1:31" ht="14.1" customHeight="1">
      <c r="A182" s="145">
        <v>184</v>
      </c>
      <c r="B182" s="159" t="s">
        <v>294</v>
      </c>
      <c r="C182" s="625"/>
      <c r="D182" s="536">
        <v>3</v>
      </c>
      <c r="E182" s="160" t="s">
        <v>368</v>
      </c>
      <c r="F182" s="160" t="s">
        <v>1324</v>
      </c>
      <c r="G182" s="125"/>
      <c r="H182" s="125"/>
      <c r="I182" s="125" t="s">
        <v>17</v>
      </c>
      <c r="J182" s="160" t="s">
        <v>1315</v>
      </c>
      <c r="K182" s="545">
        <v>10</v>
      </c>
      <c r="L182" s="483">
        <v>1</v>
      </c>
      <c r="M182" s="483">
        <v>1</v>
      </c>
      <c r="N182" s="483"/>
      <c r="O182" s="483"/>
      <c r="P182" s="670">
        <v>255</v>
      </c>
      <c r="Q182" s="670"/>
      <c r="R182" s="161"/>
      <c r="S182" s="161"/>
      <c r="T182" s="162" t="e">
        <f t="shared" si="85"/>
        <v>#DIV/0!</v>
      </c>
      <c r="U182" s="162">
        <f t="shared" si="86"/>
        <v>0</v>
      </c>
      <c r="V182" s="162">
        <f t="shared" si="87"/>
        <v>0</v>
      </c>
      <c r="W182" s="162">
        <f t="shared" si="88"/>
        <v>0</v>
      </c>
      <c r="X182" s="163">
        <f>IF(P182="nio",0,IF(P182&gt;0,VLOOKUP(I182,'3-Productie normen'!A:N,VLOOKUP(P182,'3-Productie normen'!Q:R,2,FALSE),FALSE)))</f>
        <v>0</v>
      </c>
      <c r="Y182" s="163">
        <f t="shared" si="89"/>
        <v>0</v>
      </c>
      <c r="Z182" s="163">
        <f t="shared" si="90"/>
        <v>0</v>
      </c>
      <c r="AA182" s="163">
        <f t="shared" si="91"/>
        <v>0</v>
      </c>
      <c r="AB182" s="164" t="str">
        <f>VLOOKUP(I182,'3-Productie normen'!A:N,10,FALSE)</f>
        <v>S</v>
      </c>
      <c r="AC182" s="164"/>
      <c r="AE182" s="128">
        <f t="shared" ref="AE182:AE243" si="92">SUM(P182:S182)*K182</f>
        <v>2550</v>
      </c>
    </row>
    <row r="183" spans="1:31" ht="14.1" customHeight="1">
      <c r="A183" s="145">
        <v>185</v>
      </c>
      <c r="B183" s="159" t="s">
        <v>294</v>
      </c>
      <c r="C183" s="625"/>
      <c r="D183" s="536">
        <v>3</v>
      </c>
      <c r="E183" s="160" t="s">
        <v>320</v>
      </c>
      <c r="F183" s="160" t="s">
        <v>358</v>
      </c>
      <c r="G183" s="125"/>
      <c r="H183" s="125"/>
      <c r="I183" s="159" t="s">
        <v>17</v>
      </c>
      <c r="J183" s="661" t="s">
        <v>354</v>
      </c>
      <c r="K183" s="545">
        <v>2</v>
      </c>
      <c r="L183" s="483">
        <v>1</v>
      </c>
      <c r="M183" s="483">
        <v>1</v>
      </c>
      <c r="N183" s="483"/>
      <c r="O183" s="483"/>
      <c r="P183" s="670">
        <v>255</v>
      </c>
      <c r="Q183" s="670"/>
      <c r="R183" s="161"/>
      <c r="S183" s="161"/>
      <c r="T183" s="162" t="e">
        <f t="shared" si="85"/>
        <v>#DIV/0!</v>
      </c>
      <c r="U183" s="162">
        <f t="shared" si="86"/>
        <v>0</v>
      </c>
      <c r="V183" s="162">
        <f t="shared" si="87"/>
        <v>0</v>
      </c>
      <c r="W183" s="162">
        <f t="shared" si="88"/>
        <v>0</v>
      </c>
      <c r="X183" s="163">
        <f>IF(P183="nio",0,IF(P183&gt;0,VLOOKUP(I183,'3-Productie normen'!A:N,VLOOKUP(P183,'3-Productie normen'!Q:R,2,FALSE),FALSE)))</f>
        <v>0</v>
      </c>
      <c r="Y183" s="163">
        <f t="shared" si="89"/>
        <v>0</v>
      </c>
      <c r="Z183" s="163">
        <f t="shared" si="90"/>
        <v>0</v>
      </c>
      <c r="AA183" s="163">
        <f t="shared" si="91"/>
        <v>0</v>
      </c>
      <c r="AB183" s="164" t="str">
        <f>VLOOKUP(I183,'3-Productie normen'!A:N,10,FALSE)</f>
        <v>S</v>
      </c>
      <c r="AC183" s="164"/>
      <c r="AE183" s="128">
        <f t="shared" si="92"/>
        <v>510</v>
      </c>
    </row>
    <row r="184" spans="1:31" ht="14.1" customHeight="1">
      <c r="A184" s="145">
        <v>186</v>
      </c>
      <c r="B184" s="159" t="s">
        <v>294</v>
      </c>
      <c r="C184" s="625"/>
      <c r="D184" s="536">
        <v>4</v>
      </c>
      <c r="E184" s="160" t="s">
        <v>314</v>
      </c>
      <c r="F184" s="160" t="s">
        <v>334</v>
      </c>
      <c r="G184" s="125"/>
      <c r="H184" s="125"/>
      <c r="I184" s="159" t="s">
        <v>769</v>
      </c>
      <c r="J184" s="661" t="s">
        <v>308</v>
      </c>
      <c r="K184" s="545">
        <v>10</v>
      </c>
      <c r="L184" s="483">
        <v>1</v>
      </c>
      <c r="M184" s="483">
        <v>1</v>
      </c>
      <c r="N184" s="483"/>
      <c r="O184" s="483"/>
      <c r="P184" s="670">
        <v>104</v>
      </c>
      <c r="Q184" s="670"/>
      <c r="R184" s="161"/>
      <c r="S184" s="161"/>
      <c r="T184" s="162" t="e">
        <f t="shared" si="85"/>
        <v>#DIV/0!</v>
      </c>
      <c r="U184" s="162">
        <f t="shared" si="86"/>
        <v>0</v>
      </c>
      <c r="V184" s="162">
        <f t="shared" si="87"/>
        <v>0</v>
      </c>
      <c r="W184" s="162">
        <f t="shared" si="88"/>
        <v>0</v>
      </c>
      <c r="X184" s="163">
        <f>IF(P184="nio",0,IF(P184&gt;0,VLOOKUP(I184,'3-Productie normen'!A:N,VLOOKUP(P184,'3-Productie normen'!Q:R,2,FALSE),FALSE)))</f>
        <v>0</v>
      </c>
      <c r="Y184" s="163">
        <f t="shared" si="89"/>
        <v>0</v>
      </c>
      <c r="Z184" s="163">
        <f t="shared" si="90"/>
        <v>0</v>
      </c>
      <c r="AA184" s="163">
        <f t="shared" si="91"/>
        <v>0</v>
      </c>
      <c r="AB184" s="164" t="str">
        <f>VLOOKUP(I184,'3-Productie normen'!A:N,10,FALSE)</f>
        <v>B</v>
      </c>
      <c r="AC184" s="164"/>
      <c r="AE184" s="128">
        <f t="shared" si="92"/>
        <v>1040</v>
      </c>
    </row>
    <row r="185" spans="1:31" ht="14.1" customHeight="1">
      <c r="A185" s="145">
        <v>187</v>
      </c>
      <c r="B185" s="159" t="s">
        <v>294</v>
      </c>
      <c r="C185" s="625"/>
      <c r="D185" s="536">
        <v>5</v>
      </c>
      <c r="E185" s="160" t="s">
        <v>314</v>
      </c>
      <c r="F185" s="160" t="s">
        <v>334</v>
      </c>
      <c r="G185" s="125"/>
      <c r="H185" s="125"/>
      <c r="I185" s="125" t="s">
        <v>769</v>
      </c>
      <c r="J185" s="160" t="s">
        <v>308</v>
      </c>
      <c r="K185" s="545">
        <v>18</v>
      </c>
      <c r="L185" s="483">
        <v>1</v>
      </c>
      <c r="M185" s="483">
        <v>1</v>
      </c>
      <c r="N185" s="483"/>
      <c r="O185" s="483"/>
      <c r="P185" s="670">
        <v>104</v>
      </c>
      <c r="Q185" s="670"/>
      <c r="R185" s="161"/>
      <c r="S185" s="161"/>
      <c r="T185" s="162" t="e">
        <f t="shared" si="85"/>
        <v>#DIV/0!</v>
      </c>
      <c r="U185" s="162">
        <f t="shared" si="86"/>
        <v>0</v>
      </c>
      <c r="V185" s="162">
        <f t="shared" si="87"/>
        <v>0</v>
      </c>
      <c r="W185" s="162">
        <f t="shared" si="88"/>
        <v>0</v>
      </c>
      <c r="X185" s="163">
        <f>IF(P185="nio",0,IF(P185&gt;0,VLOOKUP(I185,'3-Productie normen'!A:N,VLOOKUP(P185,'3-Productie normen'!Q:R,2,FALSE),FALSE)))</f>
        <v>0</v>
      </c>
      <c r="Y185" s="163">
        <f t="shared" si="89"/>
        <v>0</v>
      </c>
      <c r="Z185" s="163">
        <f t="shared" si="90"/>
        <v>0</v>
      </c>
      <c r="AA185" s="163">
        <f t="shared" si="91"/>
        <v>0</v>
      </c>
      <c r="AB185" s="164" t="str">
        <f>VLOOKUP(I185,'3-Productie normen'!A:N,10,FALSE)</f>
        <v>B</v>
      </c>
      <c r="AC185" s="164"/>
      <c r="AE185" s="128">
        <f t="shared" si="92"/>
        <v>1872</v>
      </c>
    </row>
    <row r="186" spans="1:31" s="165" customFormat="1" ht="14.1" customHeight="1">
      <c r="A186" s="145">
        <v>188</v>
      </c>
      <c r="B186" s="159" t="s">
        <v>294</v>
      </c>
      <c r="C186" s="625"/>
      <c r="D186" s="536">
        <v>15</v>
      </c>
      <c r="E186" s="159" t="s">
        <v>507</v>
      </c>
      <c r="F186" s="159" t="s">
        <v>318</v>
      </c>
      <c r="G186" s="159"/>
      <c r="H186" s="159"/>
      <c r="I186" s="159" t="s">
        <v>749</v>
      </c>
      <c r="J186" s="160" t="s">
        <v>1315</v>
      </c>
      <c r="K186" s="545">
        <v>18</v>
      </c>
      <c r="L186" s="483">
        <v>1</v>
      </c>
      <c r="M186" s="483">
        <v>1</v>
      </c>
      <c r="N186" s="483"/>
      <c r="O186" s="483"/>
      <c r="P186" s="670">
        <v>156</v>
      </c>
      <c r="Q186" s="670"/>
      <c r="R186" s="161"/>
      <c r="S186" s="161"/>
      <c r="T186" s="162" t="e">
        <f t="shared" ref="T186:T194" si="93">IF(P186="nio",0,IF(P186&gt;0,P186*K186/X186,0))*L186</f>
        <v>#DIV/0!</v>
      </c>
      <c r="U186" s="162">
        <f t="shared" ref="U186:U194" si="94">IF(Q186&gt;0,Q186*K186/Y186,0)*M186</f>
        <v>0</v>
      </c>
      <c r="V186" s="162">
        <f t="shared" ref="V186:V194" si="95">IF(R186&gt;0,R186*K186/Z186,0)*N186</f>
        <v>0</v>
      </c>
      <c r="W186" s="162">
        <f t="shared" ref="W186:W194" si="96">IF(S186&gt;0,S186*K186/AA186,0)*O186</f>
        <v>0</v>
      </c>
      <c r="X186" s="163">
        <f>IF(P186="nio",0,IF(P186&gt;0,VLOOKUP(I186,'3-Productie normen'!A:N,VLOOKUP(P186,'3-Productie normen'!Q:R,2,FALSE),FALSE)))</f>
        <v>0</v>
      </c>
      <c r="Y186" s="163">
        <f t="shared" ref="Y186:Y194" si="97">IF(Q186&gt;0,X186*$Y$8,0)</f>
        <v>0</v>
      </c>
      <c r="Z186" s="163">
        <f t="shared" ref="Z186:Z194" si="98">IF(R186&gt;0,X186*$Z$8,0)</f>
        <v>0</v>
      </c>
      <c r="AA186" s="163">
        <f t="shared" ref="AA186:AA194" si="99">IF(S186&gt;0,X186*$AA$8,0)</f>
        <v>0</v>
      </c>
      <c r="AB186" s="164" t="str">
        <f>VLOOKUP(I186,'3-Productie normen'!A:N,10,FALSE)</f>
        <v>V</v>
      </c>
      <c r="AC186" s="164"/>
      <c r="AD186" s="4"/>
      <c r="AE186" s="128">
        <f t="shared" ref="AE186:AE214" si="100">SUM(P186:S186)*K186</f>
        <v>2808</v>
      </c>
    </row>
    <row r="187" spans="1:31" ht="14.1" customHeight="1">
      <c r="A187" s="145">
        <v>189</v>
      </c>
      <c r="B187" s="159" t="s">
        <v>294</v>
      </c>
      <c r="C187" s="625"/>
      <c r="D187" s="536">
        <v>15</v>
      </c>
      <c r="E187" s="159" t="s">
        <v>320</v>
      </c>
      <c r="F187" s="159" t="s">
        <v>358</v>
      </c>
      <c r="G187" s="125"/>
      <c r="H187" s="125"/>
      <c r="I187" s="159" t="s">
        <v>17</v>
      </c>
      <c r="J187" s="160" t="s">
        <v>354</v>
      </c>
      <c r="K187" s="545">
        <v>6</v>
      </c>
      <c r="L187" s="483">
        <v>1</v>
      </c>
      <c r="M187" s="483">
        <v>1</v>
      </c>
      <c r="N187" s="483"/>
      <c r="O187" s="483"/>
      <c r="P187" s="670">
        <v>255</v>
      </c>
      <c r="Q187" s="670"/>
      <c r="R187" s="161"/>
      <c r="S187" s="161"/>
      <c r="T187" s="162" t="e">
        <f t="shared" si="93"/>
        <v>#DIV/0!</v>
      </c>
      <c r="U187" s="162">
        <f t="shared" si="94"/>
        <v>0</v>
      </c>
      <c r="V187" s="162">
        <f t="shared" si="95"/>
        <v>0</v>
      </c>
      <c r="W187" s="162">
        <f t="shared" si="96"/>
        <v>0</v>
      </c>
      <c r="X187" s="163">
        <f>IF(P187="nio",0,IF(P187&gt;0,VLOOKUP(I187,'3-Productie normen'!A:N,VLOOKUP(P187,'3-Productie normen'!Q:R,2,FALSE),FALSE)))</f>
        <v>0</v>
      </c>
      <c r="Y187" s="163">
        <f t="shared" si="97"/>
        <v>0</v>
      </c>
      <c r="Z187" s="163">
        <f t="shared" si="98"/>
        <v>0</v>
      </c>
      <c r="AA187" s="163">
        <f t="shared" si="99"/>
        <v>0</v>
      </c>
      <c r="AB187" s="164" t="str">
        <f>VLOOKUP(I187,'3-Productie normen'!A:N,10,FALSE)</f>
        <v>S</v>
      </c>
      <c r="AC187" s="164"/>
      <c r="AE187" s="128">
        <f t="shared" si="100"/>
        <v>1530</v>
      </c>
    </row>
    <row r="188" spans="1:31" ht="14.1" customHeight="1">
      <c r="A188" s="145">
        <v>190</v>
      </c>
      <c r="B188" s="159" t="s">
        <v>294</v>
      </c>
      <c r="C188" s="625"/>
      <c r="D188" s="536" t="s">
        <v>1325</v>
      </c>
      <c r="E188" s="159" t="s">
        <v>478</v>
      </c>
      <c r="F188" s="159" t="s">
        <v>1326</v>
      </c>
      <c r="G188" s="125"/>
      <c r="H188" s="125"/>
      <c r="I188" s="169" t="s">
        <v>770</v>
      </c>
      <c r="J188" s="661" t="s">
        <v>1315</v>
      </c>
      <c r="K188" s="545">
        <v>14</v>
      </c>
      <c r="L188" s="483">
        <v>1</v>
      </c>
      <c r="M188" s="483">
        <v>1</v>
      </c>
      <c r="N188" s="483"/>
      <c r="O188" s="483"/>
      <c r="P188" s="670">
        <v>255</v>
      </c>
      <c r="Q188" s="670"/>
      <c r="R188" s="161"/>
      <c r="S188" s="161"/>
      <c r="T188" s="162" t="e">
        <f t="shared" si="93"/>
        <v>#DIV/0!</v>
      </c>
      <c r="U188" s="162">
        <f t="shared" si="94"/>
        <v>0</v>
      </c>
      <c r="V188" s="162">
        <f t="shared" si="95"/>
        <v>0</v>
      </c>
      <c r="W188" s="162">
        <f t="shared" si="96"/>
        <v>0</v>
      </c>
      <c r="X188" s="163">
        <f>IF(P188="nio",0,IF(P188&gt;0,VLOOKUP(I188,'3-Productie normen'!A:N,VLOOKUP(P188,'3-Productie normen'!Q:R,2,FALSE),FALSE)))</f>
        <v>0</v>
      </c>
      <c r="Y188" s="163">
        <f t="shared" si="97"/>
        <v>0</v>
      </c>
      <c r="Z188" s="163">
        <f t="shared" si="98"/>
        <v>0</v>
      </c>
      <c r="AA188" s="163">
        <f t="shared" si="99"/>
        <v>0</v>
      </c>
      <c r="AB188" s="164" t="str">
        <f>VLOOKUP(I188,'3-Productie normen'!A:N,10,FALSE)</f>
        <v>S</v>
      </c>
      <c r="AC188" s="164"/>
      <c r="AE188" s="128">
        <f t="shared" si="100"/>
        <v>3570</v>
      </c>
    </row>
    <row r="189" spans="1:31" ht="14.1" customHeight="1">
      <c r="A189" s="145">
        <v>191</v>
      </c>
      <c r="B189" s="159" t="s">
        <v>294</v>
      </c>
      <c r="C189" s="625"/>
      <c r="D189" s="536">
        <v>18</v>
      </c>
      <c r="E189" s="160" t="s">
        <v>314</v>
      </c>
      <c r="F189" s="160" t="s">
        <v>1327</v>
      </c>
      <c r="G189" s="125"/>
      <c r="H189" s="125"/>
      <c r="I189" s="160" t="s">
        <v>765</v>
      </c>
      <c r="J189" s="661" t="s">
        <v>1315</v>
      </c>
      <c r="K189" s="545">
        <v>12</v>
      </c>
      <c r="L189" s="483">
        <v>1</v>
      </c>
      <c r="M189" s="483">
        <v>1</v>
      </c>
      <c r="N189" s="483"/>
      <c r="O189" s="483"/>
      <c r="P189" s="670">
        <v>104</v>
      </c>
      <c r="Q189" s="670"/>
      <c r="R189" s="161"/>
      <c r="S189" s="161"/>
      <c r="T189" s="162" t="e">
        <f t="shared" si="93"/>
        <v>#DIV/0!</v>
      </c>
      <c r="U189" s="162">
        <f t="shared" si="94"/>
        <v>0</v>
      </c>
      <c r="V189" s="162">
        <f t="shared" si="95"/>
        <v>0</v>
      </c>
      <c r="W189" s="162">
        <f t="shared" si="96"/>
        <v>0</v>
      </c>
      <c r="X189" s="163">
        <f>IF(P189="nio",0,IF(P189&gt;0,VLOOKUP(I189,'3-Productie normen'!A:N,VLOOKUP(P189,'3-Productie normen'!Q:R,2,FALSE),FALSE)))</f>
        <v>0</v>
      </c>
      <c r="Y189" s="163">
        <f t="shared" si="97"/>
        <v>0</v>
      </c>
      <c r="Z189" s="163">
        <f t="shared" si="98"/>
        <v>0</v>
      </c>
      <c r="AA189" s="163">
        <f t="shared" si="99"/>
        <v>0</v>
      </c>
      <c r="AB189" s="164" t="str">
        <f>VLOOKUP(I189,'3-Productie normen'!A:N,10,FALSE)</f>
        <v>V</v>
      </c>
      <c r="AC189" s="164"/>
      <c r="AE189" s="128">
        <f t="shared" si="100"/>
        <v>1248</v>
      </c>
    </row>
    <row r="190" spans="1:31" ht="14.1" customHeight="1">
      <c r="A190" s="145">
        <v>192</v>
      </c>
      <c r="B190" s="159" t="s">
        <v>294</v>
      </c>
      <c r="C190" s="625"/>
      <c r="D190" s="536">
        <v>19</v>
      </c>
      <c r="E190" s="160" t="s">
        <v>314</v>
      </c>
      <c r="F190" s="160" t="s">
        <v>334</v>
      </c>
      <c r="G190" s="125"/>
      <c r="H190" s="125"/>
      <c r="I190" s="160" t="s">
        <v>769</v>
      </c>
      <c r="J190" s="160" t="s">
        <v>1315</v>
      </c>
      <c r="K190" s="545">
        <v>11</v>
      </c>
      <c r="L190" s="483">
        <v>1</v>
      </c>
      <c r="M190" s="483">
        <v>1</v>
      </c>
      <c r="N190" s="483"/>
      <c r="O190" s="483"/>
      <c r="P190" s="670">
        <v>104</v>
      </c>
      <c r="Q190" s="670"/>
      <c r="R190" s="161"/>
      <c r="S190" s="161"/>
      <c r="T190" s="162" t="e">
        <f t="shared" si="93"/>
        <v>#DIV/0!</v>
      </c>
      <c r="U190" s="162">
        <f t="shared" si="94"/>
        <v>0</v>
      </c>
      <c r="V190" s="162">
        <f t="shared" si="95"/>
        <v>0</v>
      </c>
      <c r="W190" s="162">
        <f t="shared" si="96"/>
        <v>0</v>
      </c>
      <c r="X190" s="163">
        <f>IF(P190="nio",0,IF(P190&gt;0,VLOOKUP(I190,'3-Productie normen'!A:N,VLOOKUP(P190,'3-Productie normen'!Q:R,2,FALSE),FALSE)))</f>
        <v>0</v>
      </c>
      <c r="Y190" s="163">
        <f t="shared" si="97"/>
        <v>0</v>
      </c>
      <c r="Z190" s="163">
        <f t="shared" si="98"/>
        <v>0</v>
      </c>
      <c r="AA190" s="163">
        <f t="shared" si="99"/>
        <v>0</v>
      </c>
      <c r="AB190" s="164" t="str">
        <f>VLOOKUP(I190,'3-Productie normen'!A:N,10,FALSE)</f>
        <v>B</v>
      </c>
      <c r="AC190" s="164"/>
      <c r="AE190" s="128">
        <f t="shared" si="100"/>
        <v>1144</v>
      </c>
    </row>
    <row r="191" spans="1:31" ht="14.1" customHeight="1">
      <c r="A191" s="145">
        <v>193</v>
      </c>
      <c r="B191" s="159" t="s">
        <v>294</v>
      </c>
      <c r="C191" s="625"/>
      <c r="D191" s="536">
        <v>20</v>
      </c>
      <c r="E191" s="160" t="s">
        <v>306</v>
      </c>
      <c r="F191" s="160" t="s">
        <v>356</v>
      </c>
      <c r="G191" s="125"/>
      <c r="H191" s="125"/>
      <c r="I191" s="213" t="s">
        <v>105</v>
      </c>
      <c r="J191" s="160" t="s">
        <v>308</v>
      </c>
      <c r="K191" s="545">
        <v>10</v>
      </c>
      <c r="L191" s="483">
        <v>1</v>
      </c>
      <c r="M191" s="483">
        <v>1</v>
      </c>
      <c r="N191" s="483"/>
      <c r="O191" s="483"/>
      <c r="P191" s="670">
        <v>156</v>
      </c>
      <c r="Q191" s="670"/>
      <c r="R191" s="161"/>
      <c r="S191" s="161"/>
      <c r="T191" s="162" t="e">
        <f t="shared" si="93"/>
        <v>#DIV/0!</v>
      </c>
      <c r="U191" s="162">
        <f t="shared" si="94"/>
        <v>0</v>
      </c>
      <c r="V191" s="162">
        <f t="shared" si="95"/>
        <v>0</v>
      </c>
      <c r="W191" s="162">
        <f t="shared" si="96"/>
        <v>0</v>
      </c>
      <c r="X191" s="163">
        <f>IF(P191="nio",0,IF(P191&gt;0,VLOOKUP(I191,'3-Productie normen'!A:N,VLOOKUP(P191,'3-Productie normen'!Q:R,2,FALSE),FALSE)))</f>
        <v>0</v>
      </c>
      <c r="Y191" s="163">
        <f t="shared" si="97"/>
        <v>0</v>
      </c>
      <c r="Z191" s="163">
        <f t="shared" si="98"/>
        <v>0</v>
      </c>
      <c r="AA191" s="163">
        <f t="shared" si="99"/>
        <v>0</v>
      </c>
      <c r="AB191" s="164" t="str">
        <f>VLOOKUP(I191,'3-Productie normen'!A:N,10,FALSE)</f>
        <v>V</v>
      </c>
      <c r="AC191" s="164"/>
      <c r="AE191" s="128">
        <f t="shared" si="100"/>
        <v>1560</v>
      </c>
    </row>
    <row r="192" spans="1:31" ht="14.1" customHeight="1">
      <c r="A192" s="145">
        <v>194</v>
      </c>
      <c r="B192" s="662" t="s">
        <v>295</v>
      </c>
      <c r="C192" s="663"/>
      <c r="D192" s="664"/>
      <c r="E192" s="663"/>
      <c r="F192" s="663" t="s">
        <v>1255</v>
      </c>
      <c r="G192" s="662"/>
      <c r="H192" s="662"/>
      <c r="I192" s="665" t="s">
        <v>1256</v>
      </c>
      <c r="J192" s="663" t="s">
        <v>1257</v>
      </c>
      <c r="K192" s="666">
        <v>15</v>
      </c>
      <c r="L192" s="483">
        <v>1</v>
      </c>
      <c r="M192" s="483">
        <v>1</v>
      </c>
      <c r="N192" s="667"/>
      <c r="O192" s="667"/>
      <c r="P192" s="670">
        <v>52</v>
      </c>
      <c r="Q192" s="670"/>
      <c r="R192" s="161"/>
      <c r="S192" s="161"/>
      <c r="T192" s="162" t="e">
        <f t="shared" si="93"/>
        <v>#DIV/0!</v>
      </c>
      <c r="U192" s="162">
        <f t="shared" si="94"/>
        <v>0</v>
      </c>
      <c r="V192" s="162">
        <f t="shared" si="95"/>
        <v>0</v>
      </c>
      <c r="W192" s="162">
        <f t="shared" si="96"/>
        <v>0</v>
      </c>
      <c r="X192" s="163">
        <f>IF(P192="nio",0,IF(P192&gt;0,VLOOKUP(I192,'3-Productie normen'!A:N,VLOOKUP(P192,'3-Productie normen'!Q:R,2,FALSE),FALSE)))</f>
        <v>0</v>
      </c>
      <c r="Y192" s="163">
        <f t="shared" si="97"/>
        <v>0</v>
      </c>
      <c r="Z192" s="163">
        <f t="shared" si="98"/>
        <v>0</v>
      </c>
      <c r="AA192" s="163">
        <f t="shared" si="99"/>
        <v>0</v>
      </c>
      <c r="AB192" s="164" t="str">
        <f>VLOOKUP(I192,'3-Productie normen'!A:N,10,FALSE)</f>
        <v>V</v>
      </c>
      <c r="AC192" s="164"/>
      <c r="AE192" s="128">
        <f t="shared" si="100"/>
        <v>780</v>
      </c>
    </row>
    <row r="193" spans="1:31" ht="14.1" customHeight="1">
      <c r="A193" s="145">
        <v>195</v>
      </c>
      <c r="B193" s="159" t="s">
        <v>295</v>
      </c>
      <c r="C193" s="625"/>
      <c r="D193" s="536">
        <v>1</v>
      </c>
      <c r="E193" s="160" t="s">
        <v>306</v>
      </c>
      <c r="F193" s="160" t="s">
        <v>356</v>
      </c>
      <c r="G193" s="125"/>
      <c r="H193" s="125"/>
      <c r="I193" s="160" t="s">
        <v>105</v>
      </c>
      <c r="J193" s="661" t="s">
        <v>308</v>
      </c>
      <c r="K193" s="545">
        <v>5</v>
      </c>
      <c r="L193" s="483">
        <v>1</v>
      </c>
      <c r="M193" s="483">
        <v>1</v>
      </c>
      <c r="N193" s="483"/>
      <c r="O193" s="483"/>
      <c r="P193" s="670">
        <v>156</v>
      </c>
      <c r="Q193" s="670"/>
      <c r="R193" s="161"/>
      <c r="S193" s="161"/>
      <c r="T193" s="162" t="e">
        <f t="shared" si="93"/>
        <v>#DIV/0!</v>
      </c>
      <c r="U193" s="162">
        <f t="shared" si="94"/>
        <v>0</v>
      </c>
      <c r="V193" s="162">
        <f t="shared" si="95"/>
        <v>0</v>
      </c>
      <c r="W193" s="162">
        <f t="shared" si="96"/>
        <v>0</v>
      </c>
      <c r="X193" s="163">
        <f>IF(P193="nio",0,IF(P193&gt;0,VLOOKUP(I193,'3-Productie normen'!A:N,VLOOKUP(P193,'3-Productie normen'!Q:R,2,FALSE),FALSE)))</f>
        <v>0</v>
      </c>
      <c r="Y193" s="163">
        <f t="shared" si="97"/>
        <v>0</v>
      </c>
      <c r="Z193" s="163">
        <f t="shared" si="98"/>
        <v>0</v>
      </c>
      <c r="AA193" s="163">
        <f t="shared" si="99"/>
        <v>0</v>
      </c>
      <c r="AB193" s="164" t="str">
        <f>VLOOKUP(I193,'3-Productie normen'!A:N,10,FALSE)</f>
        <v>V</v>
      </c>
      <c r="AC193" s="164"/>
      <c r="AE193" s="128">
        <f t="shared" si="100"/>
        <v>780</v>
      </c>
    </row>
    <row r="194" spans="1:31" ht="14.1" customHeight="1">
      <c r="A194" s="145">
        <v>196</v>
      </c>
      <c r="B194" s="159" t="s">
        <v>295</v>
      </c>
      <c r="C194" s="625"/>
      <c r="D194" s="536">
        <v>1</v>
      </c>
      <c r="E194" s="166" t="s">
        <v>507</v>
      </c>
      <c r="F194" s="166" t="s">
        <v>318</v>
      </c>
      <c r="G194" s="125"/>
      <c r="H194" s="125"/>
      <c r="I194" s="159" t="s">
        <v>749</v>
      </c>
      <c r="J194" s="661" t="s">
        <v>674</v>
      </c>
      <c r="K194" s="545">
        <v>20</v>
      </c>
      <c r="L194" s="483">
        <v>1</v>
      </c>
      <c r="M194" s="483">
        <v>1</v>
      </c>
      <c r="N194" s="483"/>
      <c r="O194" s="483"/>
      <c r="P194" s="670">
        <v>156</v>
      </c>
      <c r="Q194" s="670"/>
      <c r="R194" s="161"/>
      <c r="S194" s="161"/>
      <c r="T194" s="162" t="e">
        <f t="shared" si="93"/>
        <v>#DIV/0!</v>
      </c>
      <c r="U194" s="162">
        <f t="shared" si="94"/>
        <v>0</v>
      </c>
      <c r="V194" s="162">
        <f t="shared" si="95"/>
        <v>0</v>
      </c>
      <c r="W194" s="162">
        <f t="shared" si="96"/>
        <v>0</v>
      </c>
      <c r="X194" s="163">
        <f>IF(P194="nio",0,IF(P194&gt;0,VLOOKUP(I194,'3-Productie normen'!A:N,VLOOKUP(P194,'3-Productie normen'!Q:R,2,FALSE),FALSE)))</f>
        <v>0</v>
      </c>
      <c r="Y194" s="163">
        <f t="shared" si="97"/>
        <v>0</v>
      </c>
      <c r="Z194" s="163">
        <f t="shared" si="98"/>
        <v>0</v>
      </c>
      <c r="AA194" s="163">
        <f t="shared" si="99"/>
        <v>0</v>
      </c>
      <c r="AB194" s="164" t="str">
        <f>VLOOKUP(I194,'3-Productie normen'!A:N,10,FALSE)</f>
        <v>V</v>
      </c>
      <c r="AC194" s="164"/>
      <c r="AE194" s="128">
        <f t="shared" si="100"/>
        <v>3120</v>
      </c>
    </row>
    <row r="195" spans="1:31" s="165" customFormat="1" ht="14.1" customHeight="1">
      <c r="A195" s="145">
        <v>197</v>
      </c>
      <c r="B195" s="159" t="s">
        <v>295</v>
      </c>
      <c r="C195" s="625"/>
      <c r="D195" s="536">
        <v>2</v>
      </c>
      <c r="E195" s="159" t="s">
        <v>662</v>
      </c>
      <c r="F195" s="159" t="s">
        <v>675</v>
      </c>
      <c r="G195" s="159"/>
      <c r="H195" s="159"/>
      <c r="I195" s="159" t="s">
        <v>766</v>
      </c>
      <c r="J195" s="160" t="s">
        <v>674</v>
      </c>
      <c r="K195" s="545">
        <v>30</v>
      </c>
      <c r="L195" s="483">
        <v>1</v>
      </c>
      <c r="M195" s="483">
        <v>1</v>
      </c>
      <c r="N195" s="483"/>
      <c r="O195" s="483"/>
      <c r="P195" s="670">
        <v>255</v>
      </c>
      <c r="Q195" s="670"/>
      <c r="R195" s="161"/>
      <c r="S195" s="161"/>
      <c r="T195" s="162" t="e">
        <f t="shared" ref="T195" si="101">IF(P195="nio",0,IF(P195&gt;0,P195*K195/X195,0))*L195</f>
        <v>#DIV/0!</v>
      </c>
      <c r="U195" s="162">
        <f t="shared" ref="U195" si="102">IF(Q195&gt;0,Q195*K195/Y195,0)*M195</f>
        <v>0</v>
      </c>
      <c r="V195" s="162">
        <f t="shared" ref="V195" si="103">IF(R195&gt;0,R195*K195/Z195,0)*N195</f>
        <v>0</v>
      </c>
      <c r="W195" s="162">
        <f t="shared" ref="W195" si="104">IF(S195&gt;0,S195*K195/AA195,0)*O195</f>
        <v>0</v>
      </c>
      <c r="X195" s="163">
        <f>IF(P195="nio",0,IF(P195&gt;0,VLOOKUP(I195,'3-Productie normen'!A:N,VLOOKUP(P195,'3-Productie normen'!Q:R,2,FALSE),FALSE)))</f>
        <v>0</v>
      </c>
      <c r="Y195" s="163">
        <f t="shared" ref="Y195" si="105">IF(Q195&gt;0,X195*$Y$8,0)</f>
        <v>0</v>
      </c>
      <c r="Z195" s="163">
        <f t="shared" ref="Z195" si="106">IF(R195&gt;0,X195*$Z$8,0)</f>
        <v>0</v>
      </c>
      <c r="AA195" s="163">
        <f t="shared" ref="AA195" si="107">IF(S195&gt;0,X195*$AA$8,0)</f>
        <v>0</v>
      </c>
      <c r="AB195" s="164" t="str">
        <f>VLOOKUP(I195,'3-Productie normen'!A:N,10,FALSE)</f>
        <v>V</v>
      </c>
      <c r="AC195" s="164"/>
      <c r="AD195" s="4"/>
      <c r="AE195" s="128">
        <f t="shared" si="100"/>
        <v>7650</v>
      </c>
    </row>
    <row r="196" spans="1:31" ht="14.1" customHeight="1">
      <c r="A196" s="145">
        <v>198</v>
      </c>
      <c r="B196" s="159" t="s">
        <v>295</v>
      </c>
      <c r="C196" s="625"/>
      <c r="D196" s="536">
        <v>3</v>
      </c>
      <c r="E196" s="167" t="s">
        <v>368</v>
      </c>
      <c r="F196" s="167" t="s">
        <v>358</v>
      </c>
      <c r="G196" s="125"/>
      <c r="H196" s="125"/>
      <c r="I196" s="159" t="s">
        <v>17</v>
      </c>
      <c r="J196" s="168" t="s">
        <v>354</v>
      </c>
      <c r="K196" s="545">
        <v>7</v>
      </c>
      <c r="L196" s="483">
        <v>1</v>
      </c>
      <c r="M196" s="483">
        <v>1</v>
      </c>
      <c r="N196" s="483"/>
      <c r="O196" s="483"/>
      <c r="P196" s="670">
        <v>255</v>
      </c>
      <c r="Q196" s="670"/>
      <c r="R196" s="161"/>
      <c r="S196" s="161"/>
      <c r="T196" s="162" t="e">
        <f t="shared" ref="T196:T206" si="108">IF(P196="nio",0,IF(P196&gt;0,P196*K196/X196,0))*L196</f>
        <v>#DIV/0!</v>
      </c>
      <c r="U196" s="162">
        <f t="shared" ref="U196:U206" si="109">IF(Q196&gt;0,Q196*K196/Y196,0)*M196</f>
        <v>0</v>
      </c>
      <c r="V196" s="162">
        <f t="shared" ref="V196:V206" si="110">IF(R196&gt;0,R196*K196/Z196,0)*N196</f>
        <v>0</v>
      </c>
      <c r="W196" s="162">
        <f t="shared" ref="W196:W206" si="111">IF(S196&gt;0,S196*K196/AA196,0)*O196</f>
        <v>0</v>
      </c>
      <c r="X196" s="163">
        <f>IF(P196="nio",0,IF(P196&gt;0,VLOOKUP(I196,'3-Productie normen'!A:N,VLOOKUP(P196,'3-Productie normen'!Q:R,2,FALSE),FALSE)))</f>
        <v>0</v>
      </c>
      <c r="Y196" s="163">
        <f t="shared" ref="Y196:Y206" si="112">IF(Q196&gt;0,X196*$Y$8,0)</f>
        <v>0</v>
      </c>
      <c r="Z196" s="163">
        <f t="shared" ref="Z196:Z206" si="113">IF(R196&gt;0,X196*$Z$8,0)</f>
        <v>0</v>
      </c>
      <c r="AA196" s="163">
        <f t="shared" ref="AA196:AA206" si="114">IF(S196&gt;0,X196*$AA$8,0)</f>
        <v>0</v>
      </c>
      <c r="AB196" s="164" t="str">
        <f>VLOOKUP(I196,'3-Productie normen'!A:N,10,FALSE)</f>
        <v>S</v>
      </c>
      <c r="AC196" s="164"/>
      <c r="AE196" s="128">
        <f t="shared" si="100"/>
        <v>1785</v>
      </c>
    </row>
    <row r="197" spans="1:31" ht="14.1" customHeight="1">
      <c r="A197" s="145">
        <v>199</v>
      </c>
      <c r="B197" s="159" t="s">
        <v>295</v>
      </c>
      <c r="C197" s="626"/>
      <c r="D197" s="537">
        <v>5</v>
      </c>
      <c r="E197" s="169" t="s">
        <v>314</v>
      </c>
      <c r="F197" s="169" t="s">
        <v>334</v>
      </c>
      <c r="G197" s="125"/>
      <c r="H197" s="125"/>
      <c r="I197" s="159" t="s">
        <v>769</v>
      </c>
      <c r="J197" s="160" t="s">
        <v>308</v>
      </c>
      <c r="K197" s="545">
        <v>30</v>
      </c>
      <c r="L197" s="483">
        <v>1</v>
      </c>
      <c r="M197" s="483">
        <v>1</v>
      </c>
      <c r="N197" s="483"/>
      <c r="O197" s="483"/>
      <c r="P197" s="670">
        <v>104</v>
      </c>
      <c r="Q197" s="670"/>
      <c r="R197" s="161"/>
      <c r="S197" s="161"/>
      <c r="T197" s="162" t="e">
        <f t="shared" si="108"/>
        <v>#DIV/0!</v>
      </c>
      <c r="U197" s="162">
        <f t="shared" si="109"/>
        <v>0</v>
      </c>
      <c r="V197" s="162">
        <f t="shared" si="110"/>
        <v>0</v>
      </c>
      <c r="W197" s="162">
        <f t="shared" si="111"/>
        <v>0</v>
      </c>
      <c r="X197" s="163">
        <f>IF(P197="nio",0,IF(P197&gt;0,VLOOKUP(I197,'3-Productie normen'!A:N,VLOOKUP(P197,'3-Productie normen'!Q:R,2,FALSE),FALSE)))</f>
        <v>0</v>
      </c>
      <c r="Y197" s="163">
        <f t="shared" si="112"/>
        <v>0</v>
      </c>
      <c r="Z197" s="163">
        <f t="shared" si="113"/>
        <v>0</v>
      </c>
      <c r="AA197" s="163">
        <f t="shared" si="114"/>
        <v>0</v>
      </c>
      <c r="AB197" s="164" t="str">
        <f>VLOOKUP(I197,'3-Productie normen'!A:N,10,FALSE)</f>
        <v>B</v>
      </c>
      <c r="AC197" s="164"/>
      <c r="AE197" s="128">
        <f t="shared" si="100"/>
        <v>3120</v>
      </c>
    </row>
    <row r="198" spans="1:31" ht="14.1" customHeight="1">
      <c r="A198" s="145">
        <v>200</v>
      </c>
      <c r="B198" s="159" t="s">
        <v>295</v>
      </c>
      <c r="C198" s="625"/>
      <c r="D198" s="536">
        <v>6</v>
      </c>
      <c r="E198" s="160" t="s">
        <v>478</v>
      </c>
      <c r="F198" s="160" t="s">
        <v>318</v>
      </c>
      <c r="G198" s="125"/>
      <c r="H198" s="125"/>
      <c r="I198" s="125" t="s">
        <v>749</v>
      </c>
      <c r="J198" s="661" t="s">
        <v>674</v>
      </c>
      <c r="K198" s="545">
        <v>4</v>
      </c>
      <c r="L198" s="483">
        <v>1</v>
      </c>
      <c r="M198" s="483">
        <v>1</v>
      </c>
      <c r="N198" s="483"/>
      <c r="O198" s="483"/>
      <c r="P198" s="670">
        <v>156</v>
      </c>
      <c r="Q198" s="670"/>
      <c r="R198" s="161"/>
      <c r="S198" s="161"/>
      <c r="T198" s="162" t="e">
        <f t="shared" si="108"/>
        <v>#DIV/0!</v>
      </c>
      <c r="U198" s="162">
        <f t="shared" si="109"/>
        <v>0</v>
      </c>
      <c r="V198" s="162">
        <f t="shared" si="110"/>
        <v>0</v>
      </c>
      <c r="W198" s="162">
        <f t="shared" si="111"/>
        <v>0</v>
      </c>
      <c r="X198" s="163">
        <f>IF(P198="nio",0,IF(P198&gt;0,VLOOKUP(I198,'3-Productie normen'!A:N,VLOOKUP(P198,'3-Productie normen'!Q:R,2,FALSE),FALSE)))</f>
        <v>0</v>
      </c>
      <c r="Y198" s="163">
        <f t="shared" si="112"/>
        <v>0</v>
      </c>
      <c r="Z198" s="163">
        <f t="shared" si="113"/>
        <v>0</v>
      </c>
      <c r="AA198" s="163">
        <f t="shared" si="114"/>
        <v>0</v>
      </c>
      <c r="AB198" s="164" t="str">
        <f>VLOOKUP(I198,'3-Productie normen'!A:N,10,FALSE)</f>
        <v>V</v>
      </c>
      <c r="AC198" s="164"/>
      <c r="AE198" s="128">
        <f t="shared" si="100"/>
        <v>624</v>
      </c>
    </row>
    <row r="199" spans="1:31" ht="14.1" customHeight="1">
      <c r="A199" s="145">
        <v>201</v>
      </c>
      <c r="B199" s="159" t="s">
        <v>295</v>
      </c>
      <c r="C199" s="625"/>
      <c r="D199" s="536">
        <v>6</v>
      </c>
      <c r="E199" s="125" t="s">
        <v>677</v>
      </c>
      <c r="F199" s="125" t="s">
        <v>1328</v>
      </c>
      <c r="G199" s="125"/>
      <c r="H199" s="125"/>
      <c r="I199" s="167" t="s">
        <v>770</v>
      </c>
      <c r="J199" s="160" t="s">
        <v>674</v>
      </c>
      <c r="K199" s="545">
        <v>2</v>
      </c>
      <c r="L199" s="483">
        <v>1</v>
      </c>
      <c r="M199" s="483">
        <v>1</v>
      </c>
      <c r="N199" s="483"/>
      <c r="O199" s="483"/>
      <c r="P199" s="670">
        <v>255</v>
      </c>
      <c r="Q199" s="670"/>
      <c r="R199" s="161"/>
      <c r="S199" s="161"/>
      <c r="T199" s="162" t="e">
        <f t="shared" si="108"/>
        <v>#DIV/0!</v>
      </c>
      <c r="U199" s="162">
        <f t="shared" si="109"/>
        <v>0</v>
      </c>
      <c r="V199" s="162">
        <f t="shared" si="110"/>
        <v>0</v>
      </c>
      <c r="W199" s="162">
        <f t="shared" si="111"/>
        <v>0</v>
      </c>
      <c r="X199" s="163">
        <f>IF(P199="nio",0,IF(P199&gt;0,VLOOKUP(I199,'3-Productie normen'!A:N,VLOOKUP(P199,'3-Productie normen'!Q:R,2,FALSE),FALSE)))</f>
        <v>0</v>
      </c>
      <c r="Y199" s="163">
        <f t="shared" si="112"/>
        <v>0</v>
      </c>
      <c r="Z199" s="163">
        <f t="shared" si="113"/>
        <v>0</v>
      </c>
      <c r="AA199" s="163">
        <f t="shared" si="114"/>
        <v>0</v>
      </c>
      <c r="AB199" s="164" t="str">
        <f>VLOOKUP(I199,'3-Productie normen'!A:N,10,FALSE)</f>
        <v>S</v>
      </c>
      <c r="AC199" s="164"/>
      <c r="AE199" s="128">
        <f t="shared" si="100"/>
        <v>510</v>
      </c>
    </row>
    <row r="200" spans="1:31" ht="14.1" customHeight="1">
      <c r="A200" s="145">
        <v>202</v>
      </c>
      <c r="B200" s="159" t="s">
        <v>295</v>
      </c>
      <c r="C200" s="625"/>
      <c r="D200" s="536">
        <v>6</v>
      </c>
      <c r="E200" s="125" t="s">
        <v>478</v>
      </c>
      <c r="F200" s="125" t="s">
        <v>678</v>
      </c>
      <c r="G200" s="125"/>
      <c r="H200" s="125"/>
      <c r="I200" s="159" t="s">
        <v>17</v>
      </c>
      <c r="J200" s="661" t="s">
        <v>354</v>
      </c>
      <c r="K200" s="545">
        <v>2</v>
      </c>
      <c r="L200" s="483">
        <v>1</v>
      </c>
      <c r="M200" s="483">
        <v>1</v>
      </c>
      <c r="N200" s="483"/>
      <c r="O200" s="483"/>
      <c r="P200" s="670">
        <v>255</v>
      </c>
      <c r="Q200" s="670"/>
      <c r="R200" s="161"/>
      <c r="S200" s="161"/>
      <c r="T200" s="162" t="e">
        <f t="shared" si="108"/>
        <v>#DIV/0!</v>
      </c>
      <c r="U200" s="162">
        <f t="shared" si="109"/>
        <v>0</v>
      </c>
      <c r="V200" s="162">
        <f t="shared" si="110"/>
        <v>0</v>
      </c>
      <c r="W200" s="162">
        <f t="shared" si="111"/>
        <v>0</v>
      </c>
      <c r="X200" s="163">
        <f>IF(P200="nio",0,IF(P200&gt;0,VLOOKUP(I200,'3-Productie normen'!A:N,VLOOKUP(P200,'3-Productie normen'!Q:R,2,FALSE),FALSE)))</f>
        <v>0</v>
      </c>
      <c r="Y200" s="163">
        <f t="shared" si="112"/>
        <v>0</v>
      </c>
      <c r="Z200" s="163">
        <f t="shared" si="113"/>
        <v>0</v>
      </c>
      <c r="AA200" s="163">
        <f t="shared" si="114"/>
        <v>0</v>
      </c>
      <c r="AB200" s="164" t="str">
        <f>VLOOKUP(I200,'3-Productie normen'!A:N,10,FALSE)</f>
        <v>S</v>
      </c>
      <c r="AC200" s="164"/>
      <c r="AE200" s="128">
        <f t="shared" si="100"/>
        <v>510</v>
      </c>
    </row>
    <row r="201" spans="1:31" ht="14.1" customHeight="1">
      <c r="A201" s="145">
        <v>203</v>
      </c>
      <c r="B201" s="159" t="s">
        <v>295</v>
      </c>
      <c r="C201" s="625"/>
      <c r="D201" s="536">
        <v>7</v>
      </c>
      <c r="E201" s="125" t="s">
        <v>677</v>
      </c>
      <c r="F201" s="125" t="s">
        <v>510</v>
      </c>
      <c r="G201" s="125"/>
      <c r="H201" s="125"/>
      <c r="I201" s="160" t="s">
        <v>770</v>
      </c>
      <c r="J201" s="661" t="s">
        <v>674</v>
      </c>
      <c r="K201" s="545">
        <v>20</v>
      </c>
      <c r="L201" s="483">
        <v>1</v>
      </c>
      <c r="M201" s="483">
        <v>1</v>
      </c>
      <c r="N201" s="483"/>
      <c r="O201" s="483"/>
      <c r="P201" s="670">
        <v>255</v>
      </c>
      <c r="Q201" s="670"/>
      <c r="R201" s="161"/>
      <c r="S201" s="161"/>
      <c r="T201" s="162" t="e">
        <f t="shared" si="108"/>
        <v>#DIV/0!</v>
      </c>
      <c r="U201" s="162">
        <f t="shared" si="109"/>
        <v>0</v>
      </c>
      <c r="V201" s="162">
        <f t="shared" si="110"/>
        <v>0</v>
      </c>
      <c r="W201" s="162">
        <f t="shared" si="111"/>
        <v>0</v>
      </c>
      <c r="X201" s="163">
        <f>IF(P201="nio",0,IF(P201&gt;0,VLOOKUP(I201,'3-Productie normen'!A:N,VLOOKUP(P201,'3-Productie normen'!Q:R,2,FALSE),FALSE)))</f>
        <v>0</v>
      </c>
      <c r="Y201" s="163">
        <f t="shared" si="112"/>
        <v>0</v>
      </c>
      <c r="Z201" s="163">
        <f t="shared" si="113"/>
        <v>0</v>
      </c>
      <c r="AA201" s="163">
        <f t="shared" si="114"/>
        <v>0</v>
      </c>
      <c r="AB201" s="164" t="str">
        <f>VLOOKUP(I201,'3-Productie normen'!A:N,10,FALSE)</f>
        <v>S</v>
      </c>
      <c r="AC201" s="164"/>
      <c r="AE201" s="128">
        <f t="shared" si="100"/>
        <v>5100</v>
      </c>
    </row>
    <row r="202" spans="1:31" ht="14.1" customHeight="1">
      <c r="A202" s="145">
        <v>204</v>
      </c>
      <c r="B202" s="159" t="s">
        <v>295</v>
      </c>
      <c r="C202" s="625"/>
      <c r="D202" s="536">
        <v>7</v>
      </c>
      <c r="E202" s="125" t="s">
        <v>478</v>
      </c>
      <c r="F202" s="125" t="s">
        <v>678</v>
      </c>
      <c r="G202" s="125"/>
      <c r="H202" s="125"/>
      <c r="I202" s="160" t="s">
        <v>17</v>
      </c>
      <c r="J202" s="160" t="s">
        <v>354</v>
      </c>
      <c r="K202" s="545">
        <v>2</v>
      </c>
      <c r="L202" s="483">
        <v>1</v>
      </c>
      <c r="M202" s="483">
        <v>1</v>
      </c>
      <c r="N202" s="483"/>
      <c r="O202" s="483"/>
      <c r="P202" s="670">
        <v>255</v>
      </c>
      <c r="Q202" s="670"/>
      <c r="R202" s="161"/>
      <c r="S202" s="161"/>
      <c r="T202" s="162" t="e">
        <f t="shared" si="108"/>
        <v>#DIV/0!</v>
      </c>
      <c r="U202" s="162">
        <f t="shared" si="109"/>
        <v>0</v>
      </c>
      <c r="V202" s="162">
        <f t="shared" si="110"/>
        <v>0</v>
      </c>
      <c r="W202" s="162">
        <f t="shared" si="111"/>
        <v>0</v>
      </c>
      <c r="X202" s="163">
        <f>IF(P202="nio",0,IF(P202&gt;0,VLOOKUP(I202,'3-Productie normen'!A:N,VLOOKUP(P202,'3-Productie normen'!Q:R,2,FALSE),FALSE)))</f>
        <v>0</v>
      </c>
      <c r="Y202" s="163">
        <f t="shared" si="112"/>
        <v>0</v>
      </c>
      <c r="Z202" s="163">
        <f t="shared" si="113"/>
        <v>0</v>
      </c>
      <c r="AA202" s="163">
        <f t="shared" si="114"/>
        <v>0</v>
      </c>
      <c r="AB202" s="164" t="str">
        <f>VLOOKUP(I202,'3-Productie normen'!A:N,10,FALSE)</f>
        <v>S</v>
      </c>
      <c r="AC202" s="164"/>
      <c r="AE202" s="128">
        <f t="shared" si="100"/>
        <v>510</v>
      </c>
    </row>
    <row r="203" spans="1:31" ht="14.1" customHeight="1">
      <c r="A203" s="145">
        <v>205</v>
      </c>
      <c r="B203" s="662" t="s">
        <v>783</v>
      </c>
      <c r="C203" s="663"/>
      <c r="D203" s="664"/>
      <c r="E203" s="663"/>
      <c r="F203" s="663" t="s">
        <v>1255</v>
      </c>
      <c r="G203" s="662"/>
      <c r="H203" s="662"/>
      <c r="I203" s="665" t="s">
        <v>1256</v>
      </c>
      <c r="J203" s="663" t="s">
        <v>1257</v>
      </c>
      <c r="K203" s="666">
        <v>15</v>
      </c>
      <c r="L203" s="483">
        <v>1</v>
      </c>
      <c r="M203" s="483">
        <v>1</v>
      </c>
      <c r="N203" s="667"/>
      <c r="O203" s="667"/>
      <c r="P203" s="670">
        <v>52</v>
      </c>
      <c r="Q203" s="670"/>
      <c r="R203" s="161"/>
      <c r="S203" s="161"/>
      <c r="T203" s="162" t="e">
        <f t="shared" si="108"/>
        <v>#DIV/0!</v>
      </c>
      <c r="U203" s="162">
        <f t="shared" si="109"/>
        <v>0</v>
      </c>
      <c r="V203" s="162">
        <f t="shared" si="110"/>
        <v>0</v>
      </c>
      <c r="W203" s="162">
        <f t="shared" si="111"/>
        <v>0</v>
      </c>
      <c r="X203" s="163">
        <f>IF(P203="nio",0,IF(P203&gt;0,VLOOKUP(I203,'3-Productie normen'!A:N,VLOOKUP(P203,'3-Productie normen'!Q:R,2,FALSE),FALSE)))</f>
        <v>0</v>
      </c>
      <c r="Y203" s="163">
        <f t="shared" si="112"/>
        <v>0</v>
      </c>
      <c r="Z203" s="163">
        <f t="shared" si="113"/>
        <v>0</v>
      </c>
      <c r="AA203" s="163">
        <f t="shared" si="114"/>
        <v>0</v>
      </c>
      <c r="AB203" s="164" t="str">
        <f>VLOOKUP(I203,'3-Productie normen'!A:N,10,FALSE)</f>
        <v>V</v>
      </c>
      <c r="AC203" s="164"/>
      <c r="AE203" s="128">
        <f t="shared" ref="AE203" si="115">SUM(P203:S203)*K203</f>
        <v>780</v>
      </c>
    </row>
    <row r="204" spans="1:31" ht="14.1" customHeight="1">
      <c r="A204" s="145">
        <v>206</v>
      </c>
      <c r="B204" s="608" t="s">
        <v>783</v>
      </c>
      <c r="C204" s="625"/>
      <c r="D204" s="536">
        <v>1</v>
      </c>
      <c r="E204" s="159" t="s">
        <v>673</v>
      </c>
      <c r="F204" s="159" t="s">
        <v>307</v>
      </c>
      <c r="G204" s="125"/>
      <c r="H204" s="125"/>
      <c r="I204" s="213" t="s">
        <v>105</v>
      </c>
      <c r="J204" s="661" t="s">
        <v>1354</v>
      </c>
      <c r="K204" s="545">
        <v>5</v>
      </c>
      <c r="L204" s="483">
        <v>1</v>
      </c>
      <c r="M204" s="483">
        <v>1</v>
      </c>
      <c r="N204" s="483"/>
      <c r="O204" s="483"/>
      <c r="P204" s="670">
        <v>156</v>
      </c>
      <c r="Q204" s="670"/>
      <c r="R204" s="161"/>
      <c r="S204" s="161"/>
      <c r="T204" s="162" t="e">
        <f t="shared" si="108"/>
        <v>#DIV/0!</v>
      </c>
      <c r="U204" s="162">
        <f t="shared" si="109"/>
        <v>0</v>
      </c>
      <c r="V204" s="162">
        <f t="shared" si="110"/>
        <v>0</v>
      </c>
      <c r="W204" s="162">
        <f t="shared" si="111"/>
        <v>0</v>
      </c>
      <c r="X204" s="163">
        <f>IF(P204="nio",0,IF(P204&gt;0,VLOOKUP(I204,'3-Productie normen'!A:N,VLOOKUP(P204,'3-Productie normen'!Q:R,2,FALSE),FALSE)))</f>
        <v>0</v>
      </c>
      <c r="Y204" s="163">
        <f t="shared" si="112"/>
        <v>0</v>
      </c>
      <c r="Z204" s="163">
        <f t="shared" si="113"/>
        <v>0</v>
      </c>
      <c r="AA204" s="163">
        <f t="shared" si="114"/>
        <v>0</v>
      </c>
      <c r="AB204" s="164" t="str">
        <f>VLOOKUP(I204,'3-Productie normen'!A:N,10,FALSE)</f>
        <v>V</v>
      </c>
      <c r="AC204" s="164"/>
      <c r="AE204" s="128">
        <f t="shared" si="100"/>
        <v>780</v>
      </c>
    </row>
    <row r="205" spans="1:31" s="165" customFormat="1" ht="14.1" customHeight="1">
      <c r="A205" s="145">
        <v>207</v>
      </c>
      <c r="B205" s="608" t="s">
        <v>783</v>
      </c>
      <c r="C205" s="625"/>
      <c r="D205" s="536">
        <v>2</v>
      </c>
      <c r="E205" s="159" t="s">
        <v>314</v>
      </c>
      <c r="F205" s="159" t="s">
        <v>315</v>
      </c>
      <c r="G205" s="159"/>
      <c r="H205" s="159"/>
      <c r="I205" s="159" t="s">
        <v>769</v>
      </c>
      <c r="J205" s="160" t="s">
        <v>308</v>
      </c>
      <c r="K205" s="545">
        <v>10</v>
      </c>
      <c r="L205" s="483">
        <v>1</v>
      </c>
      <c r="M205" s="483">
        <v>1</v>
      </c>
      <c r="N205" s="483"/>
      <c r="O205" s="483"/>
      <c r="P205" s="670">
        <v>104</v>
      </c>
      <c r="Q205" s="670"/>
      <c r="R205" s="161"/>
      <c r="S205" s="161"/>
      <c r="T205" s="162" t="e">
        <f t="shared" si="108"/>
        <v>#DIV/0!</v>
      </c>
      <c r="U205" s="162">
        <f t="shared" si="109"/>
        <v>0</v>
      </c>
      <c r="V205" s="162">
        <f t="shared" si="110"/>
        <v>0</v>
      </c>
      <c r="W205" s="162">
        <f t="shared" si="111"/>
        <v>0</v>
      </c>
      <c r="X205" s="163">
        <f>IF(P205="nio",0,IF(P205&gt;0,VLOOKUP(I205,'3-Productie normen'!A:N,VLOOKUP(P205,'3-Productie normen'!Q:R,2,FALSE),FALSE)))</f>
        <v>0</v>
      </c>
      <c r="Y205" s="163">
        <f t="shared" si="112"/>
        <v>0</v>
      </c>
      <c r="Z205" s="163">
        <f t="shared" si="113"/>
        <v>0</v>
      </c>
      <c r="AA205" s="163">
        <f t="shared" si="114"/>
        <v>0</v>
      </c>
      <c r="AB205" s="164" t="str">
        <f>VLOOKUP(I205,'3-Productie normen'!A:N,10,FALSE)</f>
        <v>B</v>
      </c>
      <c r="AC205" s="164"/>
      <c r="AD205" s="4"/>
      <c r="AE205" s="128">
        <f t="shared" si="100"/>
        <v>1040</v>
      </c>
    </row>
    <row r="206" spans="1:31" ht="14.1" customHeight="1">
      <c r="A206" s="145">
        <v>208</v>
      </c>
      <c r="B206" s="608" t="s">
        <v>783</v>
      </c>
      <c r="C206" s="625"/>
      <c r="D206" s="536">
        <v>3</v>
      </c>
      <c r="E206" s="159" t="s">
        <v>673</v>
      </c>
      <c r="F206" s="159" t="s">
        <v>318</v>
      </c>
      <c r="G206" s="125"/>
      <c r="H206" s="125"/>
      <c r="I206" s="160" t="s">
        <v>749</v>
      </c>
      <c r="J206" s="661" t="s">
        <v>674</v>
      </c>
      <c r="K206" s="545">
        <v>11</v>
      </c>
      <c r="L206" s="483">
        <v>1</v>
      </c>
      <c r="M206" s="483">
        <v>1</v>
      </c>
      <c r="N206" s="483"/>
      <c r="O206" s="483"/>
      <c r="P206" s="670">
        <v>156</v>
      </c>
      <c r="Q206" s="670"/>
      <c r="R206" s="161"/>
      <c r="S206" s="161"/>
      <c r="T206" s="162" t="e">
        <f t="shared" si="108"/>
        <v>#DIV/0!</v>
      </c>
      <c r="U206" s="162">
        <f t="shared" si="109"/>
        <v>0</v>
      </c>
      <c r="V206" s="162">
        <f t="shared" si="110"/>
        <v>0</v>
      </c>
      <c r="W206" s="162">
        <f t="shared" si="111"/>
        <v>0</v>
      </c>
      <c r="X206" s="163">
        <f>IF(P206="nio",0,IF(P206&gt;0,VLOOKUP(I206,'3-Productie normen'!A:N,VLOOKUP(P206,'3-Productie normen'!Q:R,2,FALSE),FALSE)))</f>
        <v>0</v>
      </c>
      <c r="Y206" s="163">
        <f t="shared" si="112"/>
        <v>0</v>
      </c>
      <c r="Z206" s="163">
        <f t="shared" si="113"/>
        <v>0</v>
      </c>
      <c r="AA206" s="163">
        <f t="shared" si="114"/>
        <v>0</v>
      </c>
      <c r="AB206" s="164" t="str">
        <f>VLOOKUP(I206,'3-Productie normen'!A:N,10,FALSE)</f>
        <v>V</v>
      </c>
      <c r="AC206" s="164"/>
      <c r="AE206" s="128">
        <f t="shared" si="100"/>
        <v>1716</v>
      </c>
    </row>
    <row r="207" spans="1:31" s="165" customFormat="1" ht="14.1" customHeight="1">
      <c r="A207" s="145">
        <v>209</v>
      </c>
      <c r="B207" s="608" t="s">
        <v>783</v>
      </c>
      <c r="C207" s="625"/>
      <c r="D207" s="536">
        <v>4</v>
      </c>
      <c r="E207" s="159" t="s">
        <v>314</v>
      </c>
      <c r="F207" s="159" t="s">
        <v>315</v>
      </c>
      <c r="G207" s="159"/>
      <c r="H207" s="159"/>
      <c r="I207" s="159" t="s">
        <v>769</v>
      </c>
      <c r="J207" s="160" t="s">
        <v>308</v>
      </c>
      <c r="K207" s="545">
        <v>12</v>
      </c>
      <c r="L207" s="483">
        <v>1</v>
      </c>
      <c r="M207" s="483">
        <v>1</v>
      </c>
      <c r="N207" s="483"/>
      <c r="O207" s="483"/>
      <c r="P207" s="670">
        <v>104</v>
      </c>
      <c r="Q207" s="670"/>
      <c r="R207" s="161"/>
      <c r="S207" s="161"/>
      <c r="T207" s="162" t="e">
        <f>IF(P207="nio",0,IF(P207&gt;0,P207*K207/X207,0))*L207</f>
        <v>#DIV/0!</v>
      </c>
      <c r="U207" s="162">
        <f>IF(Q207&gt;0,Q207*K207/Y207,0)*M207</f>
        <v>0</v>
      </c>
      <c r="V207" s="162">
        <f>IF(R207&gt;0,R207*K207/Z207,0)*N207</f>
        <v>0</v>
      </c>
      <c r="W207" s="162">
        <f>IF(S207&gt;0,S207*K207/AA207,0)*O207</f>
        <v>0</v>
      </c>
      <c r="X207" s="163">
        <f>IF(P207="nio",0,IF(P207&gt;0,VLOOKUP(I207,'3-Productie normen'!A:N,VLOOKUP(P207,'3-Productie normen'!Q:R,2,FALSE),FALSE)))</f>
        <v>0</v>
      </c>
      <c r="Y207" s="163">
        <f>IF(Q207&gt;0,X207*$Y$8,0)</f>
        <v>0</v>
      </c>
      <c r="Z207" s="163">
        <f>IF(R207&gt;0,X207*$Z$8,0)</f>
        <v>0</v>
      </c>
      <c r="AA207" s="163">
        <f>IF(S207&gt;0,X207*$AA$8,0)</f>
        <v>0</v>
      </c>
      <c r="AB207" s="164" t="str">
        <f>VLOOKUP(I207,'3-Productie normen'!A:N,10,FALSE)</f>
        <v>B</v>
      </c>
      <c r="AC207" s="164"/>
      <c r="AD207" s="4"/>
      <c r="AE207" s="128">
        <f>SUM(P207:S207)*K207</f>
        <v>1248</v>
      </c>
    </row>
    <row r="208" spans="1:31" ht="14.1" customHeight="1">
      <c r="A208" s="145">
        <v>210</v>
      </c>
      <c r="B208" s="608" t="s">
        <v>783</v>
      </c>
      <c r="C208" s="659"/>
      <c r="D208" s="660">
        <v>5</v>
      </c>
      <c r="E208" s="661" t="s">
        <v>478</v>
      </c>
      <c r="F208" s="661" t="s">
        <v>1326</v>
      </c>
      <c r="G208" s="125"/>
      <c r="H208" s="125"/>
      <c r="I208" s="213" t="s">
        <v>770</v>
      </c>
      <c r="J208" s="661" t="s">
        <v>674</v>
      </c>
      <c r="K208" s="673">
        <v>30</v>
      </c>
      <c r="L208" s="483">
        <v>1</v>
      </c>
      <c r="M208" s="483">
        <v>1</v>
      </c>
      <c r="N208" s="483"/>
      <c r="O208" s="483"/>
      <c r="P208" s="670">
        <v>255</v>
      </c>
      <c r="Q208" s="670"/>
      <c r="R208" s="161"/>
      <c r="S208" s="161"/>
      <c r="T208" s="162" t="e">
        <f>IF(P208="nio",0,IF(P208&gt;0,P208*K208/X208,0))*L208</f>
        <v>#DIV/0!</v>
      </c>
      <c r="U208" s="162">
        <f>IF(Q208&gt;0,Q208*K208/Y208,0)*M208</f>
        <v>0</v>
      </c>
      <c r="V208" s="162">
        <f>IF(R208&gt;0,R208*K208/Z208,0)*N208</f>
        <v>0</v>
      </c>
      <c r="W208" s="162">
        <f>IF(S208&gt;0,S208*K208/AA208,0)*O208</f>
        <v>0</v>
      </c>
      <c r="X208" s="163">
        <f>IF(P208="nio",0,IF(P208&gt;0,VLOOKUP(I208,'3-Productie normen'!A:N,VLOOKUP(P208,'3-Productie normen'!Q:R,2,FALSE),FALSE)))</f>
        <v>0</v>
      </c>
      <c r="Y208" s="163">
        <f>IF(Q208&gt;0,X208*$Y$8,0)</f>
        <v>0</v>
      </c>
      <c r="Z208" s="163">
        <f>IF(R208&gt;0,X208*$Z$8,0)</f>
        <v>0</v>
      </c>
      <c r="AA208" s="163">
        <f>IF(S208&gt;0,X208*$AA$8,0)</f>
        <v>0</v>
      </c>
      <c r="AB208" s="164" t="str">
        <f>VLOOKUP(I208,'3-Productie normen'!A:N,10,FALSE)</f>
        <v>S</v>
      </c>
      <c r="AC208" s="164"/>
      <c r="AE208" s="128">
        <f>SUM(P208:S208)*K208</f>
        <v>7650</v>
      </c>
    </row>
    <row r="209" spans="1:31" ht="14.1" customHeight="1">
      <c r="A209" s="145">
        <v>211</v>
      </c>
      <c r="B209" s="608" t="s">
        <v>783</v>
      </c>
      <c r="C209" s="659"/>
      <c r="D209" s="660">
        <v>5</v>
      </c>
      <c r="E209" s="661" t="s">
        <v>368</v>
      </c>
      <c r="F209" s="661" t="s">
        <v>1355</v>
      </c>
      <c r="G209" s="125"/>
      <c r="H209" s="125"/>
      <c r="I209" s="169" t="s">
        <v>17</v>
      </c>
      <c r="J209" s="661" t="s">
        <v>354</v>
      </c>
      <c r="K209" s="673">
        <v>6</v>
      </c>
      <c r="L209" s="483">
        <v>1</v>
      </c>
      <c r="M209" s="483">
        <v>1</v>
      </c>
      <c r="N209" s="483"/>
      <c r="O209" s="483"/>
      <c r="P209" s="670">
        <v>255</v>
      </c>
      <c r="Q209" s="670"/>
      <c r="R209" s="161"/>
      <c r="S209" s="161"/>
      <c r="T209" s="162" t="e">
        <f>IF(P209="nio",0,IF(P209&gt;0,P209*K209/X209,0))*L209</f>
        <v>#DIV/0!</v>
      </c>
      <c r="U209" s="162">
        <f>IF(Q209&gt;0,Q209*K209/Y209,0)*M209</f>
        <v>0</v>
      </c>
      <c r="V209" s="162">
        <f>IF(R209&gt;0,R209*K209/Z209,0)*N209</f>
        <v>0</v>
      </c>
      <c r="W209" s="162">
        <f>IF(S209&gt;0,S209*K209/AA209,0)*O209</f>
        <v>0</v>
      </c>
      <c r="X209" s="163">
        <f>IF(P209="nio",0,IF(P209&gt;0,VLOOKUP(I209,'3-Productie normen'!A:N,VLOOKUP(P209,'3-Productie normen'!Q:R,2,FALSE),FALSE)))</f>
        <v>0</v>
      </c>
      <c r="Y209" s="163">
        <f>IF(Q209&gt;0,X209*$Y$8,0)</f>
        <v>0</v>
      </c>
      <c r="Z209" s="163">
        <f>IF(R209&gt;0,X209*$Z$8,0)</f>
        <v>0</v>
      </c>
      <c r="AA209" s="163">
        <f>IF(S209&gt;0,X209*$AA$8,0)</f>
        <v>0</v>
      </c>
      <c r="AB209" s="164" t="str">
        <f>VLOOKUP(I209,'3-Productie normen'!A:N,10,FALSE)</f>
        <v>S</v>
      </c>
      <c r="AC209" s="164"/>
      <c r="AE209" s="128">
        <f>SUM(P209:S209)*K209</f>
        <v>1530</v>
      </c>
    </row>
    <row r="210" spans="1:31" ht="14.1" customHeight="1">
      <c r="A210" s="145">
        <v>212</v>
      </c>
      <c r="B210" s="662" t="s">
        <v>289</v>
      </c>
      <c r="C210" s="663"/>
      <c r="D210" s="664"/>
      <c r="E210" s="663"/>
      <c r="F210" s="663" t="s">
        <v>1255</v>
      </c>
      <c r="G210" s="662"/>
      <c r="H210" s="662"/>
      <c r="I210" s="665" t="s">
        <v>1256</v>
      </c>
      <c r="J210" s="663" t="s">
        <v>1257</v>
      </c>
      <c r="K210" s="666">
        <v>15</v>
      </c>
      <c r="L210" s="483">
        <v>1</v>
      </c>
      <c r="M210" s="483">
        <v>1</v>
      </c>
      <c r="N210" s="667"/>
      <c r="O210" s="667"/>
      <c r="P210" s="670">
        <v>52</v>
      </c>
      <c r="Q210" s="670"/>
      <c r="R210" s="161"/>
      <c r="S210" s="161"/>
      <c r="T210" s="162" t="e">
        <f t="shared" ref="T210" si="116">IF(P210="nio",0,IF(P210&gt;0,P210*K210/X210,0))*L210</f>
        <v>#DIV/0!</v>
      </c>
      <c r="U210" s="162">
        <f t="shared" ref="U210" si="117">IF(Q210&gt;0,Q210*K210/Y210,0)*M210</f>
        <v>0</v>
      </c>
      <c r="V210" s="162">
        <f t="shared" ref="V210" si="118">IF(R210&gt;0,R210*K210/Z210,0)*N210</f>
        <v>0</v>
      </c>
      <c r="W210" s="162">
        <f t="shared" ref="W210" si="119">IF(S210&gt;0,S210*K210/AA210,0)*O210</f>
        <v>0</v>
      </c>
      <c r="X210" s="163">
        <f>IF(P210="nio",0,IF(P210&gt;0,VLOOKUP(I210,'3-Productie normen'!A:N,VLOOKUP(P210,'3-Productie normen'!Q:R,2,FALSE),FALSE)))</f>
        <v>0</v>
      </c>
      <c r="Y210" s="163">
        <f t="shared" ref="Y210" si="120">IF(Q210&gt;0,X210*$Y$8,0)</f>
        <v>0</v>
      </c>
      <c r="Z210" s="163">
        <f t="shared" ref="Z210" si="121">IF(R210&gt;0,X210*$Z$8,0)</f>
        <v>0</v>
      </c>
      <c r="AA210" s="163">
        <f t="shared" ref="AA210" si="122">IF(S210&gt;0,X210*$AA$8,0)</f>
        <v>0</v>
      </c>
      <c r="AB210" s="164" t="str">
        <f>VLOOKUP(I210,'3-Productie normen'!A:N,10,FALSE)</f>
        <v>V</v>
      </c>
      <c r="AC210" s="164"/>
      <c r="AE210" s="128">
        <f t="shared" ref="AE210" si="123">SUM(P210:S210)*K210</f>
        <v>780</v>
      </c>
    </row>
    <row r="211" spans="1:31" ht="14.1" customHeight="1">
      <c r="A211" s="145">
        <v>213</v>
      </c>
      <c r="B211" s="159" t="s">
        <v>289</v>
      </c>
      <c r="C211" s="659"/>
      <c r="D211" s="660" t="s">
        <v>325</v>
      </c>
      <c r="E211" s="661" t="s">
        <v>314</v>
      </c>
      <c r="F211" s="661" t="s">
        <v>334</v>
      </c>
      <c r="G211" s="125"/>
      <c r="H211" s="125"/>
      <c r="I211" s="213" t="s">
        <v>769</v>
      </c>
      <c r="J211" s="661" t="s">
        <v>1315</v>
      </c>
      <c r="K211" s="673">
        <v>19</v>
      </c>
      <c r="L211" s="483">
        <v>1</v>
      </c>
      <c r="M211" s="483">
        <v>1</v>
      </c>
      <c r="N211" s="483"/>
      <c r="O211" s="483"/>
      <c r="P211" s="670">
        <v>104</v>
      </c>
      <c r="Q211" s="670"/>
      <c r="R211" s="161"/>
      <c r="S211" s="161"/>
      <c r="T211" s="162" t="e">
        <f>IF(P211="nio",0,IF(P211&gt;0,P211*K211/X211,0))*L211</f>
        <v>#DIV/0!</v>
      </c>
      <c r="U211" s="162">
        <f>IF(Q211&gt;0,Q211*K211/Y211,0)*M211</f>
        <v>0</v>
      </c>
      <c r="V211" s="162">
        <f>IF(R211&gt;0,R211*K211/Z211,0)*N211</f>
        <v>0</v>
      </c>
      <c r="W211" s="162">
        <f>IF(S211&gt;0,S211*K211/AA211,0)*O211</f>
        <v>0</v>
      </c>
      <c r="X211" s="163">
        <f>IF(P211="nio",0,IF(P211&gt;0,VLOOKUP(I211,'3-Productie normen'!A:N,VLOOKUP(P211,'3-Productie normen'!Q:R,2,FALSE),FALSE)))</f>
        <v>0</v>
      </c>
      <c r="Y211" s="163">
        <f>IF(Q211&gt;0,X211*$Y$8,0)</f>
        <v>0</v>
      </c>
      <c r="Z211" s="163">
        <f>IF(R211&gt;0,X211*$Z$8,0)</f>
        <v>0</v>
      </c>
      <c r="AA211" s="163">
        <f>IF(S211&gt;0,X211*$AA$8,0)</f>
        <v>0</v>
      </c>
      <c r="AB211" s="164" t="str">
        <f>VLOOKUP(I211,'3-Productie normen'!A:N,10,FALSE)</f>
        <v>B</v>
      </c>
      <c r="AC211" s="164"/>
      <c r="AE211" s="128">
        <f>SUM(P211:S211)*K211</f>
        <v>1976</v>
      </c>
    </row>
    <row r="212" spans="1:31" ht="14.1" customHeight="1">
      <c r="A212" s="145">
        <v>214</v>
      </c>
      <c r="B212" s="159" t="s">
        <v>289</v>
      </c>
      <c r="C212" s="659"/>
      <c r="D212" s="660" t="s">
        <v>326</v>
      </c>
      <c r="E212" s="661" t="s">
        <v>314</v>
      </c>
      <c r="F212" s="661" t="s">
        <v>334</v>
      </c>
      <c r="G212" s="159"/>
      <c r="H212" s="159"/>
      <c r="I212" s="159" t="s">
        <v>769</v>
      </c>
      <c r="J212" s="661" t="s">
        <v>1315</v>
      </c>
      <c r="K212" s="673">
        <v>21</v>
      </c>
      <c r="L212" s="483">
        <v>1</v>
      </c>
      <c r="M212" s="483">
        <v>1</v>
      </c>
      <c r="N212" s="483"/>
      <c r="O212" s="483"/>
      <c r="P212" s="670">
        <v>104</v>
      </c>
      <c r="Q212" s="670"/>
      <c r="R212" s="161"/>
      <c r="S212" s="161"/>
      <c r="T212" s="162" t="e">
        <f>IF(P212="nio",0,IF(P212&gt;0,P212*K212/X212,0))*L212</f>
        <v>#DIV/0!</v>
      </c>
      <c r="U212" s="162">
        <f>IF(Q212&gt;0,Q212*K212/Y212,0)*M212</f>
        <v>0</v>
      </c>
      <c r="V212" s="162">
        <f>IF(R212&gt;0,R212*K212/Z212,0)*N212</f>
        <v>0</v>
      </c>
      <c r="W212" s="162">
        <f>IF(S212&gt;0,S212*K212/AA212,0)*O212</f>
        <v>0</v>
      </c>
      <c r="X212" s="163">
        <f>IF(P212="nio",0,IF(P212&gt;0,VLOOKUP(I212,'3-Productie normen'!A:N,VLOOKUP(P212,'3-Productie normen'!Q:R,2,FALSE),FALSE)))</f>
        <v>0</v>
      </c>
      <c r="Y212" s="163">
        <f>IF(Q212&gt;0,X212*$Y$8,0)</f>
        <v>0</v>
      </c>
      <c r="Z212" s="163">
        <f>IF(R212&gt;0,X212*$Z$8,0)</f>
        <v>0</v>
      </c>
      <c r="AA212" s="163">
        <f>IF(S212&gt;0,X212*$AA$8,0)</f>
        <v>0</v>
      </c>
      <c r="AB212" s="164" t="str">
        <f>VLOOKUP(I212,'3-Productie normen'!A:N,10,FALSE)</f>
        <v>B</v>
      </c>
      <c r="AC212" s="164"/>
      <c r="AE212" s="128">
        <f>SUM(P212:S212)*K212</f>
        <v>2184</v>
      </c>
    </row>
    <row r="213" spans="1:31" s="165" customFormat="1" ht="14.1" customHeight="1">
      <c r="A213" s="145">
        <v>215</v>
      </c>
      <c r="B213" s="159" t="s">
        <v>289</v>
      </c>
      <c r="C213" s="625"/>
      <c r="D213" s="536" t="s">
        <v>328</v>
      </c>
      <c r="E213" s="159" t="s">
        <v>476</v>
      </c>
      <c r="F213" s="159" t="s">
        <v>477</v>
      </c>
      <c r="G213" s="159"/>
      <c r="H213" s="159"/>
      <c r="I213" s="159" t="s">
        <v>770</v>
      </c>
      <c r="J213" s="160" t="s">
        <v>1315</v>
      </c>
      <c r="K213" s="545">
        <v>67</v>
      </c>
      <c r="L213" s="483">
        <v>1</v>
      </c>
      <c r="M213" s="483">
        <v>1</v>
      </c>
      <c r="N213" s="483"/>
      <c r="O213" s="483"/>
      <c r="P213" s="670">
        <v>255</v>
      </c>
      <c r="Q213" s="670"/>
      <c r="R213" s="161"/>
      <c r="S213" s="161"/>
      <c r="T213" s="162" t="e">
        <f t="shared" ref="T213" si="124">IF(P213="nio",0,IF(P213&gt;0,P213*K213/X213,0))*L213</f>
        <v>#DIV/0!</v>
      </c>
      <c r="U213" s="162">
        <f t="shared" ref="U213" si="125">IF(Q213&gt;0,Q213*K213/Y213,0)*M213</f>
        <v>0</v>
      </c>
      <c r="V213" s="162">
        <f t="shared" ref="V213" si="126">IF(R213&gt;0,R213*K213/Z213,0)*N213</f>
        <v>0</v>
      </c>
      <c r="W213" s="162">
        <f t="shared" ref="W213" si="127">IF(S213&gt;0,S213*K213/AA213,0)*O213</f>
        <v>0</v>
      </c>
      <c r="X213" s="163">
        <f>IF(P213="nio",0,IF(P213&gt;0,VLOOKUP(I213,'3-Productie normen'!A:N,VLOOKUP(P213,'3-Productie normen'!Q:R,2,FALSE),FALSE)))</f>
        <v>0</v>
      </c>
      <c r="Y213" s="163">
        <f t="shared" ref="Y213" si="128">IF(Q213&gt;0,X213*$Y$8,0)</f>
        <v>0</v>
      </c>
      <c r="Z213" s="163">
        <f t="shared" ref="Z213" si="129">IF(R213&gt;0,X213*$Z$8,0)</f>
        <v>0</v>
      </c>
      <c r="AA213" s="163">
        <f t="shared" ref="AA213" si="130">IF(S213&gt;0,X213*$AA$8,0)</f>
        <v>0</v>
      </c>
      <c r="AB213" s="164" t="str">
        <f>VLOOKUP(I213,'3-Productie normen'!A:N,10,FALSE)</f>
        <v>S</v>
      </c>
      <c r="AC213" s="164"/>
      <c r="AD213" s="4"/>
      <c r="AE213" s="128">
        <f t="shared" ref="AE213" si="131">SUM(P213:S213)*K213</f>
        <v>17085</v>
      </c>
    </row>
    <row r="214" spans="1:31" s="165" customFormat="1" ht="14.1" customHeight="1">
      <c r="A214" s="145">
        <v>216</v>
      </c>
      <c r="B214" s="159" t="s">
        <v>289</v>
      </c>
      <c r="C214" s="625"/>
      <c r="D214" s="536" t="s">
        <v>62</v>
      </c>
      <c r="E214" s="159" t="s">
        <v>478</v>
      </c>
      <c r="F214" s="159" t="s">
        <v>479</v>
      </c>
      <c r="G214" s="159"/>
      <c r="H214" s="159"/>
      <c r="I214" s="159" t="s">
        <v>17</v>
      </c>
      <c r="J214" s="160" t="s">
        <v>322</v>
      </c>
      <c r="K214" s="545">
        <v>4</v>
      </c>
      <c r="L214" s="483">
        <v>1</v>
      </c>
      <c r="M214" s="483">
        <v>1</v>
      </c>
      <c r="N214" s="483"/>
      <c r="O214" s="483"/>
      <c r="P214" s="670">
        <v>255</v>
      </c>
      <c r="Q214" s="670">
        <v>255</v>
      </c>
      <c r="R214" s="161"/>
      <c r="S214" s="161"/>
      <c r="T214" s="162" t="e">
        <f t="shared" ref="T214" si="132">IF(P214="nio",0,IF(P214&gt;0,P214*K214/X214,0))*L214</f>
        <v>#DIV/0!</v>
      </c>
      <c r="U214" s="162" t="e">
        <f t="shared" ref="U214" si="133">IF(Q214&gt;0,Q214*K214/Y214,0)*M214</f>
        <v>#DIV/0!</v>
      </c>
      <c r="V214" s="162">
        <f t="shared" ref="V214" si="134">IF(R214&gt;0,R214*K214/Z214,0)*N214</f>
        <v>0</v>
      </c>
      <c r="W214" s="162">
        <f t="shared" ref="W214" si="135">IF(S214&gt;0,S214*K214/AA214,0)*O214</f>
        <v>0</v>
      </c>
      <c r="X214" s="163">
        <f>IF(P214="nio",0,IF(P214&gt;0,VLOOKUP(I214,'3-Productie normen'!A:N,VLOOKUP(P214,'3-Productie normen'!Q:R,2,FALSE),FALSE)))</f>
        <v>0</v>
      </c>
      <c r="Y214" s="163">
        <f t="shared" ref="Y214" si="136">IF(Q214&gt;0,X214*$Y$8,0)</f>
        <v>0</v>
      </c>
      <c r="Z214" s="163">
        <f t="shared" ref="Z214" si="137">IF(R214&gt;0,X214*$Z$8,0)</f>
        <v>0</v>
      </c>
      <c r="AA214" s="163">
        <f t="shared" ref="AA214" si="138">IF(S214&gt;0,X214*$AA$8,0)</f>
        <v>0</v>
      </c>
      <c r="AB214" s="164" t="str">
        <f>VLOOKUP(I214,'3-Productie normen'!A:N,10,FALSE)</f>
        <v>S</v>
      </c>
      <c r="AC214" s="164"/>
      <c r="AD214" s="4"/>
      <c r="AE214" s="128">
        <f t="shared" si="100"/>
        <v>2040</v>
      </c>
    </row>
    <row r="215" spans="1:31" ht="14.1" customHeight="1">
      <c r="A215" s="145">
        <v>217</v>
      </c>
      <c r="B215" s="159" t="s">
        <v>289</v>
      </c>
      <c r="C215" s="625"/>
      <c r="D215" s="536" t="s">
        <v>335</v>
      </c>
      <c r="E215" s="159" t="s">
        <v>320</v>
      </c>
      <c r="F215" s="159" t="s">
        <v>481</v>
      </c>
      <c r="G215" s="125"/>
      <c r="H215" s="125"/>
      <c r="I215" s="169" t="s">
        <v>17</v>
      </c>
      <c r="J215" s="661" t="s">
        <v>322</v>
      </c>
      <c r="K215" s="545">
        <v>18</v>
      </c>
      <c r="L215" s="483">
        <v>1</v>
      </c>
      <c r="M215" s="483">
        <v>1</v>
      </c>
      <c r="N215" s="483"/>
      <c r="O215" s="483"/>
      <c r="P215" s="670">
        <v>255</v>
      </c>
      <c r="Q215" s="670">
        <v>255</v>
      </c>
      <c r="R215" s="161"/>
      <c r="S215" s="161"/>
      <c r="T215" s="162" t="e">
        <f t="shared" si="85"/>
        <v>#DIV/0!</v>
      </c>
      <c r="U215" s="162" t="e">
        <f t="shared" si="86"/>
        <v>#DIV/0!</v>
      </c>
      <c r="V215" s="162">
        <f t="shared" si="87"/>
        <v>0</v>
      </c>
      <c r="W215" s="162">
        <f t="shared" si="88"/>
        <v>0</v>
      </c>
      <c r="X215" s="163">
        <f>IF(P215="nio",0,IF(P215&gt;0,VLOOKUP(I215,'3-Productie normen'!A:N,VLOOKUP(P215,'3-Productie normen'!Q:R,2,FALSE),FALSE)))</f>
        <v>0</v>
      </c>
      <c r="Y215" s="163">
        <f t="shared" si="89"/>
        <v>0</v>
      </c>
      <c r="Z215" s="163">
        <f t="shared" si="90"/>
        <v>0</v>
      </c>
      <c r="AA215" s="163">
        <f t="shared" si="91"/>
        <v>0</v>
      </c>
      <c r="AB215" s="164" t="str">
        <f>VLOOKUP(I215,'3-Productie normen'!A:N,10,FALSE)</f>
        <v>S</v>
      </c>
      <c r="AC215" s="164"/>
      <c r="AE215" s="128">
        <f t="shared" si="92"/>
        <v>9180</v>
      </c>
    </row>
    <row r="216" spans="1:31" ht="14.1" customHeight="1">
      <c r="A216" s="145">
        <v>218</v>
      </c>
      <c r="B216" s="159" t="s">
        <v>289</v>
      </c>
      <c r="C216" s="625"/>
      <c r="D216" s="536" t="s">
        <v>344</v>
      </c>
      <c r="E216" s="160" t="s">
        <v>482</v>
      </c>
      <c r="F216" s="160" t="s">
        <v>483</v>
      </c>
      <c r="G216" s="125"/>
      <c r="H216" s="125"/>
      <c r="I216" s="169" t="s">
        <v>749</v>
      </c>
      <c r="J216" s="661" t="s">
        <v>470</v>
      </c>
      <c r="K216" s="545">
        <v>1092</v>
      </c>
      <c r="L216" s="483">
        <v>1</v>
      </c>
      <c r="M216" s="483">
        <v>1</v>
      </c>
      <c r="N216" s="483"/>
      <c r="O216" s="483"/>
      <c r="P216" s="670">
        <v>52</v>
      </c>
      <c r="Q216" s="670"/>
      <c r="R216" s="161"/>
      <c r="S216" s="161"/>
      <c r="T216" s="162" t="e">
        <f t="shared" si="85"/>
        <v>#DIV/0!</v>
      </c>
      <c r="U216" s="162">
        <f t="shared" si="86"/>
        <v>0</v>
      </c>
      <c r="V216" s="162">
        <f t="shared" si="87"/>
        <v>0</v>
      </c>
      <c r="W216" s="162">
        <f t="shared" si="88"/>
        <v>0</v>
      </c>
      <c r="X216" s="163">
        <f>IF(P216="nio",0,IF(P216&gt;0,VLOOKUP(I216,'3-Productie normen'!A:N,VLOOKUP(P216,'3-Productie normen'!Q:R,2,FALSE),FALSE)))</f>
        <v>0</v>
      </c>
      <c r="Y216" s="163">
        <f t="shared" si="89"/>
        <v>0</v>
      </c>
      <c r="Z216" s="163">
        <f t="shared" si="90"/>
        <v>0</v>
      </c>
      <c r="AA216" s="163">
        <f t="shared" si="91"/>
        <v>0</v>
      </c>
      <c r="AB216" s="164" t="str">
        <f>VLOOKUP(I216,'3-Productie normen'!A:N,10,FALSE)</f>
        <v>V</v>
      </c>
      <c r="AC216" s="164"/>
      <c r="AE216" s="128">
        <f t="shared" si="92"/>
        <v>56784</v>
      </c>
    </row>
    <row r="217" spans="1:31" ht="14.1" customHeight="1">
      <c r="A217" s="145">
        <v>219</v>
      </c>
      <c r="B217" s="159" t="s">
        <v>289</v>
      </c>
      <c r="C217" s="625"/>
      <c r="D217" s="536" t="s">
        <v>484</v>
      </c>
      <c r="E217" s="160" t="s">
        <v>1316</v>
      </c>
      <c r="F217" s="160" t="s">
        <v>334</v>
      </c>
      <c r="G217" s="125"/>
      <c r="H217" s="125"/>
      <c r="I217" s="160" t="s">
        <v>769</v>
      </c>
      <c r="J217" s="661" t="s">
        <v>1315</v>
      </c>
      <c r="K217" s="545">
        <v>112</v>
      </c>
      <c r="L217" s="483">
        <v>1</v>
      </c>
      <c r="M217" s="483">
        <v>1</v>
      </c>
      <c r="N217" s="483"/>
      <c r="O217" s="483"/>
      <c r="P217" s="670">
        <v>52</v>
      </c>
      <c r="Q217" s="670"/>
      <c r="R217" s="161"/>
      <c r="S217" s="161"/>
      <c r="T217" s="162" t="e">
        <f t="shared" si="85"/>
        <v>#DIV/0!</v>
      </c>
      <c r="U217" s="162">
        <f t="shared" si="86"/>
        <v>0</v>
      </c>
      <c r="V217" s="162">
        <f t="shared" si="87"/>
        <v>0</v>
      </c>
      <c r="W217" s="162">
        <f t="shared" si="88"/>
        <v>0</v>
      </c>
      <c r="X217" s="163">
        <f>IF(P217="nio",0,IF(P217&gt;0,VLOOKUP(I217,'3-Productie normen'!A:N,VLOOKUP(P217,'3-Productie normen'!Q:R,2,FALSE),FALSE)))</f>
        <v>0</v>
      </c>
      <c r="Y217" s="163">
        <f t="shared" si="89"/>
        <v>0</v>
      </c>
      <c r="Z217" s="163">
        <f t="shared" si="90"/>
        <v>0</v>
      </c>
      <c r="AA217" s="163">
        <f t="shared" si="91"/>
        <v>0</v>
      </c>
      <c r="AB217" s="164" t="str">
        <f>VLOOKUP(I217,'3-Productie normen'!A:N,10,FALSE)</f>
        <v>B</v>
      </c>
      <c r="AC217" s="164"/>
      <c r="AE217" s="128">
        <f t="shared" si="92"/>
        <v>5824</v>
      </c>
    </row>
    <row r="218" spans="1:31" ht="14.1" customHeight="1">
      <c r="A218" s="145">
        <v>220</v>
      </c>
      <c r="B218" s="159" t="s">
        <v>289</v>
      </c>
      <c r="C218" s="625"/>
      <c r="D218" s="536" t="s">
        <v>485</v>
      </c>
      <c r="E218" s="160" t="s">
        <v>1316</v>
      </c>
      <c r="F218" s="160" t="s">
        <v>334</v>
      </c>
      <c r="G218" s="125"/>
      <c r="H218" s="125"/>
      <c r="I218" s="160" t="s">
        <v>769</v>
      </c>
      <c r="J218" s="160" t="s">
        <v>1315</v>
      </c>
      <c r="K218" s="545">
        <v>23</v>
      </c>
      <c r="L218" s="483">
        <v>1</v>
      </c>
      <c r="M218" s="483">
        <v>1</v>
      </c>
      <c r="N218" s="483"/>
      <c r="O218" s="483"/>
      <c r="P218" s="670">
        <v>52</v>
      </c>
      <c r="Q218" s="670"/>
      <c r="R218" s="161"/>
      <c r="S218" s="161"/>
      <c r="T218" s="162" t="e">
        <f t="shared" si="85"/>
        <v>#DIV/0!</v>
      </c>
      <c r="U218" s="162">
        <f t="shared" si="86"/>
        <v>0</v>
      </c>
      <c r="V218" s="162">
        <f t="shared" si="87"/>
        <v>0</v>
      </c>
      <c r="W218" s="162">
        <f t="shared" si="88"/>
        <v>0</v>
      </c>
      <c r="X218" s="163">
        <f>IF(P218="nio",0,IF(P218&gt;0,VLOOKUP(I218,'3-Productie normen'!A:N,VLOOKUP(P218,'3-Productie normen'!Q:R,2,FALSE),FALSE)))</f>
        <v>0</v>
      </c>
      <c r="Y218" s="163">
        <f t="shared" si="89"/>
        <v>0</v>
      </c>
      <c r="Z218" s="163">
        <f t="shared" si="90"/>
        <v>0</v>
      </c>
      <c r="AA218" s="163">
        <f t="shared" si="91"/>
        <v>0</v>
      </c>
      <c r="AB218" s="164" t="str">
        <f>VLOOKUP(I218,'3-Productie normen'!A:N,10,FALSE)</f>
        <v>B</v>
      </c>
      <c r="AC218" s="164"/>
      <c r="AE218" s="128">
        <f t="shared" si="92"/>
        <v>1196</v>
      </c>
    </row>
    <row r="219" spans="1:31" ht="14.1" customHeight="1">
      <c r="A219" s="145">
        <v>221</v>
      </c>
      <c r="B219" s="159" t="s">
        <v>289</v>
      </c>
      <c r="C219" s="625"/>
      <c r="D219" s="536" t="s">
        <v>486</v>
      </c>
      <c r="E219" s="160" t="s">
        <v>1316</v>
      </c>
      <c r="F219" s="160" t="s">
        <v>334</v>
      </c>
      <c r="G219" s="125"/>
      <c r="H219" s="125"/>
      <c r="I219" s="213" t="s">
        <v>769</v>
      </c>
      <c r="J219" s="160" t="s">
        <v>1315</v>
      </c>
      <c r="K219" s="545">
        <v>20</v>
      </c>
      <c r="L219" s="483">
        <v>1</v>
      </c>
      <c r="M219" s="483">
        <v>1</v>
      </c>
      <c r="N219" s="483"/>
      <c r="O219" s="483"/>
      <c r="P219" s="670">
        <v>104</v>
      </c>
      <c r="Q219" s="670"/>
      <c r="R219" s="161"/>
      <c r="S219" s="161"/>
      <c r="T219" s="162" t="e">
        <f t="shared" si="85"/>
        <v>#DIV/0!</v>
      </c>
      <c r="U219" s="162">
        <f t="shared" si="86"/>
        <v>0</v>
      </c>
      <c r="V219" s="162">
        <f t="shared" si="87"/>
        <v>0</v>
      </c>
      <c r="W219" s="162">
        <f t="shared" si="88"/>
        <v>0</v>
      </c>
      <c r="X219" s="163">
        <f>IF(P219="nio",0,IF(P219&gt;0,VLOOKUP(I219,'3-Productie normen'!A:N,VLOOKUP(P219,'3-Productie normen'!Q:R,2,FALSE),FALSE)))</f>
        <v>0</v>
      </c>
      <c r="Y219" s="163">
        <f t="shared" si="89"/>
        <v>0</v>
      </c>
      <c r="Z219" s="163">
        <f t="shared" si="90"/>
        <v>0</v>
      </c>
      <c r="AA219" s="163">
        <f t="shared" si="91"/>
        <v>0</v>
      </c>
      <c r="AB219" s="164" t="str">
        <f>VLOOKUP(I219,'3-Productie normen'!A:N,10,FALSE)</f>
        <v>B</v>
      </c>
      <c r="AC219" s="164"/>
      <c r="AE219" s="128">
        <f t="shared" si="92"/>
        <v>2080</v>
      </c>
    </row>
    <row r="220" spans="1:31" ht="14.1" customHeight="1">
      <c r="A220" s="145">
        <v>222</v>
      </c>
      <c r="B220" s="159" t="s">
        <v>289</v>
      </c>
      <c r="C220" s="625"/>
      <c r="D220" s="536" t="s">
        <v>487</v>
      </c>
      <c r="E220" s="166" t="s">
        <v>360</v>
      </c>
      <c r="F220" s="166" t="s">
        <v>488</v>
      </c>
      <c r="G220" s="125"/>
      <c r="H220" s="125"/>
      <c r="I220" s="213" t="s">
        <v>765</v>
      </c>
      <c r="J220" s="160" t="s">
        <v>1315</v>
      </c>
      <c r="K220" s="545">
        <v>70</v>
      </c>
      <c r="L220" s="483">
        <v>1</v>
      </c>
      <c r="M220" s="483">
        <v>1</v>
      </c>
      <c r="N220" s="483"/>
      <c r="O220" s="483"/>
      <c r="P220" s="670">
        <v>156</v>
      </c>
      <c r="Q220" s="670"/>
      <c r="R220" s="161"/>
      <c r="S220" s="161"/>
      <c r="T220" s="162" t="e">
        <f t="shared" si="85"/>
        <v>#DIV/0!</v>
      </c>
      <c r="U220" s="162">
        <f t="shared" si="86"/>
        <v>0</v>
      </c>
      <c r="V220" s="162">
        <f t="shared" si="87"/>
        <v>0</v>
      </c>
      <c r="W220" s="162">
        <f t="shared" si="88"/>
        <v>0</v>
      </c>
      <c r="X220" s="163">
        <f>IF(P220="nio",0,IF(P220&gt;0,VLOOKUP(I220,'3-Productie normen'!A:N,VLOOKUP(P220,'3-Productie normen'!Q:R,2,FALSE),FALSE)))</f>
        <v>0</v>
      </c>
      <c r="Y220" s="163">
        <f t="shared" si="89"/>
        <v>0</v>
      </c>
      <c r="Z220" s="163">
        <f t="shared" si="90"/>
        <v>0</v>
      </c>
      <c r="AA220" s="163">
        <f t="shared" si="91"/>
        <v>0</v>
      </c>
      <c r="AB220" s="164" t="str">
        <f>VLOOKUP(I220,'3-Productie normen'!A:N,10,FALSE)</f>
        <v>V</v>
      </c>
      <c r="AC220" s="164"/>
      <c r="AE220" s="128">
        <f t="shared" si="92"/>
        <v>10920</v>
      </c>
    </row>
    <row r="221" spans="1:31" ht="14.1" customHeight="1">
      <c r="A221" s="145">
        <v>223</v>
      </c>
      <c r="B221" s="159" t="s">
        <v>289</v>
      </c>
      <c r="C221" s="625"/>
      <c r="D221" s="536" t="s">
        <v>489</v>
      </c>
      <c r="E221" s="167" t="s">
        <v>316</v>
      </c>
      <c r="F221" s="167" t="s">
        <v>1317</v>
      </c>
      <c r="G221" s="125"/>
      <c r="H221" s="125"/>
      <c r="I221" s="159" t="s">
        <v>765</v>
      </c>
      <c r="J221" s="168" t="s">
        <v>1315</v>
      </c>
      <c r="K221" s="545">
        <v>29</v>
      </c>
      <c r="L221" s="483">
        <v>1</v>
      </c>
      <c r="M221" s="483">
        <v>1</v>
      </c>
      <c r="N221" s="483"/>
      <c r="O221" s="483"/>
      <c r="P221" s="670">
        <v>156</v>
      </c>
      <c r="Q221" s="670"/>
      <c r="R221" s="161"/>
      <c r="S221" s="161"/>
      <c r="T221" s="162" t="e">
        <f t="shared" si="85"/>
        <v>#DIV/0!</v>
      </c>
      <c r="U221" s="162">
        <f t="shared" si="86"/>
        <v>0</v>
      </c>
      <c r="V221" s="162">
        <f t="shared" si="87"/>
        <v>0</v>
      </c>
      <c r="W221" s="162">
        <f t="shared" si="88"/>
        <v>0</v>
      </c>
      <c r="X221" s="163">
        <f>IF(P221="nio",0,IF(P221&gt;0,VLOOKUP(I221,'3-Productie normen'!A:N,VLOOKUP(P221,'3-Productie normen'!Q:R,2,FALSE),FALSE)))</f>
        <v>0</v>
      </c>
      <c r="Y221" s="163">
        <f t="shared" si="89"/>
        <v>0</v>
      </c>
      <c r="Z221" s="163">
        <f t="shared" si="90"/>
        <v>0</v>
      </c>
      <c r="AA221" s="163">
        <f t="shared" si="91"/>
        <v>0</v>
      </c>
      <c r="AB221" s="164" t="str">
        <f>VLOOKUP(I221,'3-Productie normen'!A:N,10,FALSE)</f>
        <v>V</v>
      </c>
      <c r="AC221" s="164" t="s">
        <v>1253</v>
      </c>
      <c r="AE221" s="128">
        <f t="shared" si="92"/>
        <v>4524</v>
      </c>
    </row>
    <row r="222" spans="1:31" ht="14.1" customHeight="1">
      <c r="A222" s="145">
        <v>224</v>
      </c>
      <c r="B222" s="159" t="s">
        <v>289</v>
      </c>
      <c r="C222" s="625"/>
      <c r="D222" s="537" t="s">
        <v>345</v>
      </c>
      <c r="E222" s="169" t="s">
        <v>316</v>
      </c>
      <c r="F222" s="169" t="s">
        <v>490</v>
      </c>
      <c r="G222" s="125"/>
      <c r="H222" s="125"/>
      <c r="I222" s="169" t="s">
        <v>749</v>
      </c>
      <c r="J222" s="661" t="s">
        <v>1315</v>
      </c>
      <c r="K222" s="545">
        <v>118</v>
      </c>
      <c r="L222" s="483">
        <v>1</v>
      </c>
      <c r="M222" s="483">
        <v>1</v>
      </c>
      <c r="N222" s="483"/>
      <c r="O222" s="483"/>
      <c r="P222" s="670">
        <v>52</v>
      </c>
      <c r="Q222" s="670"/>
      <c r="R222" s="161"/>
      <c r="S222" s="161"/>
      <c r="T222" s="162" t="e">
        <f t="shared" si="85"/>
        <v>#DIV/0!</v>
      </c>
      <c r="U222" s="162">
        <f t="shared" si="86"/>
        <v>0</v>
      </c>
      <c r="V222" s="162">
        <f t="shared" si="87"/>
        <v>0</v>
      </c>
      <c r="W222" s="162">
        <f t="shared" si="88"/>
        <v>0</v>
      </c>
      <c r="X222" s="163">
        <f>IF(P222="nio",0,IF(P222&gt;0,VLOOKUP(I222,'3-Productie normen'!A:N,VLOOKUP(P222,'3-Productie normen'!Q:R,2,FALSE),FALSE)))</f>
        <v>0</v>
      </c>
      <c r="Y222" s="163">
        <f t="shared" si="89"/>
        <v>0</v>
      </c>
      <c r="Z222" s="163">
        <f t="shared" si="90"/>
        <v>0</v>
      </c>
      <c r="AA222" s="163">
        <f t="shared" si="91"/>
        <v>0</v>
      </c>
      <c r="AB222" s="164" t="str">
        <f>VLOOKUP(I222,'3-Productie normen'!A:N,10,FALSE)</f>
        <v>V</v>
      </c>
      <c r="AC222" s="164"/>
      <c r="AE222" s="128">
        <f t="shared" si="92"/>
        <v>6136</v>
      </c>
    </row>
    <row r="223" spans="1:31" ht="14.1" customHeight="1">
      <c r="A223" s="145">
        <v>225</v>
      </c>
      <c r="B223" s="159" t="s">
        <v>289</v>
      </c>
      <c r="C223" s="625"/>
      <c r="D223" s="536" t="s">
        <v>351</v>
      </c>
      <c r="E223" s="160" t="s">
        <v>316</v>
      </c>
      <c r="F223" s="160" t="s">
        <v>334</v>
      </c>
      <c r="G223" s="125"/>
      <c r="H223" s="125"/>
      <c r="I223" s="160" t="s">
        <v>769</v>
      </c>
      <c r="J223" s="661" t="s">
        <v>1315</v>
      </c>
      <c r="K223" s="545">
        <v>95</v>
      </c>
      <c r="L223" s="483">
        <v>1</v>
      </c>
      <c r="M223" s="483">
        <v>1</v>
      </c>
      <c r="N223" s="483"/>
      <c r="O223" s="483"/>
      <c r="P223" s="670">
        <v>104</v>
      </c>
      <c r="Q223" s="670"/>
      <c r="R223" s="161"/>
      <c r="S223" s="161"/>
      <c r="T223" s="162" t="e">
        <f t="shared" si="85"/>
        <v>#DIV/0!</v>
      </c>
      <c r="U223" s="162">
        <f t="shared" si="86"/>
        <v>0</v>
      </c>
      <c r="V223" s="162">
        <f t="shared" si="87"/>
        <v>0</v>
      </c>
      <c r="W223" s="162">
        <f t="shared" si="88"/>
        <v>0</v>
      </c>
      <c r="X223" s="163">
        <f>IF(P223="nio",0,IF(P223&gt;0,VLOOKUP(I223,'3-Productie normen'!A:N,VLOOKUP(P223,'3-Productie normen'!Q:R,2,FALSE),FALSE)))</f>
        <v>0</v>
      </c>
      <c r="Y223" s="163">
        <f t="shared" si="89"/>
        <v>0</v>
      </c>
      <c r="Z223" s="163">
        <f t="shared" si="90"/>
        <v>0</v>
      </c>
      <c r="AA223" s="163">
        <f t="shared" si="91"/>
        <v>0</v>
      </c>
      <c r="AB223" s="164" t="str">
        <f>VLOOKUP(I223,'3-Productie normen'!A:N,10,FALSE)</f>
        <v>B</v>
      </c>
      <c r="AC223" s="164"/>
      <c r="AE223" s="128">
        <f t="shared" si="92"/>
        <v>9880</v>
      </c>
    </row>
    <row r="224" spans="1:31" ht="14.1" customHeight="1">
      <c r="A224" s="145">
        <v>226</v>
      </c>
      <c r="B224" s="159" t="s">
        <v>289</v>
      </c>
      <c r="C224" s="625"/>
      <c r="D224" s="536" t="s">
        <v>491</v>
      </c>
      <c r="E224" s="159" t="s">
        <v>314</v>
      </c>
      <c r="F224" s="159" t="s">
        <v>750</v>
      </c>
      <c r="G224" s="125"/>
      <c r="H224" s="125"/>
      <c r="I224" s="169" t="s">
        <v>217</v>
      </c>
      <c r="J224" s="661" t="s">
        <v>1315</v>
      </c>
      <c r="K224" s="545">
        <v>9</v>
      </c>
      <c r="L224" s="483">
        <v>1</v>
      </c>
      <c r="M224" s="483">
        <v>1</v>
      </c>
      <c r="N224" s="483"/>
      <c r="O224" s="483"/>
      <c r="P224" s="670">
        <v>104</v>
      </c>
      <c r="Q224" s="670"/>
      <c r="R224" s="161"/>
      <c r="S224" s="161"/>
      <c r="T224" s="162" t="e">
        <f t="shared" si="85"/>
        <v>#DIV/0!</v>
      </c>
      <c r="U224" s="162">
        <f t="shared" si="86"/>
        <v>0</v>
      </c>
      <c r="V224" s="162">
        <f t="shared" si="87"/>
        <v>0</v>
      </c>
      <c r="W224" s="162">
        <f t="shared" si="88"/>
        <v>0</v>
      </c>
      <c r="X224" s="163">
        <f>IF(P224="nio",0,IF(P224&gt;0,VLOOKUP(I224,'3-Productie normen'!A:N,VLOOKUP(P224,'3-Productie normen'!Q:R,2,FALSE),FALSE)))</f>
        <v>0</v>
      </c>
      <c r="Y224" s="163">
        <f t="shared" si="89"/>
        <v>0</v>
      </c>
      <c r="Z224" s="163">
        <f t="shared" si="90"/>
        <v>0</v>
      </c>
      <c r="AA224" s="163">
        <f t="shared" si="91"/>
        <v>0</v>
      </c>
      <c r="AB224" s="164" t="str">
        <f>VLOOKUP(I224,'3-Productie normen'!A:N,10,FALSE)</f>
        <v>V</v>
      </c>
      <c r="AC224" s="164"/>
      <c r="AE224" s="128">
        <f t="shared" si="92"/>
        <v>936</v>
      </c>
    </row>
    <row r="225" spans="1:31" ht="14.1" customHeight="1">
      <c r="A225" s="145">
        <v>227</v>
      </c>
      <c r="B225" s="159" t="s">
        <v>289</v>
      </c>
      <c r="C225" s="625"/>
      <c r="D225" s="536" t="s">
        <v>352</v>
      </c>
      <c r="E225" s="159" t="s">
        <v>316</v>
      </c>
      <c r="F225" s="159" t="s">
        <v>318</v>
      </c>
      <c r="G225" s="125"/>
      <c r="H225" s="125"/>
      <c r="I225" s="159" t="s">
        <v>749</v>
      </c>
      <c r="J225" s="661" t="s">
        <v>1315</v>
      </c>
      <c r="K225" s="545">
        <v>13</v>
      </c>
      <c r="L225" s="483">
        <v>1</v>
      </c>
      <c r="M225" s="483">
        <v>1</v>
      </c>
      <c r="N225" s="483"/>
      <c r="O225" s="483"/>
      <c r="P225" s="670">
        <v>52</v>
      </c>
      <c r="Q225" s="670"/>
      <c r="R225" s="161"/>
      <c r="S225" s="161"/>
      <c r="T225" s="162" t="e">
        <f t="shared" si="85"/>
        <v>#DIV/0!</v>
      </c>
      <c r="U225" s="162">
        <f t="shared" si="86"/>
        <v>0</v>
      </c>
      <c r="V225" s="162">
        <f t="shared" si="87"/>
        <v>0</v>
      </c>
      <c r="W225" s="162">
        <f t="shared" si="88"/>
        <v>0</v>
      </c>
      <c r="X225" s="163">
        <f>IF(P225="nio",0,IF(P225&gt;0,VLOOKUP(I225,'3-Productie normen'!A:N,VLOOKUP(P225,'3-Productie normen'!Q:R,2,FALSE),FALSE)))</f>
        <v>0</v>
      </c>
      <c r="Y225" s="163">
        <f t="shared" si="89"/>
        <v>0</v>
      </c>
      <c r="Z225" s="163">
        <f t="shared" si="90"/>
        <v>0</v>
      </c>
      <c r="AA225" s="163">
        <f t="shared" si="91"/>
        <v>0</v>
      </c>
      <c r="AB225" s="164" t="str">
        <f>VLOOKUP(I225,'3-Productie normen'!A:N,10,FALSE)</f>
        <v>V</v>
      </c>
      <c r="AC225" s="164"/>
      <c r="AE225" s="128">
        <f t="shared" si="92"/>
        <v>676</v>
      </c>
    </row>
    <row r="226" spans="1:31" ht="14.1" customHeight="1">
      <c r="A226" s="145">
        <v>228</v>
      </c>
      <c r="B226" s="159" t="s">
        <v>289</v>
      </c>
      <c r="C226" s="625"/>
      <c r="D226" s="536" t="s">
        <v>492</v>
      </c>
      <c r="E226" s="159" t="s">
        <v>314</v>
      </c>
      <c r="F226" s="159" t="s">
        <v>315</v>
      </c>
      <c r="G226" s="125"/>
      <c r="H226" s="125"/>
      <c r="I226" s="160" t="s">
        <v>769</v>
      </c>
      <c r="J226" s="661" t="s">
        <v>1315</v>
      </c>
      <c r="K226" s="545">
        <v>21</v>
      </c>
      <c r="L226" s="483">
        <v>1</v>
      </c>
      <c r="M226" s="483">
        <v>1</v>
      </c>
      <c r="N226" s="483"/>
      <c r="O226" s="483"/>
      <c r="P226" s="670">
        <v>104</v>
      </c>
      <c r="Q226" s="670"/>
      <c r="R226" s="161"/>
      <c r="S226" s="161"/>
      <c r="T226" s="162" t="e">
        <f t="shared" si="85"/>
        <v>#DIV/0!</v>
      </c>
      <c r="U226" s="162">
        <f t="shared" si="86"/>
        <v>0</v>
      </c>
      <c r="V226" s="162">
        <f t="shared" si="87"/>
        <v>0</v>
      </c>
      <c r="W226" s="162">
        <f t="shared" si="88"/>
        <v>0</v>
      </c>
      <c r="X226" s="163">
        <f>IF(P226="nio",0,IF(P226&gt;0,VLOOKUP(I226,'3-Productie normen'!A:N,VLOOKUP(P226,'3-Productie normen'!Q:R,2,FALSE),FALSE)))</f>
        <v>0</v>
      </c>
      <c r="Y226" s="163">
        <f t="shared" si="89"/>
        <v>0</v>
      </c>
      <c r="Z226" s="163">
        <f t="shared" si="90"/>
        <v>0</v>
      </c>
      <c r="AA226" s="163">
        <f t="shared" si="91"/>
        <v>0</v>
      </c>
      <c r="AB226" s="164" t="str">
        <f>VLOOKUP(I226,'3-Productie normen'!A:N,10,FALSE)</f>
        <v>B</v>
      </c>
      <c r="AC226" s="164"/>
      <c r="AE226" s="128">
        <f t="shared" si="92"/>
        <v>2184</v>
      </c>
    </row>
    <row r="227" spans="1:31" ht="14.1" customHeight="1">
      <c r="A227" s="145">
        <v>229</v>
      </c>
      <c r="B227" s="159" t="s">
        <v>289</v>
      </c>
      <c r="C227" s="625"/>
      <c r="D227" s="536" t="s">
        <v>412</v>
      </c>
      <c r="E227" s="160" t="s">
        <v>360</v>
      </c>
      <c r="F227" s="160" t="s">
        <v>493</v>
      </c>
      <c r="G227" s="125"/>
      <c r="H227" s="125"/>
      <c r="I227" s="160" t="s">
        <v>765</v>
      </c>
      <c r="J227" s="661" t="s">
        <v>1315</v>
      </c>
      <c r="K227" s="545">
        <v>107</v>
      </c>
      <c r="L227" s="483">
        <v>1</v>
      </c>
      <c r="M227" s="483">
        <v>1</v>
      </c>
      <c r="N227" s="483"/>
      <c r="O227" s="483"/>
      <c r="P227" s="670">
        <v>104</v>
      </c>
      <c r="Q227" s="670"/>
      <c r="R227" s="161"/>
      <c r="S227" s="161"/>
      <c r="T227" s="162" t="e">
        <f t="shared" si="85"/>
        <v>#DIV/0!</v>
      </c>
      <c r="U227" s="162">
        <f t="shared" si="86"/>
        <v>0</v>
      </c>
      <c r="V227" s="162">
        <f t="shared" si="87"/>
        <v>0</v>
      </c>
      <c r="W227" s="162">
        <f t="shared" si="88"/>
        <v>0</v>
      </c>
      <c r="X227" s="163">
        <f>IF(P227="nio",0,IF(P227&gt;0,VLOOKUP(I227,'3-Productie normen'!A:N,VLOOKUP(P227,'3-Productie normen'!Q:R,2,FALSE),FALSE)))</f>
        <v>0</v>
      </c>
      <c r="Y227" s="163">
        <f t="shared" si="89"/>
        <v>0</v>
      </c>
      <c r="Z227" s="163">
        <f t="shared" si="90"/>
        <v>0</v>
      </c>
      <c r="AA227" s="163">
        <f t="shared" si="91"/>
        <v>0</v>
      </c>
      <c r="AB227" s="164" t="str">
        <f>VLOOKUP(I227,'3-Productie normen'!A:N,10,FALSE)</f>
        <v>V</v>
      </c>
      <c r="AC227" s="164"/>
      <c r="AE227" s="128">
        <f t="shared" si="92"/>
        <v>11128</v>
      </c>
    </row>
    <row r="228" spans="1:31" ht="14.1" customHeight="1">
      <c r="A228" s="145">
        <v>230</v>
      </c>
      <c r="B228" s="159" t="s">
        <v>289</v>
      </c>
      <c r="C228" s="625"/>
      <c r="D228" s="536" t="s">
        <v>413</v>
      </c>
      <c r="E228" s="160" t="s">
        <v>494</v>
      </c>
      <c r="F228" s="160" t="s">
        <v>495</v>
      </c>
      <c r="G228" s="125"/>
      <c r="H228" s="125"/>
      <c r="I228" s="160" t="s">
        <v>218</v>
      </c>
      <c r="J228" s="661" t="s">
        <v>496</v>
      </c>
      <c r="K228" s="545">
        <v>70</v>
      </c>
      <c r="L228" s="483">
        <v>1</v>
      </c>
      <c r="M228" s="483">
        <v>1</v>
      </c>
      <c r="N228" s="483"/>
      <c r="O228" s="483"/>
      <c r="P228" s="670">
        <v>104</v>
      </c>
      <c r="Q228" s="670"/>
      <c r="R228" s="161"/>
      <c r="S228" s="161"/>
      <c r="T228" s="162" t="e">
        <f t="shared" si="85"/>
        <v>#DIV/0!</v>
      </c>
      <c r="U228" s="162">
        <f t="shared" si="86"/>
        <v>0</v>
      </c>
      <c r="V228" s="162">
        <f t="shared" si="87"/>
        <v>0</v>
      </c>
      <c r="W228" s="162">
        <f t="shared" si="88"/>
        <v>0</v>
      </c>
      <c r="X228" s="163">
        <f>IF(P228="nio",0,IF(P228&gt;0,VLOOKUP(I228,'3-Productie normen'!A:N,VLOOKUP(P228,'3-Productie normen'!Q:R,2,FALSE),FALSE)))</f>
        <v>0</v>
      </c>
      <c r="Y228" s="163">
        <f t="shared" si="89"/>
        <v>0</v>
      </c>
      <c r="Z228" s="163">
        <f t="shared" si="90"/>
        <v>0</v>
      </c>
      <c r="AA228" s="163">
        <f t="shared" si="91"/>
        <v>0</v>
      </c>
      <c r="AB228" s="164" t="str">
        <f>VLOOKUP(I228,'3-Productie normen'!A:N,10,FALSE)</f>
        <v>V</v>
      </c>
      <c r="AC228" s="164"/>
      <c r="AE228" s="128">
        <f t="shared" si="92"/>
        <v>7280</v>
      </c>
    </row>
    <row r="229" spans="1:31" ht="14.1" customHeight="1">
      <c r="A229" s="145">
        <v>231</v>
      </c>
      <c r="B229" s="159" t="s">
        <v>289</v>
      </c>
      <c r="C229" s="625"/>
      <c r="D229" s="536" t="s">
        <v>414</v>
      </c>
      <c r="E229" s="160" t="s">
        <v>360</v>
      </c>
      <c r="F229" s="160" t="s">
        <v>497</v>
      </c>
      <c r="G229" s="125"/>
      <c r="H229" s="125"/>
      <c r="I229" s="169" t="s">
        <v>765</v>
      </c>
      <c r="J229" s="661" t="s">
        <v>1315</v>
      </c>
      <c r="K229" s="545">
        <v>34</v>
      </c>
      <c r="L229" s="483">
        <v>1</v>
      </c>
      <c r="M229" s="483">
        <v>1</v>
      </c>
      <c r="N229" s="483"/>
      <c r="O229" s="483"/>
      <c r="P229" s="670">
        <v>52</v>
      </c>
      <c r="Q229" s="670"/>
      <c r="R229" s="161"/>
      <c r="S229" s="161"/>
      <c r="T229" s="162" t="e">
        <f t="shared" si="85"/>
        <v>#DIV/0!</v>
      </c>
      <c r="U229" s="162">
        <f t="shared" si="86"/>
        <v>0</v>
      </c>
      <c r="V229" s="162">
        <f t="shared" si="87"/>
        <v>0</v>
      </c>
      <c r="W229" s="162">
        <f t="shared" si="88"/>
        <v>0</v>
      </c>
      <c r="X229" s="163">
        <f>IF(P229="nio",0,IF(P229&gt;0,VLOOKUP(I229,'3-Productie normen'!A:N,VLOOKUP(P229,'3-Productie normen'!Q:R,2,FALSE),FALSE)))</f>
        <v>0</v>
      </c>
      <c r="Y229" s="163">
        <f t="shared" si="89"/>
        <v>0</v>
      </c>
      <c r="Z229" s="163">
        <f t="shared" si="90"/>
        <v>0</v>
      </c>
      <c r="AA229" s="163">
        <f t="shared" si="91"/>
        <v>0</v>
      </c>
      <c r="AB229" s="164" t="str">
        <f>VLOOKUP(I229,'3-Productie normen'!A:N,10,FALSE)</f>
        <v>V</v>
      </c>
      <c r="AC229" s="164"/>
      <c r="AE229" s="128">
        <f t="shared" si="92"/>
        <v>1768</v>
      </c>
    </row>
    <row r="230" spans="1:31" ht="14.1" customHeight="1">
      <c r="A230" s="145">
        <v>232</v>
      </c>
      <c r="B230" s="159" t="s">
        <v>289</v>
      </c>
      <c r="C230" s="625"/>
      <c r="D230" s="536" t="s">
        <v>415</v>
      </c>
      <c r="E230" s="160" t="s">
        <v>360</v>
      </c>
      <c r="F230" s="160" t="s">
        <v>1318</v>
      </c>
      <c r="G230" s="125"/>
      <c r="H230" s="125"/>
      <c r="I230" s="159" t="s">
        <v>769</v>
      </c>
      <c r="J230" s="661" t="s">
        <v>1315</v>
      </c>
      <c r="K230" s="545">
        <v>73</v>
      </c>
      <c r="L230" s="483">
        <v>1</v>
      </c>
      <c r="M230" s="483">
        <v>1</v>
      </c>
      <c r="N230" s="483"/>
      <c r="O230" s="483"/>
      <c r="P230" s="670">
        <v>104</v>
      </c>
      <c r="Q230" s="670"/>
      <c r="R230" s="161"/>
      <c r="S230" s="161"/>
      <c r="T230" s="162" t="e">
        <f t="shared" si="85"/>
        <v>#DIV/0!</v>
      </c>
      <c r="U230" s="162">
        <f t="shared" si="86"/>
        <v>0</v>
      </c>
      <c r="V230" s="162">
        <f t="shared" si="87"/>
        <v>0</v>
      </c>
      <c r="W230" s="162">
        <f t="shared" si="88"/>
        <v>0</v>
      </c>
      <c r="X230" s="163">
        <f>IF(P230="nio",0,IF(P230&gt;0,VLOOKUP(I230,'3-Productie normen'!A:N,VLOOKUP(P230,'3-Productie normen'!Q:R,2,FALSE),FALSE)))</f>
        <v>0</v>
      </c>
      <c r="Y230" s="163">
        <f t="shared" si="89"/>
        <v>0</v>
      </c>
      <c r="Z230" s="163">
        <f t="shared" si="90"/>
        <v>0</v>
      </c>
      <c r="AA230" s="163">
        <f t="shared" si="91"/>
        <v>0</v>
      </c>
      <c r="AB230" s="164" t="str">
        <f>VLOOKUP(I230,'3-Productie normen'!A:N,10,FALSE)</f>
        <v>B</v>
      </c>
      <c r="AC230" s="164"/>
      <c r="AE230" s="128">
        <f t="shared" si="92"/>
        <v>7592</v>
      </c>
    </row>
    <row r="231" spans="1:31" ht="14.1" customHeight="1">
      <c r="A231" s="145">
        <v>233</v>
      </c>
      <c r="B231" s="159" t="s">
        <v>289</v>
      </c>
      <c r="C231" s="625"/>
      <c r="D231" s="536" t="s">
        <v>417</v>
      </c>
      <c r="E231" s="166" t="s">
        <v>498</v>
      </c>
      <c r="F231" s="166" t="s">
        <v>499</v>
      </c>
      <c r="G231" s="125"/>
      <c r="H231" s="125"/>
      <c r="I231" s="169" t="s">
        <v>765</v>
      </c>
      <c r="J231" s="661" t="s">
        <v>496</v>
      </c>
      <c r="K231" s="545">
        <v>107</v>
      </c>
      <c r="L231" s="483">
        <v>1</v>
      </c>
      <c r="M231" s="483">
        <v>1</v>
      </c>
      <c r="N231" s="483"/>
      <c r="O231" s="483"/>
      <c r="P231" s="670">
        <v>104</v>
      </c>
      <c r="Q231" s="670"/>
      <c r="R231" s="161"/>
      <c r="S231" s="161"/>
      <c r="T231" s="162" t="e">
        <f t="shared" si="85"/>
        <v>#DIV/0!</v>
      </c>
      <c r="U231" s="162">
        <f t="shared" si="86"/>
        <v>0</v>
      </c>
      <c r="V231" s="162">
        <f t="shared" si="87"/>
        <v>0</v>
      </c>
      <c r="W231" s="162">
        <f t="shared" si="88"/>
        <v>0</v>
      </c>
      <c r="X231" s="163">
        <f>IF(P231="nio",0,IF(P231&gt;0,VLOOKUP(I231,'3-Productie normen'!A:N,VLOOKUP(P231,'3-Productie normen'!Q:R,2,FALSE),FALSE)))</f>
        <v>0</v>
      </c>
      <c r="Y231" s="163">
        <f t="shared" si="89"/>
        <v>0</v>
      </c>
      <c r="Z231" s="163">
        <f t="shared" si="90"/>
        <v>0</v>
      </c>
      <c r="AA231" s="163">
        <f t="shared" si="91"/>
        <v>0</v>
      </c>
      <c r="AB231" s="164" t="str">
        <f>VLOOKUP(I231,'3-Productie normen'!A:N,10,FALSE)</f>
        <v>V</v>
      </c>
      <c r="AC231" s="164"/>
      <c r="AE231" s="128">
        <f t="shared" si="92"/>
        <v>11128</v>
      </c>
    </row>
    <row r="232" spans="1:31" ht="14.1" customHeight="1">
      <c r="A232" s="145">
        <v>234</v>
      </c>
      <c r="B232" s="159" t="s">
        <v>289</v>
      </c>
      <c r="C232" s="625"/>
      <c r="D232" s="536" t="s">
        <v>500</v>
      </c>
      <c r="E232" s="167" t="s">
        <v>498</v>
      </c>
      <c r="F232" s="167" t="s">
        <v>501</v>
      </c>
      <c r="G232" s="125"/>
      <c r="H232" s="125"/>
      <c r="I232" s="160" t="s">
        <v>218</v>
      </c>
      <c r="J232" s="661" t="s">
        <v>502</v>
      </c>
      <c r="K232" s="545">
        <v>23</v>
      </c>
      <c r="L232" s="483">
        <v>1</v>
      </c>
      <c r="M232" s="483">
        <v>1</v>
      </c>
      <c r="N232" s="483"/>
      <c r="O232" s="483"/>
      <c r="P232" s="670">
        <v>104</v>
      </c>
      <c r="Q232" s="670"/>
      <c r="R232" s="161"/>
      <c r="S232" s="161"/>
      <c r="T232" s="162" t="e">
        <f t="shared" si="85"/>
        <v>#DIV/0!</v>
      </c>
      <c r="U232" s="162">
        <f t="shared" si="86"/>
        <v>0</v>
      </c>
      <c r="V232" s="162">
        <f t="shared" si="87"/>
        <v>0</v>
      </c>
      <c r="W232" s="162">
        <f t="shared" si="88"/>
        <v>0</v>
      </c>
      <c r="X232" s="163">
        <f>IF(P232="nio",0,IF(P232&gt;0,VLOOKUP(I232,'3-Productie normen'!A:N,VLOOKUP(P232,'3-Productie normen'!Q:R,2,FALSE),FALSE)))</f>
        <v>0</v>
      </c>
      <c r="Y232" s="163">
        <f t="shared" si="89"/>
        <v>0</v>
      </c>
      <c r="Z232" s="163">
        <f t="shared" si="90"/>
        <v>0</v>
      </c>
      <c r="AA232" s="163">
        <f t="shared" si="91"/>
        <v>0</v>
      </c>
      <c r="AB232" s="164" t="str">
        <f>VLOOKUP(I232,'3-Productie normen'!A:N,10,FALSE)</f>
        <v>V</v>
      </c>
      <c r="AC232" s="164"/>
      <c r="AE232" s="128">
        <f t="shared" si="92"/>
        <v>2392</v>
      </c>
    </row>
    <row r="233" spans="1:31" ht="14.1" customHeight="1">
      <c r="A233" s="145">
        <v>235</v>
      </c>
      <c r="B233" s="159" t="s">
        <v>289</v>
      </c>
      <c r="C233" s="625"/>
      <c r="D233" s="536" t="s">
        <v>503</v>
      </c>
      <c r="E233" s="159" t="s">
        <v>498</v>
      </c>
      <c r="F233" s="159" t="s">
        <v>504</v>
      </c>
      <c r="G233" s="125"/>
      <c r="H233" s="125"/>
      <c r="I233" s="159" t="s">
        <v>765</v>
      </c>
      <c r="J233" s="160" t="s">
        <v>496</v>
      </c>
      <c r="K233" s="545">
        <v>84</v>
      </c>
      <c r="L233" s="483">
        <v>1</v>
      </c>
      <c r="M233" s="483">
        <v>1</v>
      </c>
      <c r="N233" s="483"/>
      <c r="O233" s="483"/>
      <c r="P233" s="670">
        <v>104</v>
      </c>
      <c r="Q233" s="670"/>
      <c r="R233" s="161"/>
      <c r="S233" s="161"/>
      <c r="T233" s="162" t="e">
        <f t="shared" si="85"/>
        <v>#DIV/0!</v>
      </c>
      <c r="U233" s="162">
        <f t="shared" si="86"/>
        <v>0</v>
      </c>
      <c r="V233" s="162">
        <f t="shared" si="87"/>
        <v>0</v>
      </c>
      <c r="W233" s="162">
        <f t="shared" si="88"/>
        <v>0</v>
      </c>
      <c r="X233" s="163">
        <f>IF(P233="nio",0,IF(P233&gt;0,VLOOKUP(I233,'3-Productie normen'!A:N,VLOOKUP(P233,'3-Productie normen'!Q:R,2,FALSE),FALSE)))</f>
        <v>0</v>
      </c>
      <c r="Y233" s="163">
        <f t="shared" si="89"/>
        <v>0</v>
      </c>
      <c r="Z233" s="163">
        <f t="shared" si="90"/>
        <v>0</v>
      </c>
      <c r="AA233" s="163">
        <f t="shared" si="91"/>
        <v>0</v>
      </c>
      <c r="AB233" s="164" t="str">
        <f>VLOOKUP(I233,'3-Productie normen'!A:N,10,FALSE)</f>
        <v>V</v>
      </c>
      <c r="AC233" s="164"/>
      <c r="AE233" s="128">
        <f t="shared" si="92"/>
        <v>8736</v>
      </c>
    </row>
    <row r="234" spans="1:31" ht="14.1" customHeight="1">
      <c r="A234" s="145">
        <v>236</v>
      </c>
      <c r="B234" s="159" t="s">
        <v>289</v>
      </c>
      <c r="C234" s="625"/>
      <c r="D234" s="536" t="s">
        <v>472</v>
      </c>
      <c r="E234" s="159" t="s">
        <v>314</v>
      </c>
      <c r="F234" s="159" t="s">
        <v>334</v>
      </c>
      <c r="G234" s="125"/>
      <c r="H234" s="125"/>
      <c r="I234" s="159" t="s">
        <v>769</v>
      </c>
      <c r="J234" s="661" t="s">
        <v>1315</v>
      </c>
      <c r="K234" s="545">
        <v>21</v>
      </c>
      <c r="L234" s="483">
        <v>1</v>
      </c>
      <c r="M234" s="483">
        <v>1</v>
      </c>
      <c r="N234" s="483"/>
      <c r="O234" s="483"/>
      <c r="P234" s="670">
        <v>104</v>
      </c>
      <c r="Q234" s="670"/>
      <c r="R234" s="161"/>
      <c r="S234" s="161"/>
      <c r="T234" s="162" t="e">
        <f t="shared" si="85"/>
        <v>#DIV/0!</v>
      </c>
      <c r="U234" s="162">
        <f t="shared" si="86"/>
        <v>0</v>
      </c>
      <c r="V234" s="162">
        <f t="shared" si="87"/>
        <v>0</v>
      </c>
      <c r="W234" s="162">
        <f t="shared" si="88"/>
        <v>0</v>
      </c>
      <c r="X234" s="163">
        <f>IF(P234="nio",0,IF(P234&gt;0,VLOOKUP(I234,'3-Productie normen'!A:N,VLOOKUP(P234,'3-Productie normen'!Q:R,2,FALSE),FALSE)))</f>
        <v>0</v>
      </c>
      <c r="Y234" s="163">
        <f t="shared" si="89"/>
        <v>0</v>
      </c>
      <c r="Z234" s="163">
        <f t="shared" si="90"/>
        <v>0</v>
      </c>
      <c r="AA234" s="163">
        <f t="shared" si="91"/>
        <v>0</v>
      </c>
      <c r="AB234" s="164" t="str">
        <f>VLOOKUP(I234,'3-Productie normen'!A:N,10,FALSE)</f>
        <v>B</v>
      </c>
      <c r="AC234" s="164"/>
      <c r="AE234" s="128">
        <f t="shared" si="92"/>
        <v>2184</v>
      </c>
    </row>
    <row r="235" spans="1:31" ht="14.1" customHeight="1">
      <c r="A235" s="145">
        <v>237</v>
      </c>
      <c r="B235" s="159" t="s">
        <v>289</v>
      </c>
      <c r="C235" s="625"/>
      <c r="D235" s="536" t="s">
        <v>430</v>
      </c>
      <c r="E235" s="159" t="s">
        <v>505</v>
      </c>
      <c r="F235" s="159" t="s">
        <v>334</v>
      </c>
      <c r="G235" s="125"/>
      <c r="H235" s="125"/>
      <c r="I235" s="160" t="s">
        <v>769</v>
      </c>
      <c r="J235" s="661" t="s">
        <v>322</v>
      </c>
      <c r="K235" s="545">
        <v>117</v>
      </c>
      <c r="L235" s="483">
        <v>1</v>
      </c>
      <c r="M235" s="483">
        <v>1</v>
      </c>
      <c r="N235" s="483"/>
      <c r="O235" s="483"/>
      <c r="P235" s="670">
        <v>104</v>
      </c>
      <c r="Q235" s="670"/>
      <c r="R235" s="161"/>
      <c r="S235" s="161"/>
      <c r="T235" s="162" t="e">
        <f t="shared" si="85"/>
        <v>#DIV/0!</v>
      </c>
      <c r="U235" s="162">
        <f t="shared" si="86"/>
        <v>0</v>
      </c>
      <c r="V235" s="162">
        <f t="shared" si="87"/>
        <v>0</v>
      </c>
      <c r="W235" s="162">
        <f t="shared" si="88"/>
        <v>0</v>
      </c>
      <c r="X235" s="163">
        <f>IF(P235="nio",0,IF(P235&gt;0,VLOOKUP(I235,'3-Productie normen'!A:N,VLOOKUP(P235,'3-Productie normen'!Q:R,2,FALSE),FALSE)))</f>
        <v>0</v>
      </c>
      <c r="Y235" s="163">
        <f t="shared" si="89"/>
        <v>0</v>
      </c>
      <c r="Z235" s="163">
        <f t="shared" si="90"/>
        <v>0</v>
      </c>
      <c r="AA235" s="163">
        <f t="shared" si="91"/>
        <v>0</v>
      </c>
      <c r="AB235" s="164" t="str">
        <f>VLOOKUP(I235,'3-Productie normen'!A:N,10,FALSE)</f>
        <v>B</v>
      </c>
      <c r="AC235" s="164"/>
      <c r="AE235" s="128">
        <f t="shared" si="92"/>
        <v>12168</v>
      </c>
    </row>
    <row r="236" spans="1:31" ht="14.1" customHeight="1">
      <c r="A236" s="145">
        <v>238</v>
      </c>
      <c r="B236" s="159" t="s">
        <v>289</v>
      </c>
      <c r="C236" s="625"/>
      <c r="D236" s="536" t="s">
        <v>431</v>
      </c>
      <c r="E236" s="160" t="s">
        <v>505</v>
      </c>
      <c r="F236" s="160" t="s">
        <v>334</v>
      </c>
      <c r="G236" s="125"/>
      <c r="H236" s="125"/>
      <c r="I236" s="160" t="s">
        <v>769</v>
      </c>
      <c r="J236" s="160" t="s">
        <v>322</v>
      </c>
      <c r="K236" s="545">
        <v>27</v>
      </c>
      <c r="L236" s="483">
        <v>1</v>
      </c>
      <c r="M236" s="483">
        <v>1</v>
      </c>
      <c r="N236" s="483"/>
      <c r="O236" s="483"/>
      <c r="P236" s="670">
        <v>104</v>
      </c>
      <c r="Q236" s="670"/>
      <c r="R236" s="161"/>
      <c r="S236" s="161"/>
      <c r="T236" s="162" t="e">
        <f t="shared" si="85"/>
        <v>#DIV/0!</v>
      </c>
      <c r="U236" s="162">
        <f t="shared" si="86"/>
        <v>0</v>
      </c>
      <c r="V236" s="162">
        <f t="shared" si="87"/>
        <v>0</v>
      </c>
      <c r="W236" s="162">
        <f t="shared" si="88"/>
        <v>0</v>
      </c>
      <c r="X236" s="163">
        <f>IF(P236="nio",0,IF(P236&gt;0,VLOOKUP(I236,'3-Productie normen'!A:N,VLOOKUP(P236,'3-Productie normen'!Q:R,2,FALSE),FALSE)))</f>
        <v>0</v>
      </c>
      <c r="Y236" s="163">
        <f t="shared" si="89"/>
        <v>0</v>
      </c>
      <c r="Z236" s="163">
        <f t="shared" si="90"/>
        <v>0</v>
      </c>
      <c r="AA236" s="163">
        <f t="shared" si="91"/>
        <v>0</v>
      </c>
      <c r="AB236" s="164" t="str">
        <f>VLOOKUP(I236,'3-Productie normen'!A:N,10,FALSE)</f>
        <v>B</v>
      </c>
      <c r="AC236" s="164"/>
      <c r="AE236" s="128">
        <f t="shared" si="92"/>
        <v>2808</v>
      </c>
    </row>
    <row r="237" spans="1:31" ht="14.1" customHeight="1">
      <c r="A237" s="145">
        <v>239</v>
      </c>
      <c r="B237" s="159" t="s">
        <v>289</v>
      </c>
      <c r="C237" s="625"/>
      <c r="D237" s="536" t="s">
        <v>432</v>
      </c>
      <c r="E237" s="160" t="s">
        <v>478</v>
      </c>
      <c r="F237" s="160" t="s">
        <v>334</v>
      </c>
      <c r="G237" s="125"/>
      <c r="H237" s="125"/>
      <c r="I237" s="160" t="s">
        <v>769</v>
      </c>
      <c r="J237" s="160" t="s">
        <v>322</v>
      </c>
      <c r="K237" s="545">
        <v>25</v>
      </c>
      <c r="L237" s="483">
        <v>1</v>
      </c>
      <c r="M237" s="483">
        <v>1</v>
      </c>
      <c r="N237" s="483"/>
      <c r="O237" s="483"/>
      <c r="P237" s="670">
        <v>104</v>
      </c>
      <c r="Q237" s="670"/>
      <c r="R237" s="161"/>
      <c r="S237" s="161"/>
      <c r="T237" s="162" t="e">
        <f t="shared" si="85"/>
        <v>#DIV/0!</v>
      </c>
      <c r="U237" s="162">
        <f t="shared" si="86"/>
        <v>0</v>
      </c>
      <c r="V237" s="162">
        <f t="shared" si="87"/>
        <v>0</v>
      </c>
      <c r="W237" s="162">
        <f t="shared" si="88"/>
        <v>0</v>
      </c>
      <c r="X237" s="163">
        <f>IF(P237="nio",0,IF(P237&gt;0,VLOOKUP(I237,'3-Productie normen'!A:N,VLOOKUP(P237,'3-Productie normen'!Q:R,2,FALSE),FALSE)))</f>
        <v>0</v>
      </c>
      <c r="Y237" s="163">
        <f t="shared" si="89"/>
        <v>0</v>
      </c>
      <c r="Z237" s="163">
        <f t="shared" si="90"/>
        <v>0</v>
      </c>
      <c r="AA237" s="163">
        <f t="shared" si="91"/>
        <v>0</v>
      </c>
      <c r="AB237" s="164" t="str">
        <f>VLOOKUP(I237,'3-Productie normen'!A:N,10,FALSE)</f>
        <v>B</v>
      </c>
      <c r="AC237" s="164"/>
      <c r="AE237" s="128">
        <f t="shared" si="92"/>
        <v>2600</v>
      </c>
    </row>
    <row r="238" spans="1:31" ht="14.1" customHeight="1">
      <c r="A238" s="145">
        <v>240</v>
      </c>
      <c r="B238" s="159" t="s">
        <v>289</v>
      </c>
      <c r="C238" s="625"/>
      <c r="D238" s="536" t="s">
        <v>473</v>
      </c>
      <c r="E238" s="160" t="s">
        <v>333</v>
      </c>
      <c r="F238" s="160" t="s">
        <v>334</v>
      </c>
      <c r="G238" s="125"/>
      <c r="H238" s="125"/>
      <c r="I238" s="160" t="s">
        <v>769</v>
      </c>
      <c r="J238" s="160" t="s">
        <v>322</v>
      </c>
      <c r="K238" s="545">
        <v>15</v>
      </c>
      <c r="L238" s="483">
        <v>1</v>
      </c>
      <c r="M238" s="483">
        <v>1</v>
      </c>
      <c r="N238" s="483"/>
      <c r="O238" s="483"/>
      <c r="P238" s="670">
        <v>104</v>
      </c>
      <c r="Q238" s="670"/>
      <c r="R238" s="161"/>
      <c r="S238" s="161"/>
      <c r="T238" s="162" t="e">
        <f t="shared" si="85"/>
        <v>#DIV/0!</v>
      </c>
      <c r="U238" s="162">
        <f t="shared" si="86"/>
        <v>0</v>
      </c>
      <c r="V238" s="162">
        <f t="shared" si="87"/>
        <v>0</v>
      </c>
      <c r="W238" s="162">
        <f t="shared" si="88"/>
        <v>0</v>
      </c>
      <c r="X238" s="163">
        <f>IF(P238="nio",0,IF(P238&gt;0,VLOOKUP(I238,'3-Productie normen'!A:N,VLOOKUP(P238,'3-Productie normen'!Q:R,2,FALSE),FALSE)))</f>
        <v>0</v>
      </c>
      <c r="Y238" s="163">
        <f t="shared" si="89"/>
        <v>0</v>
      </c>
      <c r="Z238" s="163">
        <f t="shared" si="90"/>
        <v>0</v>
      </c>
      <c r="AA238" s="163">
        <f t="shared" si="91"/>
        <v>0</v>
      </c>
      <c r="AB238" s="164" t="str">
        <f>VLOOKUP(I238,'3-Productie normen'!A:N,10,FALSE)</f>
        <v>B</v>
      </c>
      <c r="AC238" s="164"/>
      <c r="AE238" s="128">
        <f t="shared" si="92"/>
        <v>1560</v>
      </c>
    </row>
    <row r="239" spans="1:31" ht="14.1" customHeight="1">
      <c r="A239" s="145">
        <v>241</v>
      </c>
      <c r="B239" s="159" t="s">
        <v>289</v>
      </c>
      <c r="C239" s="625"/>
      <c r="D239" s="536" t="s">
        <v>433</v>
      </c>
      <c r="E239" s="160" t="s">
        <v>506</v>
      </c>
      <c r="F239" s="160" t="s">
        <v>334</v>
      </c>
      <c r="G239" s="125"/>
      <c r="H239" s="125"/>
      <c r="I239" s="160" t="s">
        <v>769</v>
      </c>
      <c r="J239" s="661" t="s">
        <v>322</v>
      </c>
      <c r="K239" s="545">
        <v>14</v>
      </c>
      <c r="L239" s="483">
        <v>1</v>
      </c>
      <c r="M239" s="483">
        <v>1</v>
      </c>
      <c r="N239" s="483"/>
      <c r="O239" s="483"/>
      <c r="P239" s="670">
        <v>104</v>
      </c>
      <c r="Q239" s="670"/>
      <c r="R239" s="161"/>
      <c r="S239" s="161"/>
      <c r="T239" s="162" t="e">
        <f t="shared" si="85"/>
        <v>#DIV/0!</v>
      </c>
      <c r="U239" s="162">
        <f t="shared" si="86"/>
        <v>0</v>
      </c>
      <c r="V239" s="162">
        <f t="shared" si="87"/>
        <v>0</v>
      </c>
      <c r="W239" s="162">
        <f t="shared" si="88"/>
        <v>0</v>
      </c>
      <c r="X239" s="163">
        <f>IF(P239="nio",0,IF(P239&gt;0,VLOOKUP(I239,'3-Productie normen'!A:N,VLOOKUP(P239,'3-Productie normen'!Q:R,2,FALSE),FALSE)))</f>
        <v>0</v>
      </c>
      <c r="Y239" s="163">
        <f t="shared" si="89"/>
        <v>0</v>
      </c>
      <c r="Z239" s="163">
        <f t="shared" si="90"/>
        <v>0</v>
      </c>
      <c r="AA239" s="163">
        <f t="shared" si="91"/>
        <v>0</v>
      </c>
      <c r="AB239" s="164" t="str">
        <f>VLOOKUP(I239,'3-Productie normen'!A:N,10,FALSE)</f>
        <v>B</v>
      </c>
      <c r="AC239" s="164"/>
      <c r="AE239" s="128">
        <f t="shared" si="92"/>
        <v>1456</v>
      </c>
    </row>
    <row r="240" spans="1:31" ht="14.1" customHeight="1">
      <c r="A240" s="145">
        <v>242</v>
      </c>
      <c r="B240" s="159" t="s">
        <v>289</v>
      </c>
      <c r="C240" s="625"/>
      <c r="D240" s="536" t="s">
        <v>62</v>
      </c>
      <c r="E240" s="166" t="s">
        <v>320</v>
      </c>
      <c r="F240" s="166" t="s">
        <v>353</v>
      </c>
      <c r="G240" s="125"/>
      <c r="H240" s="125"/>
      <c r="I240" s="169" t="s">
        <v>17</v>
      </c>
      <c r="J240" s="661" t="s">
        <v>322</v>
      </c>
      <c r="K240" s="545">
        <v>6</v>
      </c>
      <c r="L240" s="483">
        <v>1</v>
      </c>
      <c r="M240" s="483">
        <v>1</v>
      </c>
      <c r="N240" s="483"/>
      <c r="O240" s="483"/>
      <c r="P240" s="670">
        <v>255</v>
      </c>
      <c r="Q240" s="670">
        <v>255</v>
      </c>
      <c r="R240" s="161"/>
      <c r="S240" s="161"/>
      <c r="T240" s="162" t="e">
        <f t="shared" si="85"/>
        <v>#DIV/0!</v>
      </c>
      <c r="U240" s="162" t="e">
        <f t="shared" si="86"/>
        <v>#DIV/0!</v>
      </c>
      <c r="V240" s="162">
        <f t="shared" si="87"/>
        <v>0</v>
      </c>
      <c r="W240" s="162">
        <f t="shared" si="88"/>
        <v>0</v>
      </c>
      <c r="X240" s="163">
        <f>IF(P240="nio",0,IF(P240&gt;0,VLOOKUP(I240,'3-Productie normen'!A:N,VLOOKUP(P240,'3-Productie normen'!Q:R,2,FALSE),FALSE)))</f>
        <v>0</v>
      </c>
      <c r="Y240" s="163">
        <f t="shared" si="89"/>
        <v>0</v>
      </c>
      <c r="Z240" s="163">
        <f t="shared" si="90"/>
        <v>0</v>
      </c>
      <c r="AA240" s="163">
        <f t="shared" si="91"/>
        <v>0</v>
      </c>
      <c r="AB240" s="164" t="str">
        <f>VLOOKUP(I240,'3-Productie normen'!A:N,10,FALSE)</f>
        <v>S</v>
      </c>
      <c r="AC240" s="164"/>
      <c r="AE240" s="128">
        <f t="shared" si="92"/>
        <v>3060</v>
      </c>
    </row>
    <row r="241" spans="1:31" ht="14.1" customHeight="1">
      <c r="A241" s="145">
        <v>243</v>
      </c>
      <c r="B241" s="662" t="s">
        <v>290</v>
      </c>
      <c r="C241" s="663"/>
      <c r="D241" s="664"/>
      <c r="E241" s="663"/>
      <c r="F241" s="663" t="s">
        <v>1255</v>
      </c>
      <c r="G241" s="662"/>
      <c r="H241" s="662"/>
      <c r="I241" s="665" t="s">
        <v>1256</v>
      </c>
      <c r="J241" s="663" t="s">
        <v>1257</v>
      </c>
      <c r="K241" s="666">
        <v>15</v>
      </c>
      <c r="L241" s="483">
        <v>1</v>
      </c>
      <c r="M241" s="483">
        <v>1</v>
      </c>
      <c r="N241" s="667"/>
      <c r="O241" s="667"/>
      <c r="P241" s="670">
        <v>52</v>
      </c>
      <c r="Q241" s="670"/>
      <c r="R241" s="161"/>
      <c r="S241" s="161"/>
      <c r="T241" s="162" t="e">
        <f t="shared" si="85"/>
        <v>#DIV/0!</v>
      </c>
      <c r="U241" s="162">
        <f t="shared" si="86"/>
        <v>0</v>
      </c>
      <c r="V241" s="162">
        <f t="shared" si="87"/>
        <v>0</v>
      </c>
      <c r="W241" s="162">
        <f t="shared" si="88"/>
        <v>0</v>
      </c>
      <c r="X241" s="163">
        <f>IF(P241="nio",0,IF(P241&gt;0,VLOOKUP(I241,'3-Productie normen'!A:N,VLOOKUP(P241,'3-Productie normen'!Q:R,2,FALSE),FALSE)))</f>
        <v>0</v>
      </c>
      <c r="Y241" s="163">
        <f t="shared" si="89"/>
        <v>0</v>
      </c>
      <c r="Z241" s="163">
        <f t="shared" si="90"/>
        <v>0</v>
      </c>
      <c r="AA241" s="163">
        <f t="shared" si="91"/>
        <v>0</v>
      </c>
      <c r="AB241" s="164" t="str">
        <f>VLOOKUP(I241,'3-Productie normen'!A:N,10,FALSE)</f>
        <v>V</v>
      </c>
      <c r="AC241" s="164"/>
      <c r="AE241" s="128">
        <f t="shared" si="92"/>
        <v>780</v>
      </c>
    </row>
    <row r="242" spans="1:31" ht="14.1" customHeight="1">
      <c r="A242" s="145">
        <v>244</v>
      </c>
      <c r="B242" s="159" t="s">
        <v>290</v>
      </c>
      <c r="C242" s="625"/>
      <c r="D242" s="536" t="s">
        <v>62</v>
      </c>
      <c r="E242" s="167" t="s">
        <v>507</v>
      </c>
      <c r="F242" s="167" t="s">
        <v>508</v>
      </c>
      <c r="G242" s="125"/>
      <c r="H242" s="125"/>
      <c r="I242" s="167" t="s">
        <v>773</v>
      </c>
      <c r="J242" s="168" t="s">
        <v>354</v>
      </c>
      <c r="K242" s="545">
        <v>35</v>
      </c>
      <c r="L242" s="483">
        <v>1</v>
      </c>
      <c r="M242" s="483">
        <v>1</v>
      </c>
      <c r="N242" s="483"/>
      <c r="O242" s="483"/>
      <c r="P242" s="670">
        <v>156</v>
      </c>
      <c r="Q242" s="670"/>
      <c r="R242" s="161"/>
      <c r="S242" s="161"/>
      <c r="T242" s="162" t="e">
        <f t="shared" si="85"/>
        <v>#DIV/0!</v>
      </c>
      <c r="U242" s="162">
        <f t="shared" si="86"/>
        <v>0</v>
      </c>
      <c r="V242" s="162">
        <f t="shared" si="87"/>
        <v>0</v>
      </c>
      <c r="W242" s="162">
        <f t="shared" si="88"/>
        <v>0</v>
      </c>
      <c r="X242" s="163">
        <f>IF(P242="nio",0,IF(P242&gt;0,VLOOKUP(I242,'3-Productie normen'!A:N,VLOOKUP(P242,'3-Productie normen'!Q:R,2,FALSE),FALSE)))</f>
        <v>0</v>
      </c>
      <c r="Y242" s="163">
        <f t="shared" si="89"/>
        <v>0</v>
      </c>
      <c r="Z242" s="163">
        <f t="shared" si="90"/>
        <v>0</v>
      </c>
      <c r="AA242" s="163">
        <f t="shared" si="91"/>
        <v>0</v>
      </c>
      <c r="AB242" s="164" t="str">
        <f>VLOOKUP(I242,'3-Productie normen'!A:N,10,FALSE)</f>
        <v>V</v>
      </c>
      <c r="AC242" s="164"/>
      <c r="AE242" s="128">
        <f t="shared" si="92"/>
        <v>5460</v>
      </c>
    </row>
    <row r="243" spans="1:31" ht="14.1" customHeight="1">
      <c r="A243" s="145">
        <v>245</v>
      </c>
      <c r="B243" s="159" t="s">
        <v>290</v>
      </c>
      <c r="C243" s="625"/>
      <c r="D243" s="537">
        <v>22</v>
      </c>
      <c r="E243" s="169" t="s">
        <v>509</v>
      </c>
      <c r="F243" s="169" t="s">
        <v>510</v>
      </c>
      <c r="G243" s="125"/>
      <c r="H243" s="125"/>
      <c r="I243" s="169" t="s">
        <v>770</v>
      </c>
      <c r="J243" s="160" t="s">
        <v>354</v>
      </c>
      <c r="K243" s="545">
        <v>6</v>
      </c>
      <c r="L243" s="483">
        <v>1</v>
      </c>
      <c r="M243" s="483">
        <v>1</v>
      </c>
      <c r="N243" s="483"/>
      <c r="O243" s="483"/>
      <c r="P243" s="670">
        <v>104</v>
      </c>
      <c r="Q243" s="670"/>
      <c r="R243" s="161"/>
      <c r="S243" s="161"/>
      <c r="T243" s="162" t="e">
        <f t="shared" ref="T243:T309" si="139">IF(P243="nio",0,IF(P243&gt;0,P243*K243/X243,0))*L243</f>
        <v>#DIV/0!</v>
      </c>
      <c r="U243" s="162">
        <f t="shared" ref="U243:U309" si="140">IF(Q243&gt;0,Q243*K243/Y243,0)*M243</f>
        <v>0</v>
      </c>
      <c r="V243" s="162">
        <f t="shared" ref="V243:V309" si="141">IF(R243&gt;0,R243*K243/Z243,0)*N243</f>
        <v>0</v>
      </c>
      <c r="W243" s="162">
        <f t="shared" ref="W243:W309" si="142">IF(S243&gt;0,S243*K243/AA243,0)*O243</f>
        <v>0</v>
      </c>
      <c r="X243" s="163">
        <f>IF(P243="nio",0,IF(P243&gt;0,VLOOKUP(I243,'3-Productie normen'!A:N,VLOOKUP(P243,'3-Productie normen'!Q:R,2,FALSE),FALSE)))</f>
        <v>0</v>
      </c>
      <c r="Y243" s="163">
        <f t="shared" ref="Y243:Y309" si="143">IF(Q243&gt;0,X243*$Y$8,0)</f>
        <v>0</v>
      </c>
      <c r="Z243" s="163">
        <f t="shared" ref="Z243:Z309" si="144">IF(R243&gt;0,X243*$Z$8,0)</f>
        <v>0</v>
      </c>
      <c r="AA243" s="163">
        <f t="shared" ref="AA243:AA309" si="145">IF(S243&gt;0,X243*$AA$8,0)</f>
        <v>0</v>
      </c>
      <c r="AB243" s="164" t="str">
        <f>VLOOKUP(I243,'3-Productie normen'!A:N,10,FALSE)</f>
        <v>S</v>
      </c>
      <c r="AC243" s="164"/>
      <c r="AE243" s="128">
        <f t="shared" si="92"/>
        <v>624</v>
      </c>
    </row>
    <row r="244" spans="1:31" ht="14.1" customHeight="1">
      <c r="A244" s="145">
        <v>246</v>
      </c>
      <c r="B244" s="159" t="s">
        <v>290</v>
      </c>
      <c r="C244" s="625"/>
      <c r="D244" s="536">
        <v>12</v>
      </c>
      <c r="E244" s="160" t="s">
        <v>511</v>
      </c>
      <c r="F244" s="160" t="s">
        <v>512</v>
      </c>
      <c r="G244" s="125"/>
      <c r="H244" s="125"/>
      <c r="I244" s="160" t="s">
        <v>768</v>
      </c>
      <c r="J244" s="160" t="s">
        <v>308</v>
      </c>
      <c r="K244" s="545">
        <v>175</v>
      </c>
      <c r="L244" s="483">
        <v>1</v>
      </c>
      <c r="M244" s="483">
        <v>1</v>
      </c>
      <c r="N244" s="483"/>
      <c r="O244" s="483"/>
      <c r="P244" s="670">
        <v>104</v>
      </c>
      <c r="Q244" s="670"/>
      <c r="R244" s="161"/>
      <c r="S244" s="161"/>
      <c r="T244" s="162" t="e">
        <f t="shared" si="139"/>
        <v>#DIV/0!</v>
      </c>
      <c r="U244" s="162">
        <f t="shared" si="140"/>
        <v>0</v>
      </c>
      <c r="V244" s="162">
        <f t="shared" si="141"/>
        <v>0</v>
      </c>
      <c r="W244" s="162">
        <f t="shared" si="142"/>
        <v>0</v>
      </c>
      <c r="X244" s="163">
        <f>IF(P244="nio",0,IF(P244&gt;0,VLOOKUP(I244,'3-Productie normen'!A:N,VLOOKUP(P244,'3-Productie normen'!Q:R,2,FALSE),FALSE)))</f>
        <v>0</v>
      </c>
      <c r="Y244" s="163">
        <f t="shared" si="143"/>
        <v>0</v>
      </c>
      <c r="Z244" s="163">
        <f t="shared" si="144"/>
        <v>0</v>
      </c>
      <c r="AA244" s="163">
        <f t="shared" si="145"/>
        <v>0</v>
      </c>
      <c r="AB244" s="164" t="str">
        <f>VLOOKUP(I244,'3-Productie normen'!A:N,10,FALSE)</f>
        <v>V</v>
      </c>
      <c r="AC244" s="164"/>
      <c r="AE244" s="128">
        <f t="shared" ref="AE244:AE310" si="146">SUM(P244:S244)*K244</f>
        <v>18200</v>
      </c>
    </row>
    <row r="245" spans="1:31" ht="14.1" customHeight="1">
      <c r="A245" s="145">
        <v>247</v>
      </c>
      <c r="B245" s="159" t="s">
        <v>290</v>
      </c>
      <c r="C245" s="625"/>
      <c r="D245" s="536" t="s">
        <v>425</v>
      </c>
      <c r="E245" s="159" t="s">
        <v>507</v>
      </c>
      <c r="F245" s="159" t="s">
        <v>513</v>
      </c>
      <c r="G245" s="125"/>
      <c r="H245" s="125"/>
      <c r="I245" s="169" t="s">
        <v>773</v>
      </c>
      <c r="J245" s="160" t="s">
        <v>514</v>
      </c>
      <c r="K245" s="545">
        <v>69</v>
      </c>
      <c r="L245" s="483">
        <v>1</v>
      </c>
      <c r="M245" s="483">
        <v>1</v>
      </c>
      <c r="N245" s="483"/>
      <c r="O245" s="483"/>
      <c r="P245" s="670">
        <v>156</v>
      </c>
      <c r="Q245" s="670"/>
      <c r="R245" s="161"/>
      <c r="S245" s="161"/>
      <c r="T245" s="162" t="e">
        <f t="shared" si="139"/>
        <v>#DIV/0!</v>
      </c>
      <c r="U245" s="162">
        <f t="shared" si="140"/>
        <v>0</v>
      </c>
      <c r="V245" s="162">
        <f t="shared" si="141"/>
        <v>0</v>
      </c>
      <c r="W245" s="162">
        <f t="shared" si="142"/>
        <v>0</v>
      </c>
      <c r="X245" s="163">
        <f>IF(P245="nio",0,IF(P245&gt;0,VLOOKUP(I245,'3-Productie normen'!A:N,VLOOKUP(P245,'3-Productie normen'!Q:R,2,FALSE),FALSE)))</f>
        <v>0</v>
      </c>
      <c r="Y245" s="163">
        <f t="shared" si="143"/>
        <v>0</v>
      </c>
      <c r="Z245" s="163">
        <f t="shared" si="144"/>
        <v>0</v>
      </c>
      <c r="AA245" s="163">
        <f t="shared" si="145"/>
        <v>0</v>
      </c>
      <c r="AB245" s="164" t="str">
        <f>VLOOKUP(I245,'3-Productie normen'!A:N,10,FALSE)</f>
        <v>V</v>
      </c>
      <c r="AC245" s="164"/>
      <c r="AE245" s="128">
        <f t="shared" si="146"/>
        <v>10764</v>
      </c>
    </row>
    <row r="246" spans="1:31" ht="14.1" customHeight="1">
      <c r="A246" s="145">
        <v>248</v>
      </c>
      <c r="B246" s="159" t="s">
        <v>290</v>
      </c>
      <c r="C246" s="625"/>
      <c r="D246" s="536" t="s">
        <v>471</v>
      </c>
      <c r="E246" s="159" t="s">
        <v>511</v>
      </c>
      <c r="F246" s="159" t="s">
        <v>318</v>
      </c>
      <c r="G246" s="125"/>
      <c r="H246" s="125"/>
      <c r="I246" s="160" t="s">
        <v>749</v>
      </c>
      <c r="J246" s="160" t="s">
        <v>308</v>
      </c>
      <c r="K246" s="545">
        <v>28</v>
      </c>
      <c r="L246" s="483">
        <v>1</v>
      </c>
      <c r="M246" s="483">
        <v>1</v>
      </c>
      <c r="N246" s="483"/>
      <c r="O246" s="483"/>
      <c r="P246" s="670">
        <v>156</v>
      </c>
      <c r="Q246" s="670"/>
      <c r="R246" s="161"/>
      <c r="S246" s="161"/>
      <c r="T246" s="162" t="e">
        <f t="shared" si="139"/>
        <v>#DIV/0!</v>
      </c>
      <c r="U246" s="162">
        <f t="shared" si="140"/>
        <v>0</v>
      </c>
      <c r="V246" s="162">
        <f t="shared" si="141"/>
        <v>0</v>
      </c>
      <c r="W246" s="162">
        <f t="shared" si="142"/>
        <v>0</v>
      </c>
      <c r="X246" s="163">
        <f>IF(P246="nio",0,IF(P246&gt;0,VLOOKUP(I246,'3-Productie normen'!A:N,VLOOKUP(P246,'3-Productie normen'!Q:R,2,FALSE),FALSE)))</f>
        <v>0</v>
      </c>
      <c r="Y246" s="163">
        <f t="shared" si="143"/>
        <v>0</v>
      </c>
      <c r="Z246" s="163">
        <f t="shared" si="144"/>
        <v>0</v>
      </c>
      <c r="AA246" s="163">
        <f t="shared" si="145"/>
        <v>0</v>
      </c>
      <c r="AB246" s="164" t="str">
        <f>VLOOKUP(I246,'3-Productie normen'!A:N,10,FALSE)</f>
        <v>V</v>
      </c>
      <c r="AC246" s="164"/>
      <c r="AE246" s="128">
        <f t="shared" si="146"/>
        <v>4368</v>
      </c>
    </row>
    <row r="247" spans="1:31" ht="14.1" customHeight="1">
      <c r="A247" s="145">
        <v>249</v>
      </c>
      <c r="B247" s="159" t="s">
        <v>290</v>
      </c>
      <c r="C247" s="625"/>
      <c r="D247" s="536" t="s">
        <v>426</v>
      </c>
      <c r="E247" s="159" t="s">
        <v>515</v>
      </c>
      <c r="F247" s="159" t="s">
        <v>516</v>
      </c>
      <c r="G247" s="125"/>
      <c r="H247" s="125"/>
      <c r="I247" s="125" t="s">
        <v>766</v>
      </c>
      <c r="J247" s="160" t="s">
        <v>308</v>
      </c>
      <c r="K247" s="545">
        <v>39</v>
      </c>
      <c r="L247" s="483">
        <v>1</v>
      </c>
      <c r="M247" s="483">
        <v>1</v>
      </c>
      <c r="N247" s="483"/>
      <c r="O247" s="483"/>
      <c r="P247" s="670">
        <v>255</v>
      </c>
      <c r="Q247" s="670"/>
      <c r="R247" s="161"/>
      <c r="S247" s="161"/>
      <c r="T247" s="162" t="e">
        <f t="shared" si="139"/>
        <v>#DIV/0!</v>
      </c>
      <c r="U247" s="162">
        <f t="shared" si="140"/>
        <v>0</v>
      </c>
      <c r="V247" s="162">
        <f t="shared" si="141"/>
        <v>0</v>
      </c>
      <c r="W247" s="162">
        <f t="shared" si="142"/>
        <v>0</v>
      </c>
      <c r="X247" s="163">
        <f>IF(P247="nio",0,IF(P247&gt;0,VLOOKUP(I247,'3-Productie normen'!A:N,VLOOKUP(P247,'3-Productie normen'!Q:R,2,FALSE),FALSE)))</f>
        <v>0</v>
      </c>
      <c r="Y247" s="163">
        <f t="shared" si="143"/>
        <v>0</v>
      </c>
      <c r="Z247" s="163">
        <f t="shared" si="144"/>
        <v>0</v>
      </c>
      <c r="AA247" s="163">
        <f t="shared" si="145"/>
        <v>0</v>
      </c>
      <c r="AB247" s="164" t="str">
        <f>VLOOKUP(I247,'3-Productie normen'!A:N,10,FALSE)</f>
        <v>V</v>
      </c>
      <c r="AC247" s="164"/>
      <c r="AE247" s="128">
        <f t="shared" si="146"/>
        <v>9945</v>
      </c>
    </row>
    <row r="248" spans="1:31" s="165" customFormat="1" ht="14.1" customHeight="1">
      <c r="A248" s="145">
        <v>250</v>
      </c>
      <c r="B248" s="159" t="s">
        <v>290</v>
      </c>
      <c r="C248" s="625"/>
      <c r="D248" s="536" t="s">
        <v>427</v>
      </c>
      <c r="E248" s="159" t="s">
        <v>515</v>
      </c>
      <c r="F248" s="159" t="s">
        <v>517</v>
      </c>
      <c r="G248" s="159"/>
      <c r="H248" s="159"/>
      <c r="I248" s="159" t="s">
        <v>766</v>
      </c>
      <c r="J248" s="160" t="s">
        <v>308</v>
      </c>
      <c r="K248" s="545">
        <v>58</v>
      </c>
      <c r="L248" s="483">
        <v>1</v>
      </c>
      <c r="M248" s="483">
        <v>1</v>
      </c>
      <c r="N248" s="483"/>
      <c r="O248" s="483"/>
      <c r="P248" s="670">
        <v>255</v>
      </c>
      <c r="Q248" s="670"/>
      <c r="R248" s="161"/>
      <c r="S248" s="161"/>
      <c r="T248" s="162" t="e">
        <f t="shared" si="139"/>
        <v>#DIV/0!</v>
      </c>
      <c r="U248" s="162">
        <f t="shared" si="140"/>
        <v>0</v>
      </c>
      <c r="V248" s="162">
        <f t="shared" si="141"/>
        <v>0</v>
      </c>
      <c r="W248" s="162">
        <f t="shared" si="142"/>
        <v>0</v>
      </c>
      <c r="X248" s="163">
        <f>IF(P248="nio",0,IF(P248&gt;0,VLOOKUP(I248,'3-Productie normen'!A:N,VLOOKUP(P248,'3-Productie normen'!Q:R,2,FALSE),FALSE)))</f>
        <v>0</v>
      </c>
      <c r="Y248" s="163">
        <f t="shared" si="143"/>
        <v>0</v>
      </c>
      <c r="Z248" s="163">
        <f t="shared" si="144"/>
        <v>0</v>
      </c>
      <c r="AA248" s="163">
        <f t="shared" si="145"/>
        <v>0</v>
      </c>
      <c r="AB248" s="164" t="str">
        <f>VLOOKUP(I248,'3-Productie normen'!A:N,10,FALSE)</f>
        <v>V</v>
      </c>
      <c r="AC248" s="164"/>
      <c r="AD248" s="4"/>
      <c r="AE248" s="128">
        <f>SUM(P248:S248)*K248</f>
        <v>14790</v>
      </c>
    </row>
    <row r="249" spans="1:31" ht="14.1" customHeight="1">
      <c r="A249" s="145">
        <v>251</v>
      </c>
      <c r="B249" s="159" t="s">
        <v>290</v>
      </c>
      <c r="C249" s="625"/>
      <c r="D249" s="536" t="s">
        <v>429</v>
      </c>
      <c r="E249" s="160" t="s">
        <v>403</v>
      </c>
      <c r="F249" s="160" t="s">
        <v>1319</v>
      </c>
      <c r="G249" s="125"/>
      <c r="H249" s="125"/>
      <c r="I249" s="160" t="s">
        <v>767</v>
      </c>
      <c r="J249" s="160" t="s">
        <v>308</v>
      </c>
      <c r="K249" s="545">
        <v>148</v>
      </c>
      <c r="L249" s="483">
        <v>1</v>
      </c>
      <c r="M249" s="483">
        <v>1</v>
      </c>
      <c r="N249" s="483"/>
      <c r="O249" s="483"/>
      <c r="P249" s="670">
        <v>255</v>
      </c>
      <c r="Q249" s="670"/>
      <c r="R249" s="161"/>
      <c r="S249" s="161"/>
      <c r="T249" s="162" t="e">
        <f t="shared" si="139"/>
        <v>#DIV/0!</v>
      </c>
      <c r="U249" s="162">
        <f t="shared" si="140"/>
        <v>0</v>
      </c>
      <c r="V249" s="162">
        <f t="shared" si="141"/>
        <v>0</v>
      </c>
      <c r="W249" s="162">
        <f t="shared" si="142"/>
        <v>0</v>
      </c>
      <c r="X249" s="163">
        <f>IF(P249="nio",0,IF(P249&gt;0,VLOOKUP(I249,'3-Productie normen'!A:N,VLOOKUP(P249,'3-Productie normen'!Q:R,2,FALSE),FALSE)))</f>
        <v>0</v>
      </c>
      <c r="Y249" s="163">
        <f t="shared" si="143"/>
        <v>0</v>
      </c>
      <c r="Z249" s="163">
        <f t="shared" si="144"/>
        <v>0</v>
      </c>
      <c r="AA249" s="163">
        <f t="shared" si="145"/>
        <v>0</v>
      </c>
      <c r="AB249" s="164" t="str">
        <f>VLOOKUP(I249,'3-Productie normen'!A:N,10,FALSE)</f>
        <v>B</v>
      </c>
      <c r="AC249" s="164"/>
      <c r="AE249" s="128">
        <f t="shared" si="146"/>
        <v>37740</v>
      </c>
    </row>
    <row r="250" spans="1:31" ht="14.1" customHeight="1">
      <c r="A250" s="145">
        <v>252</v>
      </c>
      <c r="B250" s="159" t="s">
        <v>290</v>
      </c>
      <c r="C250" s="625"/>
      <c r="D250" s="536" t="s">
        <v>438</v>
      </c>
      <c r="E250" s="160" t="s">
        <v>518</v>
      </c>
      <c r="F250" s="160" t="s">
        <v>519</v>
      </c>
      <c r="G250" s="125"/>
      <c r="H250" s="125"/>
      <c r="I250" s="160" t="s">
        <v>766</v>
      </c>
      <c r="J250" s="160" t="s">
        <v>514</v>
      </c>
      <c r="K250" s="545">
        <v>621</v>
      </c>
      <c r="L250" s="483">
        <v>1</v>
      </c>
      <c r="M250" s="483">
        <v>1</v>
      </c>
      <c r="N250" s="483"/>
      <c r="O250" s="483"/>
      <c r="P250" s="670">
        <v>255</v>
      </c>
      <c r="Q250" s="670"/>
      <c r="R250" s="161"/>
      <c r="S250" s="161"/>
      <c r="T250" s="162" t="e">
        <f t="shared" si="139"/>
        <v>#DIV/0!</v>
      </c>
      <c r="U250" s="162">
        <f t="shared" si="140"/>
        <v>0</v>
      </c>
      <c r="V250" s="162">
        <f t="shared" si="141"/>
        <v>0</v>
      </c>
      <c r="W250" s="162">
        <f t="shared" si="142"/>
        <v>0</v>
      </c>
      <c r="X250" s="163">
        <f>IF(P250="nio",0,IF(P250&gt;0,VLOOKUP(I250,'3-Productie normen'!A:N,VLOOKUP(P250,'3-Productie normen'!Q:R,2,FALSE),FALSE)))</f>
        <v>0</v>
      </c>
      <c r="Y250" s="163">
        <f t="shared" si="143"/>
        <v>0</v>
      </c>
      <c r="Z250" s="163">
        <f t="shared" si="144"/>
        <v>0</v>
      </c>
      <c r="AA250" s="163">
        <f t="shared" si="145"/>
        <v>0</v>
      </c>
      <c r="AB250" s="164" t="str">
        <f>VLOOKUP(I250,'3-Productie normen'!A:N,10,FALSE)</f>
        <v>V</v>
      </c>
      <c r="AC250" s="164"/>
      <c r="AE250" s="128">
        <f t="shared" si="146"/>
        <v>158355</v>
      </c>
    </row>
    <row r="251" spans="1:31" ht="14.1" customHeight="1">
      <c r="A251" s="145">
        <v>253</v>
      </c>
      <c r="B251" s="159" t="s">
        <v>290</v>
      </c>
      <c r="C251" s="625"/>
      <c r="D251" s="536" t="s">
        <v>443</v>
      </c>
      <c r="E251" s="160" t="s">
        <v>314</v>
      </c>
      <c r="F251" s="160" t="s">
        <v>334</v>
      </c>
      <c r="G251" s="125"/>
      <c r="H251" s="125"/>
      <c r="I251" s="160" t="s">
        <v>769</v>
      </c>
      <c r="J251" s="160" t="s">
        <v>1315</v>
      </c>
      <c r="K251" s="545">
        <v>7</v>
      </c>
      <c r="L251" s="483">
        <v>1</v>
      </c>
      <c r="M251" s="483">
        <v>1</v>
      </c>
      <c r="N251" s="483"/>
      <c r="O251" s="483"/>
      <c r="P251" s="670">
        <v>52</v>
      </c>
      <c r="Q251" s="670"/>
      <c r="R251" s="161"/>
      <c r="S251" s="161"/>
      <c r="T251" s="162" t="e">
        <f t="shared" si="139"/>
        <v>#DIV/0!</v>
      </c>
      <c r="U251" s="162">
        <f t="shared" si="140"/>
        <v>0</v>
      </c>
      <c r="V251" s="162">
        <f t="shared" si="141"/>
        <v>0</v>
      </c>
      <c r="W251" s="162">
        <f t="shared" si="142"/>
        <v>0</v>
      </c>
      <c r="X251" s="163">
        <f>IF(P251="nio",0,IF(P251&gt;0,VLOOKUP(I251,'3-Productie normen'!A:N,VLOOKUP(P251,'3-Productie normen'!Q:R,2,FALSE),FALSE)))</f>
        <v>0</v>
      </c>
      <c r="Y251" s="163">
        <f t="shared" si="143"/>
        <v>0</v>
      </c>
      <c r="Z251" s="163">
        <f t="shared" si="144"/>
        <v>0</v>
      </c>
      <c r="AA251" s="163">
        <f t="shared" si="145"/>
        <v>0</v>
      </c>
      <c r="AB251" s="164" t="str">
        <f>VLOOKUP(I251,'3-Productie normen'!A:N,10,FALSE)</f>
        <v>B</v>
      </c>
      <c r="AC251" s="164"/>
      <c r="AE251" s="128">
        <f t="shared" si="146"/>
        <v>364</v>
      </c>
    </row>
    <row r="252" spans="1:31" ht="14.1" customHeight="1">
      <c r="A252" s="145">
        <v>254</v>
      </c>
      <c r="B252" s="159" t="s">
        <v>290</v>
      </c>
      <c r="C252" s="625"/>
      <c r="D252" s="536" t="s">
        <v>520</v>
      </c>
      <c r="E252" s="160" t="s">
        <v>507</v>
      </c>
      <c r="F252" s="160" t="s">
        <v>318</v>
      </c>
      <c r="G252" s="125"/>
      <c r="H252" s="125"/>
      <c r="I252" s="160" t="s">
        <v>749</v>
      </c>
      <c r="J252" s="160" t="s">
        <v>514</v>
      </c>
      <c r="K252" s="545">
        <v>50</v>
      </c>
      <c r="L252" s="483">
        <v>1</v>
      </c>
      <c r="M252" s="483">
        <v>1</v>
      </c>
      <c r="N252" s="483"/>
      <c r="O252" s="483"/>
      <c r="P252" s="670">
        <v>156</v>
      </c>
      <c r="Q252" s="670"/>
      <c r="R252" s="161"/>
      <c r="S252" s="161"/>
      <c r="T252" s="162" t="e">
        <f t="shared" si="139"/>
        <v>#DIV/0!</v>
      </c>
      <c r="U252" s="162">
        <f t="shared" si="140"/>
        <v>0</v>
      </c>
      <c r="V252" s="162">
        <f t="shared" si="141"/>
        <v>0</v>
      </c>
      <c r="W252" s="162">
        <f t="shared" si="142"/>
        <v>0</v>
      </c>
      <c r="X252" s="163">
        <f>IF(P252="nio",0,IF(P252&gt;0,VLOOKUP(I252,'3-Productie normen'!A:N,VLOOKUP(P252,'3-Productie normen'!Q:R,2,FALSE),FALSE)))</f>
        <v>0</v>
      </c>
      <c r="Y252" s="163">
        <f t="shared" si="143"/>
        <v>0</v>
      </c>
      <c r="Z252" s="163">
        <f t="shared" si="144"/>
        <v>0</v>
      </c>
      <c r="AA252" s="163">
        <f t="shared" si="145"/>
        <v>0</v>
      </c>
      <c r="AB252" s="164" t="str">
        <f>VLOOKUP(I252,'3-Productie normen'!A:N,10,FALSE)</f>
        <v>V</v>
      </c>
      <c r="AC252" s="164"/>
      <c r="AE252" s="128">
        <f t="shared" si="146"/>
        <v>7800</v>
      </c>
    </row>
    <row r="253" spans="1:31" ht="14.1" customHeight="1">
      <c r="A253" s="145">
        <v>255</v>
      </c>
      <c r="B253" s="159" t="s">
        <v>290</v>
      </c>
      <c r="C253" s="625"/>
      <c r="D253" s="536" t="s">
        <v>444</v>
      </c>
      <c r="E253" s="159" t="s">
        <v>511</v>
      </c>
      <c r="F253" s="159" t="s">
        <v>521</v>
      </c>
      <c r="G253" s="125"/>
      <c r="H253" s="125"/>
      <c r="I253" s="159" t="s">
        <v>404</v>
      </c>
      <c r="J253" s="160" t="s">
        <v>308</v>
      </c>
      <c r="K253" s="545">
        <v>54</v>
      </c>
      <c r="L253" s="483">
        <v>1</v>
      </c>
      <c r="M253" s="483">
        <v>1</v>
      </c>
      <c r="N253" s="483"/>
      <c r="O253" s="483"/>
      <c r="P253" s="670">
        <v>156</v>
      </c>
      <c r="Q253" s="670"/>
      <c r="R253" s="161"/>
      <c r="S253" s="161"/>
      <c r="T253" s="162" t="e">
        <f t="shared" si="139"/>
        <v>#DIV/0!</v>
      </c>
      <c r="U253" s="162">
        <f t="shared" si="140"/>
        <v>0</v>
      </c>
      <c r="V253" s="162">
        <f t="shared" si="141"/>
        <v>0</v>
      </c>
      <c r="W253" s="162">
        <f t="shared" si="142"/>
        <v>0</v>
      </c>
      <c r="X253" s="163">
        <f>IF(P253="nio",0,IF(P253&gt;0,VLOOKUP(I253,'3-Productie normen'!A:N,VLOOKUP(P253,'3-Productie normen'!Q:R,2,FALSE),FALSE)))</f>
        <v>0</v>
      </c>
      <c r="Y253" s="163">
        <f t="shared" si="143"/>
        <v>0</v>
      </c>
      <c r="Z253" s="163">
        <f t="shared" si="144"/>
        <v>0</v>
      </c>
      <c r="AA253" s="163">
        <f t="shared" si="145"/>
        <v>0</v>
      </c>
      <c r="AB253" s="164" t="str">
        <f>VLOOKUP(I253,'3-Productie normen'!A:N,10,FALSE)</f>
        <v>B</v>
      </c>
      <c r="AC253" s="164"/>
      <c r="AE253" s="128">
        <f t="shared" si="146"/>
        <v>8424</v>
      </c>
    </row>
    <row r="254" spans="1:31" ht="14.1" customHeight="1">
      <c r="A254" s="145">
        <v>256</v>
      </c>
      <c r="B254" s="159" t="s">
        <v>290</v>
      </c>
      <c r="C254" s="625"/>
      <c r="D254" s="536"/>
      <c r="E254" s="159" t="s">
        <v>314</v>
      </c>
      <c r="F254" s="159" t="s">
        <v>522</v>
      </c>
      <c r="G254" s="125"/>
      <c r="H254" s="125"/>
      <c r="I254" s="125" t="s">
        <v>769</v>
      </c>
      <c r="J254" s="160" t="s">
        <v>1315</v>
      </c>
      <c r="K254" s="545">
        <v>6</v>
      </c>
      <c r="L254" s="483">
        <v>1</v>
      </c>
      <c r="M254" s="483">
        <v>1</v>
      </c>
      <c r="N254" s="483"/>
      <c r="O254" s="483"/>
      <c r="P254" s="670">
        <v>104</v>
      </c>
      <c r="Q254" s="670"/>
      <c r="R254" s="161"/>
      <c r="S254" s="161"/>
      <c r="T254" s="162" t="e">
        <f t="shared" si="139"/>
        <v>#DIV/0!</v>
      </c>
      <c r="U254" s="162">
        <f t="shared" si="140"/>
        <v>0</v>
      </c>
      <c r="V254" s="162">
        <f t="shared" si="141"/>
        <v>0</v>
      </c>
      <c r="W254" s="162">
        <f t="shared" si="142"/>
        <v>0</v>
      </c>
      <c r="X254" s="163">
        <f>IF(P254="nio",0,IF(P254&gt;0,VLOOKUP(I254,'3-Productie normen'!A:N,VLOOKUP(P254,'3-Productie normen'!Q:R,2,FALSE),FALSE)))</f>
        <v>0</v>
      </c>
      <c r="Y254" s="163">
        <f t="shared" si="143"/>
        <v>0</v>
      </c>
      <c r="Z254" s="163">
        <f t="shared" si="144"/>
        <v>0</v>
      </c>
      <c r="AA254" s="163">
        <f t="shared" si="145"/>
        <v>0</v>
      </c>
      <c r="AB254" s="164" t="str">
        <f>VLOOKUP(I254,'3-Productie normen'!A:N,10,FALSE)</f>
        <v>B</v>
      </c>
      <c r="AC254" s="164"/>
      <c r="AE254" s="128">
        <f t="shared" si="146"/>
        <v>624</v>
      </c>
    </row>
    <row r="255" spans="1:31" ht="14.1" customHeight="1">
      <c r="A255" s="145">
        <v>257</v>
      </c>
      <c r="B255" s="159" t="s">
        <v>290</v>
      </c>
      <c r="C255" s="625"/>
      <c r="D255" s="536" t="s">
        <v>325</v>
      </c>
      <c r="E255" s="159" t="s">
        <v>306</v>
      </c>
      <c r="F255" s="159" t="s">
        <v>307</v>
      </c>
      <c r="G255" s="125"/>
      <c r="H255" s="125"/>
      <c r="I255" s="125" t="s">
        <v>105</v>
      </c>
      <c r="J255" s="160" t="s">
        <v>308</v>
      </c>
      <c r="K255" s="545">
        <v>6</v>
      </c>
      <c r="L255" s="483">
        <v>1</v>
      </c>
      <c r="M255" s="483">
        <v>1</v>
      </c>
      <c r="N255" s="483"/>
      <c r="O255" s="483"/>
      <c r="P255" s="670">
        <v>255</v>
      </c>
      <c r="Q255" s="670"/>
      <c r="R255" s="161"/>
      <c r="S255" s="161"/>
      <c r="T255" s="162" t="e">
        <f t="shared" si="139"/>
        <v>#DIV/0!</v>
      </c>
      <c r="U255" s="162">
        <f t="shared" si="140"/>
        <v>0</v>
      </c>
      <c r="V255" s="162">
        <f t="shared" si="141"/>
        <v>0</v>
      </c>
      <c r="W255" s="162">
        <f t="shared" si="142"/>
        <v>0</v>
      </c>
      <c r="X255" s="163">
        <f>IF(P255="nio",0,IF(P255&gt;0,VLOOKUP(I255,'3-Productie normen'!A:N,VLOOKUP(P255,'3-Productie normen'!Q:R,2,FALSE),FALSE)))</f>
        <v>0</v>
      </c>
      <c r="Y255" s="163">
        <f t="shared" si="143"/>
        <v>0</v>
      </c>
      <c r="Z255" s="163">
        <f t="shared" si="144"/>
        <v>0</v>
      </c>
      <c r="AA255" s="163">
        <f t="shared" si="145"/>
        <v>0</v>
      </c>
      <c r="AB255" s="164" t="str">
        <f>VLOOKUP(I255,'3-Productie normen'!A:N,10,FALSE)</f>
        <v>V</v>
      </c>
      <c r="AC255" s="164"/>
      <c r="AE255" s="128">
        <f t="shared" si="146"/>
        <v>1530</v>
      </c>
    </row>
    <row r="256" spans="1:31" ht="14.1" customHeight="1">
      <c r="A256" s="145">
        <v>258</v>
      </c>
      <c r="B256" s="159" t="s">
        <v>290</v>
      </c>
      <c r="C256" s="625"/>
      <c r="D256" s="536" t="s">
        <v>326</v>
      </c>
      <c r="E256" s="160" t="s">
        <v>511</v>
      </c>
      <c r="F256" s="160" t="s">
        <v>523</v>
      </c>
      <c r="G256" s="125"/>
      <c r="H256" s="125"/>
      <c r="I256" s="160" t="s">
        <v>749</v>
      </c>
      <c r="J256" s="160" t="s">
        <v>308</v>
      </c>
      <c r="K256" s="545">
        <v>481</v>
      </c>
      <c r="L256" s="483">
        <v>1</v>
      </c>
      <c r="M256" s="483">
        <v>1</v>
      </c>
      <c r="N256" s="483"/>
      <c r="O256" s="483"/>
      <c r="P256" s="670">
        <v>255</v>
      </c>
      <c r="Q256" s="670"/>
      <c r="R256" s="161"/>
      <c r="S256" s="161"/>
      <c r="T256" s="162" t="e">
        <f t="shared" si="139"/>
        <v>#DIV/0!</v>
      </c>
      <c r="U256" s="162">
        <f t="shared" si="140"/>
        <v>0</v>
      </c>
      <c r="V256" s="162">
        <f t="shared" si="141"/>
        <v>0</v>
      </c>
      <c r="W256" s="162">
        <f t="shared" si="142"/>
        <v>0</v>
      </c>
      <c r="X256" s="163">
        <f>IF(P256="nio",0,IF(P256&gt;0,VLOOKUP(I256,'3-Productie normen'!A:N,VLOOKUP(P256,'3-Productie normen'!Q:R,2,FALSE),FALSE)))</f>
        <v>0</v>
      </c>
      <c r="Y256" s="163">
        <f t="shared" si="143"/>
        <v>0</v>
      </c>
      <c r="Z256" s="163">
        <f t="shared" si="144"/>
        <v>0</v>
      </c>
      <c r="AA256" s="163">
        <f t="shared" si="145"/>
        <v>0</v>
      </c>
      <c r="AB256" s="164" t="str">
        <f>VLOOKUP(I256,'3-Productie normen'!A:N,10,FALSE)</f>
        <v>V</v>
      </c>
      <c r="AC256" s="164"/>
      <c r="AE256" s="128">
        <f t="shared" si="146"/>
        <v>122655</v>
      </c>
    </row>
    <row r="257" spans="1:31" ht="14.1" customHeight="1">
      <c r="A257" s="145">
        <v>259</v>
      </c>
      <c r="B257" s="159" t="s">
        <v>290</v>
      </c>
      <c r="C257" s="625"/>
      <c r="D257" s="536" t="s">
        <v>352</v>
      </c>
      <c r="E257" s="160" t="s">
        <v>518</v>
      </c>
      <c r="F257" s="160" t="s">
        <v>524</v>
      </c>
      <c r="G257" s="125"/>
      <c r="H257" s="125"/>
      <c r="I257" s="160" t="s">
        <v>766</v>
      </c>
      <c r="J257" s="160" t="s">
        <v>514</v>
      </c>
      <c r="K257" s="545">
        <v>93</v>
      </c>
      <c r="L257" s="483">
        <v>1</v>
      </c>
      <c r="M257" s="483">
        <v>1</v>
      </c>
      <c r="N257" s="483"/>
      <c r="O257" s="483"/>
      <c r="P257" s="670">
        <v>255</v>
      </c>
      <c r="Q257" s="670"/>
      <c r="R257" s="161"/>
      <c r="S257" s="161"/>
      <c r="T257" s="162" t="e">
        <f t="shared" si="139"/>
        <v>#DIV/0!</v>
      </c>
      <c r="U257" s="162">
        <f t="shared" si="140"/>
        <v>0</v>
      </c>
      <c r="V257" s="162">
        <f t="shared" si="141"/>
        <v>0</v>
      </c>
      <c r="W257" s="162">
        <f t="shared" si="142"/>
        <v>0</v>
      </c>
      <c r="X257" s="163">
        <f>IF(P257="nio",0,IF(P257&gt;0,VLOOKUP(I257,'3-Productie normen'!A:N,VLOOKUP(P257,'3-Productie normen'!Q:R,2,FALSE),FALSE)))</f>
        <v>0</v>
      </c>
      <c r="Y257" s="163">
        <f t="shared" si="143"/>
        <v>0</v>
      </c>
      <c r="Z257" s="163">
        <f t="shared" si="144"/>
        <v>0</v>
      </c>
      <c r="AA257" s="163">
        <f t="shared" si="145"/>
        <v>0</v>
      </c>
      <c r="AB257" s="164" t="str">
        <f>VLOOKUP(I257,'3-Productie normen'!A:N,10,FALSE)</f>
        <v>V</v>
      </c>
      <c r="AC257" s="164"/>
      <c r="AE257" s="128">
        <f t="shared" si="146"/>
        <v>23715</v>
      </c>
    </row>
    <row r="258" spans="1:31" ht="14.1" customHeight="1">
      <c r="A258" s="145">
        <v>260</v>
      </c>
      <c r="B258" s="159" t="s">
        <v>290</v>
      </c>
      <c r="C258" s="625"/>
      <c r="D258" s="536" t="s">
        <v>492</v>
      </c>
      <c r="E258" s="160" t="s">
        <v>511</v>
      </c>
      <c r="F258" s="160" t="s">
        <v>318</v>
      </c>
      <c r="G258" s="125"/>
      <c r="H258" s="125"/>
      <c r="I258" s="169" t="s">
        <v>749</v>
      </c>
      <c r="J258" s="661" t="s">
        <v>308</v>
      </c>
      <c r="K258" s="545">
        <v>168</v>
      </c>
      <c r="L258" s="483">
        <v>1</v>
      </c>
      <c r="M258" s="483">
        <v>1</v>
      </c>
      <c r="N258" s="483"/>
      <c r="O258" s="483"/>
      <c r="P258" s="670">
        <v>156</v>
      </c>
      <c r="Q258" s="670"/>
      <c r="R258" s="161"/>
      <c r="S258" s="161"/>
      <c r="T258" s="162" t="e">
        <f t="shared" si="139"/>
        <v>#DIV/0!</v>
      </c>
      <c r="U258" s="162">
        <f t="shared" si="140"/>
        <v>0</v>
      </c>
      <c r="V258" s="162">
        <f t="shared" si="141"/>
        <v>0</v>
      </c>
      <c r="W258" s="162">
        <f t="shared" si="142"/>
        <v>0</v>
      </c>
      <c r="X258" s="163">
        <f>IF(P258="nio",0,IF(P258&gt;0,VLOOKUP(I258,'3-Productie normen'!A:N,VLOOKUP(P258,'3-Productie normen'!Q:R,2,FALSE),FALSE)))</f>
        <v>0</v>
      </c>
      <c r="Y258" s="163">
        <f t="shared" si="143"/>
        <v>0</v>
      </c>
      <c r="Z258" s="163">
        <f t="shared" si="144"/>
        <v>0</v>
      </c>
      <c r="AA258" s="163">
        <f t="shared" si="145"/>
        <v>0</v>
      </c>
      <c r="AB258" s="164" t="str">
        <f>VLOOKUP(I258,'3-Productie normen'!A:N,10,FALSE)</f>
        <v>V</v>
      </c>
      <c r="AC258" s="164"/>
      <c r="AE258" s="128">
        <f t="shared" si="146"/>
        <v>26208</v>
      </c>
    </row>
    <row r="259" spans="1:31" ht="14.1" customHeight="1">
      <c r="A259" s="145">
        <v>261</v>
      </c>
      <c r="B259" s="159" t="s">
        <v>290</v>
      </c>
      <c r="C259" s="625"/>
      <c r="D259" s="536" t="s">
        <v>415</v>
      </c>
      <c r="E259" s="160" t="s">
        <v>511</v>
      </c>
      <c r="F259" s="160" t="s">
        <v>525</v>
      </c>
      <c r="G259" s="125"/>
      <c r="H259" s="125"/>
      <c r="I259" s="159" t="s">
        <v>749</v>
      </c>
      <c r="J259" s="160" t="s">
        <v>308</v>
      </c>
      <c r="K259" s="545">
        <v>34</v>
      </c>
      <c r="L259" s="483">
        <v>1</v>
      </c>
      <c r="M259" s="483">
        <v>1</v>
      </c>
      <c r="N259" s="483"/>
      <c r="O259" s="483"/>
      <c r="P259" s="670">
        <v>156</v>
      </c>
      <c r="Q259" s="670"/>
      <c r="R259" s="161"/>
      <c r="S259" s="161"/>
      <c r="T259" s="162" t="e">
        <f t="shared" si="139"/>
        <v>#DIV/0!</v>
      </c>
      <c r="U259" s="162">
        <f t="shared" si="140"/>
        <v>0</v>
      </c>
      <c r="V259" s="162">
        <f t="shared" si="141"/>
        <v>0</v>
      </c>
      <c r="W259" s="162">
        <f t="shared" si="142"/>
        <v>0</v>
      </c>
      <c r="X259" s="163">
        <f>IF(P259="nio",0,IF(P259&gt;0,VLOOKUP(I259,'3-Productie normen'!A:N,VLOOKUP(P259,'3-Productie normen'!Q:R,2,FALSE),FALSE)))</f>
        <v>0</v>
      </c>
      <c r="Y259" s="163">
        <f t="shared" si="143"/>
        <v>0</v>
      </c>
      <c r="Z259" s="163">
        <f t="shared" si="144"/>
        <v>0</v>
      </c>
      <c r="AA259" s="163">
        <f t="shared" si="145"/>
        <v>0</v>
      </c>
      <c r="AB259" s="164" t="str">
        <f>VLOOKUP(I259,'3-Productie normen'!A:N,10,FALSE)</f>
        <v>V</v>
      </c>
      <c r="AC259" s="164"/>
      <c r="AE259" s="128">
        <f t="shared" si="146"/>
        <v>5304</v>
      </c>
    </row>
    <row r="260" spans="1:31" ht="14.1" customHeight="1">
      <c r="A260" s="145">
        <v>262</v>
      </c>
      <c r="B260" s="159" t="s">
        <v>290</v>
      </c>
      <c r="C260" s="625"/>
      <c r="D260" s="536" t="s">
        <v>419</v>
      </c>
      <c r="E260" s="166" t="s">
        <v>314</v>
      </c>
      <c r="F260" s="166" t="s">
        <v>334</v>
      </c>
      <c r="G260" s="125"/>
      <c r="H260" s="125"/>
      <c r="I260" s="166" t="s">
        <v>769</v>
      </c>
      <c r="J260" s="160" t="s">
        <v>1315</v>
      </c>
      <c r="K260" s="545">
        <v>16</v>
      </c>
      <c r="L260" s="483">
        <v>1</v>
      </c>
      <c r="M260" s="483">
        <v>1</v>
      </c>
      <c r="N260" s="483"/>
      <c r="O260" s="483"/>
      <c r="P260" s="670">
        <v>52</v>
      </c>
      <c r="Q260" s="670"/>
      <c r="R260" s="161"/>
      <c r="S260" s="161"/>
      <c r="T260" s="162" t="e">
        <f t="shared" si="139"/>
        <v>#DIV/0!</v>
      </c>
      <c r="U260" s="162">
        <f t="shared" si="140"/>
        <v>0</v>
      </c>
      <c r="V260" s="162">
        <f t="shared" si="141"/>
        <v>0</v>
      </c>
      <c r="W260" s="162">
        <f t="shared" si="142"/>
        <v>0</v>
      </c>
      <c r="X260" s="163">
        <f>IF(P260="nio",0,IF(P260&gt;0,VLOOKUP(I260,'3-Productie normen'!A:N,VLOOKUP(P260,'3-Productie normen'!Q:R,2,FALSE),FALSE)))</f>
        <v>0</v>
      </c>
      <c r="Y260" s="163">
        <f t="shared" si="143"/>
        <v>0</v>
      </c>
      <c r="Z260" s="163">
        <f t="shared" si="144"/>
        <v>0</v>
      </c>
      <c r="AA260" s="163">
        <f t="shared" si="145"/>
        <v>0</v>
      </c>
      <c r="AB260" s="164" t="str">
        <f>VLOOKUP(I260,'3-Productie normen'!A:N,10,FALSE)</f>
        <v>B</v>
      </c>
      <c r="AC260" s="164"/>
      <c r="AE260" s="128">
        <f t="shared" si="146"/>
        <v>832</v>
      </c>
    </row>
    <row r="261" spans="1:31" ht="14.1" customHeight="1">
      <c r="A261" s="145">
        <v>263</v>
      </c>
      <c r="B261" s="159" t="s">
        <v>290</v>
      </c>
      <c r="C261" s="625"/>
      <c r="D261" s="536" t="s">
        <v>62</v>
      </c>
      <c r="E261" s="167" t="s">
        <v>314</v>
      </c>
      <c r="F261" s="167" t="s">
        <v>526</v>
      </c>
      <c r="G261" s="125"/>
      <c r="H261" s="125"/>
      <c r="I261" s="167" t="s">
        <v>810</v>
      </c>
      <c r="J261" s="661" t="s">
        <v>1315</v>
      </c>
      <c r="K261" s="545">
        <v>3</v>
      </c>
      <c r="L261" s="483">
        <v>1</v>
      </c>
      <c r="M261" s="483">
        <v>1</v>
      </c>
      <c r="N261" s="483"/>
      <c r="O261" s="483"/>
      <c r="P261" s="670" t="s">
        <v>1235</v>
      </c>
      <c r="Q261" s="670"/>
      <c r="R261" s="161"/>
      <c r="S261" s="161"/>
      <c r="T261" s="162">
        <f t="shared" si="139"/>
        <v>0</v>
      </c>
      <c r="U261" s="162">
        <f t="shared" si="140"/>
        <v>0</v>
      </c>
      <c r="V261" s="162">
        <f t="shared" si="141"/>
        <v>0</v>
      </c>
      <c r="W261" s="162">
        <f t="shared" si="142"/>
        <v>0</v>
      </c>
      <c r="X261" s="163">
        <f>IF(P261="nio",0,IF(P261&gt;0,VLOOKUP(I261,'3-Productie normen'!A:N,VLOOKUP(P261,'3-Productie normen'!Q:R,2,FALSE),FALSE)))</f>
        <v>0</v>
      </c>
      <c r="Y261" s="163">
        <f t="shared" si="143"/>
        <v>0</v>
      </c>
      <c r="Z261" s="163">
        <f t="shared" si="144"/>
        <v>0</v>
      </c>
      <c r="AA261" s="163">
        <f t="shared" si="145"/>
        <v>0</v>
      </c>
      <c r="AB261" s="164" t="str">
        <f>VLOOKUP(I261,'3-Productie normen'!A:N,10,FALSE)</f>
        <v>nvt</v>
      </c>
      <c r="AC261" s="164"/>
      <c r="AE261" s="128">
        <f t="shared" si="146"/>
        <v>0</v>
      </c>
    </row>
    <row r="262" spans="1:31" ht="14.1" customHeight="1">
      <c r="A262" s="145">
        <v>264</v>
      </c>
      <c r="B262" s="159" t="s">
        <v>290</v>
      </c>
      <c r="C262" s="626"/>
      <c r="D262" s="537" t="s">
        <v>62</v>
      </c>
      <c r="E262" s="169" t="s">
        <v>320</v>
      </c>
      <c r="F262" s="169" t="s">
        <v>371</v>
      </c>
      <c r="G262" s="125"/>
      <c r="H262" s="125"/>
      <c r="I262" s="159" t="s">
        <v>17</v>
      </c>
      <c r="J262" s="160" t="s">
        <v>354</v>
      </c>
      <c r="K262" s="545">
        <v>20</v>
      </c>
      <c r="L262" s="483">
        <v>1</v>
      </c>
      <c r="M262" s="483">
        <v>1</v>
      </c>
      <c r="N262" s="483"/>
      <c r="O262" s="483"/>
      <c r="P262" s="670">
        <v>255</v>
      </c>
      <c r="Q262" s="670">
        <v>255</v>
      </c>
      <c r="R262" s="161"/>
      <c r="S262" s="161"/>
      <c r="T262" s="162" t="e">
        <f t="shared" si="139"/>
        <v>#DIV/0!</v>
      </c>
      <c r="U262" s="162" t="e">
        <f t="shared" si="140"/>
        <v>#DIV/0!</v>
      </c>
      <c r="V262" s="162">
        <f t="shared" si="141"/>
        <v>0</v>
      </c>
      <c r="W262" s="162">
        <f t="shared" si="142"/>
        <v>0</v>
      </c>
      <c r="X262" s="163">
        <f>IF(P262="nio",0,IF(P262&gt;0,VLOOKUP(I262,'3-Productie normen'!A:N,VLOOKUP(P262,'3-Productie normen'!Q:R,2,FALSE),FALSE)))</f>
        <v>0</v>
      </c>
      <c r="Y262" s="163">
        <f t="shared" si="143"/>
        <v>0</v>
      </c>
      <c r="Z262" s="163">
        <f t="shared" si="144"/>
        <v>0</v>
      </c>
      <c r="AA262" s="163">
        <f t="shared" si="145"/>
        <v>0</v>
      </c>
      <c r="AB262" s="164" t="str">
        <f>VLOOKUP(I262,'3-Productie normen'!A:N,10,FALSE)</f>
        <v>S</v>
      </c>
      <c r="AC262" s="164"/>
      <c r="AE262" s="128">
        <f t="shared" si="146"/>
        <v>10200</v>
      </c>
    </row>
    <row r="263" spans="1:31" ht="14.1" customHeight="1">
      <c r="A263" s="145">
        <v>265</v>
      </c>
      <c r="B263" s="159" t="s">
        <v>290</v>
      </c>
      <c r="C263" s="625"/>
      <c r="D263" s="536" t="s">
        <v>62</v>
      </c>
      <c r="E263" s="160" t="s">
        <v>320</v>
      </c>
      <c r="F263" s="160" t="s">
        <v>527</v>
      </c>
      <c r="G263" s="125"/>
      <c r="H263" s="125"/>
      <c r="I263" s="159" t="s">
        <v>17</v>
      </c>
      <c r="J263" s="160" t="s">
        <v>354</v>
      </c>
      <c r="K263" s="545">
        <v>5</v>
      </c>
      <c r="L263" s="483">
        <v>1</v>
      </c>
      <c r="M263" s="483">
        <v>1</v>
      </c>
      <c r="N263" s="483"/>
      <c r="O263" s="483"/>
      <c r="P263" s="670">
        <v>255</v>
      </c>
      <c r="Q263" s="670">
        <v>255</v>
      </c>
      <c r="R263" s="161"/>
      <c r="S263" s="161"/>
      <c r="T263" s="162" t="e">
        <f t="shared" si="139"/>
        <v>#DIV/0!</v>
      </c>
      <c r="U263" s="162" t="e">
        <f t="shared" si="140"/>
        <v>#DIV/0!</v>
      </c>
      <c r="V263" s="162">
        <f t="shared" si="141"/>
        <v>0</v>
      </c>
      <c r="W263" s="162">
        <f t="shared" si="142"/>
        <v>0</v>
      </c>
      <c r="X263" s="163">
        <f>IF(P263="nio",0,IF(P263&gt;0,VLOOKUP(I263,'3-Productie normen'!A:N,VLOOKUP(P263,'3-Productie normen'!Q:R,2,FALSE),FALSE)))</f>
        <v>0</v>
      </c>
      <c r="Y263" s="163">
        <f t="shared" si="143"/>
        <v>0</v>
      </c>
      <c r="Z263" s="163">
        <f t="shared" si="144"/>
        <v>0</v>
      </c>
      <c r="AA263" s="163">
        <f t="shared" si="145"/>
        <v>0</v>
      </c>
      <c r="AB263" s="164" t="str">
        <f>VLOOKUP(I263,'3-Productie normen'!A:N,10,FALSE)</f>
        <v>S</v>
      </c>
      <c r="AC263" s="164"/>
      <c r="AE263" s="128">
        <f t="shared" si="146"/>
        <v>2550</v>
      </c>
    </row>
    <row r="264" spans="1:31" ht="14.1" customHeight="1">
      <c r="A264" s="145">
        <v>266</v>
      </c>
      <c r="B264" s="159" t="s">
        <v>290</v>
      </c>
      <c r="C264" s="625"/>
      <c r="D264" s="536" t="s">
        <v>62</v>
      </c>
      <c r="E264" s="125" t="s">
        <v>320</v>
      </c>
      <c r="F264" s="125" t="s">
        <v>369</v>
      </c>
      <c r="G264" s="125"/>
      <c r="H264" s="125"/>
      <c r="I264" s="125" t="s">
        <v>17</v>
      </c>
      <c r="J264" s="160" t="s">
        <v>354</v>
      </c>
      <c r="K264" s="545">
        <v>11</v>
      </c>
      <c r="L264" s="483">
        <v>1</v>
      </c>
      <c r="M264" s="483">
        <v>1</v>
      </c>
      <c r="N264" s="483"/>
      <c r="O264" s="483"/>
      <c r="P264" s="670">
        <v>255</v>
      </c>
      <c r="Q264" s="670">
        <v>255</v>
      </c>
      <c r="R264" s="161"/>
      <c r="S264" s="161"/>
      <c r="T264" s="162" t="e">
        <f t="shared" si="139"/>
        <v>#DIV/0!</v>
      </c>
      <c r="U264" s="162" t="e">
        <f t="shared" si="140"/>
        <v>#DIV/0!</v>
      </c>
      <c r="V264" s="162">
        <f t="shared" si="141"/>
        <v>0</v>
      </c>
      <c r="W264" s="162">
        <f t="shared" si="142"/>
        <v>0</v>
      </c>
      <c r="X264" s="163">
        <f>IF(P264="nio",0,IF(P264&gt;0,VLOOKUP(I264,'3-Productie normen'!A:N,VLOOKUP(P264,'3-Productie normen'!Q:R,2,FALSE),FALSE)))</f>
        <v>0</v>
      </c>
      <c r="Y264" s="163">
        <f t="shared" si="143"/>
        <v>0</v>
      </c>
      <c r="Z264" s="163">
        <f t="shared" si="144"/>
        <v>0</v>
      </c>
      <c r="AA264" s="163">
        <f t="shared" si="145"/>
        <v>0</v>
      </c>
      <c r="AB264" s="164" t="str">
        <f>VLOOKUP(I264,'3-Productie normen'!A:N,10,FALSE)</f>
        <v>S</v>
      </c>
      <c r="AC264" s="164"/>
      <c r="AE264" s="128">
        <f t="shared" si="146"/>
        <v>5610</v>
      </c>
    </row>
    <row r="265" spans="1:31" ht="14.1" customHeight="1">
      <c r="A265" s="145">
        <v>267</v>
      </c>
      <c r="B265" s="662" t="s">
        <v>291</v>
      </c>
      <c r="C265" s="663"/>
      <c r="D265" s="664"/>
      <c r="E265" s="663"/>
      <c r="F265" s="663" t="s">
        <v>1255</v>
      </c>
      <c r="G265" s="662"/>
      <c r="H265" s="662"/>
      <c r="I265" s="665" t="s">
        <v>1256</v>
      </c>
      <c r="J265" s="663" t="s">
        <v>1257</v>
      </c>
      <c r="K265" s="666">
        <v>15</v>
      </c>
      <c r="L265" s="483">
        <v>1</v>
      </c>
      <c r="M265" s="483">
        <v>1</v>
      </c>
      <c r="N265" s="667"/>
      <c r="O265" s="667"/>
      <c r="P265" s="670">
        <v>52</v>
      </c>
      <c r="Q265" s="670"/>
      <c r="R265" s="161"/>
      <c r="S265" s="161"/>
      <c r="T265" s="162" t="e">
        <f t="shared" si="139"/>
        <v>#DIV/0!</v>
      </c>
      <c r="U265" s="162">
        <f t="shared" si="140"/>
        <v>0</v>
      </c>
      <c r="V265" s="162">
        <f t="shared" si="141"/>
        <v>0</v>
      </c>
      <c r="W265" s="162">
        <f t="shared" si="142"/>
        <v>0</v>
      </c>
      <c r="X265" s="163">
        <f>IF(P265="nio",0,IF(P265&gt;0,VLOOKUP(I265,'3-Productie normen'!A:N,VLOOKUP(P265,'3-Productie normen'!Q:R,2,FALSE),FALSE)))</f>
        <v>0</v>
      </c>
      <c r="Y265" s="163">
        <f t="shared" si="143"/>
        <v>0</v>
      </c>
      <c r="Z265" s="163">
        <f t="shared" si="144"/>
        <v>0</v>
      </c>
      <c r="AA265" s="163">
        <f t="shared" si="145"/>
        <v>0</v>
      </c>
      <c r="AB265" s="164" t="str">
        <f>VLOOKUP(I265,'3-Productie normen'!A:N,10,FALSE)</f>
        <v>V</v>
      </c>
      <c r="AC265" s="164"/>
      <c r="AE265" s="128">
        <f t="shared" si="146"/>
        <v>780</v>
      </c>
    </row>
    <row r="266" spans="1:31" ht="14.1" customHeight="1">
      <c r="A266" s="145">
        <v>268</v>
      </c>
      <c r="B266" s="159" t="s">
        <v>291</v>
      </c>
      <c r="C266" s="625"/>
      <c r="D266" s="536" t="s">
        <v>62</v>
      </c>
      <c r="E266" s="125" t="s">
        <v>320</v>
      </c>
      <c r="F266" s="125" t="s">
        <v>353</v>
      </c>
      <c r="G266" s="125"/>
      <c r="H266" s="125"/>
      <c r="I266" s="159" t="s">
        <v>17</v>
      </c>
      <c r="J266" s="160" t="s">
        <v>354</v>
      </c>
      <c r="K266" s="545">
        <v>10</v>
      </c>
      <c r="L266" s="483">
        <v>1</v>
      </c>
      <c r="M266" s="483">
        <v>1</v>
      </c>
      <c r="N266" s="483"/>
      <c r="O266" s="483"/>
      <c r="P266" s="670">
        <v>255</v>
      </c>
      <c r="Q266" s="670"/>
      <c r="R266" s="161"/>
      <c r="S266" s="161"/>
      <c r="T266" s="162" t="e">
        <f t="shared" si="139"/>
        <v>#DIV/0!</v>
      </c>
      <c r="U266" s="162">
        <f t="shared" si="140"/>
        <v>0</v>
      </c>
      <c r="V266" s="162">
        <f t="shared" si="141"/>
        <v>0</v>
      </c>
      <c r="W266" s="162">
        <f t="shared" si="142"/>
        <v>0</v>
      </c>
      <c r="X266" s="163">
        <f>IF(P266="nio",0,IF(P266&gt;0,VLOOKUP(I266,'3-Productie normen'!A:N,VLOOKUP(P266,'3-Productie normen'!Q:R,2,FALSE),FALSE)))</f>
        <v>0</v>
      </c>
      <c r="Y266" s="163">
        <f t="shared" si="143"/>
        <v>0</v>
      </c>
      <c r="Z266" s="163">
        <f t="shared" si="144"/>
        <v>0</v>
      </c>
      <c r="AA266" s="163">
        <f t="shared" si="145"/>
        <v>0</v>
      </c>
      <c r="AB266" s="164" t="str">
        <f>VLOOKUP(I266,'3-Productie normen'!A:N,10,FALSE)</f>
        <v>S</v>
      </c>
      <c r="AC266" s="164"/>
      <c r="AE266" s="128">
        <f t="shared" si="146"/>
        <v>2550</v>
      </c>
    </row>
    <row r="267" spans="1:31" ht="14.1" customHeight="1">
      <c r="A267" s="145">
        <v>269</v>
      </c>
      <c r="B267" s="159" t="s">
        <v>291</v>
      </c>
      <c r="C267" s="625"/>
      <c r="D267" s="536" t="s">
        <v>528</v>
      </c>
      <c r="E267" s="125" t="s">
        <v>509</v>
      </c>
      <c r="F267" s="125" t="s">
        <v>510</v>
      </c>
      <c r="G267" s="125"/>
      <c r="H267" s="125"/>
      <c r="I267" s="166" t="s">
        <v>770</v>
      </c>
      <c r="J267" s="160" t="s">
        <v>354</v>
      </c>
      <c r="K267" s="545">
        <v>50</v>
      </c>
      <c r="L267" s="483">
        <v>1</v>
      </c>
      <c r="M267" s="483">
        <v>1</v>
      </c>
      <c r="N267" s="483"/>
      <c r="O267" s="483"/>
      <c r="P267" s="670">
        <v>104</v>
      </c>
      <c r="Q267" s="670"/>
      <c r="R267" s="161"/>
      <c r="S267" s="161"/>
      <c r="T267" s="162" t="e">
        <f t="shared" si="139"/>
        <v>#DIV/0!</v>
      </c>
      <c r="U267" s="162">
        <f t="shared" si="140"/>
        <v>0</v>
      </c>
      <c r="V267" s="162">
        <f t="shared" si="141"/>
        <v>0</v>
      </c>
      <c r="W267" s="162">
        <f t="shared" si="142"/>
        <v>0</v>
      </c>
      <c r="X267" s="163">
        <f>IF(P267="nio",0,IF(P267&gt;0,VLOOKUP(I267,'3-Productie normen'!A:N,VLOOKUP(P267,'3-Productie normen'!Q:R,2,FALSE),FALSE)))</f>
        <v>0</v>
      </c>
      <c r="Y267" s="163">
        <f t="shared" si="143"/>
        <v>0</v>
      </c>
      <c r="Z267" s="163">
        <f t="shared" si="144"/>
        <v>0</v>
      </c>
      <c r="AA267" s="163">
        <f t="shared" si="145"/>
        <v>0</v>
      </c>
      <c r="AB267" s="164" t="str">
        <f>VLOOKUP(I267,'3-Productie normen'!A:N,10,FALSE)</f>
        <v>S</v>
      </c>
      <c r="AC267" s="164"/>
      <c r="AE267" s="128">
        <f t="shared" si="146"/>
        <v>5200</v>
      </c>
    </row>
    <row r="268" spans="1:31" ht="14.1" customHeight="1">
      <c r="A268" s="145">
        <v>270</v>
      </c>
      <c r="B268" s="159" t="s">
        <v>291</v>
      </c>
      <c r="C268" s="625"/>
      <c r="D268" s="536" t="s">
        <v>62</v>
      </c>
      <c r="E268" s="125" t="s">
        <v>314</v>
      </c>
      <c r="F268" s="125" t="s">
        <v>334</v>
      </c>
      <c r="G268" s="125"/>
      <c r="H268" s="125"/>
      <c r="I268" s="169" t="s">
        <v>769</v>
      </c>
      <c r="J268" s="661" t="s">
        <v>1315</v>
      </c>
      <c r="K268" s="545">
        <v>290</v>
      </c>
      <c r="L268" s="483">
        <v>1</v>
      </c>
      <c r="M268" s="483">
        <v>1</v>
      </c>
      <c r="N268" s="483"/>
      <c r="O268" s="483"/>
      <c r="P268" s="670">
        <v>52</v>
      </c>
      <c r="Q268" s="670"/>
      <c r="R268" s="161"/>
      <c r="S268" s="161"/>
      <c r="T268" s="162" t="e">
        <f t="shared" si="139"/>
        <v>#DIV/0!</v>
      </c>
      <c r="U268" s="162">
        <f t="shared" si="140"/>
        <v>0</v>
      </c>
      <c r="V268" s="162">
        <f t="shared" si="141"/>
        <v>0</v>
      </c>
      <c r="W268" s="162">
        <f t="shared" si="142"/>
        <v>0</v>
      </c>
      <c r="X268" s="163">
        <f>IF(P268="nio",0,IF(P268&gt;0,VLOOKUP(I268,'3-Productie normen'!A:N,VLOOKUP(P268,'3-Productie normen'!Q:R,2,FALSE),FALSE)))</f>
        <v>0</v>
      </c>
      <c r="Y268" s="163">
        <f t="shared" si="143"/>
        <v>0</v>
      </c>
      <c r="Z268" s="163">
        <f t="shared" si="144"/>
        <v>0</v>
      </c>
      <c r="AA268" s="163">
        <f t="shared" si="145"/>
        <v>0</v>
      </c>
      <c r="AB268" s="164" t="str">
        <f>VLOOKUP(I268,'3-Productie normen'!A:N,10,FALSE)</f>
        <v>B</v>
      </c>
      <c r="AC268" s="164"/>
      <c r="AE268" s="128">
        <f t="shared" si="146"/>
        <v>15080</v>
      </c>
    </row>
    <row r="269" spans="1:31" ht="14.1" customHeight="1">
      <c r="A269" s="145">
        <v>271</v>
      </c>
      <c r="B269" s="159" t="s">
        <v>291</v>
      </c>
      <c r="C269" s="625"/>
      <c r="D269" s="536" t="s">
        <v>62</v>
      </c>
      <c r="E269" s="125" t="s">
        <v>314</v>
      </c>
      <c r="F269" s="125" t="s">
        <v>334</v>
      </c>
      <c r="G269" s="125"/>
      <c r="H269" s="125"/>
      <c r="I269" s="167" t="s">
        <v>769</v>
      </c>
      <c r="J269" s="661" t="s">
        <v>1315</v>
      </c>
      <c r="K269" s="545">
        <v>126</v>
      </c>
      <c r="L269" s="483">
        <v>1</v>
      </c>
      <c r="M269" s="483">
        <v>1</v>
      </c>
      <c r="N269" s="483"/>
      <c r="O269" s="483"/>
      <c r="P269" s="670">
        <v>52</v>
      </c>
      <c r="Q269" s="670"/>
      <c r="R269" s="161"/>
      <c r="S269" s="161"/>
      <c r="T269" s="162" t="e">
        <f t="shared" si="139"/>
        <v>#DIV/0!</v>
      </c>
      <c r="U269" s="162">
        <f t="shared" si="140"/>
        <v>0</v>
      </c>
      <c r="V269" s="162">
        <f t="shared" si="141"/>
        <v>0</v>
      </c>
      <c r="W269" s="162">
        <f t="shared" si="142"/>
        <v>0</v>
      </c>
      <c r="X269" s="163">
        <f>IF(P269="nio",0,IF(P269&gt;0,VLOOKUP(I269,'3-Productie normen'!A:N,VLOOKUP(P269,'3-Productie normen'!Q:R,2,FALSE),FALSE)))</f>
        <v>0</v>
      </c>
      <c r="Y269" s="163">
        <f t="shared" si="143"/>
        <v>0</v>
      </c>
      <c r="Z269" s="163">
        <f t="shared" si="144"/>
        <v>0</v>
      </c>
      <c r="AA269" s="163">
        <f t="shared" si="145"/>
        <v>0</v>
      </c>
      <c r="AB269" s="164" t="str">
        <f>VLOOKUP(I269,'3-Productie normen'!A:N,10,FALSE)</f>
        <v>B</v>
      </c>
      <c r="AC269" s="164"/>
      <c r="AE269" s="128">
        <f t="shared" si="146"/>
        <v>6552</v>
      </c>
    </row>
    <row r="270" spans="1:31" ht="14.1" customHeight="1">
      <c r="A270" s="145">
        <v>272</v>
      </c>
      <c r="B270" s="159" t="s">
        <v>291</v>
      </c>
      <c r="C270" s="625"/>
      <c r="D270" s="536" t="s">
        <v>62</v>
      </c>
      <c r="E270" s="125" t="s">
        <v>316</v>
      </c>
      <c r="F270" s="125" t="s">
        <v>318</v>
      </c>
      <c r="G270" s="125"/>
      <c r="H270" s="125"/>
      <c r="I270" s="125" t="s">
        <v>749</v>
      </c>
      <c r="J270" s="160" t="s">
        <v>1315</v>
      </c>
      <c r="K270" s="545">
        <v>47</v>
      </c>
      <c r="L270" s="483">
        <v>1</v>
      </c>
      <c r="M270" s="483">
        <v>1</v>
      </c>
      <c r="N270" s="483"/>
      <c r="O270" s="483"/>
      <c r="P270" s="670">
        <v>52</v>
      </c>
      <c r="Q270" s="670"/>
      <c r="R270" s="161"/>
      <c r="S270" s="161"/>
      <c r="T270" s="162" t="e">
        <f t="shared" si="139"/>
        <v>#DIV/0!</v>
      </c>
      <c r="U270" s="162">
        <f t="shared" si="140"/>
        <v>0</v>
      </c>
      <c r="V270" s="162">
        <f t="shared" si="141"/>
        <v>0</v>
      </c>
      <c r="W270" s="162">
        <f t="shared" si="142"/>
        <v>0</v>
      </c>
      <c r="X270" s="163">
        <f>IF(P270="nio",0,IF(P270&gt;0,VLOOKUP(I270,'3-Productie normen'!A:N,VLOOKUP(P270,'3-Productie normen'!Q:R,2,FALSE),FALSE)))</f>
        <v>0</v>
      </c>
      <c r="Y270" s="163">
        <f t="shared" si="143"/>
        <v>0</v>
      </c>
      <c r="Z270" s="163">
        <f t="shared" si="144"/>
        <v>0</v>
      </c>
      <c r="AA270" s="163">
        <f t="shared" si="145"/>
        <v>0</v>
      </c>
      <c r="AB270" s="164" t="str">
        <f>VLOOKUP(I270,'3-Productie normen'!A:N,10,FALSE)</f>
        <v>V</v>
      </c>
      <c r="AC270" s="164"/>
      <c r="AE270" s="128">
        <f t="shared" si="146"/>
        <v>2444</v>
      </c>
    </row>
    <row r="271" spans="1:31" ht="14.1" customHeight="1">
      <c r="A271" s="145">
        <v>273</v>
      </c>
      <c r="B271" s="159" t="s">
        <v>291</v>
      </c>
      <c r="C271" s="625"/>
      <c r="D271" s="536" t="s">
        <v>325</v>
      </c>
      <c r="E271" s="125" t="s">
        <v>306</v>
      </c>
      <c r="F271" s="125" t="s">
        <v>307</v>
      </c>
      <c r="G271" s="125"/>
      <c r="H271" s="125"/>
      <c r="I271" s="125" t="s">
        <v>105</v>
      </c>
      <c r="J271" s="160" t="s">
        <v>308</v>
      </c>
      <c r="K271" s="545">
        <v>14</v>
      </c>
      <c r="L271" s="483">
        <v>1</v>
      </c>
      <c r="M271" s="483">
        <v>1</v>
      </c>
      <c r="N271" s="483"/>
      <c r="O271" s="483"/>
      <c r="P271" s="670">
        <v>255</v>
      </c>
      <c r="Q271" s="670"/>
      <c r="R271" s="161"/>
      <c r="S271" s="161"/>
      <c r="T271" s="162" t="e">
        <f t="shared" si="139"/>
        <v>#DIV/0!</v>
      </c>
      <c r="U271" s="162">
        <f t="shared" si="140"/>
        <v>0</v>
      </c>
      <c r="V271" s="162">
        <f t="shared" si="141"/>
        <v>0</v>
      </c>
      <c r="W271" s="162">
        <f t="shared" si="142"/>
        <v>0</v>
      </c>
      <c r="X271" s="163">
        <f>IF(P271="nio",0,IF(P271&gt;0,VLOOKUP(I271,'3-Productie normen'!A:N,VLOOKUP(P271,'3-Productie normen'!Q:R,2,FALSE),FALSE)))</f>
        <v>0</v>
      </c>
      <c r="Y271" s="163">
        <f t="shared" si="143"/>
        <v>0</v>
      </c>
      <c r="Z271" s="163">
        <f t="shared" si="144"/>
        <v>0</v>
      </c>
      <c r="AA271" s="163">
        <f t="shared" si="145"/>
        <v>0</v>
      </c>
      <c r="AB271" s="164" t="str">
        <f>VLOOKUP(I271,'3-Productie normen'!A:N,10,FALSE)</f>
        <v>V</v>
      </c>
      <c r="AC271" s="164"/>
      <c r="AE271" s="128">
        <f t="shared" si="146"/>
        <v>3570</v>
      </c>
    </row>
    <row r="272" spans="1:31" ht="14.1" customHeight="1">
      <c r="A272" s="145">
        <v>274</v>
      </c>
      <c r="B272" s="159" t="s">
        <v>291</v>
      </c>
      <c r="C272" s="625"/>
      <c r="D272" s="536" t="s">
        <v>335</v>
      </c>
      <c r="E272" s="125" t="s">
        <v>312</v>
      </c>
      <c r="F272" s="125" t="s">
        <v>334</v>
      </c>
      <c r="G272" s="125"/>
      <c r="H272" s="125"/>
      <c r="I272" s="125" t="s">
        <v>769</v>
      </c>
      <c r="J272" s="160" t="s">
        <v>529</v>
      </c>
      <c r="K272" s="545">
        <v>51</v>
      </c>
      <c r="L272" s="483">
        <v>1</v>
      </c>
      <c r="M272" s="483">
        <v>1</v>
      </c>
      <c r="N272" s="483"/>
      <c r="O272" s="483"/>
      <c r="P272" s="670">
        <v>52</v>
      </c>
      <c r="Q272" s="670"/>
      <c r="R272" s="161"/>
      <c r="S272" s="161"/>
      <c r="T272" s="162" t="e">
        <f t="shared" si="139"/>
        <v>#DIV/0!</v>
      </c>
      <c r="U272" s="162">
        <f t="shared" si="140"/>
        <v>0</v>
      </c>
      <c r="V272" s="162">
        <f t="shared" si="141"/>
        <v>0</v>
      </c>
      <c r="W272" s="162">
        <f t="shared" si="142"/>
        <v>0</v>
      </c>
      <c r="X272" s="163">
        <f>IF(P272="nio",0,IF(P272&gt;0,VLOOKUP(I272,'3-Productie normen'!A:N,VLOOKUP(P272,'3-Productie normen'!Q:R,2,FALSE),FALSE)))</f>
        <v>0</v>
      </c>
      <c r="Y272" s="163">
        <f t="shared" si="143"/>
        <v>0</v>
      </c>
      <c r="Z272" s="163">
        <f t="shared" si="144"/>
        <v>0</v>
      </c>
      <c r="AA272" s="163">
        <f t="shared" si="145"/>
        <v>0</v>
      </c>
      <c r="AB272" s="164" t="str">
        <f>VLOOKUP(I272,'3-Productie normen'!A:N,10,FALSE)</f>
        <v>B</v>
      </c>
      <c r="AC272" s="164"/>
      <c r="AE272" s="128">
        <f t="shared" si="146"/>
        <v>2652</v>
      </c>
    </row>
    <row r="273" spans="1:31" s="165" customFormat="1" ht="14.1" customHeight="1">
      <c r="A273" s="145">
        <v>275</v>
      </c>
      <c r="B273" s="159" t="s">
        <v>291</v>
      </c>
      <c r="C273" s="625"/>
      <c r="D273" s="536" t="s">
        <v>338</v>
      </c>
      <c r="E273" s="159" t="s">
        <v>312</v>
      </c>
      <c r="F273" s="159" t="s">
        <v>334</v>
      </c>
      <c r="G273" s="159"/>
      <c r="H273" s="159"/>
      <c r="I273" s="159" t="s">
        <v>769</v>
      </c>
      <c r="J273" s="160" t="s">
        <v>529</v>
      </c>
      <c r="K273" s="545">
        <v>17</v>
      </c>
      <c r="L273" s="483">
        <v>1</v>
      </c>
      <c r="M273" s="483">
        <v>1</v>
      </c>
      <c r="N273" s="483"/>
      <c r="O273" s="483"/>
      <c r="P273" s="670">
        <v>52</v>
      </c>
      <c r="Q273" s="670"/>
      <c r="R273" s="161"/>
      <c r="S273" s="161"/>
      <c r="T273" s="162" t="e">
        <f t="shared" ref="T273" si="147">IF(P273="nio",0,IF(P273&gt;0,P273*K273/X273,0))*L273</f>
        <v>#DIV/0!</v>
      </c>
      <c r="U273" s="162">
        <f t="shared" ref="U273" si="148">IF(Q273&gt;0,Q273*K273/Y273,0)*M273</f>
        <v>0</v>
      </c>
      <c r="V273" s="162">
        <f t="shared" ref="V273" si="149">IF(R273&gt;0,R273*K273/Z273,0)*N273</f>
        <v>0</v>
      </c>
      <c r="W273" s="162">
        <f t="shared" ref="W273" si="150">IF(S273&gt;0,S273*K273/AA273,0)*O273</f>
        <v>0</v>
      </c>
      <c r="X273" s="163">
        <f>IF(P273="nio",0,IF(P273&gt;0,VLOOKUP(I273,'3-Productie normen'!A:N,VLOOKUP(P273,'3-Productie normen'!Q:R,2,FALSE),FALSE)))</f>
        <v>0</v>
      </c>
      <c r="Y273" s="163">
        <f t="shared" ref="Y273" si="151">IF(Q273&gt;0,X273*$Y$8,0)</f>
        <v>0</v>
      </c>
      <c r="Z273" s="163">
        <f t="shared" ref="Z273" si="152">IF(R273&gt;0,X273*$Z$8,0)</f>
        <v>0</v>
      </c>
      <c r="AA273" s="163">
        <f t="shared" ref="AA273" si="153">IF(S273&gt;0,X273*$AA$8,0)</f>
        <v>0</v>
      </c>
      <c r="AB273" s="164" t="str">
        <f>VLOOKUP(I273,'3-Productie normen'!A:N,10,FALSE)</f>
        <v>B</v>
      </c>
      <c r="AC273" s="164"/>
      <c r="AD273" s="4"/>
      <c r="AE273" s="128">
        <f>SUM(P273:S273)*K273</f>
        <v>884</v>
      </c>
    </row>
    <row r="274" spans="1:31" s="47" customFormat="1" ht="14.1" customHeight="1">
      <c r="A274" s="145">
        <v>276</v>
      </c>
      <c r="B274" s="159" t="s">
        <v>291</v>
      </c>
      <c r="C274" s="625"/>
      <c r="D274" s="536" t="s">
        <v>339</v>
      </c>
      <c r="E274" s="125" t="s">
        <v>312</v>
      </c>
      <c r="F274" s="125" t="s">
        <v>334</v>
      </c>
      <c r="G274" s="125"/>
      <c r="H274" s="125"/>
      <c r="I274" s="125" t="s">
        <v>769</v>
      </c>
      <c r="J274" s="160" t="s">
        <v>529</v>
      </c>
      <c r="K274" s="545">
        <v>17</v>
      </c>
      <c r="L274" s="483">
        <v>1</v>
      </c>
      <c r="M274" s="483">
        <v>1</v>
      </c>
      <c r="N274" s="483"/>
      <c r="O274" s="483"/>
      <c r="P274" s="670">
        <v>52</v>
      </c>
      <c r="Q274" s="670"/>
      <c r="R274" s="161"/>
      <c r="S274" s="161"/>
      <c r="T274" s="162" t="e">
        <f t="shared" si="139"/>
        <v>#DIV/0!</v>
      </c>
      <c r="U274" s="162">
        <f t="shared" si="140"/>
        <v>0</v>
      </c>
      <c r="V274" s="162">
        <f t="shared" si="141"/>
        <v>0</v>
      </c>
      <c r="W274" s="162">
        <f t="shared" si="142"/>
        <v>0</v>
      </c>
      <c r="X274" s="163">
        <f>IF(P274="nio",0,IF(P274&gt;0,VLOOKUP(I274,'3-Productie normen'!A:N,VLOOKUP(P274,'3-Productie normen'!Q:R,2,FALSE),FALSE)))</f>
        <v>0</v>
      </c>
      <c r="Y274" s="163">
        <f t="shared" si="143"/>
        <v>0</v>
      </c>
      <c r="Z274" s="163">
        <f t="shared" si="144"/>
        <v>0</v>
      </c>
      <c r="AA274" s="163">
        <f t="shared" si="145"/>
        <v>0</v>
      </c>
      <c r="AB274" s="164" t="str">
        <f>VLOOKUP(I274,'3-Productie normen'!A:N,10,FALSE)</f>
        <v>B</v>
      </c>
      <c r="AC274" s="164"/>
      <c r="AD274" s="4"/>
      <c r="AE274" s="128">
        <f t="shared" si="146"/>
        <v>884</v>
      </c>
    </row>
    <row r="275" spans="1:31" ht="14.1" customHeight="1">
      <c r="A275" s="145">
        <v>277</v>
      </c>
      <c r="B275" s="159" t="s">
        <v>291</v>
      </c>
      <c r="C275" s="625"/>
      <c r="D275" s="536" t="s">
        <v>340</v>
      </c>
      <c r="E275" s="125" t="s">
        <v>312</v>
      </c>
      <c r="F275" s="125" t="s">
        <v>334</v>
      </c>
      <c r="G275" s="125"/>
      <c r="H275" s="125"/>
      <c r="I275" s="160" t="s">
        <v>769</v>
      </c>
      <c r="J275" s="160" t="s">
        <v>529</v>
      </c>
      <c r="K275" s="545">
        <v>17</v>
      </c>
      <c r="L275" s="483">
        <v>1</v>
      </c>
      <c r="M275" s="483">
        <v>1</v>
      </c>
      <c r="N275" s="483"/>
      <c r="O275" s="483"/>
      <c r="P275" s="670">
        <v>52</v>
      </c>
      <c r="Q275" s="670"/>
      <c r="R275" s="161"/>
      <c r="S275" s="161"/>
      <c r="T275" s="162" t="e">
        <f t="shared" si="139"/>
        <v>#DIV/0!</v>
      </c>
      <c r="U275" s="162">
        <f t="shared" si="140"/>
        <v>0</v>
      </c>
      <c r="V275" s="162">
        <f t="shared" si="141"/>
        <v>0</v>
      </c>
      <c r="W275" s="162">
        <f t="shared" si="142"/>
        <v>0</v>
      </c>
      <c r="X275" s="163">
        <f>IF(P275="nio",0,IF(P275&gt;0,VLOOKUP(I275,'3-Productie normen'!A:N,VLOOKUP(P275,'3-Productie normen'!Q:R,2,FALSE),FALSE)))</f>
        <v>0</v>
      </c>
      <c r="Y275" s="163">
        <f t="shared" si="143"/>
        <v>0</v>
      </c>
      <c r="Z275" s="163">
        <f t="shared" si="144"/>
        <v>0</v>
      </c>
      <c r="AA275" s="163">
        <f t="shared" si="145"/>
        <v>0</v>
      </c>
      <c r="AB275" s="164" t="str">
        <f>VLOOKUP(I275,'3-Productie normen'!A:N,10,FALSE)</f>
        <v>B</v>
      </c>
      <c r="AC275" s="164"/>
      <c r="AE275" s="128">
        <f t="shared" si="146"/>
        <v>884</v>
      </c>
    </row>
    <row r="276" spans="1:31" ht="14.1" customHeight="1">
      <c r="A276" s="145">
        <v>278</v>
      </c>
      <c r="B276" s="159" t="s">
        <v>291</v>
      </c>
      <c r="C276" s="625"/>
      <c r="D276" s="536" t="s">
        <v>341</v>
      </c>
      <c r="E276" s="159" t="s">
        <v>312</v>
      </c>
      <c r="F276" s="159" t="s">
        <v>334</v>
      </c>
      <c r="G276" s="125"/>
      <c r="H276" s="125"/>
      <c r="I276" s="169" t="s">
        <v>769</v>
      </c>
      <c r="J276" s="661" t="s">
        <v>529</v>
      </c>
      <c r="K276" s="545">
        <v>17</v>
      </c>
      <c r="L276" s="483">
        <v>1</v>
      </c>
      <c r="M276" s="483">
        <v>1</v>
      </c>
      <c r="N276" s="483"/>
      <c r="O276" s="483"/>
      <c r="P276" s="670">
        <v>52</v>
      </c>
      <c r="Q276" s="670"/>
      <c r="R276" s="161"/>
      <c r="S276" s="161"/>
      <c r="T276" s="162" t="e">
        <f t="shared" si="139"/>
        <v>#DIV/0!</v>
      </c>
      <c r="U276" s="162">
        <f t="shared" si="140"/>
        <v>0</v>
      </c>
      <c r="V276" s="162">
        <f t="shared" si="141"/>
        <v>0</v>
      </c>
      <c r="W276" s="162">
        <f t="shared" si="142"/>
        <v>0</v>
      </c>
      <c r="X276" s="163">
        <f>IF(P276="nio",0,IF(P276&gt;0,VLOOKUP(I276,'3-Productie normen'!A:N,VLOOKUP(P276,'3-Productie normen'!Q:R,2,FALSE),FALSE)))</f>
        <v>0</v>
      </c>
      <c r="Y276" s="163">
        <f t="shared" si="143"/>
        <v>0</v>
      </c>
      <c r="Z276" s="163">
        <f t="shared" si="144"/>
        <v>0</v>
      </c>
      <c r="AA276" s="163">
        <f t="shared" si="145"/>
        <v>0</v>
      </c>
      <c r="AB276" s="164" t="str">
        <f>VLOOKUP(I276,'3-Productie normen'!A:N,10,FALSE)</f>
        <v>B</v>
      </c>
      <c r="AC276" s="164"/>
      <c r="AE276" s="128">
        <f t="shared" si="146"/>
        <v>884</v>
      </c>
    </row>
    <row r="277" spans="1:31" ht="14.1" customHeight="1">
      <c r="A277" s="145">
        <v>279</v>
      </c>
      <c r="B277" s="159" t="s">
        <v>291</v>
      </c>
      <c r="C277" s="625"/>
      <c r="D277" s="536" t="s">
        <v>342</v>
      </c>
      <c r="E277" s="159" t="s">
        <v>312</v>
      </c>
      <c r="F277" s="159" t="s">
        <v>334</v>
      </c>
      <c r="G277" s="125"/>
      <c r="H277" s="125"/>
      <c r="I277" s="169" t="s">
        <v>769</v>
      </c>
      <c r="J277" s="661" t="s">
        <v>529</v>
      </c>
      <c r="K277" s="545">
        <v>17</v>
      </c>
      <c r="L277" s="483">
        <v>1</v>
      </c>
      <c r="M277" s="483">
        <v>1</v>
      </c>
      <c r="N277" s="483"/>
      <c r="O277" s="483"/>
      <c r="P277" s="670">
        <v>52</v>
      </c>
      <c r="Q277" s="670"/>
      <c r="R277" s="161"/>
      <c r="S277" s="161"/>
      <c r="T277" s="162" t="e">
        <f t="shared" si="139"/>
        <v>#DIV/0!</v>
      </c>
      <c r="U277" s="162">
        <f t="shared" si="140"/>
        <v>0</v>
      </c>
      <c r="V277" s="162">
        <f t="shared" si="141"/>
        <v>0</v>
      </c>
      <c r="W277" s="162">
        <f t="shared" si="142"/>
        <v>0</v>
      </c>
      <c r="X277" s="163">
        <f>IF(P277="nio",0,IF(P277&gt;0,VLOOKUP(I277,'3-Productie normen'!A:N,VLOOKUP(P277,'3-Productie normen'!Q:R,2,FALSE),FALSE)))</f>
        <v>0</v>
      </c>
      <c r="Y277" s="163">
        <f t="shared" si="143"/>
        <v>0</v>
      </c>
      <c r="Z277" s="163">
        <f t="shared" si="144"/>
        <v>0</v>
      </c>
      <c r="AA277" s="163">
        <f t="shared" si="145"/>
        <v>0</v>
      </c>
      <c r="AB277" s="164" t="str">
        <f>VLOOKUP(I277,'3-Productie normen'!A:N,10,FALSE)</f>
        <v>B</v>
      </c>
      <c r="AC277" s="164"/>
      <c r="AE277" s="128">
        <f t="shared" si="146"/>
        <v>884</v>
      </c>
    </row>
    <row r="278" spans="1:31" ht="14.1" customHeight="1">
      <c r="A278" s="145">
        <v>280</v>
      </c>
      <c r="B278" s="159" t="s">
        <v>291</v>
      </c>
      <c r="C278" s="625"/>
      <c r="D278" s="536" t="s">
        <v>343</v>
      </c>
      <c r="E278" s="159" t="s">
        <v>312</v>
      </c>
      <c r="F278" s="159" t="s">
        <v>334</v>
      </c>
      <c r="G278" s="125"/>
      <c r="H278" s="125"/>
      <c r="I278" s="159" t="s">
        <v>769</v>
      </c>
      <c r="J278" s="661" t="s">
        <v>529</v>
      </c>
      <c r="K278" s="545">
        <v>22</v>
      </c>
      <c r="L278" s="483">
        <v>1</v>
      </c>
      <c r="M278" s="483">
        <v>1</v>
      </c>
      <c r="N278" s="483"/>
      <c r="O278" s="483"/>
      <c r="P278" s="670">
        <v>52</v>
      </c>
      <c r="Q278" s="670"/>
      <c r="R278" s="161"/>
      <c r="S278" s="161"/>
      <c r="T278" s="162" t="e">
        <f t="shared" si="139"/>
        <v>#DIV/0!</v>
      </c>
      <c r="U278" s="162">
        <f t="shared" si="140"/>
        <v>0</v>
      </c>
      <c r="V278" s="162">
        <f t="shared" si="141"/>
        <v>0</v>
      </c>
      <c r="W278" s="162">
        <f t="shared" si="142"/>
        <v>0</v>
      </c>
      <c r="X278" s="163">
        <f>IF(P278="nio",0,IF(P278&gt;0,VLOOKUP(I278,'3-Productie normen'!A:N,VLOOKUP(P278,'3-Productie normen'!Q:R,2,FALSE),FALSE)))</f>
        <v>0</v>
      </c>
      <c r="Y278" s="163">
        <f t="shared" si="143"/>
        <v>0</v>
      </c>
      <c r="Z278" s="163">
        <f t="shared" si="144"/>
        <v>0</v>
      </c>
      <c r="AA278" s="163">
        <f t="shared" si="145"/>
        <v>0</v>
      </c>
      <c r="AB278" s="164" t="str">
        <f>VLOOKUP(I278,'3-Productie normen'!A:N,10,FALSE)</f>
        <v>B</v>
      </c>
      <c r="AC278" s="164"/>
      <c r="AE278" s="128">
        <f t="shared" si="146"/>
        <v>1144</v>
      </c>
    </row>
    <row r="279" spans="1:31" ht="14.1" customHeight="1">
      <c r="A279" s="145">
        <v>281</v>
      </c>
      <c r="B279" s="159" t="s">
        <v>291</v>
      </c>
      <c r="C279" s="625"/>
      <c r="D279" s="536" t="s">
        <v>344</v>
      </c>
      <c r="E279" s="160" t="s">
        <v>507</v>
      </c>
      <c r="F279" s="160" t="s">
        <v>406</v>
      </c>
      <c r="G279" s="125"/>
      <c r="H279" s="125"/>
      <c r="I279" s="159" t="s">
        <v>749</v>
      </c>
      <c r="J279" s="160" t="s">
        <v>354</v>
      </c>
      <c r="K279" s="545">
        <v>35</v>
      </c>
      <c r="L279" s="483">
        <v>1</v>
      </c>
      <c r="M279" s="483">
        <v>1</v>
      </c>
      <c r="N279" s="483"/>
      <c r="O279" s="483"/>
      <c r="P279" s="670">
        <v>255</v>
      </c>
      <c r="Q279" s="670"/>
      <c r="R279" s="161"/>
      <c r="S279" s="161"/>
      <c r="T279" s="162" t="e">
        <f t="shared" si="139"/>
        <v>#DIV/0!</v>
      </c>
      <c r="U279" s="162">
        <f t="shared" si="140"/>
        <v>0</v>
      </c>
      <c r="V279" s="162">
        <f t="shared" si="141"/>
        <v>0</v>
      </c>
      <c r="W279" s="162">
        <f t="shared" si="142"/>
        <v>0</v>
      </c>
      <c r="X279" s="163">
        <f>IF(P279="nio",0,IF(P279&gt;0,VLOOKUP(I279,'3-Productie normen'!A:N,VLOOKUP(P279,'3-Productie normen'!Q:R,2,FALSE),FALSE)))</f>
        <v>0</v>
      </c>
      <c r="Y279" s="163">
        <f t="shared" si="143"/>
        <v>0</v>
      </c>
      <c r="Z279" s="163">
        <f t="shared" si="144"/>
        <v>0</v>
      </c>
      <c r="AA279" s="163">
        <f t="shared" si="145"/>
        <v>0</v>
      </c>
      <c r="AB279" s="164" t="str">
        <f>VLOOKUP(I279,'3-Productie normen'!A:N,10,FALSE)</f>
        <v>V</v>
      </c>
      <c r="AC279" s="164"/>
      <c r="AE279" s="128">
        <f t="shared" si="146"/>
        <v>8925</v>
      </c>
    </row>
    <row r="280" spans="1:31" ht="14.1" customHeight="1">
      <c r="A280" s="145">
        <v>282</v>
      </c>
      <c r="B280" s="159" t="s">
        <v>291</v>
      </c>
      <c r="C280" s="625"/>
      <c r="D280" s="536" t="s">
        <v>345</v>
      </c>
      <c r="E280" s="160" t="s">
        <v>312</v>
      </c>
      <c r="F280" s="160" t="s">
        <v>334</v>
      </c>
      <c r="G280" s="125"/>
      <c r="H280" s="125"/>
      <c r="I280" s="169" t="s">
        <v>769</v>
      </c>
      <c r="J280" s="160" t="s">
        <v>529</v>
      </c>
      <c r="K280" s="545">
        <v>17</v>
      </c>
      <c r="L280" s="483">
        <v>1</v>
      </c>
      <c r="M280" s="483">
        <v>1</v>
      </c>
      <c r="N280" s="483"/>
      <c r="O280" s="483"/>
      <c r="P280" s="670">
        <v>52</v>
      </c>
      <c r="Q280" s="670"/>
      <c r="R280" s="161"/>
      <c r="S280" s="161"/>
      <c r="T280" s="162" t="e">
        <f t="shared" si="139"/>
        <v>#DIV/0!</v>
      </c>
      <c r="U280" s="162">
        <f t="shared" si="140"/>
        <v>0</v>
      </c>
      <c r="V280" s="162">
        <f t="shared" si="141"/>
        <v>0</v>
      </c>
      <c r="W280" s="162">
        <f t="shared" si="142"/>
        <v>0</v>
      </c>
      <c r="X280" s="163">
        <f>IF(P280="nio",0,IF(P280&gt;0,VLOOKUP(I280,'3-Productie normen'!A:N,VLOOKUP(P280,'3-Productie normen'!Q:R,2,FALSE),FALSE)))</f>
        <v>0</v>
      </c>
      <c r="Y280" s="163">
        <f t="shared" si="143"/>
        <v>0</v>
      </c>
      <c r="Z280" s="163">
        <f t="shared" si="144"/>
        <v>0</v>
      </c>
      <c r="AA280" s="163">
        <f t="shared" si="145"/>
        <v>0</v>
      </c>
      <c r="AB280" s="164" t="str">
        <f>VLOOKUP(I280,'3-Productie normen'!A:N,10,FALSE)</f>
        <v>B</v>
      </c>
      <c r="AC280" s="164"/>
      <c r="AE280" s="128">
        <f t="shared" si="146"/>
        <v>884</v>
      </c>
    </row>
    <row r="281" spans="1:31" ht="14.1" customHeight="1">
      <c r="A281" s="145">
        <v>283</v>
      </c>
      <c r="B281" s="159" t="s">
        <v>291</v>
      </c>
      <c r="C281" s="625"/>
      <c r="D281" s="536" t="s">
        <v>348</v>
      </c>
      <c r="E281" s="160" t="s">
        <v>312</v>
      </c>
      <c r="F281" s="160" t="s">
        <v>334</v>
      </c>
      <c r="G281" s="125"/>
      <c r="H281" s="125"/>
      <c r="I281" s="169" t="s">
        <v>769</v>
      </c>
      <c r="J281" s="160" t="s">
        <v>529</v>
      </c>
      <c r="K281" s="545">
        <v>17</v>
      </c>
      <c r="L281" s="483">
        <v>1</v>
      </c>
      <c r="M281" s="483">
        <v>1</v>
      </c>
      <c r="N281" s="483"/>
      <c r="O281" s="483"/>
      <c r="P281" s="670">
        <v>52</v>
      </c>
      <c r="Q281" s="670"/>
      <c r="R281" s="161"/>
      <c r="S281" s="161"/>
      <c r="T281" s="162" t="e">
        <f t="shared" si="139"/>
        <v>#DIV/0!</v>
      </c>
      <c r="U281" s="162">
        <f t="shared" si="140"/>
        <v>0</v>
      </c>
      <c r="V281" s="162">
        <f t="shared" si="141"/>
        <v>0</v>
      </c>
      <c r="W281" s="162">
        <f t="shared" si="142"/>
        <v>0</v>
      </c>
      <c r="X281" s="163">
        <f>IF(P281="nio",0,IF(P281&gt;0,VLOOKUP(I281,'3-Productie normen'!A:N,VLOOKUP(P281,'3-Productie normen'!Q:R,2,FALSE),FALSE)))</f>
        <v>0</v>
      </c>
      <c r="Y281" s="163">
        <f t="shared" si="143"/>
        <v>0</v>
      </c>
      <c r="Z281" s="163">
        <f t="shared" si="144"/>
        <v>0</v>
      </c>
      <c r="AA281" s="163">
        <f t="shared" si="145"/>
        <v>0</v>
      </c>
      <c r="AB281" s="164" t="str">
        <f>VLOOKUP(I281,'3-Productie normen'!A:N,10,FALSE)</f>
        <v>B</v>
      </c>
      <c r="AC281" s="164"/>
      <c r="AE281" s="128">
        <f t="shared" si="146"/>
        <v>884</v>
      </c>
    </row>
    <row r="282" spans="1:31" ht="14.1" customHeight="1">
      <c r="A282" s="145">
        <v>284</v>
      </c>
      <c r="B282" s="159" t="s">
        <v>291</v>
      </c>
      <c r="C282" s="625"/>
      <c r="D282" s="536" t="s">
        <v>351</v>
      </c>
      <c r="E282" s="160" t="s">
        <v>312</v>
      </c>
      <c r="F282" s="160" t="s">
        <v>334</v>
      </c>
      <c r="G282" s="125"/>
      <c r="H282" s="125"/>
      <c r="I282" s="169" t="s">
        <v>769</v>
      </c>
      <c r="J282" s="160" t="s">
        <v>529</v>
      </c>
      <c r="K282" s="545">
        <v>17</v>
      </c>
      <c r="L282" s="483">
        <v>1</v>
      </c>
      <c r="M282" s="483">
        <v>1</v>
      </c>
      <c r="N282" s="483"/>
      <c r="O282" s="483"/>
      <c r="P282" s="670">
        <v>52</v>
      </c>
      <c r="Q282" s="670"/>
      <c r="R282" s="161"/>
      <c r="S282" s="161"/>
      <c r="T282" s="162" t="e">
        <f t="shared" si="139"/>
        <v>#DIV/0!</v>
      </c>
      <c r="U282" s="162">
        <f t="shared" si="140"/>
        <v>0</v>
      </c>
      <c r="V282" s="162">
        <f t="shared" si="141"/>
        <v>0</v>
      </c>
      <c r="W282" s="162">
        <f t="shared" si="142"/>
        <v>0</v>
      </c>
      <c r="X282" s="163">
        <f>IF(P282="nio",0,IF(P282&gt;0,VLOOKUP(I282,'3-Productie normen'!A:N,VLOOKUP(P282,'3-Productie normen'!Q:R,2,FALSE),FALSE)))</f>
        <v>0</v>
      </c>
      <c r="Y282" s="163">
        <f t="shared" si="143"/>
        <v>0</v>
      </c>
      <c r="Z282" s="163">
        <f t="shared" si="144"/>
        <v>0</v>
      </c>
      <c r="AA282" s="163">
        <f t="shared" si="145"/>
        <v>0</v>
      </c>
      <c r="AB282" s="164" t="str">
        <f>VLOOKUP(I282,'3-Productie normen'!A:N,10,FALSE)</f>
        <v>B</v>
      </c>
      <c r="AC282" s="164"/>
      <c r="AE282" s="128">
        <f t="shared" si="146"/>
        <v>884</v>
      </c>
    </row>
    <row r="283" spans="1:31" ht="14.1" customHeight="1">
      <c r="A283" s="145">
        <v>285</v>
      </c>
      <c r="B283" s="159" t="s">
        <v>291</v>
      </c>
      <c r="C283" s="659"/>
      <c r="D283" s="660" t="s">
        <v>352</v>
      </c>
      <c r="E283" s="661" t="s">
        <v>312</v>
      </c>
      <c r="F283" s="661" t="s">
        <v>334</v>
      </c>
      <c r="G283" s="125"/>
      <c r="H283" s="125"/>
      <c r="I283" s="169" t="s">
        <v>769</v>
      </c>
      <c r="J283" s="674" t="s">
        <v>529</v>
      </c>
      <c r="K283" s="673">
        <v>17</v>
      </c>
      <c r="L283" s="483">
        <v>1</v>
      </c>
      <c r="M283" s="483">
        <v>1</v>
      </c>
      <c r="N283" s="483"/>
      <c r="O283" s="483"/>
      <c r="P283" s="670">
        <v>52</v>
      </c>
      <c r="Q283" s="670"/>
      <c r="R283" s="161"/>
      <c r="S283" s="161"/>
      <c r="T283" s="162" t="e">
        <f t="shared" si="139"/>
        <v>#DIV/0!</v>
      </c>
      <c r="U283" s="162">
        <f t="shared" si="140"/>
        <v>0</v>
      </c>
      <c r="V283" s="162">
        <f t="shared" si="141"/>
        <v>0</v>
      </c>
      <c r="W283" s="162">
        <f t="shared" si="142"/>
        <v>0</v>
      </c>
      <c r="X283" s="163">
        <f>IF(P283="nio",0,IF(P283&gt;0,VLOOKUP(I283,'3-Productie normen'!A:N,VLOOKUP(P283,'3-Productie normen'!Q:R,2,FALSE),FALSE)))</f>
        <v>0</v>
      </c>
      <c r="Y283" s="163">
        <f t="shared" si="143"/>
        <v>0</v>
      </c>
      <c r="Z283" s="163">
        <f t="shared" si="144"/>
        <v>0</v>
      </c>
      <c r="AA283" s="163">
        <f t="shared" si="145"/>
        <v>0</v>
      </c>
      <c r="AB283" s="164" t="str">
        <f>VLOOKUP(I283,'3-Productie normen'!A:N,10,FALSE)</f>
        <v>B</v>
      </c>
      <c r="AC283" s="164"/>
      <c r="AE283" s="128">
        <f t="shared" si="146"/>
        <v>884</v>
      </c>
    </row>
    <row r="284" spans="1:31" ht="14.1" customHeight="1">
      <c r="A284" s="145">
        <v>286</v>
      </c>
      <c r="B284" s="159" t="s">
        <v>291</v>
      </c>
      <c r="C284" s="659"/>
      <c r="D284" s="660" t="s">
        <v>492</v>
      </c>
      <c r="E284" s="661" t="s">
        <v>312</v>
      </c>
      <c r="F284" s="661" t="s">
        <v>334</v>
      </c>
      <c r="G284" s="125"/>
      <c r="H284" s="125"/>
      <c r="I284" s="169" t="s">
        <v>769</v>
      </c>
      <c r="J284" s="674" t="s">
        <v>529</v>
      </c>
      <c r="K284" s="673">
        <v>17</v>
      </c>
      <c r="L284" s="483">
        <v>1</v>
      </c>
      <c r="M284" s="483">
        <v>1</v>
      </c>
      <c r="N284" s="483"/>
      <c r="O284" s="483"/>
      <c r="P284" s="670">
        <v>52</v>
      </c>
      <c r="Q284" s="670"/>
      <c r="R284" s="161"/>
      <c r="S284" s="161"/>
      <c r="T284" s="162" t="e">
        <f t="shared" si="139"/>
        <v>#DIV/0!</v>
      </c>
      <c r="U284" s="162">
        <f t="shared" si="140"/>
        <v>0</v>
      </c>
      <c r="V284" s="162">
        <f t="shared" si="141"/>
        <v>0</v>
      </c>
      <c r="W284" s="162">
        <f t="shared" si="142"/>
        <v>0</v>
      </c>
      <c r="X284" s="163">
        <f>IF(P284="nio",0,IF(P284&gt;0,VLOOKUP(I284,'3-Productie normen'!A:N,VLOOKUP(P284,'3-Productie normen'!Q:R,2,FALSE),FALSE)))</f>
        <v>0</v>
      </c>
      <c r="Y284" s="163">
        <f t="shared" si="143"/>
        <v>0</v>
      </c>
      <c r="Z284" s="163">
        <f t="shared" si="144"/>
        <v>0</v>
      </c>
      <c r="AA284" s="163">
        <f t="shared" si="145"/>
        <v>0</v>
      </c>
      <c r="AB284" s="164" t="str">
        <f>VLOOKUP(I284,'3-Productie normen'!A:N,10,FALSE)</f>
        <v>B</v>
      </c>
      <c r="AC284" s="164"/>
      <c r="AE284" s="128">
        <f t="shared" si="146"/>
        <v>884</v>
      </c>
    </row>
    <row r="285" spans="1:31" ht="14.1" customHeight="1">
      <c r="A285" s="145">
        <v>287</v>
      </c>
      <c r="B285" s="159" t="s">
        <v>291</v>
      </c>
      <c r="C285" s="659"/>
      <c r="D285" s="660" t="s">
        <v>412</v>
      </c>
      <c r="E285" s="661" t="s">
        <v>312</v>
      </c>
      <c r="F285" s="661" t="s">
        <v>334</v>
      </c>
      <c r="G285" s="125"/>
      <c r="H285" s="125"/>
      <c r="I285" s="169" t="s">
        <v>769</v>
      </c>
      <c r="J285" s="674" t="s">
        <v>529</v>
      </c>
      <c r="K285" s="673">
        <v>17</v>
      </c>
      <c r="L285" s="483">
        <v>1</v>
      </c>
      <c r="M285" s="483">
        <v>1</v>
      </c>
      <c r="N285" s="483"/>
      <c r="O285" s="483"/>
      <c r="P285" s="670">
        <v>52</v>
      </c>
      <c r="Q285" s="670"/>
      <c r="R285" s="161"/>
      <c r="S285" s="161"/>
      <c r="T285" s="162" t="e">
        <f t="shared" si="139"/>
        <v>#DIV/0!</v>
      </c>
      <c r="U285" s="162">
        <f t="shared" si="140"/>
        <v>0</v>
      </c>
      <c r="V285" s="162">
        <f t="shared" si="141"/>
        <v>0</v>
      </c>
      <c r="W285" s="162">
        <f t="shared" si="142"/>
        <v>0</v>
      </c>
      <c r="X285" s="163">
        <f>IF(P285="nio",0,IF(P285&gt;0,VLOOKUP(I285,'3-Productie normen'!A:N,VLOOKUP(P285,'3-Productie normen'!Q:R,2,FALSE),FALSE)))</f>
        <v>0</v>
      </c>
      <c r="Y285" s="163">
        <f t="shared" si="143"/>
        <v>0</v>
      </c>
      <c r="Z285" s="163">
        <f t="shared" si="144"/>
        <v>0</v>
      </c>
      <c r="AA285" s="163">
        <f t="shared" si="145"/>
        <v>0</v>
      </c>
      <c r="AB285" s="164" t="str">
        <f>VLOOKUP(I285,'3-Productie normen'!A:N,10,FALSE)</f>
        <v>B</v>
      </c>
      <c r="AC285" s="164"/>
      <c r="AE285" s="128">
        <f t="shared" si="146"/>
        <v>884</v>
      </c>
    </row>
    <row r="286" spans="1:31" ht="14.1" customHeight="1">
      <c r="A286" s="145">
        <v>288</v>
      </c>
      <c r="B286" s="159" t="s">
        <v>291</v>
      </c>
      <c r="C286" s="659"/>
      <c r="D286" s="660" t="s">
        <v>413</v>
      </c>
      <c r="E286" s="661" t="s">
        <v>312</v>
      </c>
      <c r="F286" s="661" t="s">
        <v>334</v>
      </c>
      <c r="G286" s="125"/>
      <c r="H286" s="125"/>
      <c r="I286" s="169" t="s">
        <v>769</v>
      </c>
      <c r="J286" s="674" t="s">
        <v>529</v>
      </c>
      <c r="K286" s="673">
        <v>32</v>
      </c>
      <c r="L286" s="483">
        <v>1</v>
      </c>
      <c r="M286" s="483">
        <v>1</v>
      </c>
      <c r="N286" s="483"/>
      <c r="O286" s="483"/>
      <c r="P286" s="670">
        <v>52</v>
      </c>
      <c r="Q286" s="670"/>
      <c r="R286" s="161"/>
      <c r="S286" s="161"/>
      <c r="T286" s="162" t="e">
        <f t="shared" si="139"/>
        <v>#DIV/0!</v>
      </c>
      <c r="U286" s="162">
        <f t="shared" si="140"/>
        <v>0</v>
      </c>
      <c r="V286" s="162">
        <f t="shared" si="141"/>
        <v>0</v>
      </c>
      <c r="W286" s="162">
        <f t="shared" si="142"/>
        <v>0</v>
      </c>
      <c r="X286" s="163">
        <f>IF(P286="nio",0,IF(P286&gt;0,VLOOKUP(I286,'3-Productie normen'!A:N,VLOOKUP(P286,'3-Productie normen'!Q:R,2,FALSE),FALSE)))</f>
        <v>0</v>
      </c>
      <c r="Y286" s="163">
        <f t="shared" si="143"/>
        <v>0</v>
      </c>
      <c r="Z286" s="163">
        <f t="shared" si="144"/>
        <v>0</v>
      </c>
      <c r="AA286" s="163">
        <f t="shared" si="145"/>
        <v>0</v>
      </c>
      <c r="AB286" s="164" t="str">
        <f>VLOOKUP(I286,'3-Productie normen'!A:N,10,FALSE)</f>
        <v>B</v>
      </c>
      <c r="AC286" s="164"/>
      <c r="AE286" s="128">
        <f t="shared" si="146"/>
        <v>1664</v>
      </c>
    </row>
    <row r="287" spans="1:31" ht="14.1" customHeight="1">
      <c r="A287" s="145">
        <v>289</v>
      </c>
      <c r="B287" s="159" t="s">
        <v>291</v>
      </c>
      <c r="C287" s="659"/>
      <c r="D287" s="660" t="s">
        <v>414</v>
      </c>
      <c r="E287" s="661" t="s">
        <v>374</v>
      </c>
      <c r="F287" s="661" t="s">
        <v>530</v>
      </c>
      <c r="G287" s="125"/>
      <c r="H287" s="125"/>
      <c r="I287" s="159" t="s">
        <v>749</v>
      </c>
      <c r="J287" s="674" t="s">
        <v>1315</v>
      </c>
      <c r="K287" s="673">
        <v>34</v>
      </c>
      <c r="L287" s="483">
        <v>1</v>
      </c>
      <c r="M287" s="483">
        <v>1</v>
      </c>
      <c r="N287" s="483"/>
      <c r="O287" s="483"/>
      <c r="P287" s="670">
        <v>52</v>
      </c>
      <c r="Q287" s="670"/>
      <c r="R287" s="161"/>
      <c r="S287" s="161"/>
      <c r="T287" s="162" t="e">
        <f t="shared" si="139"/>
        <v>#DIV/0!</v>
      </c>
      <c r="U287" s="162">
        <f t="shared" si="140"/>
        <v>0</v>
      </c>
      <c r="V287" s="162">
        <f t="shared" si="141"/>
        <v>0</v>
      </c>
      <c r="W287" s="162">
        <f t="shared" si="142"/>
        <v>0</v>
      </c>
      <c r="X287" s="163">
        <f>IF(P287="nio",0,IF(P287&gt;0,VLOOKUP(I287,'3-Productie normen'!A:N,VLOOKUP(P287,'3-Productie normen'!Q:R,2,FALSE),FALSE)))</f>
        <v>0</v>
      </c>
      <c r="Y287" s="163">
        <f t="shared" si="143"/>
        <v>0</v>
      </c>
      <c r="Z287" s="163">
        <f t="shared" si="144"/>
        <v>0</v>
      </c>
      <c r="AA287" s="163">
        <f t="shared" si="145"/>
        <v>0</v>
      </c>
      <c r="AB287" s="164" t="str">
        <f>VLOOKUP(I287,'3-Productie normen'!A:N,10,FALSE)</f>
        <v>V</v>
      </c>
      <c r="AC287" s="164"/>
      <c r="AE287" s="128">
        <f t="shared" si="146"/>
        <v>1768</v>
      </c>
    </row>
    <row r="288" spans="1:31" ht="14.1" customHeight="1">
      <c r="A288" s="145">
        <v>290</v>
      </c>
      <c r="B288" s="159" t="s">
        <v>291</v>
      </c>
      <c r="C288" s="659"/>
      <c r="D288" s="660" t="s">
        <v>415</v>
      </c>
      <c r="E288" s="661" t="s">
        <v>531</v>
      </c>
      <c r="F288" s="661" t="s">
        <v>532</v>
      </c>
      <c r="G288" s="125"/>
      <c r="H288" s="125"/>
      <c r="I288" s="169" t="s">
        <v>749</v>
      </c>
      <c r="J288" s="661" t="s">
        <v>1315</v>
      </c>
      <c r="K288" s="673">
        <v>3</v>
      </c>
      <c r="L288" s="483">
        <v>1</v>
      </c>
      <c r="M288" s="483">
        <v>1</v>
      </c>
      <c r="N288" s="483"/>
      <c r="O288" s="483"/>
      <c r="P288" s="670">
        <v>52</v>
      </c>
      <c r="Q288" s="670"/>
      <c r="R288" s="161"/>
      <c r="S288" s="161"/>
      <c r="T288" s="162" t="e">
        <f t="shared" si="139"/>
        <v>#DIV/0!</v>
      </c>
      <c r="U288" s="162">
        <f t="shared" si="140"/>
        <v>0</v>
      </c>
      <c r="V288" s="162">
        <f t="shared" si="141"/>
        <v>0</v>
      </c>
      <c r="W288" s="162">
        <f t="shared" si="142"/>
        <v>0</v>
      </c>
      <c r="X288" s="163">
        <f>IF(P288="nio",0,IF(P288&gt;0,VLOOKUP(I288,'3-Productie normen'!A:N,VLOOKUP(P288,'3-Productie normen'!Q:R,2,FALSE),FALSE)))</f>
        <v>0</v>
      </c>
      <c r="Y288" s="163">
        <f t="shared" si="143"/>
        <v>0</v>
      </c>
      <c r="Z288" s="163">
        <f t="shared" si="144"/>
        <v>0</v>
      </c>
      <c r="AA288" s="163">
        <f t="shared" si="145"/>
        <v>0</v>
      </c>
      <c r="AB288" s="164" t="str">
        <f>VLOOKUP(I288,'3-Productie normen'!A:N,10,FALSE)</f>
        <v>V</v>
      </c>
      <c r="AC288" s="164"/>
      <c r="AE288" s="128">
        <f t="shared" si="146"/>
        <v>156</v>
      </c>
    </row>
    <row r="289" spans="1:31" ht="14.1" customHeight="1">
      <c r="A289" s="145">
        <v>291</v>
      </c>
      <c r="B289" s="159" t="s">
        <v>291</v>
      </c>
      <c r="C289" s="659"/>
      <c r="D289" s="660" t="s">
        <v>416</v>
      </c>
      <c r="E289" s="661" t="s">
        <v>507</v>
      </c>
      <c r="F289" s="661" t="s">
        <v>406</v>
      </c>
      <c r="G289" s="125"/>
      <c r="H289" s="125"/>
      <c r="I289" s="169" t="s">
        <v>749</v>
      </c>
      <c r="J289" s="661" t="s">
        <v>354</v>
      </c>
      <c r="K289" s="673">
        <v>17</v>
      </c>
      <c r="L289" s="483">
        <v>1</v>
      </c>
      <c r="M289" s="483">
        <v>1</v>
      </c>
      <c r="N289" s="483"/>
      <c r="O289" s="483"/>
      <c r="P289" s="670">
        <v>52</v>
      </c>
      <c r="Q289" s="670"/>
      <c r="R289" s="161"/>
      <c r="S289" s="161"/>
      <c r="T289" s="162" t="e">
        <f t="shared" si="139"/>
        <v>#DIV/0!</v>
      </c>
      <c r="U289" s="162">
        <f t="shared" si="140"/>
        <v>0</v>
      </c>
      <c r="V289" s="162">
        <f t="shared" si="141"/>
        <v>0</v>
      </c>
      <c r="W289" s="162">
        <f t="shared" si="142"/>
        <v>0</v>
      </c>
      <c r="X289" s="163">
        <f>IF(P289="nio",0,IF(P289&gt;0,VLOOKUP(I289,'3-Productie normen'!A:N,VLOOKUP(P289,'3-Productie normen'!Q:R,2,FALSE),FALSE)))</f>
        <v>0</v>
      </c>
      <c r="Y289" s="163">
        <f t="shared" si="143"/>
        <v>0</v>
      </c>
      <c r="Z289" s="163">
        <f t="shared" si="144"/>
        <v>0</v>
      </c>
      <c r="AA289" s="163">
        <f t="shared" si="145"/>
        <v>0</v>
      </c>
      <c r="AB289" s="164" t="str">
        <f>VLOOKUP(I289,'3-Productie normen'!A:N,10,FALSE)</f>
        <v>V</v>
      </c>
      <c r="AC289" s="164"/>
      <c r="AE289" s="128">
        <f t="shared" si="146"/>
        <v>884</v>
      </c>
    </row>
    <row r="290" spans="1:31" ht="14.1" customHeight="1">
      <c r="A290" s="145">
        <v>292</v>
      </c>
      <c r="B290" s="159" t="s">
        <v>291</v>
      </c>
      <c r="C290" s="659"/>
      <c r="D290" s="660" t="s">
        <v>417</v>
      </c>
      <c r="E290" s="661" t="s">
        <v>511</v>
      </c>
      <c r="F290" s="661" t="s">
        <v>318</v>
      </c>
      <c r="G290" s="125"/>
      <c r="H290" s="125"/>
      <c r="I290" s="169" t="s">
        <v>749</v>
      </c>
      <c r="J290" s="661" t="s">
        <v>529</v>
      </c>
      <c r="K290" s="673">
        <v>40</v>
      </c>
      <c r="L290" s="483">
        <v>1</v>
      </c>
      <c r="M290" s="483">
        <v>1</v>
      </c>
      <c r="N290" s="483"/>
      <c r="O290" s="483"/>
      <c r="P290" s="670">
        <v>52</v>
      </c>
      <c r="Q290" s="670"/>
      <c r="R290" s="161"/>
      <c r="S290" s="161"/>
      <c r="T290" s="162" t="e">
        <f t="shared" si="139"/>
        <v>#DIV/0!</v>
      </c>
      <c r="U290" s="162">
        <f t="shared" si="140"/>
        <v>0</v>
      </c>
      <c r="V290" s="162">
        <f t="shared" si="141"/>
        <v>0</v>
      </c>
      <c r="W290" s="162">
        <f t="shared" si="142"/>
        <v>0</v>
      </c>
      <c r="X290" s="163">
        <f>IF(P290="nio",0,IF(P290&gt;0,VLOOKUP(I290,'3-Productie normen'!A:N,VLOOKUP(P290,'3-Productie normen'!Q:R,2,FALSE),FALSE)))</f>
        <v>0</v>
      </c>
      <c r="Y290" s="163">
        <f t="shared" si="143"/>
        <v>0</v>
      </c>
      <c r="Z290" s="163">
        <f t="shared" si="144"/>
        <v>0</v>
      </c>
      <c r="AA290" s="163">
        <f t="shared" si="145"/>
        <v>0</v>
      </c>
      <c r="AB290" s="164" t="str">
        <f>VLOOKUP(I290,'3-Productie normen'!A:N,10,FALSE)</f>
        <v>V</v>
      </c>
      <c r="AC290" s="164"/>
      <c r="AE290" s="128">
        <f t="shared" si="146"/>
        <v>2080</v>
      </c>
    </row>
    <row r="291" spans="1:31" ht="14.1" customHeight="1">
      <c r="A291" s="145">
        <v>293</v>
      </c>
      <c r="B291" s="159" t="s">
        <v>291</v>
      </c>
      <c r="C291" s="659"/>
      <c r="D291" s="660" t="s">
        <v>500</v>
      </c>
      <c r="E291" s="661" t="s">
        <v>511</v>
      </c>
      <c r="F291" s="661" t="s">
        <v>318</v>
      </c>
      <c r="G291" s="125"/>
      <c r="H291" s="125"/>
      <c r="I291" s="169" t="s">
        <v>749</v>
      </c>
      <c r="J291" s="661" t="s">
        <v>529</v>
      </c>
      <c r="K291" s="673">
        <v>23</v>
      </c>
      <c r="L291" s="483">
        <v>1</v>
      </c>
      <c r="M291" s="483">
        <v>1</v>
      </c>
      <c r="N291" s="483"/>
      <c r="O291" s="483"/>
      <c r="P291" s="670">
        <v>52</v>
      </c>
      <c r="Q291" s="670"/>
      <c r="R291" s="161"/>
      <c r="S291" s="161"/>
      <c r="T291" s="162" t="e">
        <f t="shared" si="139"/>
        <v>#DIV/0!</v>
      </c>
      <c r="U291" s="162">
        <f t="shared" si="140"/>
        <v>0</v>
      </c>
      <c r="V291" s="162">
        <f t="shared" si="141"/>
        <v>0</v>
      </c>
      <c r="W291" s="162">
        <f t="shared" si="142"/>
        <v>0</v>
      </c>
      <c r="X291" s="163">
        <f>IF(P291="nio",0,IF(P291&gt;0,VLOOKUP(I291,'3-Productie normen'!A:N,VLOOKUP(P291,'3-Productie normen'!Q:R,2,FALSE),FALSE)))</f>
        <v>0</v>
      </c>
      <c r="Y291" s="163">
        <f t="shared" si="143"/>
        <v>0</v>
      </c>
      <c r="Z291" s="163">
        <f t="shared" si="144"/>
        <v>0</v>
      </c>
      <c r="AA291" s="163">
        <f t="shared" si="145"/>
        <v>0</v>
      </c>
      <c r="AB291" s="164" t="str">
        <f>VLOOKUP(I291,'3-Productie normen'!A:N,10,FALSE)</f>
        <v>V</v>
      </c>
      <c r="AC291" s="164"/>
      <c r="AE291" s="128">
        <f t="shared" si="146"/>
        <v>1196</v>
      </c>
    </row>
    <row r="292" spans="1:31" ht="14.1" customHeight="1">
      <c r="A292" s="145">
        <v>294</v>
      </c>
      <c r="B292" s="159" t="s">
        <v>291</v>
      </c>
      <c r="C292" s="659"/>
      <c r="D292" s="660" t="s">
        <v>503</v>
      </c>
      <c r="E292" s="661" t="s">
        <v>511</v>
      </c>
      <c r="F292" s="661" t="s">
        <v>318</v>
      </c>
      <c r="G292" s="125"/>
      <c r="H292" s="125"/>
      <c r="I292" s="169" t="s">
        <v>749</v>
      </c>
      <c r="J292" s="661" t="s">
        <v>529</v>
      </c>
      <c r="K292" s="673">
        <v>50</v>
      </c>
      <c r="L292" s="483">
        <v>1</v>
      </c>
      <c r="M292" s="483">
        <v>1</v>
      </c>
      <c r="N292" s="483"/>
      <c r="O292" s="483"/>
      <c r="P292" s="670">
        <v>52</v>
      </c>
      <c r="Q292" s="670"/>
      <c r="R292" s="161"/>
      <c r="S292" s="161"/>
      <c r="T292" s="162" t="e">
        <f t="shared" si="139"/>
        <v>#DIV/0!</v>
      </c>
      <c r="U292" s="162">
        <f t="shared" si="140"/>
        <v>0</v>
      </c>
      <c r="V292" s="162">
        <f t="shared" si="141"/>
        <v>0</v>
      </c>
      <c r="W292" s="162">
        <f t="shared" si="142"/>
        <v>0</v>
      </c>
      <c r="X292" s="163">
        <f>IF(P292="nio",0,IF(P292&gt;0,VLOOKUP(I292,'3-Productie normen'!A:N,VLOOKUP(P292,'3-Productie normen'!Q:R,2,FALSE),FALSE)))</f>
        <v>0</v>
      </c>
      <c r="Y292" s="163">
        <f t="shared" si="143"/>
        <v>0</v>
      </c>
      <c r="Z292" s="163">
        <f t="shared" si="144"/>
        <v>0</v>
      </c>
      <c r="AA292" s="163">
        <f t="shared" si="145"/>
        <v>0</v>
      </c>
      <c r="AB292" s="164" t="str">
        <f>VLOOKUP(I292,'3-Productie normen'!A:N,10,FALSE)</f>
        <v>V</v>
      </c>
      <c r="AC292" s="164"/>
      <c r="AE292" s="128">
        <f t="shared" si="146"/>
        <v>2600</v>
      </c>
    </row>
    <row r="293" spans="1:31" ht="14.1" customHeight="1">
      <c r="A293" s="145">
        <v>295</v>
      </c>
      <c r="B293" s="159" t="s">
        <v>291</v>
      </c>
      <c r="C293" s="659"/>
      <c r="D293" s="660" t="s">
        <v>533</v>
      </c>
      <c r="E293" s="661" t="s">
        <v>320</v>
      </c>
      <c r="F293" s="661" t="s">
        <v>369</v>
      </c>
      <c r="G293" s="125"/>
      <c r="H293" s="125"/>
      <c r="I293" s="169" t="s">
        <v>17</v>
      </c>
      <c r="J293" s="661" t="s">
        <v>354</v>
      </c>
      <c r="K293" s="673">
        <v>6</v>
      </c>
      <c r="L293" s="483">
        <v>1</v>
      </c>
      <c r="M293" s="483">
        <v>1</v>
      </c>
      <c r="N293" s="483"/>
      <c r="O293" s="483"/>
      <c r="P293" s="670">
        <v>255</v>
      </c>
      <c r="Q293" s="670"/>
      <c r="R293" s="161"/>
      <c r="S293" s="161"/>
      <c r="T293" s="162" t="e">
        <f t="shared" si="139"/>
        <v>#DIV/0!</v>
      </c>
      <c r="U293" s="162">
        <f t="shared" si="140"/>
        <v>0</v>
      </c>
      <c r="V293" s="162">
        <f t="shared" si="141"/>
        <v>0</v>
      </c>
      <c r="W293" s="162">
        <f t="shared" si="142"/>
        <v>0</v>
      </c>
      <c r="X293" s="163">
        <f>IF(P293="nio",0,IF(P293&gt;0,VLOOKUP(I293,'3-Productie normen'!A:N,VLOOKUP(P293,'3-Productie normen'!Q:R,2,FALSE),FALSE)))</f>
        <v>0</v>
      </c>
      <c r="Y293" s="163">
        <f t="shared" si="143"/>
        <v>0</v>
      </c>
      <c r="Z293" s="163">
        <f t="shared" si="144"/>
        <v>0</v>
      </c>
      <c r="AA293" s="163">
        <f t="shared" si="145"/>
        <v>0</v>
      </c>
      <c r="AB293" s="164" t="str">
        <f>VLOOKUP(I293,'3-Productie normen'!A:N,10,FALSE)</f>
        <v>S</v>
      </c>
      <c r="AC293" s="164"/>
      <c r="AE293" s="128">
        <f t="shared" si="146"/>
        <v>1530</v>
      </c>
    </row>
    <row r="294" spans="1:31" ht="14.1" customHeight="1">
      <c r="A294" s="145">
        <v>296</v>
      </c>
      <c r="B294" s="159" t="s">
        <v>291</v>
      </c>
      <c r="C294" s="659"/>
      <c r="D294" s="660" t="s">
        <v>418</v>
      </c>
      <c r="E294" s="661" t="s">
        <v>320</v>
      </c>
      <c r="F294" s="661" t="s">
        <v>371</v>
      </c>
      <c r="G294" s="125"/>
      <c r="H294" s="125"/>
      <c r="I294" s="169" t="s">
        <v>17</v>
      </c>
      <c r="J294" s="661" t="s">
        <v>354</v>
      </c>
      <c r="K294" s="673">
        <v>18</v>
      </c>
      <c r="L294" s="483">
        <v>1</v>
      </c>
      <c r="M294" s="483">
        <v>1</v>
      </c>
      <c r="N294" s="483"/>
      <c r="O294" s="483"/>
      <c r="P294" s="670">
        <v>255</v>
      </c>
      <c r="Q294" s="670"/>
      <c r="R294" s="161"/>
      <c r="S294" s="161"/>
      <c r="T294" s="162" t="e">
        <f t="shared" si="139"/>
        <v>#DIV/0!</v>
      </c>
      <c r="U294" s="162">
        <f t="shared" si="140"/>
        <v>0</v>
      </c>
      <c r="V294" s="162">
        <f t="shared" si="141"/>
        <v>0</v>
      </c>
      <c r="W294" s="162">
        <f t="shared" si="142"/>
        <v>0</v>
      </c>
      <c r="X294" s="163">
        <f>IF(P294="nio",0,IF(P294&gt;0,VLOOKUP(I294,'3-Productie normen'!A:N,VLOOKUP(P294,'3-Productie normen'!Q:R,2,FALSE),FALSE)))</f>
        <v>0</v>
      </c>
      <c r="Y294" s="163">
        <f t="shared" si="143"/>
        <v>0</v>
      </c>
      <c r="Z294" s="163">
        <f t="shared" si="144"/>
        <v>0</v>
      </c>
      <c r="AA294" s="163">
        <f t="shared" si="145"/>
        <v>0</v>
      </c>
      <c r="AB294" s="164" t="str">
        <f>VLOOKUP(I294,'3-Productie normen'!A:N,10,FALSE)</f>
        <v>S</v>
      </c>
      <c r="AC294" s="164"/>
      <c r="AE294" s="128">
        <f t="shared" si="146"/>
        <v>4590</v>
      </c>
    </row>
    <row r="295" spans="1:31" ht="14.1" customHeight="1">
      <c r="A295" s="145">
        <v>297</v>
      </c>
      <c r="B295" s="159" t="s">
        <v>291</v>
      </c>
      <c r="C295" s="659"/>
      <c r="D295" s="660" t="s">
        <v>422</v>
      </c>
      <c r="E295" s="661" t="s">
        <v>312</v>
      </c>
      <c r="F295" s="661" t="s">
        <v>334</v>
      </c>
      <c r="G295" s="125"/>
      <c r="H295" s="125"/>
      <c r="I295" s="661" t="s">
        <v>769</v>
      </c>
      <c r="J295" s="661" t="s">
        <v>529</v>
      </c>
      <c r="K295" s="673">
        <v>19</v>
      </c>
      <c r="L295" s="483">
        <v>1</v>
      </c>
      <c r="M295" s="483">
        <v>1</v>
      </c>
      <c r="N295" s="483"/>
      <c r="O295" s="483"/>
      <c r="P295" s="670">
        <v>52</v>
      </c>
      <c r="Q295" s="670"/>
      <c r="R295" s="161"/>
      <c r="S295" s="161"/>
      <c r="T295" s="162" t="e">
        <f t="shared" si="139"/>
        <v>#DIV/0!</v>
      </c>
      <c r="U295" s="162">
        <f t="shared" si="140"/>
        <v>0</v>
      </c>
      <c r="V295" s="162">
        <f t="shared" si="141"/>
        <v>0</v>
      </c>
      <c r="W295" s="162">
        <f t="shared" si="142"/>
        <v>0</v>
      </c>
      <c r="X295" s="163">
        <f>IF(P295="nio",0,IF(P295&gt;0,VLOOKUP(I295,'3-Productie normen'!A:N,VLOOKUP(P295,'3-Productie normen'!Q:R,2,FALSE),FALSE)))</f>
        <v>0</v>
      </c>
      <c r="Y295" s="163">
        <f t="shared" si="143"/>
        <v>0</v>
      </c>
      <c r="Z295" s="163">
        <f t="shared" si="144"/>
        <v>0</v>
      </c>
      <c r="AA295" s="163">
        <f t="shared" si="145"/>
        <v>0</v>
      </c>
      <c r="AB295" s="164" t="str">
        <f>VLOOKUP(I295,'3-Productie normen'!A:N,10,FALSE)</f>
        <v>B</v>
      </c>
      <c r="AC295" s="164"/>
      <c r="AE295" s="128">
        <f t="shared" si="146"/>
        <v>988</v>
      </c>
    </row>
    <row r="296" spans="1:31" ht="14.1" customHeight="1">
      <c r="A296" s="145">
        <v>298</v>
      </c>
      <c r="B296" s="159" t="s">
        <v>291</v>
      </c>
      <c r="C296" s="659"/>
      <c r="D296" s="660" t="s">
        <v>534</v>
      </c>
      <c r="E296" s="661" t="s">
        <v>312</v>
      </c>
      <c r="F296" s="661" t="s">
        <v>334</v>
      </c>
      <c r="G296" s="125"/>
      <c r="H296" s="125"/>
      <c r="I296" s="159" t="s">
        <v>769</v>
      </c>
      <c r="J296" s="661" t="s">
        <v>529</v>
      </c>
      <c r="K296" s="673">
        <v>48</v>
      </c>
      <c r="L296" s="483">
        <v>1</v>
      </c>
      <c r="M296" s="483">
        <v>1</v>
      </c>
      <c r="N296" s="483"/>
      <c r="O296" s="483"/>
      <c r="P296" s="670">
        <v>52</v>
      </c>
      <c r="Q296" s="670"/>
      <c r="R296" s="161"/>
      <c r="S296" s="161"/>
      <c r="T296" s="162" t="e">
        <f t="shared" si="139"/>
        <v>#DIV/0!</v>
      </c>
      <c r="U296" s="162">
        <f t="shared" si="140"/>
        <v>0</v>
      </c>
      <c r="V296" s="162">
        <f t="shared" si="141"/>
        <v>0</v>
      </c>
      <c r="W296" s="162">
        <f t="shared" si="142"/>
        <v>0</v>
      </c>
      <c r="X296" s="163">
        <f>IF(P296="nio",0,IF(P296&gt;0,VLOOKUP(I296,'3-Productie normen'!A:N,VLOOKUP(P296,'3-Productie normen'!Q:R,2,FALSE),FALSE)))</f>
        <v>0</v>
      </c>
      <c r="Y296" s="163">
        <f t="shared" si="143"/>
        <v>0</v>
      </c>
      <c r="Z296" s="163">
        <f t="shared" si="144"/>
        <v>0</v>
      </c>
      <c r="AA296" s="163">
        <f t="shared" si="145"/>
        <v>0</v>
      </c>
      <c r="AB296" s="164" t="str">
        <f>VLOOKUP(I296,'3-Productie normen'!A:N,10,FALSE)</f>
        <v>B</v>
      </c>
      <c r="AC296" s="164"/>
      <c r="AE296" s="128">
        <f t="shared" si="146"/>
        <v>2496</v>
      </c>
    </row>
    <row r="297" spans="1:31" ht="14.1" customHeight="1">
      <c r="A297" s="145">
        <v>299</v>
      </c>
      <c r="B297" s="159" t="s">
        <v>291</v>
      </c>
      <c r="C297" s="659"/>
      <c r="D297" s="660" t="s">
        <v>535</v>
      </c>
      <c r="E297" s="661" t="s">
        <v>312</v>
      </c>
      <c r="F297" s="661" t="s">
        <v>334</v>
      </c>
      <c r="G297" s="125"/>
      <c r="H297" s="125"/>
      <c r="I297" s="159" t="s">
        <v>769</v>
      </c>
      <c r="J297" s="661" t="s">
        <v>529</v>
      </c>
      <c r="K297" s="673">
        <v>48</v>
      </c>
      <c r="L297" s="483">
        <v>1</v>
      </c>
      <c r="M297" s="483">
        <v>1</v>
      </c>
      <c r="N297" s="483"/>
      <c r="O297" s="483"/>
      <c r="P297" s="670">
        <v>52</v>
      </c>
      <c r="Q297" s="670"/>
      <c r="R297" s="161"/>
      <c r="S297" s="161"/>
      <c r="T297" s="162" t="e">
        <f t="shared" si="139"/>
        <v>#DIV/0!</v>
      </c>
      <c r="U297" s="162">
        <f t="shared" si="140"/>
        <v>0</v>
      </c>
      <c r="V297" s="162">
        <f t="shared" si="141"/>
        <v>0</v>
      </c>
      <c r="W297" s="162">
        <f t="shared" si="142"/>
        <v>0</v>
      </c>
      <c r="X297" s="163">
        <f>IF(P297="nio",0,IF(P297&gt;0,VLOOKUP(I297,'3-Productie normen'!A:N,VLOOKUP(P297,'3-Productie normen'!Q:R,2,FALSE),FALSE)))</f>
        <v>0</v>
      </c>
      <c r="Y297" s="163">
        <f t="shared" si="143"/>
        <v>0</v>
      </c>
      <c r="Z297" s="163">
        <f t="shared" si="144"/>
        <v>0</v>
      </c>
      <c r="AA297" s="163">
        <f t="shared" si="145"/>
        <v>0</v>
      </c>
      <c r="AB297" s="164" t="str">
        <f>VLOOKUP(I297,'3-Productie normen'!A:N,10,FALSE)</f>
        <v>B</v>
      </c>
      <c r="AC297" s="164"/>
      <c r="AE297" s="128">
        <f t="shared" si="146"/>
        <v>2496</v>
      </c>
    </row>
    <row r="298" spans="1:31" ht="14.1" customHeight="1">
      <c r="A298" s="145">
        <v>300</v>
      </c>
      <c r="B298" s="159" t="s">
        <v>291</v>
      </c>
      <c r="C298" s="659"/>
      <c r="D298" s="660" t="s">
        <v>536</v>
      </c>
      <c r="E298" s="661" t="s">
        <v>312</v>
      </c>
      <c r="F298" s="661" t="s">
        <v>334</v>
      </c>
      <c r="G298" s="125"/>
      <c r="H298" s="125"/>
      <c r="I298" s="159" t="s">
        <v>769</v>
      </c>
      <c r="J298" s="661" t="s">
        <v>529</v>
      </c>
      <c r="K298" s="673">
        <v>17</v>
      </c>
      <c r="L298" s="483">
        <v>1</v>
      </c>
      <c r="M298" s="483">
        <v>1</v>
      </c>
      <c r="N298" s="483"/>
      <c r="O298" s="483"/>
      <c r="P298" s="670">
        <v>52</v>
      </c>
      <c r="Q298" s="670"/>
      <c r="R298" s="161"/>
      <c r="S298" s="161"/>
      <c r="T298" s="162" t="e">
        <f t="shared" si="139"/>
        <v>#DIV/0!</v>
      </c>
      <c r="U298" s="162">
        <f t="shared" si="140"/>
        <v>0</v>
      </c>
      <c r="V298" s="162">
        <f t="shared" si="141"/>
        <v>0</v>
      </c>
      <c r="W298" s="162">
        <f t="shared" si="142"/>
        <v>0</v>
      </c>
      <c r="X298" s="163">
        <f>IF(P298="nio",0,IF(P298&gt;0,VLOOKUP(I298,'3-Productie normen'!A:N,VLOOKUP(P298,'3-Productie normen'!Q:R,2,FALSE),FALSE)))</f>
        <v>0</v>
      </c>
      <c r="Y298" s="163">
        <f t="shared" si="143"/>
        <v>0</v>
      </c>
      <c r="Z298" s="163">
        <f t="shared" si="144"/>
        <v>0</v>
      </c>
      <c r="AA298" s="163">
        <f t="shared" si="145"/>
        <v>0</v>
      </c>
      <c r="AB298" s="164" t="str">
        <f>VLOOKUP(I298,'3-Productie normen'!A:N,10,FALSE)</f>
        <v>B</v>
      </c>
      <c r="AC298" s="164"/>
      <c r="AE298" s="128">
        <f t="shared" si="146"/>
        <v>884</v>
      </c>
    </row>
    <row r="299" spans="1:31" ht="14.1" customHeight="1">
      <c r="A299" s="145">
        <v>301</v>
      </c>
      <c r="B299" s="159" t="s">
        <v>291</v>
      </c>
      <c r="C299" s="659"/>
      <c r="D299" s="660" t="s">
        <v>537</v>
      </c>
      <c r="E299" s="661" t="s">
        <v>312</v>
      </c>
      <c r="F299" s="661" t="s">
        <v>334</v>
      </c>
      <c r="G299" s="125"/>
      <c r="H299" s="125"/>
      <c r="I299" s="159" t="s">
        <v>769</v>
      </c>
      <c r="J299" s="661" t="s">
        <v>529</v>
      </c>
      <c r="K299" s="673">
        <v>32</v>
      </c>
      <c r="L299" s="483">
        <v>1</v>
      </c>
      <c r="M299" s="483">
        <v>1</v>
      </c>
      <c r="N299" s="483"/>
      <c r="O299" s="483"/>
      <c r="P299" s="670">
        <v>52</v>
      </c>
      <c r="Q299" s="670"/>
      <c r="R299" s="161"/>
      <c r="S299" s="161"/>
      <c r="T299" s="162" t="e">
        <f t="shared" si="139"/>
        <v>#DIV/0!</v>
      </c>
      <c r="U299" s="162">
        <f t="shared" si="140"/>
        <v>0</v>
      </c>
      <c r="V299" s="162">
        <f t="shared" si="141"/>
        <v>0</v>
      </c>
      <c r="W299" s="162">
        <f t="shared" si="142"/>
        <v>0</v>
      </c>
      <c r="X299" s="163">
        <f>IF(P299="nio",0,IF(P299&gt;0,VLOOKUP(I299,'3-Productie normen'!A:N,VLOOKUP(P299,'3-Productie normen'!Q:R,2,FALSE),FALSE)))</f>
        <v>0</v>
      </c>
      <c r="Y299" s="163">
        <f t="shared" si="143"/>
        <v>0</v>
      </c>
      <c r="Z299" s="163">
        <f t="shared" si="144"/>
        <v>0</v>
      </c>
      <c r="AA299" s="163">
        <f t="shared" si="145"/>
        <v>0</v>
      </c>
      <c r="AB299" s="164" t="str">
        <f>VLOOKUP(I299,'3-Productie normen'!A:N,10,FALSE)</f>
        <v>B</v>
      </c>
      <c r="AC299" s="164"/>
      <c r="AE299" s="128">
        <f t="shared" si="146"/>
        <v>1664</v>
      </c>
    </row>
    <row r="300" spans="1:31" ht="14.1" customHeight="1">
      <c r="A300" s="145">
        <v>302</v>
      </c>
      <c r="B300" s="159" t="s">
        <v>291</v>
      </c>
      <c r="C300" s="659"/>
      <c r="D300" s="660" t="s">
        <v>538</v>
      </c>
      <c r="E300" s="661" t="s">
        <v>312</v>
      </c>
      <c r="F300" s="661" t="s">
        <v>334</v>
      </c>
      <c r="G300" s="125"/>
      <c r="H300" s="125"/>
      <c r="I300" s="159" t="s">
        <v>769</v>
      </c>
      <c r="J300" s="661" t="s">
        <v>529</v>
      </c>
      <c r="K300" s="673">
        <v>38</v>
      </c>
      <c r="L300" s="483">
        <v>1</v>
      </c>
      <c r="M300" s="483">
        <v>1</v>
      </c>
      <c r="N300" s="483"/>
      <c r="O300" s="483"/>
      <c r="P300" s="670">
        <v>52</v>
      </c>
      <c r="Q300" s="670"/>
      <c r="R300" s="161"/>
      <c r="S300" s="161"/>
      <c r="T300" s="162" t="e">
        <f t="shared" si="139"/>
        <v>#DIV/0!</v>
      </c>
      <c r="U300" s="162">
        <f t="shared" si="140"/>
        <v>0</v>
      </c>
      <c r="V300" s="162">
        <f t="shared" si="141"/>
        <v>0</v>
      </c>
      <c r="W300" s="162">
        <f t="shared" si="142"/>
        <v>0</v>
      </c>
      <c r="X300" s="163">
        <f>IF(P300="nio",0,IF(P300&gt;0,VLOOKUP(I300,'3-Productie normen'!A:N,VLOOKUP(P300,'3-Productie normen'!Q:R,2,FALSE),FALSE)))</f>
        <v>0</v>
      </c>
      <c r="Y300" s="163">
        <f t="shared" si="143"/>
        <v>0</v>
      </c>
      <c r="Z300" s="163">
        <f t="shared" si="144"/>
        <v>0</v>
      </c>
      <c r="AA300" s="163">
        <f t="shared" si="145"/>
        <v>0</v>
      </c>
      <c r="AB300" s="164" t="str">
        <f>VLOOKUP(I300,'3-Productie normen'!A:N,10,FALSE)</f>
        <v>B</v>
      </c>
      <c r="AC300" s="164"/>
      <c r="AE300" s="128">
        <f t="shared" si="146"/>
        <v>1976</v>
      </c>
    </row>
    <row r="301" spans="1:31" ht="14.1" customHeight="1">
      <c r="A301" s="145">
        <v>303</v>
      </c>
      <c r="B301" s="159" t="s">
        <v>291</v>
      </c>
      <c r="C301" s="659"/>
      <c r="D301" s="660" t="s">
        <v>539</v>
      </c>
      <c r="E301" s="661" t="s">
        <v>312</v>
      </c>
      <c r="F301" s="661" t="s">
        <v>334</v>
      </c>
      <c r="G301" s="125"/>
      <c r="H301" s="125"/>
      <c r="I301" s="125" t="s">
        <v>769</v>
      </c>
      <c r="J301" s="661" t="s">
        <v>529</v>
      </c>
      <c r="K301" s="673">
        <v>17</v>
      </c>
      <c r="L301" s="483">
        <v>1</v>
      </c>
      <c r="M301" s="483">
        <v>1</v>
      </c>
      <c r="N301" s="483"/>
      <c r="O301" s="483"/>
      <c r="P301" s="670">
        <v>52</v>
      </c>
      <c r="Q301" s="670"/>
      <c r="R301" s="161"/>
      <c r="S301" s="161"/>
      <c r="T301" s="162" t="e">
        <f t="shared" si="139"/>
        <v>#DIV/0!</v>
      </c>
      <c r="U301" s="162">
        <f t="shared" si="140"/>
        <v>0</v>
      </c>
      <c r="V301" s="162">
        <f t="shared" si="141"/>
        <v>0</v>
      </c>
      <c r="W301" s="162">
        <f t="shared" si="142"/>
        <v>0</v>
      </c>
      <c r="X301" s="163">
        <f>IF(P301="nio",0,IF(P301&gt;0,VLOOKUP(I301,'3-Productie normen'!A:N,VLOOKUP(P301,'3-Productie normen'!Q:R,2,FALSE),FALSE)))</f>
        <v>0</v>
      </c>
      <c r="Y301" s="163">
        <f t="shared" si="143"/>
        <v>0</v>
      </c>
      <c r="Z301" s="163">
        <f t="shared" si="144"/>
        <v>0</v>
      </c>
      <c r="AA301" s="163">
        <f t="shared" si="145"/>
        <v>0</v>
      </c>
      <c r="AB301" s="164" t="str">
        <f>VLOOKUP(I301,'3-Productie normen'!A:N,10,FALSE)</f>
        <v>B</v>
      </c>
      <c r="AC301" s="164"/>
      <c r="AE301" s="128">
        <f t="shared" si="146"/>
        <v>884</v>
      </c>
    </row>
    <row r="302" spans="1:31" ht="14.1" customHeight="1">
      <c r="A302" s="145">
        <v>304</v>
      </c>
      <c r="B302" s="159" t="s">
        <v>291</v>
      </c>
      <c r="C302" s="659"/>
      <c r="D302" s="660" t="s">
        <v>540</v>
      </c>
      <c r="E302" s="661" t="s">
        <v>312</v>
      </c>
      <c r="F302" s="661" t="s">
        <v>334</v>
      </c>
      <c r="G302" s="125"/>
      <c r="H302" s="125"/>
      <c r="I302" s="125" t="s">
        <v>769</v>
      </c>
      <c r="J302" s="661" t="s">
        <v>529</v>
      </c>
      <c r="K302" s="673">
        <v>17</v>
      </c>
      <c r="L302" s="483">
        <v>1</v>
      </c>
      <c r="M302" s="483">
        <v>1</v>
      </c>
      <c r="N302" s="483"/>
      <c r="O302" s="483"/>
      <c r="P302" s="670">
        <v>52</v>
      </c>
      <c r="Q302" s="670"/>
      <c r="R302" s="161"/>
      <c r="S302" s="161"/>
      <c r="T302" s="162" t="e">
        <f t="shared" si="139"/>
        <v>#DIV/0!</v>
      </c>
      <c r="U302" s="162">
        <f t="shared" si="140"/>
        <v>0</v>
      </c>
      <c r="V302" s="162">
        <f t="shared" si="141"/>
        <v>0</v>
      </c>
      <c r="W302" s="162">
        <f t="shared" si="142"/>
        <v>0</v>
      </c>
      <c r="X302" s="163">
        <f>IF(P302="nio",0,IF(P302&gt;0,VLOOKUP(I302,'3-Productie normen'!A:N,VLOOKUP(P302,'3-Productie normen'!Q:R,2,FALSE),FALSE)))</f>
        <v>0</v>
      </c>
      <c r="Y302" s="163">
        <f t="shared" si="143"/>
        <v>0</v>
      </c>
      <c r="Z302" s="163">
        <f t="shared" si="144"/>
        <v>0</v>
      </c>
      <c r="AA302" s="163">
        <f t="shared" si="145"/>
        <v>0</v>
      </c>
      <c r="AB302" s="164" t="str">
        <f>VLOOKUP(I302,'3-Productie normen'!A:N,10,FALSE)</f>
        <v>B</v>
      </c>
      <c r="AC302" s="164"/>
      <c r="AE302" s="128">
        <f t="shared" si="146"/>
        <v>884</v>
      </c>
    </row>
    <row r="303" spans="1:31" ht="14.1" customHeight="1">
      <c r="A303" s="145">
        <v>305</v>
      </c>
      <c r="B303" s="159" t="s">
        <v>291</v>
      </c>
      <c r="C303" s="659"/>
      <c r="D303" s="660" t="s">
        <v>541</v>
      </c>
      <c r="E303" s="661" t="s">
        <v>312</v>
      </c>
      <c r="F303" s="661" t="s">
        <v>334</v>
      </c>
      <c r="G303" s="125"/>
      <c r="H303" s="125"/>
      <c r="I303" s="169" t="s">
        <v>769</v>
      </c>
      <c r="J303" s="661" t="s">
        <v>529</v>
      </c>
      <c r="K303" s="673">
        <v>17</v>
      </c>
      <c r="L303" s="483">
        <v>1</v>
      </c>
      <c r="M303" s="483">
        <v>1</v>
      </c>
      <c r="N303" s="483"/>
      <c r="O303" s="483"/>
      <c r="P303" s="670">
        <v>52</v>
      </c>
      <c r="Q303" s="670"/>
      <c r="R303" s="161"/>
      <c r="S303" s="161"/>
      <c r="T303" s="162" t="e">
        <f t="shared" si="139"/>
        <v>#DIV/0!</v>
      </c>
      <c r="U303" s="162">
        <f t="shared" si="140"/>
        <v>0</v>
      </c>
      <c r="V303" s="162">
        <f t="shared" si="141"/>
        <v>0</v>
      </c>
      <c r="W303" s="162">
        <f t="shared" si="142"/>
        <v>0</v>
      </c>
      <c r="X303" s="163">
        <f>IF(P303="nio",0,IF(P303&gt;0,VLOOKUP(I303,'3-Productie normen'!A:N,VLOOKUP(P303,'3-Productie normen'!Q:R,2,FALSE),FALSE)))</f>
        <v>0</v>
      </c>
      <c r="Y303" s="163">
        <f t="shared" si="143"/>
        <v>0</v>
      </c>
      <c r="Z303" s="163">
        <f t="shared" si="144"/>
        <v>0</v>
      </c>
      <c r="AA303" s="163">
        <f t="shared" si="145"/>
        <v>0</v>
      </c>
      <c r="AB303" s="164" t="str">
        <f>VLOOKUP(I303,'3-Productie normen'!A:N,10,FALSE)</f>
        <v>B</v>
      </c>
      <c r="AC303" s="164"/>
      <c r="AE303" s="128">
        <f t="shared" si="146"/>
        <v>884</v>
      </c>
    </row>
    <row r="304" spans="1:31" ht="14.1" customHeight="1">
      <c r="A304" s="145">
        <v>306</v>
      </c>
      <c r="B304" s="159" t="s">
        <v>291</v>
      </c>
      <c r="C304" s="659"/>
      <c r="D304" s="660" t="s">
        <v>542</v>
      </c>
      <c r="E304" s="661" t="s">
        <v>312</v>
      </c>
      <c r="F304" s="661" t="s">
        <v>334</v>
      </c>
      <c r="G304" s="125"/>
      <c r="H304" s="125"/>
      <c r="I304" s="169" t="s">
        <v>769</v>
      </c>
      <c r="J304" s="661" t="s">
        <v>529</v>
      </c>
      <c r="K304" s="673">
        <v>17</v>
      </c>
      <c r="L304" s="483">
        <v>1</v>
      </c>
      <c r="M304" s="483">
        <v>1</v>
      </c>
      <c r="N304" s="483"/>
      <c r="O304" s="483"/>
      <c r="P304" s="670">
        <v>52</v>
      </c>
      <c r="Q304" s="670"/>
      <c r="R304" s="161"/>
      <c r="S304" s="161"/>
      <c r="T304" s="162" t="e">
        <f t="shared" si="139"/>
        <v>#DIV/0!</v>
      </c>
      <c r="U304" s="162">
        <f t="shared" si="140"/>
        <v>0</v>
      </c>
      <c r="V304" s="162">
        <f t="shared" si="141"/>
        <v>0</v>
      </c>
      <c r="W304" s="162">
        <f t="shared" si="142"/>
        <v>0</v>
      </c>
      <c r="X304" s="163">
        <f>IF(P304="nio",0,IF(P304&gt;0,VLOOKUP(I304,'3-Productie normen'!A:N,VLOOKUP(P304,'3-Productie normen'!Q:R,2,FALSE),FALSE)))</f>
        <v>0</v>
      </c>
      <c r="Y304" s="163">
        <f t="shared" si="143"/>
        <v>0</v>
      </c>
      <c r="Z304" s="163">
        <f t="shared" si="144"/>
        <v>0</v>
      </c>
      <c r="AA304" s="163">
        <f t="shared" si="145"/>
        <v>0</v>
      </c>
      <c r="AB304" s="164" t="str">
        <f>VLOOKUP(I304,'3-Productie normen'!A:N,10,FALSE)</f>
        <v>B</v>
      </c>
      <c r="AC304" s="164"/>
      <c r="AE304" s="128">
        <f t="shared" si="146"/>
        <v>884</v>
      </c>
    </row>
    <row r="305" spans="1:31" ht="14.1" customHeight="1">
      <c r="A305" s="145">
        <v>307</v>
      </c>
      <c r="B305" s="159" t="s">
        <v>291</v>
      </c>
      <c r="C305" s="659"/>
      <c r="D305" s="660" t="s">
        <v>543</v>
      </c>
      <c r="E305" s="661" t="s">
        <v>312</v>
      </c>
      <c r="F305" s="661" t="s">
        <v>334</v>
      </c>
      <c r="G305" s="125"/>
      <c r="H305" s="125"/>
      <c r="I305" s="169" t="s">
        <v>769</v>
      </c>
      <c r="J305" s="661" t="s">
        <v>529</v>
      </c>
      <c r="K305" s="673">
        <v>17</v>
      </c>
      <c r="L305" s="483">
        <v>1</v>
      </c>
      <c r="M305" s="483">
        <v>1</v>
      </c>
      <c r="N305" s="483"/>
      <c r="O305" s="483"/>
      <c r="P305" s="670">
        <v>52</v>
      </c>
      <c r="Q305" s="670"/>
      <c r="R305" s="161"/>
      <c r="S305" s="161"/>
      <c r="T305" s="162" t="e">
        <f t="shared" si="139"/>
        <v>#DIV/0!</v>
      </c>
      <c r="U305" s="162">
        <f t="shared" si="140"/>
        <v>0</v>
      </c>
      <c r="V305" s="162">
        <f t="shared" si="141"/>
        <v>0</v>
      </c>
      <c r="W305" s="162">
        <f t="shared" si="142"/>
        <v>0</v>
      </c>
      <c r="X305" s="163">
        <f>IF(P305="nio",0,IF(P305&gt;0,VLOOKUP(I305,'3-Productie normen'!A:N,VLOOKUP(P305,'3-Productie normen'!Q:R,2,FALSE),FALSE)))</f>
        <v>0</v>
      </c>
      <c r="Y305" s="163">
        <f t="shared" si="143"/>
        <v>0</v>
      </c>
      <c r="Z305" s="163">
        <f t="shared" si="144"/>
        <v>0</v>
      </c>
      <c r="AA305" s="163">
        <f t="shared" si="145"/>
        <v>0</v>
      </c>
      <c r="AB305" s="164" t="str">
        <f>VLOOKUP(I305,'3-Productie normen'!A:N,10,FALSE)</f>
        <v>B</v>
      </c>
      <c r="AC305" s="164"/>
      <c r="AE305" s="128">
        <f t="shared" si="146"/>
        <v>884</v>
      </c>
    </row>
    <row r="306" spans="1:31" ht="14.1" customHeight="1">
      <c r="A306" s="145">
        <v>308</v>
      </c>
      <c r="B306" s="159" t="s">
        <v>291</v>
      </c>
      <c r="C306" s="659"/>
      <c r="D306" s="660" t="s">
        <v>544</v>
      </c>
      <c r="E306" s="661" t="s">
        <v>312</v>
      </c>
      <c r="F306" s="661" t="s">
        <v>334</v>
      </c>
      <c r="G306" s="125"/>
      <c r="H306" s="125"/>
      <c r="I306" s="169" t="s">
        <v>769</v>
      </c>
      <c r="J306" s="661" t="s">
        <v>529</v>
      </c>
      <c r="K306" s="673">
        <v>18</v>
      </c>
      <c r="L306" s="483">
        <v>1</v>
      </c>
      <c r="M306" s="483">
        <v>1</v>
      </c>
      <c r="N306" s="483"/>
      <c r="O306" s="483"/>
      <c r="P306" s="670">
        <v>52</v>
      </c>
      <c r="Q306" s="670"/>
      <c r="R306" s="161"/>
      <c r="S306" s="161"/>
      <c r="T306" s="162" t="e">
        <f t="shared" si="139"/>
        <v>#DIV/0!</v>
      </c>
      <c r="U306" s="162">
        <f t="shared" si="140"/>
        <v>0</v>
      </c>
      <c r="V306" s="162">
        <f t="shared" si="141"/>
        <v>0</v>
      </c>
      <c r="W306" s="162">
        <f t="shared" si="142"/>
        <v>0</v>
      </c>
      <c r="X306" s="163">
        <f>IF(P306="nio",0,IF(P306&gt;0,VLOOKUP(I306,'3-Productie normen'!A:N,VLOOKUP(P306,'3-Productie normen'!Q:R,2,FALSE),FALSE)))</f>
        <v>0</v>
      </c>
      <c r="Y306" s="163">
        <f t="shared" si="143"/>
        <v>0</v>
      </c>
      <c r="Z306" s="163">
        <f t="shared" si="144"/>
        <v>0</v>
      </c>
      <c r="AA306" s="163">
        <f t="shared" si="145"/>
        <v>0</v>
      </c>
      <c r="AB306" s="164" t="str">
        <f>VLOOKUP(I306,'3-Productie normen'!A:N,10,FALSE)</f>
        <v>B</v>
      </c>
      <c r="AC306" s="164"/>
      <c r="AE306" s="128">
        <f t="shared" si="146"/>
        <v>936</v>
      </c>
    </row>
    <row r="307" spans="1:31" ht="14.1" customHeight="1">
      <c r="A307" s="145">
        <v>309</v>
      </c>
      <c r="B307" s="159" t="s">
        <v>291</v>
      </c>
      <c r="C307" s="659"/>
      <c r="D307" s="660" t="s">
        <v>545</v>
      </c>
      <c r="E307" s="661" t="s">
        <v>511</v>
      </c>
      <c r="F307" s="661" t="s">
        <v>318</v>
      </c>
      <c r="G307" s="125"/>
      <c r="H307" s="125"/>
      <c r="I307" s="169" t="s">
        <v>749</v>
      </c>
      <c r="J307" s="661" t="s">
        <v>529</v>
      </c>
      <c r="K307" s="673">
        <v>28</v>
      </c>
      <c r="L307" s="483">
        <v>1</v>
      </c>
      <c r="M307" s="483">
        <v>1</v>
      </c>
      <c r="N307" s="483"/>
      <c r="O307" s="483"/>
      <c r="P307" s="670">
        <v>52</v>
      </c>
      <c r="Q307" s="670"/>
      <c r="R307" s="161"/>
      <c r="S307" s="161"/>
      <c r="T307" s="162" t="e">
        <f t="shared" si="139"/>
        <v>#DIV/0!</v>
      </c>
      <c r="U307" s="162">
        <f t="shared" si="140"/>
        <v>0</v>
      </c>
      <c r="V307" s="162">
        <f t="shared" si="141"/>
        <v>0</v>
      </c>
      <c r="W307" s="162">
        <f t="shared" si="142"/>
        <v>0</v>
      </c>
      <c r="X307" s="163">
        <f>IF(P307="nio",0,IF(P307&gt;0,VLOOKUP(I307,'3-Productie normen'!A:N,VLOOKUP(P307,'3-Productie normen'!Q:R,2,FALSE),FALSE)))</f>
        <v>0</v>
      </c>
      <c r="Y307" s="163">
        <f t="shared" si="143"/>
        <v>0</v>
      </c>
      <c r="Z307" s="163">
        <f t="shared" si="144"/>
        <v>0</v>
      </c>
      <c r="AA307" s="163">
        <f t="shared" si="145"/>
        <v>0</v>
      </c>
      <c r="AB307" s="164" t="str">
        <f>VLOOKUP(I307,'3-Productie normen'!A:N,10,FALSE)</f>
        <v>V</v>
      </c>
      <c r="AC307" s="164"/>
      <c r="AE307" s="128">
        <f t="shared" si="146"/>
        <v>1456</v>
      </c>
    </row>
    <row r="308" spans="1:31" ht="14.1" customHeight="1">
      <c r="A308" s="145">
        <v>310</v>
      </c>
      <c r="B308" s="159" t="s">
        <v>291</v>
      </c>
      <c r="C308" s="659"/>
      <c r="D308" s="660" t="s">
        <v>546</v>
      </c>
      <c r="E308" s="661" t="s">
        <v>511</v>
      </c>
      <c r="F308" s="661" t="s">
        <v>318</v>
      </c>
      <c r="G308" s="125"/>
      <c r="H308" s="125"/>
      <c r="I308" s="169" t="s">
        <v>749</v>
      </c>
      <c r="J308" s="661" t="s">
        <v>529</v>
      </c>
      <c r="K308" s="673">
        <v>40</v>
      </c>
      <c r="L308" s="483">
        <v>1</v>
      </c>
      <c r="M308" s="483">
        <v>1</v>
      </c>
      <c r="N308" s="483"/>
      <c r="O308" s="483"/>
      <c r="P308" s="670">
        <v>52</v>
      </c>
      <c r="Q308" s="670"/>
      <c r="R308" s="161"/>
      <c r="S308" s="161"/>
      <c r="T308" s="162" t="e">
        <f t="shared" si="139"/>
        <v>#DIV/0!</v>
      </c>
      <c r="U308" s="162">
        <f t="shared" si="140"/>
        <v>0</v>
      </c>
      <c r="V308" s="162">
        <f t="shared" si="141"/>
        <v>0</v>
      </c>
      <c r="W308" s="162">
        <f t="shared" si="142"/>
        <v>0</v>
      </c>
      <c r="X308" s="163">
        <f>IF(P308="nio",0,IF(P308&gt;0,VLOOKUP(I308,'3-Productie normen'!A:N,VLOOKUP(P308,'3-Productie normen'!Q:R,2,FALSE),FALSE)))</f>
        <v>0</v>
      </c>
      <c r="Y308" s="163">
        <f t="shared" si="143"/>
        <v>0</v>
      </c>
      <c r="Z308" s="163">
        <f t="shared" si="144"/>
        <v>0</v>
      </c>
      <c r="AA308" s="163">
        <f t="shared" si="145"/>
        <v>0</v>
      </c>
      <c r="AB308" s="164" t="str">
        <f>VLOOKUP(I308,'3-Productie normen'!A:N,10,FALSE)</f>
        <v>V</v>
      </c>
      <c r="AC308" s="164"/>
      <c r="AE308" s="128">
        <f t="shared" si="146"/>
        <v>2080</v>
      </c>
    </row>
    <row r="309" spans="1:31" ht="14.1" customHeight="1">
      <c r="A309" s="145">
        <v>311</v>
      </c>
      <c r="B309" s="159" t="s">
        <v>291</v>
      </c>
      <c r="C309" s="659"/>
      <c r="D309" s="660" t="s">
        <v>425</v>
      </c>
      <c r="E309" s="661" t="s">
        <v>312</v>
      </c>
      <c r="F309" s="661" t="s">
        <v>334</v>
      </c>
      <c r="G309" s="125"/>
      <c r="H309" s="125"/>
      <c r="I309" s="169" t="s">
        <v>769</v>
      </c>
      <c r="J309" s="661" t="s">
        <v>308</v>
      </c>
      <c r="K309" s="673">
        <v>16</v>
      </c>
      <c r="L309" s="483">
        <v>1</v>
      </c>
      <c r="M309" s="483">
        <v>1</v>
      </c>
      <c r="N309" s="483"/>
      <c r="O309" s="483"/>
      <c r="P309" s="670">
        <v>52</v>
      </c>
      <c r="Q309" s="670"/>
      <c r="R309" s="161"/>
      <c r="S309" s="161"/>
      <c r="T309" s="162" t="e">
        <f t="shared" si="139"/>
        <v>#DIV/0!</v>
      </c>
      <c r="U309" s="162">
        <f t="shared" si="140"/>
        <v>0</v>
      </c>
      <c r="V309" s="162">
        <f t="shared" si="141"/>
        <v>0</v>
      </c>
      <c r="W309" s="162">
        <f t="shared" si="142"/>
        <v>0</v>
      </c>
      <c r="X309" s="163">
        <f>IF(P309="nio",0,IF(P309&gt;0,VLOOKUP(I309,'3-Productie normen'!A:N,VLOOKUP(P309,'3-Productie normen'!Q:R,2,FALSE),FALSE)))</f>
        <v>0</v>
      </c>
      <c r="Y309" s="163">
        <f t="shared" si="143"/>
        <v>0</v>
      </c>
      <c r="Z309" s="163">
        <f t="shared" si="144"/>
        <v>0</v>
      </c>
      <c r="AA309" s="163">
        <f t="shared" si="145"/>
        <v>0</v>
      </c>
      <c r="AB309" s="164" t="str">
        <f>VLOOKUP(I309,'3-Productie normen'!A:N,10,FALSE)</f>
        <v>B</v>
      </c>
      <c r="AC309" s="164"/>
      <c r="AE309" s="128">
        <f t="shared" si="146"/>
        <v>832</v>
      </c>
    </row>
    <row r="310" spans="1:31" ht="14.1" customHeight="1">
      <c r="A310" s="145">
        <v>312</v>
      </c>
      <c r="B310" s="159" t="s">
        <v>291</v>
      </c>
      <c r="C310" s="659"/>
      <c r="D310" s="660" t="s">
        <v>471</v>
      </c>
      <c r="E310" s="661" t="s">
        <v>312</v>
      </c>
      <c r="F310" s="661" t="s">
        <v>334</v>
      </c>
      <c r="G310" s="125"/>
      <c r="H310" s="125"/>
      <c r="I310" s="169" t="s">
        <v>769</v>
      </c>
      <c r="J310" s="661" t="s">
        <v>529</v>
      </c>
      <c r="K310" s="673">
        <v>17</v>
      </c>
      <c r="L310" s="483">
        <v>1</v>
      </c>
      <c r="M310" s="483">
        <v>1</v>
      </c>
      <c r="N310" s="483"/>
      <c r="O310" s="483"/>
      <c r="P310" s="670">
        <v>52</v>
      </c>
      <c r="Q310" s="670"/>
      <c r="R310" s="161"/>
      <c r="S310" s="161"/>
      <c r="T310" s="162" t="e">
        <f t="shared" ref="T310:T373" si="154">IF(P310="nio",0,IF(P310&gt;0,P310*K310/X310,0))*L310</f>
        <v>#DIV/0!</v>
      </c>
      <c r="U310" s="162">
        <f t="shared" ref="U310:U373" si="155">IF(Q310&gt;0,Q310*K310/Y310,0)*M310</f>
        <v>0</v>
      </c>
      <c r="V310" s="162">
        <f t="shared" ref="V310:V373" si="156">IF(R310&gt;0,R310*K310/Z310,0)*N310</f>
        <v>0</v>
      </c>
      <c r="W310" s="162">
        <f t="shared" ref="W310:W373" si="157">IF(S310&gt;0,S310*K310/AA310,0)*O310</f>
        <v>0</v>
      </c>
      <c r="X310" s="163">
        <f>IF(P310="nio",0,IF(P310&gt;0,VLOOKUP(I310,'3-Productie normen'!A:N,VLOOKUP(P310,'3-Productie normen'!Q:R,2,FALSE),FALSE)))</f>
        <v>0</v>
      </c>
      <c r="Y310" s="163">
        <f t="shared" ref="Y310:Y373" si="158">IF(Q310&gt;0,X310*$Y$8,0)</f>
        <v>0</v>
      </c>
      <c r="Z310" s="163">
        <f t="shared" ref="Z310:Z373" si="159">IF(R310&gt;0,X310*$Z$8,0)</f>
        <v>0</v>
      </c>
      <c r="AA310" s="163">
        <f t="shared" ref="AA310:AA373" si="160">IF(S310&gt;0,X310*$AA$8,0)</f>
        <v>0</v>
      </c>
      <c r="AB310" s="164" t="str">
        <f>VLOOKUP(I310,'3-Productie normen'!A:N,10,FALSE)</f>
        <v>B</v>
      </c>
      <c r="AC310" s="164"/>
      <c r="AE310" s="128">
        <f t="shared" si="146"/>
        <v>884</v>
      </c>
    </row>
    <row r="311" spans="1:31" ht="14.1" customHeight="1">
      <c r="A311" s="145">
        <v>313</v>
      </c>
      <c r="B311" s="159" t="s">
        <v>291</v>
      </c>
      <c r="C311" s="659"/>
      <c r="D311" s="660" t="s">
        <v>426</v>
      </c>
      <c r="E311" s="661" t="s">
        <v>312</v>
      </c>
      <c r="F311" s="661" t="s">
        <v>334</v>
      </c>
      <c r="G311" s="125"/>
      <c r="H311" s="125"/>
      <c r="I311" s="169" t="s">
        <v>769</v>
      </c>
      <c r="J311" s="661" t="s">
        <v>529</v>
      </c>
      <c r="K311" s="673">
        <v>17</v>
      </c>
      <c r="L311" s="483">
        <v>1</v>
      </c>
      <c r="M311" s="483">
        <v>1</v>
      </c>
      <c r="N311" s="483"/>
      <c r="O311" s="483"/>
      <c r="P311" s="670">
        <v>52</v>
      </c>
      <c r="Q311" s="670"/>
      <c r="R311" s="161"/>
      <c r="S311" s="161"/>
      <c r="T311" s="162" t="e">
        <f t="shared" si="154"/>
        <v>#DIV/0!</v>
      </c>
      <c r="U311" s="162">
        <f t="shared" si="155"/>
        <v>0</v>
      </c>
      <c r="V311" s="162">
        <f t="shared" si="156"/>
        <v>0</v>
      </c>
      <c r="W311" s="162">
        <f t="shared" si="157"/>
        <v>0</v>
      </c>
      <c r="X311" s="163">
        <f>IF(P311="nio",0,IF(P311&gt;0,VLOOKUP(I311,'3-Productie normen'!A:N,VLOOKUP(P311,'3-Productie normen'!Q:R,2,FALSE),FALSE)))</f>
        <v>0</v>
      </c>
      <c r="Y311" s="163">
        <f t="shared" si="158"/>
        <v>0</v>
      </c>
      <c r="Z311" s="163">
        <f t="shared" si="159"/>
        <v>0</v>
      </c>
      <c r="AA311" s="163">
        <f t="shared" si="160"/>
        <v>0</v>
      </c>
      <c r="AB311" s="164" t="str">
        <f>VLOOKUP(I311,'3-Productie normen'!A:N,10,FALSE)</f>
        <v>B</v>
      </c>
      <c r="AC311" s="164"/>
      <c r="AE311" s="128">
        <f t="shared" ref="AE311:AE374" si="161">SUM(P311:S311)*K311</f>
        <v>884</v>
      </c>
    </row>
    <row r="312" spans="1:31" ht="14.1" customHeight="1">
      <c r="A312" s="145">
        <v>314</v>
      </c>
      <c r="B312" s="159" t="s">
        <v>291</v>
      </c>
      <c r="C312" s="659"/>
      <c r="D312" s="660" t="s">
        <v>427</v>
      </c>
      <c r="E312" s="661" t="s">
        <v>312</v>
      </c>
      <c r="F312" s="661" t="s">
        <v>334</v>
      </c>
      <c r="G312" s="125"/>
      <c r="H312" s="125"/>
      <c r="I312" s="169" t="s">
        <v>769</v>
      </c>
      <c r="J312" s="661" t="s">
        <v>529</v>
      </c>
      <c r="K312" s="673">
        <v>17</v>
      </c>
      <c r="L312" s="483">
        <v>1</v>
      </c>
      <c r="M312" s="483">
        <v>1</v>
      </c>
      <c r="N312" s="483"/>
      <c r="O312" s="483"/>
      <c r="P312" s="670">
        <v>52</v>
      </c>
      <c r="Q312" s="670"/>
      <c r="R312" s="161"/>
      <c r="S312" s="161"/>
      <c r="T312" s="162" t="e">
        <f t="shared" si="154"/>
        <v>#DIV/0!</v>
      </c>
      <c r="U312" s="162">
        <f t="shared" si="155"/>
        <v>0</v>
      </c>
      <c r="V312" s="162">
        <f t="shared" si="156"/>
        <v>0</v>
      </c>
      <c r="W312" s="162">
        <f t="shared" si="157"/>
        <v>0</v>
      </c>
      <c r="X312" s="163">
        <f>IF(P312="nio",0,IF(P312&gt;0,VLOOKUP(I312,'3-Productie normen'!A:N,VLOOKUP(P312,'3-Productie normen'!Q:R,2,FALSE),FALSE)))</f>
        <v>0</v>
      </c>
      <c r="Y312" s="163">
        <f t="shared" si="158"/>
        <v>0</v>
      </c>
      <c r="Z312" s="163">
        <f t="shared" si="159"/>
        <v>0</v>
      </c>
      <c r="AA312" s="163">
        <f t="shared" si="160"/>
        <v>0</v>
      </c>
      <c r="AB312" s="164" t="str">
        <f>VLOOKUP(I312,'3-Productie normen'!A:N,10,FALSE)</f>
        <v>B</v>
      </c>
      <c r="AC312" s="164"/>
      <c r="AE312" s="128">
        <f t="shared" si="161"/>
        <v>884</v>
      </c>
    </row>
    <row r="313" spans="1:31" ht="14.1" customHeight="1">
      <c r="A313" s="145">
        <v>315</v>
      </c>
      <c r="B313" s="159" t="s">
        <v>291</v>
      </c>
      <c r="C313" s="659"/>
      <c r="D313" s="660" t="s">
        <v>428</v>
      </c>
      <c r="E313" s="661" t="s">
        <v>312</v>
      </c>
      <c r="F313" s="661" t="s">
        <v>334</v>
      </c>
      <c r="G313" s="125"/>
      <c r="H313" s="125"/>
      <c r="I313" s="169" t="s">
        <v>769</v>
      </c>
      <c r="J313" s="661" t="s">
        <v>308</v>
      </c>
      <c r="K313" s="673">
        <v>32</v>
      </c>
      <c r="L313" s="483">
        <v>1</v>
      </c>
      <c r="M313" s="483">
        <v>1</v>
      </c>
      <c r="N313" s="483"/>
      <c r="O313" s="483"/>
      <c r="P313" s="670">
        <v>52</v>
      </c>
      <c r="Q313" s="670"/>
      <c r="R313" s="161"/>
      <c r="S313" s="161"/>
      <c r="T313" s="162" t="e">
        <f t="shared" si="154"/>
        <v>#DIV/0!</v>
      </c>
      <c r="U313" s="162">
        <f t="shared" si="155"/>
        <v>0</v>
      </c>
      <c r="V313" s="162">
        <f t="shared" si="156"/>
        <v>0</v>
      </c>
      <c r="W313" s="162">
        <f t="shared" si="157"/>
        <v>0</v>
      </c>
      <c r="X313" s="163">
        <f>IF(P313="nio",0,IF(P313&gt;0,VLOOKUP(I313,'3-Productie normen'!A:N,VLOOKUP(P313,'3-Productie normen'!Q:R,2,FALSE),FALSE)))</f>
        <v>0</v>
      </c>
      <c r="Y313" s="163">
        <f t="shared" si="158"/>
        <v>0</v>
      </c>
      <c r="Z313" s="163">
        <f t="shared" si="159"/>
        <v>0</v>
      </c>
      <c r="AA313" s="163">
        <f t="shared" si="160"/>
        <v>0</v>
      </c>
      <c r="AB313" s="164" t="str">
        <f>VLOOKUP(I313,'3-Productie normen'!A:N,10,FALSE)</f>
        <v>B</v>
      </c>
      <c r="AC313" s="164"/>
      <c r="AE313" s="128">
        <f t="shared" si="161"/>
        <v>1664</v>
      </c>
    </row>
    <row r="314" spans="1:31" ht="14.1" customHeight="1">
      <c r="A314" s="145">
        <v>316</v>
      </c>
      <c r="B314" s="159" t="s">
        <v>291</v>
      </c>
      <c r="C314" s="659"/>
      <c r="D314" s="660" t="s">
        <v>429</v>
      </c>
      <c r="E314" s="661" t="s">
        <v>312</v>
      </c>
      <c r="F314" s="661" t="s">
        <v>334</v>
      </c>
      <c r="G314" s="125"/>
      <c r="H314" s="125"/>
      <c r="I314" s="169" t="s">
        <v>769</v>
      </c>
      <c r="J314" s="661" t="s">
        <v>308</v>
      </c>
      <c r="K314" s="673">
        <v>32</v>
      </c>
      <c r="L314" s="483">
        <v>1</v>
      </c>
      <c r="M314" s="483">
        <v>1</v>
      </c>
      <c r="N314" s="483"/>
      <c r="O314" s="483"/>
      <c r="P314" s="670">
        <v>52</v>
      </c>
      <c r="Q314" s="670"/>
      <c r="R314" s="161"/>
      <c r="S314" s="161"/>
      <c r="T314" s="162" t="e">
        <f t="shared" si="154"/>
        <v>#DIV/0!</v>
      </c>
      <c r="U314" s="162">
        <f t="shared" si="155"/>
        <v>0</v>
      </c>
      <c r="V314" s="162">
        <f t="shared" si="156"/>
        <v>0</v>
      </c>
      <c r="W314" s="162">
        <f t="shared" si="157"/>
        <v>0</v>
      </c>
      <c r="X314" s="163">
        <f>IF(P314="nio",0,IF(P314&gt;0,VLOOKUP(I314,'3-Productie normen'!A:N,VLOOKUP(P314,'3-Productie normen'!Q:R,2,FALSE),FALSE)))</f>
        <v>0</v>
      </c>
      <c r="Y314" s="163">
        <f t="shared" si="158"/>
        <v>0</v>
      </c>
      <c r="Z314" s="163">
        <f t="shared" si="159"/>
        <v>0</v>
      </c>
      <c r="AA314" s="163">
        <f t="shared" si="160"/>
        <v>0</v>
      </c>
      <c r="AB314" s="164" t="str">
        <f>VLOOKUP(I314,'3-Productie normen'!A:N,10,FALSE)</f>
        <v>B</v>
      </c>
      <c r="AC314" s="164"/>
      <c r="AE314" s="128">
        <f t="shared" si="161"/>
        <v>1664</v>
      </c>
    </row>
    <row r="315" spans="1:31" ht="14.1" customHeight="1">
      <c r="A315" s="145">
        <v>317</v>
      </c>
      <c r="B315" s="159" t="s">
        <v>291</v>
      </c>
      <c r="C315" s="659"/>
      <c r="D315" s="660" t="s">
        <v>431</v>
      </c>
      <c r="E315" s="661" t="s">
        <v>312</v>
      </c>
      <c r="F315" s="661" t="s">
        <v>334</v>
      </c>
      <c r="G315" s="125"/>
      <c r="H315" s="125"/>
      <c r="I315" s="159" t="s">
        <v>769</v>
      </c>
      <c r="J315" s="661" t="s">
        <v>308</v>
      </c>
      <c r="K315" s="673">
        <v>32</v>
      </c>
      <c r="L315" s="483">
        <v>1</v>
      </c>
      <c r="M315" s="483">
        <v>1</v>
      </c>
      <c r="N315" s="483"/>
      <c r="O315" s="483"/>
      <c r="P315" s="670">
        <v>52</v>
      </c>
      <c r="Q315" s="670"/>
      <c r="R315" s="161"/>
      <c r="S315" s="161"/>
      <c r="T315" s="162" t="e">
        <f t="shared" si="154"/>
        <v>#DIV/0!</v>
      </c>
      <c r="U315" s="162">
        <f t="shared" si="155"/>
        <v>0</v>
      </c>
      <c r="V315" s="162">
        <f t="shared" si="156"/>
        <v>0</v>
      </c>
      <c r="W315" s="162">
        <f t="shared" si="157"/>
        <v>0</v>
      </c>
      <c r="X315" s="163">
        <f>IF(P315="nio",0,IF(P315&gt;0,VLOOKUP(I315,'3-Productie normen'!A:N,VLOOKUP(P315,'3-Productie normen'!Q:R,2,FALSE),FALSE)))</f>
        <v>0</v>
      </c>
      <c r="Y315" s="163">
        <f t="shared" si="158"/>
        <v>0</v>
      </c>
      <c r="Z315" s="163">
        <f t="shared" si="159"/>
        <v>0</v>
      </c>
      <c r="AA315" s="163">
        <f t="shared" si="160"/>
        <v>0</v>
      </c>
      <c r="AB315" s="164" t="str">
        <f>VLOOKUP(I315,'3-Productie normen'!A:N,10,FALSE)</f>
        <v>B</v>
      </c>
      <c r="AC315" s="164"/>
      <c r="AE315" s="128">
        <f t="shared" si="161"/>
        <v>1664</v>
      </c>
    </row>
    <row r="316" spans="1:31" ht="14.1" customHeight="1">
      <c r="A316" s="145">
        <v>318</v>
      </c>
      <c r="B316" s="159" t="s">
        <v>291</v>
      </c>
      <c r="C316" s="659"/>
      <c r="D316" s="660" t="s">
        <v>473</v>
      </c>
      <c r="E316" s="661" t="s">
        <v>312</v>
      </c>
      <c r="F316" s="661" t="s">
        <v>334</v>
      </c>
      <c r="G316" s="125"/>
      <c r="H316" s="125"/>
      <c r="I316" s="159" t="s">
        <v>769</v>
      </c>
      <c r="J316" s="661" t="s">
        <v>308</v>
      </c>
      <c r="K316" s="673">
        <v>20</v>
      </c>
      <c r="L316" s="483">
        <v>1</v>
      </c>
      <c r="M316" s="483">
        <v>1</v>
      </c>
      <c r="N316" s="483"/>
      <c r="O316" s="483"/>
      <c r="P316" s="670">
        <v>52</v>
      </c>
      <c r="Q316" s="670"/>
      <c r="R316" s="161"/>
      <c r="S316" s="161"/>
      <c r="T316" s="162" t="e">
        <f t="shared" si="154"/>
        <v>#DIV/0!</v>
      </c>
      <c r="U316" s="162">
        <f t="shared" si="155"/>
        <v>0</v>
      </c>
      <c r="V316" s="162">
        <f t="shared" si="156"/>
        <v>0</v>
      </c>
      <c r="W316" s="162">
        <f t="shared" si="157"/>
        <v>0</v>
      </c>
      <c r="X316" s="163">
        <f>IF(P316="nio",0,IF(P316&gt;0,VLOOKUP(I316,'3-Productie normen'!A:N,VLOOKUP(P316,'3-Productie normen'!Q:R,2,FALSE),FALSE)))</f>
        <v>0</v>
      </c>
      <c r="Y316" s="163">
        <f t="shared" si="158"/>
        <v>0</v>
      </c>
      <c r="Z316" s="163">
        <f t="shared" si="159"/>
        <v>0</v>
      </c>
      <c r="AA316" s="163">
        <f t="shared" si="160"/>
        <v>0</v>
      </c>
      <c r="AB316" s="164" t="str">
        <f>VLOOKUP(I316,'3-Productie normen'!A:N,10,FALSE)</f>
        <v>B</v>
      </c>
      <c r="AC316" s="164"/>
      <c r="AE316" s="128">
        <f t="shared" si="161"/>
        <v>1040</v>
      </c>
    </row>
    <row r="317" spans="1:31" ht="14.1" customHeight="1">
      <c r="A317" s="145">
        <v>319</v>
      </c>
      <c r="B317" s="159" t="s">
        <v>291</v>
      </c>
      <c r="C317" s="659"/>
      <c r="D317" s="660" t="s">
        <v>433</v>
      </c>
      <c r="E317" s="661" t="s">
        <v>507</v>
      </c>
      <c r="F317" s="661" t="s">
        <v>406</v>
      </c>
      <c r="G317" s="125"/>
      <c r="H317" s="125"/>
      <c r="I317" s="169" t="s">
        <v>749</v>
      </c>
      <c r="J317" s="661" t="s">
        <v>354</v>
      </c>
      <c r="K317" s="673">
        <v>15</v>
      </c>
      <c r="L317" s="483">
        <v>1</v>
      </c>
      <c r="M317" s="483">
        <v>1</v>
      </c>
      <c r="N317" s="483"/>
      <c r="O317" s="483"/>
      <c r="P317" s="670">
        <v>156</v>
      </c>
      <c r="Q317" s="670"/>
      <c r="R317" s="161"/>
      <c r="S317" s="161"/>
      <c r="T317" s="162" t="e">
        <f t="shared" si="154"/>
        <v>#DIV/0!</v>
      </c>
      <c r="U317" s="162">
        <f t="shared" si="155"/>
        <v>0</v>
      </c>
      <c r="V317" s="162">
        <f t="shared" si="156"/>
        <v>0</v>
      </c>
      <c r="W317" s="162">
        <f t="shared" si="157"/>
        <v>0</v>
      </c>
      <c r="X317" s="163">
        <f>IF(P317="nio",0,IF(P317&gt;0,VLOOKUP(I317,'3-Productie normen'!A:N,VLOOKUP(P317,'3-Productie normen'!Q:R,2,FALSE),FALSE)))</f>
        <v>0</v>
      </c>
      <c r="Y317" s="163">
        <f t="shared" si="158"/>
        <v>0</v>
      </c>
      <c r="Z317" s="163">
        <f t="shared" si="159"/>
        <v>0</v>
      </c>
      <c r="AA317" s="163">
        <f t="shared" si="160"/>
        <v>0</v>
      </c>
      <c r="AB317" s="164" t="str">
        <f>VLOOKUP(I317,'3-Productie normen'!A:N,10,FALSE)</f>
        <v>V</v>
      </c>
      <c r="AC317" s="164"/>
      <c r="AE317" s="128">
        <f t="shared" si="161"/>
        <v>2340</v>
      </c>
    </row>
    <row r="318" spans="1:31" ht="14.1" customHeight="1">
      <c r="A318" s="145">
        <v>320</v>
      </c>
      <c r="B318" s="159" t="s">
        <v>291</v>
      </c>
      <c r="C318" s="659"/>
      <c r="D318" s="660" t="s">
        <v>435</v>
      </c>
      <c r="E318" s="661" t="s">
        <v>312</v>
      </c>
      <c r="F318" s="661" t="s">
        <v>334</v>
      </c>
      <c r="G318" s="125"/>
      <c r="H318" s="125"/>
      <c r="I318" s="169" t="s">
        <v>769</v>
      </c>
      <c r="J318" s="661" t="s">
        <v>308</v>
      </c>
      <c r="K318" s="673">
        <v>16</v>
      </c>
      <c r="L318" s="483">
        <v>1</v>
      </c>
      <c r="M318" s="483">
        <v>1</v>
      </c>
      <c r="N318" s="483"/>
      <c r="O318" s="483"/>
      <c r="P318" s="670">
        <v>52</v>
      </c>
      <c r="Q318" s="670"/>
      <c r="R318" s="161"/>
      <c r="S318" s="161"/>
      <c r="T318" s="162" t="e">
        <f t="shared" si="154"/>
        <v>#DIV/0!</v>
      </c>
      <c r="U318" s="162">
        <f t="shared" si="155"/>
        <v>0</v>
      </c>
      <c r="V318" s="162">
        <f t="shared" si="156"/>
        <v>0</v>
      </c>
      <c r="W318" s="162">
        <f t="shared" si="157"/>
        <v>0</v>
      </c>
      <c r="X318" s="163">
        <f>IF(P318="nio",0,IF(P318&gt;0,VLOOKUP(I318,'3-Productie normen'!A:N,VLOOKUP(P318,'3-Productie normen'!Q:R,2,FALSE),FALSE)))</f>
        <v>0</v>
      </c>
      <c r="Y318" s="163">
        <f t="shared" si="158"/>
        <v>0</v>
      </c>
      <c r="Z318" s="163">
        <f t="shared" si="159"/>
        <v>0</v>
      </c>
      <c r="AA318" s="163">
        <f t="shared" si="160"/>
        <v>0</v>
      </c>
      <c r="AB318" s="164" t="str">
        <f>VLOOKUP(I318,'3-Productie normen'!A:N,10,FALSE)</f>
        <v>B</v>
      </c>
      <c r="AC318" s="164"/>
      <c r="AE318" s="128">
        <f t="shared" si="161"/>
        <v>832</v>
      </c>
    </row>
    <row r="319" spans="1:31" ht="14.1" customHeight="1">
      <c r="A319" s="145">
        <v>321</v>
      </c>
      <c r="B319" s="159" t="s">
        <v>291</v>
      </c>
      <c r="C319" s="659"/>
      <c r="D319" s="660" t="s">
        <v>436</v>
      </c>
      <c r="E319" s="661" t="s">
        <v>312</v>
      </c>
      <c r="F319" s="661" t="s">
        <v>334</v>
      </c>
      <c r="G319" s="125"/>
      <c r="H319" s="125"/>
      <c r="I319" s="169" t="s">
        <v>769</v>
      </c>
      <c r="J319" s="661" t="s">
        <v>308</v>
      </c>
      <c r="K319" s="673">
        <v>16</v>
      </c>
      <c r="L319" s="483">
        <v>1</v>
      </c>
      <c r="M319" s="483">
        <v>1</v>
      </c>
      <c r="N319" s="483"/>
      <c r="O319" s="483"/>
      <c r="P319" s="670">
        <v>52</v>
      </c>
      <c r="Q319" s="670"/>
      <c r="R319" s="161"/>
      <c r="S319" s="161"/>
      <c r="T319" s="162" t="e">
        <f t="shared" si="154"/>
        <v>#DIV/0!</v>
      </c>
      <c r="U319" s="162">
        <f t="shared" si="155"/>
        <v>0</v>
      </c>
      <c r="V319" s="162">
        <f t="shared" si="156"/>
        <v>0</v>
      </c>
      <c r="W319" s="162">
        <f t="shared" si="157"/>
        <v>0</v>
      </c>
      <c r="X319" s="163">
        <f>IF(P319="nio",0,IF(P319&gt;0,VLOOKUP(I319,'3-Productie normen'!A:N,VLOOKUP(P319,'3-Productie normen'!Q:R,2,FALSE),FALSE)))</f>
        <v>0</v>
      </c>
      <c r="Y319" s="163">
        <f t="shared" si="158"/>
        <v>0</v>
      </c>
      <c r="Z319" s="163">
        <f t="shared" si="159"/>
        <v>0</v>
      </c>
      <c r="AA319" s="163">
        <f t="shared" si="160"/>
        <v>0</v>
      </c>
      <c r="AB319" s="164" t="str">
        <f>VLOOKUP(I319,'3-Productie normen'!A:N,10,FALSE)</f>
        <v>B</v>
      </c>
      <c r="AC319" s="164"/>
      <c r="AE319" s="128">
        <f t="shared" si="161"/>
        <v>832</v>
      </c>
    </row>
    <row r="320" spans="1:31" ht="14.1" customHeight="1">
      <c r="A320" s="145">
        <v>322</v>
      </c>
      <c r="B320" s="159" t="s">
        <v>291</v>
      </c>
      <c r="C320" s="659"/>
      <c r="D320" s="660" t="s">
        <v>474</v>
      </c>
      <c r="E320" s="661" t="s">
        <v>312</v>
      </c>
      <c r="F320" s="661" t="s">
        <v>334</v>
      </c>
      <c r="G320" s="125"/>
      <c r="H320" s="125"/>
      <c r="I320" s="169" t="s">
        <v>769</v>
      </c>
      <c r="J320" s="661" t="s">
        <v>308</v>
      </c>
      <c r="K320" s="673">
        <v>16</v>
      </c>
      <c r="L320" s="483">
        <v>1</v>
      </c>
      <c r="M320" s="483">
        <v>1</v>
      </c>
      <c r="N320" s="483"/>
      <c r="O320" s="483"/>
      <c r="P320" s="670">
        <v>52</v>
      </c>
      <c r="Q320" s="670"/>
      <c r="R320" s="161"/>
      <c r="S320" s="161"/>
      <c r="T320" s="162" t="e">
        <f t="shared" si="154"/>
        <v>#DIV/0!</v>
      </c>
      <c r="U320" s="162">
        <f t="shared" si="155"/>
        <v>0</v>
      </c>
      <c r="V320" s="162">
        <f t="shared" si="156"/>
        <v>0</v>
      </c>
      <c r="W320" s="162">
        <f t="shared" si="157"/>
        <v>0</v>
      </c>
      <c r="X320" s="163">
        <f>IF(P320="nio",0,IF(P320&gt;0,VLOOKUP(I320,'3-Productie normen'!A:N,VLOOKUP(P320,'3-Productie normen'!Q:R,2,FALSE),FALSE)))</f>
        <v>0</v>
      </c>
      <c r="Y320" s="163">
        <f t="shared" si="158"/>
        <v>0</v>
      </c>
      <c r="Z320" s="163">
        <f t="shared" si="159"/>
        <v>0</v>
      </c>
      <c r="AA320" s="163">
        <f t="shared" si="160"/>
        <v>0</v>
      </c>
      <c r="AB320" s="164" t="str">
        <f>VLOOKUP(I320,'3-Productie normen'!A:N,10,FALSE)</f>
        <v>B</v>
      </c>
      <c r="AC320" s="164"/>
      <c r="AE320" s="128">
        <f t="shared" si="161"/>
        <v>832</v>
      </c>
    </row>
    <row r="321" spans="1:31" ht="14.1" customHeight="1">
      <c r="A321" s="145">
        <v>323</v>
      </c>
      <c r="B321" s="159" t="s">
        <v>291</v>
      </c>
      <c r="C321" s="659"/>
      <c r="D321" s="660" t="s">
        <v>437</v>
      </c>
      <c r="E321" s="661" t="s">
        <v>312</v>
      </c>
      <c r="F321" s="661" t="s">
        <v>334</v>
      </c>
      <c r="G321" s="125"/>
      <c r="H321" s="125"/>
      <c r="I321" s="169" t="s">
        <v>769</v>
      </c>
      <c r="J321" s="661" t="s">
        <v>308</v>
      </c>
      <c r="K321" s="673">
        <v>16</v>
      </c>
      <c r="L321" s="483">
        <v>1</v>
      </c>
      <c r="M321" s="483">
        <v>1</v>
      </c>
      <c r="N321" s="483"/>
      <c r="O321" s="483"/>
      <c r="P321" s="670">
        <v>52</v>
      </c>
      <c r="Q321" s="670"/>
      <c r="R321" s="161"/>
      <c r="S321" s="161"/>
      <c r="T321" s="162" t="e">
        <f t="shared" si="154"/>
        <v>#DIV/0!</v>
      </c>
      <c r="U321" s="162">
        <f t="shared" si="155"/>
        <v>0</v>
      </c>
      <c r="V321" s="162">
        <f t="shared" si="156"/>
        <v>0</v>
      </c>
      <c r="W321" s="162">
        <f t="shared" si="157"/>
        <v>0</v>
      </c>
      <c r="X321" s="163">
        <f>IF(P321="nio",0,IF(P321&gt;0,VLOOKUP(I321,'3-Productie normen'!A:N,VLOOKUP(P321,'3-Productie normen'!Q:R,2,FALSE),FALSE)))</f>
        <v>0</v>
      </c>
      <c r="Y321" s="163">
        <f t="shared" si="158"/>
        <v>0</v>
      </c>
      <c r="Z321" s="163">
        <f t="shared" si="159"/>
        <v>0</v>
      </c>
      <c r="AA321" s="163">
        <f t="shared" si="160"/>
        <v>0</v>
      </c>
      <c r="AB321" s="164" t="str">
        <f>VLOOKUP(I321,'3-Productie normen'!A:N,10,FALSE)</f>
        <v>B</v>
      </c>
      <c r="AC321" s="164"/>
      <c r="AE321" s="128">
        <f t="shared" si="161"/>
        <v>832</v>
      </c>
    </row>
    <row r="322" spans="1:31" ht="14.1" customHeight="1">
      <c r="A322" s="145">
        <v>324</v>
      </c>
      <c r="B322" s="159" t="s">
        <v>291</v>
      </c>
      <c r="C322" s="659"/>
      <c r="D322" s="660" t="s">
        <v>438</v>
      </c>
      <c r="E322" s="661" t="s">
        <v>312</v>
      </c>
      <c r="F322" s="661" t="s">
        <v>334</v>
      </c>
      <c r="G322" s="125"/>
      <c r="H322" s="125"/>
      <c r="I322" s="169" t="s">
        <v>769</v>
      </c>
      <c r="J322" s="661" t="s">
        <v>308</v>
      </c>
      <c r="K322" s="673">
        <v>32</v>
      </c>
      <c r="L322" s="483">
        <v>1</v>
      </c>
      <c r="M322" s="483">
        <v>1</v>
      </c>
      <c r="N322" s="483"/>
      <c r="O322" s="483"/>
      <c r="P322" s="670">
        <v>52</v>
      </c>
      <c r="Q322" s="670"/>
      <c r="R322" s="161"/>
      <c r="S322" s="161"/>
      <c r="T322" s="162" t="e">
        <f t="shared" si="154"/>
        <v>#DIV/0!</v>
      </c>
      <c r="U322" s="162">
        <f t="shared" si="155"/>
        <v>0</v>
      </c>
      <c r="V322" s="162">
        <f t="shared" si="156"/>
        <v>0</v>
      </c>
      <c r="W322" s="162">
        <f t="shared" si="157"/>
        <v>0</v>
      </c>
      <c r="X322" s="163">
        <f>IF(P322="nio",0,IF(P322&gt;0,VLOOKUP(I322,'3-Productie normen'!A:N,VLOOKUP(P322,'3-Productie normen'!Q:R,2,FALSE),FALSE)))</f>
        <v>0</v>
      </c>
      <c r="Y322" s="163">
        <f t="shared" si="158"/>
        <v>0</v>
      </c>
      <c r="Z322" s="163">
        <f t="shared" si="159"/>
        <v>0</v>
      </c>
      <c r="AA322" s="163">
        <f t="shared" si="160"/>
        <v>0</v>
      </c>
      <c r="AB322" s="164" t="str">
        <f>VLOOKUP(I322,'3-Productie normen'!A:N,10,FALSE)</f>
        <v>B</v>
      </c>
      <c r="AC322" s="164"/>
      <c r="AE322" s="128">
        <f t="shared" si="161"/>
        <v>1664</v>
      </c>
    </row>
    <row r="323" spans="1:31" ht="14.1" customHeight="1">
      <c r="A323" s="145">
        <v>325</v>
      </c>
      <c r="B323" s="159" t="s">
        <v>291</v>
      </c>
      <c r="C323" s="659"/>
      <c r="D323" s="660" t="s">
        <v>547</v>
      </c>
      <c r="E323" s="661" t="s">
        <v>403</v>
      </c>
      <c r="F323" s="661" t="s">
        <v>404</v>
      </c>
      <c r="G323" s="125"/>
      <c r="H323" s="125"/>
      <c r="I323" s="169" t="s">
        <v>767</v>
      </c>
      <c r="J323" s="661" t="s">
        <v>308</v>
      </c>
      <c r="K323" s="673">
        <v>27</v>
      </c>
      <c r="L323" s="483">
        <v>1</v>
      </c>
      <c r="M323" s="483">
        <v>1</v>
      </c>
      <c r="N323" s="483"/>
      <c r="O323" s="483"/>
      <c r="P323" s="670">
        <v>104</v>
      </c>
      <c r="Q323" s="670"/>
      <c r="R323" s="161"/>
      <c r="S323" s="161"/>
      <c r="T323" s="162" t="e">
        <f t="shared" si="154"/>
        <v>#DIV/0!</v>
      </c>
      <c r="U323" s="162">
        <f t="shared" si="155"/>
        <v>0</v>
      </c>
      <c r="V323" s="162">
        <f t="shared" si="156"/>
        <v>0</v>
      </c>
      <c r="W323" s="162">
        <f t="shared" si="157"/>
        <v>0</v>
      </c>
      <c r="X323" s="163">
        <f>IF(P323="nio",0,IF(P323&gt;0,VLOOKUP(I323,'3-Productie normen'!A:N,VLOOKUP(P323,'3-Productie normen'!Q:R,2,FALSE),FALSE)))</f>
        <v>0</v>
      </c>
      <c r="Y323" s="163">
        <f t="shared" si="158"/>
        <v>0</v>
      </c>
      <c r="Z323" s="163">
        <f t="shared" si="159"/>
        <v>0</v>
      </c>
      <c r="AA323" s="163">
        <f t="shared" si="160"/>
        <v>0</v>
      </c>
      <c r="AB323" s="164" t="str">
        <f>VLOOKUP(I323,'3-Productie normen'!A:N,10,FALSE)</f>
        <v>B</v>
      </c>
      <c r="AC323" s="164"/>
      <c r="AE323" s="128">
        <f t="shared" si="161"/>
        <v>2808</v>
      </c>
    </row>
    <row r="324" spans="1:31" ht="14.1" customHeight="1">
      <c r="A324" s="145">
        <v>326</v>
      </c>
      <c r="B324" s="159" t="s">
        <v>291</v>
      </c>
      <c r="C324" s="659"/>
      <c r="D324" s="660" t="s">
        <v>439</v>
      </c>
      <c r="E324" s="661" t="s">
        <v>374</v>
      </c>
      <c r="F324" s="661" t="s">
        <v>530</v>
      </c>
      <c r="G324" s="125"/>
      <c r="H324" s="125"/>
      <c r="I324" s="169" t="s">
        <v>749</v>
      </c>
      <c r="J324" s="661" t="s">
        <v>1315</v>
      </c>
      <c r="K324" s="673">
        <v>30</v>
      </c>
      <c r="L324" s="483">
        <v>1</v>
      </c>
      <c r="M324" s="483">
        <v>1</v>
      </c>
      <c r="N324" s="483"/>
      <c r="O324" s="483"/>
      <c r="P324" s="670">
        <v>52</v>
      </c>
      <c r="Q324" s="670"/>
      <c r="R324" s="161"/>
      <c r="S324" s="161"/>
      <c r="T324" s="162" t="e">
        <f t="shared" si="154"/>
        <v>#DIV/0!</v>
      </c>
      <c r="U324" s="162">
        <f t="shared" si="155"/>
        <v>0</v>
      </c>
      <c r="V324" s="162">
        <f t="shared" si="156"/>
        <v>0</v>
      </c>
      <c r="W324" s="162">
        <f t="shared" si="157"/>
        <v>0</v>
      </c>
      <c r="X324" s="163">
        <f>IF(P324="nio",0,IF(P324&gt;0,VLOOKUP(I324,'3-Productie normen'!A:N,VLOOKUP(P324,'3-Productie normen'!Q:R,2,FALSE),FALSE)))</f>
        <v>0</v>
      </c>
      <c r="Y324" s="163">
        <f t="shared" si="158"/>
        <v>0</v>
      </c>
      <c r="Z324" s="163">
        <f t="shared" si="159"/>
        <v>0</v>
      </c>
      <c r="AA324" s="163">
        <f t="shared" si="160"/>
        <v>0</v>
      </c>
      <c r="AB324" s="164" t="str">
        <f>VLOOKUP(I324,'3-Productie normen'!A:N,10,FALSE)</f>
        <v>V</v>
      </c>
      <c r="AC324" s="164"/>
      <c r="AE324" s="128">
        <f t="shared" si="161"/>
        <v>1560</v>
      </c>
    </row>
    <row r="325" spans="1:31" ht="14.1" customHeight="1">
      <c r="A325" s="145">
        <v>327</v>
      </c>
      <c r="B325" s="159" t="s">
        <v>291</v>
      </c>
      <c r="C325" s="659"/>
      <c r="D325" s="660" t="s">
        <v>442</v>
      </c>
      <c r="E325" s="661" t="s">
        <v>507</v>
      </c>
      <c r="F325" s="661" t="s">
        <v>406</v>
      </c>
      <c r="G325" s="125"/>
      <c r="H325" s="125"/>
      <c r="I325" s="159" t="s">
        <v>749</v>
      </c>
      <c r="J325" s="661" t="s">
        <v>354</v>
      </c>
      <c r="K325" s="673">
        <v>17</v>
      </c>
      <c r="L325" s="483">
        <v>1</v>
      </c>
      <c r="M325" s="483">
        <v>1</v>
      </c>
      <c r="N325" s="483"/>
      <c r="O325" s="483"/>
      <c r="P325" s="670">
        <v>156</v>
      </c>
      <c r="Q325" s="670"/>
      <c r="R325" s="161"/>
      <c r="S325" s="161"/>
      <c r="T325" s="162" t="e">
        <f t="shared" si="154"/>
        <v>#DIV/0!</v>
      </c>
      <c r="U325" s="162">
        <f t="shared" si="155"/>
        <v>0</v>
      </c>
      <c r="V325" s="162">
        <f t="shared" si="156"/>
        <v>0</v>
      </c>
      <c r="W325" s="162">
        <f t="shared" si="157"/>
        <v>0</v>
      </c>
      <c r="X325" s="163">
        <f>IF(P325="nio",0,IF(P325&gt;0,VLOOKUP(I325,'3-Productie normen'!A:N,VLOOKUP(P325,'3-Productie normen'!Q:R,2,FALSE),FALSE)))</f>
        <v>0</v>
      </c>
      <c r="Y325" s="163">
        <f t="shared" si="158"/>
        <v>0</v>
      </c>
      <c r="Z325" s="163">
        <f t="shared" si="159"/>
        <v>0</v>
      </c>
      <c r="AA325" s="163">
        <f t="shared" si="160"/>
        <v>0</v>
      </c>
      <c r="AB325" s="164" t="str">
        <f>VLOOKUP(I325,'3-Productie normen'!A:N,10,FALSE)</f>
        <v>V</v>
      </c>
      <c r="AC325" s="164"/>
      <c r="AE325" s="128">
        <f t="shared" si="161"/>
        <v>2652</v>
      </c>
    </row>
    <row r="326" spans="1:31" ht="14.1" customHeight="1">
      <c r="A326" s="145">
        <v>328</v>
      </c>
      <c r="B326" s="159" t="s">
        <v>291</v>
      </c>
      <c r="C326" s="659"/>
      <c r="D326" s="660" t="s">
        <v>548</v>
      </c>
      <c r="E326" s="661" t="s">
        <v>511</v>
      </c>
      <c r="F326" s="661" t="s">
        <v>318</v>
      </c>
      <c r="G326" s="125"/>
      <c r="H326" s="125"/>
      <c r="I326" s="169" t="s">
        <v>749</v>
      </c>
      <c r="J326" s="661" t="s">
        <v>529</v>
      </c>
      <c r="K326" s="673">
        <v>28</v>
      </c>
      <c r="L326" s="483">
        <v>1</v>
      </c>
      <c r="M326" s="483">
        <v>1</v>
      </c>
      <c r="N326" s="483"/>
      <c r="O326" s="483"/>
      <c r="P326" s="670">
        <v>52</v>
      </c>
      <c r="Q326" s="670"/>
      <c r="R326" s="161"/>
      <c r="S326" s="161"/>
      <c r="T326" s="162" t="e">
        <f t="shared" si="154"/>
        <v>#DIV/0!</v>
      </c>
      <c r="U326" s="162">
        <f t="shared" si="155"/>
        <v>0</v>
      </c>
      <c r="V326" s="162">
        <f t="shared" si="156"/>
        <v>0</v>
      </c>
      <c r="W326" s="162">
        <f t="shared" si="157"/>
        <v>0</v>
      </c>
      <c r="X326" s="163">
        <f>IF(P326="nio",0,IF(P326&gt;0,VLOOKUP(I326,'3-Productie normen'!A:N,VLOOKUP(P326,'3-Productie normen'!Q:R,2,FALSE),FALSE)))</f>
        <v>0</v>
      </c>
      <c r="Y326" s="163">
        <f t="shared" si="158"/>
        <v>0</v>
      </c>
      <c r="Z326" s="163">
        <f t="shared" si="159"/>
        <v>0</v>
      </c>
      <c r="AA326" s="163">
        <f t="shared" si="160"/>
        <v>0</v>
      </c>
      <c r="AB326" s="164" t="str">
        <f>VLOOKUP(I326,'3-Productie normen'!A:N,10,FALSE)</f>
        <v>V</v>
      </c>
      <c r="AC326" s="164"/>
      <c r="AE326" s="128">
        <f t="shared" si="161"/>
        <v>1456</v>
      </c>
    </row>
    <row r="327" spans="1:31" ht="14.1" customHeight="1">
      <c r="A327" s="145">
        <v>329</v>
      </c>
      <c r="B327" s="159" t="s">
        <v>291</v>
      </c>
      <c r="C327" s="659"/>
      <c r="D327" s="660" t="s">
        <v>443</v>
      </c>
      <c r="E327" s="661" t="s">
        <v>511</v>
      </c>
      <c r="F327" s="661" t="s">
        <v>318</v>
      </c>
      <c r="G327" s="125"/>
      <c r="H327" s="125"/>
      <c r="I327" s="169" t="s">
        <v>749</v>
      </c>
      <c r="J327" s="661" t="s">
        <v>529</v>
      </c>
      <c r="K327" s="673">
        <v>40</v>
      </c>
      <c r="L327" s="483">
        <v>1</v>
      </c>
      <c r="M327" s="483">
        <v>1</v>
      </c>
      <c r="N327" s="483"/>
      <c r="O327" s="483"/>
      <c r="P327" s="670">
        <v>52</v>
      </c>
      <c r="Q327" s="670"/>
      <c r="R327" s="161"/>
      <c r="S327" s="161"/>
      <c r="T327" s="162" t="e">
        <f t="shared" si="154"/>
        <v>#DIV/0!</v>
      </c>
      <c r="U327" s="162">
        <f t="shared" si="155"/>
        <v>0</v>
      </c>
      <c r="V327" s="162">
        <f t="shared" si="156"/>
        <v>0</v>
      </c>
      <c r="W327" s="162">
        <f t="shared" si="157"/>
        <v>0</v>
      </c>
      <c r="X327" s="163">
        <f>IF(P327="nio",0,IF(P327&gt;0,VLOOKUP(I327,'3-Productie normen'!A:N,VLOOKUP(P327,'3-Productie normen'!Q:R,2,FALSE),FALSE)))</f>
        <v>0</v>
      </c>
      <c r="Y327" s="163">
        <f t="shared" si="158"/>
        <v>0</v>
      </c>
      <c r="Z327" s="163">
        <f t="shared" si="159"/>
        <v>0</v>
      </c>
      <c r="AA327" s="163">
        <f t="shared" si="160"/>
        <v>0</v>
      </c>
      <c r="AB327" s="164" t="str">
        <f>VLOOKUP(I327,'3-Productie normen'!A:N,10,FALSE)</f>
        <v>V</v>
      </c>
      <c r="AC327" s="164"/>
      <c r="AE327" s="128">
        <f t="shared" si="161"/>
        <v>2080</v>
      </c>
    </row>
    <row r="328" spans="1:31" ht="14.1" customHeight="1">
      <c r="A328" s="145">
        <v>330</v>
      </c>
      <c r="B328" s="159" t="s">
        <v>291</v>
      </c>
      <c r="C328" s="659"/>
      <c r="D328" s="660" t="s">
        <v>549</v>
      </c>
      <c r="E328" s="661" t="s">
        <v>511</v>
      </c>
      <c r="F328" s="661" t="s">
        <v>318</v>
      </c>
      <c r="G328" s="125"/>
      <c r="H328" s="125"/>
      <c r="I328" s="169" t="s">
        <v>749</v>
      </c>
      <c r="J328" s="661" t="s">
        <v>529</v>
      </c>
      <c r="K328" s="673">
        <v>50</v>
      </c>
      <c r="L328" s="483">
        <v>1</v>
      </c>
      <c r="M328" s="483">
        <v>1</v>
      </c>
      <c r="N328" s="483"/>
      <c r="O328" s="483"/>
      <c r="P328" s="670">
        <v>52</v>
      </c>
      <c r="Q328" s="670"/>
      <c r="R328" s="161"/>
      <c r="S328" s="161"/>
      <c r="T328" s="162" t="e">
        <f t="shared" si="154"/>
        <v>#DIV/0!</v>
      </c>
      <c r="U328" s="162">
        <f t="shared" si="155"/>
        <v>0</v>
      </c>
      <c r="V328" s="162">
        <f t="shared" si="156"/>
        <v>0</v>
      </c>
      <c r="W328" s="162">
        <f t="shared" si="157"/>
        <v>0</v>
      </c>
      <c r="X328" s="163">
        <f>IF(P328="nio",0,IF(P328&gt;0,VLOOKUP(I328,'3-Productie normen'!A:N,VLOOKUP(P328,'3-Productie normen'!Q:R,2,FALSE),FALSE)))</f>
        <v>0</v>
      </c>
      <c r="Y328" s="163">
        <f t="shared" si="158"/>
        <v>0</v>
      </c>
      <c r="Z328" s="163">
        <f t="shared" si="159"/>
        <v>0</v>
      </c>
      <c r="AA328" s="163">
        <f t="shared" si="160"/>
        <v>0</v>
      </c>
      <c r="AB328" s="164" t="str">
        <f>VLOOKUP(I328,'3-Productie normen'!A:N,10,FALSE)</f>
        <v>V</v>
      </c>
      <c r="AC328" s="164"/>
      <c r="AE328" s="128">
        <f t="shared" si="161"/>
        <v>2600</v>
      </c>
    </row>
    <row r="329" spans="1:31" ht="14.1" customHeight="1">
      <c r="A329" s="145">
        <v>331</v>
      </c>
      <c r="B329" s="159" t="s">
        <v>291</v>
      </c>
      <c r="C329" s="659"/>
      <c r="D329" s="660" t="s">
        <v>520</v>
      </c>
      <c r="E329" s="661" t="s">
        <v>320</v>
      </c>
      <c r="F329" s="661" t="s">
        <v>369</v>
      </c>
      <c r="G329" s="125"/>
      <c r="H329" s="125"/>
      <c r="I329" s="169" t="s">
        <v>17</v>
      </c>
      <c r="J329" s="661" t="s">
        <v>354</v>
      </c>
      <c r="K329" s="673">
        <v>6</v>
      </c>
      <c r="L329" s="483">
        <v>1</v>
      </c>
      <c r="M329" s="483">
        <v>1</v>
      </c>
      <c r="N329" s="483"/>
      <c r="O329" s="483"/>
      <c r="P329" s="670">
        <v>255</v>
      </c>
      <c r="Q329" s="670"/>
      <c r="R329" s="161"/>
      <c r="S329" s="161"/>
      <c r="T329" s="162" t="e">
        <f t="shared" si="154"/>
        <v>#DIV/0!</v>
      </c>
      <c r="U329" s="162">
        <f t="shared" si="155"/>
        <v>0</v>
      </c>
      <c r="V329" s="162">
        <f t="shared" si="156"/>
        <v>0</v>
      </c>
      <c r="W329" s="162">
        <f t="shared" si="157"/>
        <v>0</v>
      </c>
      <c r="X329" s="163">
        <f>IF(P329="nio",0,IF(P329&gt;0,VLOOKUP(I329,'3-Productie normen'!A:N,VLOOKUP(P329,'3-Productie normen'!Q:R,2,FALSE),FALSE)))</f>
        <v>0</v>
      </c>
      <c r="Y329" s="163">
        <f t="shared" si="158"/>
        <v>0</v>
      </c>
      <c r="Z329" s="163">
        <f t="shared" si="159"/>
        <v>0</v>
      </c>
      <c r="AA329" s="163">
        <f t="shared" si="160"/>
        <v>0</v>
      </c>
      <c r="AB329" s="164" t="str">
        <f>VLOOKUP(I329,'3-Productie normen'!A:N,10,FALSE)</f>
        <v>S</v>
      </c>
      <c r="AC329" s="164"/>
      <c r="AE329" s="128">
        <f t="shared" si="161"/>
        <v>1530</v>
      </c>
    </row>
    <row r="330" spans="1:31" ht="14.1" customHeight="1">
      <c r="A330" s="145">
        <v>332</v>
      </c>
      <c r="B330" s="159" t="s">
        <v>291</v>
      </c>
      <c r="C330" s="659"/>
      <c r="D330" s="660" t="s">
        <v>444</v>
      </c>
      <c r="E330" s="661" t="s">
        <v>320</v>
      </c>
      <c r="F330" s="661" t="s">
        <v>371</v>
      </c>
      <c r="G330" s="125"/>
      <c r="H330" s="125"/>
      <c r="I330" s="169" t="s">
        <v>17</v>
      </c>
      <c r="J330" s="661" t="s">
        <v>354</v>
      </c>
      <c r="K330" s="673">
        <v>12</v>
      </c>
      <c r="L330" s="483">
        <v>1</v>
      </c>
      <c r="M330" s="483">
        <v>1</v>
      </c>
      <c r="N330" s="483"/>
      <c r="O330" s="483"/>
      <c r="P330" s="670">
        <v>255</v>
      </c>
      <c r="Q330" s="670"/>
      <c r="R330" s="161"/>
      <c r="S330" s="161"/>
      <c r="T330" s="162" t="e">
        <f t="shared" si="154"/>
        <v>#DIV/0!</v>
      </c>
      <c r="U330" s="162">
        <f t="shared" si="155"/>
        <v>0</v>
      </c>
      <c r="V330" s="162">
        <f t="shared" si="156"/>
        <v>0</v>
      </c>
      <c r="W330" s="162">
        <f t="shared" si="157"/>
        <v>0</v>
      </c>
      <c r="X330" s="163">
        <f>IF(P330="nio",0,IF(P330&gt;0,VLOOKUP(I330,'3-Productie normen'!A:N,VLOOKUP(P330,'3-Productie normen'!Q:R,2,FALSE),FALSE)))</f>
        <v>0</v>
      </c>
      <c r="Y330" s="163">
        <f t="shared" si="158"/>
        <v>0</v>
      </c>
      <c r="Z330" s="163">
        <f t="shared" si="159"/>
        <v>0</v>
      </c>
      <c r="AA330" s="163">
        <f t="shared" si="160"/>
        <v>0</v>
      </c>
      <c r="AB330" s="164" t="str">
        <f>VLOOKUP(I330,'3-Productie normen'!A:N,10,FALSE)</f>
        <v>S</v>
      </c>
      <c r="AC330" s="164"/>
      <c r="AE330" s="128">
        <f t="shared" si="161"/>
        <v>3060</v>
      </c>
    </row>
    <row r="331" spans="1:31" ht="14.1" customHeight="1">
      <c r="A331" s="145">
        <v>333</v>
      </c>
      <c r="B331" s="159" t="s">
        <v>291</v>
      </c>
      <c r="C331" s="659"/>
      <c r="D331" s="660" t="s">
        <v>446</v>
      </c>
      <c r="E331" s="661" t="s">
        <v>312</v>
      </c>
      <c r="F331" s="661" t="s">
        <v>334</v>
      </c>
      <c r="G331" s="125"/>
      <c r="H331" s="125"/>
      <c r="I331" s="160" t="s">
        <v>769</v>
      </c>
      <c r="J331" s="661" t="s">
        <v>529</v>
      </c>
      <c r="K331" s="673">
        <v>28</v>
      </c>
      <c r="L331" s="483">
        <v>1</v>
      </c>
      <c r="M331" s="483">
        <v>1</v>
      </c>
      <c r="N331" s="483"/>
      <c r="O331" s="483"/>
      <c r="P331" s="670">
        <v>52</v>
      </c>
      <c r="Q331" s="670"/>
      <c r="R331" s="161"/>
      <c r="S331" s="161"/>
      <c r="T331" s="162" t="e">
        <f t="shared" si="154"/>
        <v>#DIV/0!</v>
      </c>
      <c r="U331" s="162">
        <f t="shared" si="155"/>
        <v>0</v>
      </c>
      <c r="V331" s="162">
        <f t="shared" si="156"/>
        <v>0</v>
      </c>
      <c r="W331" s="162">
        <f t="shared" si="157"/>
        <v>0</v>
      </c>
      <c r="X331" s="163">
        <f>IF(P331="nio",0,IF(P331&gt;0,VLOOKUP(I331,'3-Productie normen'!A:N,VLOOKUP(P331,'3-Productie normen'!Q:R,2,FALSE),FALSE)))</f>
        <v>0</v>
      </c>
      <c r="Y331" s="163">
        <f t="shared" si="158"/>
        <v>0</v>
      </c>
      <c r="Z331" s="163">
        <f t="shared" si="159"/>
        <v>0</v>
      </c>
      <c r="AA331" s="163">
        <f t="shared" si="160"/>
        <v>0</v>
      </c>
      <c r="AB331" s="164" t="str">
        <f>VLOOKUP(I331,'3-Productie normen'!A:N,10,FALSE)</f>
        <v>B</v>
      </c>
      <c r="AC331" s="164"/>
      <c r="AE331" s="128">
        <f t="shared" si="161"/>
        <v>1456</v>
      </c>
    </row>
    <row r="332" spans="1:31" ht="14.1" customHeight="1">
      <c r="A332" s="145">
        <v>334</v>
      </c>
      <c r="B332" s="159" t="s">
        <v>291</v>
      </c>
      <c r="C332" s="659"/>
      <c r="D332" s="660" t="s">
        <v>550</v>
      </c>
      <c r="E332" s="661" t="s">
        <v>312</v>
      </c>
      <c r="F332" s="661" t="s">
        <v>334</v>
      </c>
      <c r="G332" s="125"/>
      <c r="H332" s="125"/>
      <c r="I332" s="661" t="s">
        <v>769</v>
      </c>
      <c r="J332" s="661" t="s">
        <v>529</v>
      </c>
      <c r="K332" s="673">
        <v>16</v>
      </c>
      <c r="L332" s="483">
        <v>1</v>
      </c>
      <c r="M332" s="483">
        <v>1</v>
      </c>
      <c r="N332" s="483"/>
      <c r="O332" s="483"/>
      <c r="P332" s="670">
        <v>52</v>
      </c>
      <c r="Q332" s="670"/>
      <c r="R332" s="161"/>
      <c r="S332" s="161"/>
      <c r="T332" s="162" t="e">
        <f t="shared" si="154"/>
        <v>#DIV/0!</v>
      </c>
      <c r="U332" s="162">
        <f t="shared" si="155"/>
        <v>0</v>
      </c>
      <c r="V332" s="162">
        <f t="shared" si="156"/>
        <v>0</v>
      </c>
      <c r="W332" s="162">
        <f t="shared" si="157"/>
        <v>0</v>
      </c>
      <c r="X332" s="163">
        <f>IF(P332="nio",0,IF(P332&gt;0,VLOOKUP(I332,'3-Productie normen'!A:N,VLOOKUP(P332,'3-Productie normen'!Q:R,2,FALSE),FALSE)))</f>
        <v>0</v>
      </c>
      <c r="Y332" s="163">
        <f t="shared" si="158"/>
        <v>0</v>
      </c>
      <c r="Z332" s="163">
        <f t="shared" si="159"/>
        <v>0</v>
      </c>
      <c r="AA332" s="163">
        <f t="shared" si="160"/>
        <v>0</v>
      </c>
      <c r="AB332" s="164" t="str">
        <f>VLOOKUP(I332,'3-Productie normen'!A:N,10,FALSE)</f>
        <v>B</v>
      </c>
      <c r="AC332" s="164"/>
      <c r="AE332" s="128">
        <f t="shared" si="161"/>
        <v>832</v>
      </c>
    </row>
    <row r="333" spans="1:31" ht="14.1" customHeight="1">
      <c r="A333" s="145">
        <v>335</v>
      </c>
      <c r="B333" s="159" t="s">
        <v>291</v>
      </c>
      <c r="C333" s="659"/>
      <c r="D333" s="660" t="s">
        <v>551</v>
      </c>
      <c r="E333" s="661" t="s">
        <v>312</v>
      </c>
      <c r="F333" s="661" t="s">
        <v>334</v>
      </c>
      <c r="G333" s="125"/>
      <c r="H333" s="125"/>
      <c r="I333" s="159" t="s">
        <v>769</v>
      </c>
      <c r="J333" s="661" t="s">
        <v>529</v>
      </c>
      <c r="K333" s="673">
        <v>17</v>
      </c>
      <c r="L333" s="483">
        <v>1</v>
      </c>
      <c r="M333" s="483">
        <v>1</v>
      </c>
      <c r="N333" s="483"/>
      <c r="O333" s="483"/>
      <c r="P333" s="670">
        <v>52</v>
      </c>
      <c r="Q333" s="670"/>
      <c r="R333" s="161"/>
      <c r="S333" s="161"/>
      <c r="T333" s="162" t="e">
        <f t="shared" si="154"/>
        <v>#DIV/0!</v>
      </c>
      <c r="U333" s="162">
        <f t="shared" si="155"/>
        <v>0</v>
      </c>
      <c r="V333" s="162">
        <f t="shared" si="156"/>
        <v>0</v>
      </c>
      <c r="W333" s="162">
        <f t="shared" si="157"/>
        <v>0</v>
      </c>
      <c r="X333" s="163">
        <f>IF(P333="nio",0,IF(P333&gt;0,VLOOKUP(I333,'3-Productie normen'!A:N,VLOOKUP(P333,'3-Productie normen'!Q:R,2,FALSE),FALSE)))</f>
        <v>0</v>
      </c>
      <c r="Y333" s="163">
        <f t="shared" si="158"/>
        <v>0</v>
      </c>
      <c r="Z333" s="163">
        <f t="shared" si="159"/>
        <v>0</v>
      </c>
      <c r="AA333" s="163">
        <f t="shared" si="160"/>
        <v>0</v>
      </c>
      <c r="AB333" s="164" t="str">
        <f>VLOOKUP(I333,'3-Productie normen'!A:N,10,FALSE)</f>
        <v>B</v>
      </c>
      <c r="AC333" s="164"/>
      <c r="AE333" s="128">
        <f t="shared" si="161"/>
        <v>884</v>
      </c>
    </row>
    <row r="334" spans="1:31" ht="14.1" customHeight="1">
      <c r="A334" s="145">
        <v>336</v>
      </c>
      <c r="B334" s="159" t="s">
        <v>291</v>
      </c>
      <c r="C334" s="659"/>
      <c r="D334" s="660" t="s">
        <v>552</v>
      </c>
      <c r="E334" s="661" t="s">
        <v>312</v>
      </c>
      <c r="F334" s="661" t="s">
        <v>334</v>
      </c>
      <c r="G334" s="125"/>
      <c r="H334" s="125"/>
      <c r="I334" s="159" t="s">
        <v>769</v>
      </c>
      <c r="J334" s="661" t="s">
        <v>308</v>
      </c>
      <c r="K334" s="673">
        <v>17</v>
      </c>
      <c r="L334" s="483">
        <v>1</v>
      </c>
      <c r="M334" s="483">
        <v>1</v>
      </c>
      <c r="N334" s="483"/>
      <c r="O334" s="483"/>
      <c r="P334" s="670">
        <v>52</v>
      </c>
      <c r="Q334" s="670"/>
      <c r="R334" s="161"/>
      <c r="S334" s="161"/>
      <c r="T334" s="162" t="e">
        <f t="shared" si="154"/>
        <v>#DIV/0!</v>
      </c>
      <c r="U334" s="162">
        <f t="shared" si="155"/>
        <v>0</v>
      </c>
      <c r="V334" s="162">
        <f t="shared" si="156"/>
        <v>0</v>
      </c>
      <c r="W334" s="162">
        <f t="shared" si="157"/>
        <v>0</v>
      </c>
      <c r="X334" s="163">
        <f>IF(P334="nio",0,IF(P334&gt;0,VLOOKUP(I334,'3-Productie normen'!A:N,VLOOKUP(P334,'3-Productie normen'!Q:R,2,FALSE),FALSE)))</f>
        <v>0</v>
      </c>
      <c r="Y334" s="163">
        <f t="shared" si="158"/>
        <v>0</v>
      </c>
      <c r="Z334" s="163">
        <f t="shared" si="159"/>
        <v>0</v>
      </c>
      <c r="AA334" s="163">
        <f t="shared" si="160"/>
        <v>0</v>
      </c>
      <c r="AB334" s="164" t="str">
        <f>VLOOKUP(I334,'3-Productie normen'!A:N,10,FALSE)</f>
        <v>B</v>
      </c>
      <c r="AC334" s="164"/>
      <c r="AE334" s="128">
        <f t="shared" si="161"/>
        <v>884</v>
      </c>
    </row>
    <row r="335" spans="1:31" ht="14.1" customHeight="1">
      <c r="A335" s="145">
        <v>337</v>
      </c>
      <c r="B335" s="159" t="s">
        <v>291</v>
      </c>
      <c r="C335" s="659"/>
      <c r="D335" s="660" t="s">
        <v>553</v>
      </c>
      <c r="E335" s="661" t="s">
        <v>312</v>
      </c>
      <c r="F335" s="661" t="s">
        <v>334</v>
      </c>
      <c r="G335" s="125"/>
      <c r="H335" s="125"/>
      <c r="I335" s="159" t="s">
        <v>769</v>
      </c>
      <c r="J335" s="661" t="s">
        <v>529</v>
      </c>
      <c r="K335" s="673">
        <v>17</v>
      </c>
      <c r="L335" s="483">
        <v>1</v>
      </c>
      <c r="M335" s="483">
        <v>1</v>
      </c>
      <c r="N335" s="483"/>
      <c r="O335" s="483"/>
      <c r="P335" s="670">
        <v>52</v>
      </c>
      <c r="Q335" s="670"/>
      <c r="R335" s="161"/>
      <c r="S335" s="161"/>
      <c r="T335" s="162" t="e">
        <f t="shared" si="154"/>
        <v>#DIV/0!</v>
      </c>
      <c r="U335" s="162">
        <f t="shared" si="155"/>
        <v>0</v>
      </c>
      <c r="V335" s="162">
        <f t="shared" si="156"/>
        <v>0</v>
      </c>
      <c r="W335" s="162">
        <f t="shared" si="157"/>
        <v>0</v>
      </c>
      <c r="X335" s="163">
        <f>IF(P335="nio",0,IF(P335&gt;0,VLOOKUP(I335,'3-Productie normen'!A:N,VLOOKUP(P335,'3-Productie normen'!Q:R,2,FALSE),FALSE)))</f>
        <v>0</v>
      </c>
      <c r="Y335" s="163">
        <f t="shared" si="158"/>
        <v>0</v>
      </c>
      <c r="Z335" s="163">
        <f t="shared" si="159"/>
        <v>0</v>
      </c>
      <c r="AA335" s="163">
        <f t="shared" si="160"/>
        <v>0</v>
      </c>
      <c r="AB335" s="164" t="str">
        <f>VLOOKUP(I335,'3-Productie normen'!A:N,10,FALSE)</f>
        <v>B</v>
      </c>
      <c r="AC335" s="164"/>
      <c r="AE335" s="128">
        <f t="shared" si="161"/>
        <v>884</v>
      </c>
    </row>
    <row r="336" spans="1:31" ht="14.1" customHeight="1">
      <c r="A336" s="145">
        <v>338</v>
      </c>
      <c r="B336" s="159" t="s">
        <v>291</v>
      </c>
      <c r="C336" s="659"/>
      <c r="D336" s="660" t="s">
        <v>554</v>
      </c>
      <c r="E336" s="661" t="s">
        <v>312</v>
      </c>
      <c r="F336" s="661" t="s">
        <v>334</v>
      </c>
      <c r="G336" s="125"/>
      <c r="H336" s="125"/>
      <c r="I336" s="159" t="s">
        <v>769</v>
      </c>
      <c r="J336" s="661" t="s">
        <v>308</v>
      </c>
      <c r="K336" s="673">
        <v>17</v>
      </c>
      <c r="L336" s="483">
        <v>1</v>
      </c>
      <c r="M336" s="483">
        <v>1</v>
      </c>
      <c r="N336" s="483"/>
      <c r="O336" s="483"/>
      <c r="P336" s="670">
        <v>52</v>
      </c>
      <c r="Q336" s="670"/>
      <c r="R336" s="161"/>
      <c r="S336" s="161"/>
      <c r="T336" s="162" t="e">
        <f t="shared" si="154"/>
        <v>#DIV/0!</v>
      </c>
      <c r="U336" s="162">
        <f t="shared" si="155"/>
        <v>0</v>
      </c>
      <c r="V336" s="162">
        <f t="shared" si="156"/>
        <v>0</v>
      </c>
      <c r="W336" s="162">
        <f t="shared" si="157"/>
        <v>0</v>
      </c>
      <c r="X336" s="163">
        <f>IF(P336="nio",0,IF(P336&gt;0,VLOOKUP(I336,'3-Productie normen'!A:N,VLOOKUP(P336,'3-Productie normen'!Q:R,2,FALSE),FALSE)))</f>
        <v>0</v>
      </c>
      <c r="Y336" s="163">
        <f t="shared" si="158"/>
        <v>0</v>
      </c>
      <c r="Z336" s="163">
        <f t="shared" si="159"/>
        <v>0</v>
      </c>
      <c r="AA336" s="163">
        <f t="shared" si="160"/>
        <v>0</v>
      </c>
      <c r="AB336" s="164" t="str">
        <f>VLOOKUP(I336,'3-Productie normen'!A:N,10,FALSE)</f>
        <v>B</v>
      </c>
      <c r="AC336" s="164"/>
      <c r="AE336" s="128">
        <f t="shared" si="161"/>
        <v>884</v>
      </c>
    </row>
    <row r="337" spans="1:31" ht="14.1" customHeight="1">
      <c r="A337" s="145">
        <v>339</v>
      </c>
      <c r="B337" s="159" t="s">
        <v>291</v>
      </c>
      <c r="C337" s="659"/>
      <c r="D337" s="660" t="s">
        <v>555</v>
      </c>
      <c r="E337" s="661" t="s">
        <v>312</v>
      </c>
      <c r="F337" s="661" t="s">
        <v>334</v>
      </c>
      <c r="G337" s="125"/>
      <c r="H337" s="125"/>
      <c r="I337" s="125" t="s">
        <v>769</v>
      </c>
      <c r="J337" s="661" t="s">
        <v>308</v>
      </c>
      <c r="K337" s="673">
        <v>17</v>
      </c>
      <c r="L337" s="483">
        <v>1</v>
      </c>
      <c r="M337" s="483">
        <v>1</v>
      </c>
      <c r="N337" s="483"/>
      <c r="O337" s="483"/>
      <c r="P337" s="670">
        <v>52</v>
      </c>
      <c r="Q337" s="670"/>
      <c r="R337" s="161"/>
      <c r="S337" s="161"/>
      <c r="T337" s="162" t="e">
        <f t="shared" si="154"/>
        <v>#DIV/0!</v>
      </c>
      <c r="U337" s="162">
        <f t="shared" si="155"/>
        <v>0</v>
      </c>
      <c r="V337" s="162">
        <f t="shared" si="156"/>
        <v>0</v>
      </c>
      <c r="W337" s="162">
        <f t="shared" si="157"/>
        <v>0</v>
      </c>
      <c r="X337" s="163">
        <f>IF(P337="nio",0,IF(P337&gt;0,VLOOKUP(I337,'3-Productie normen'!A:N,VLOOKUP(P337,'3-Productie normen'!Q:R,2,FALSE),FALSE)))</f>
        <v>0</v>
      </c>
      <c r="Y337" s="163">
        <f t="shared" si="158"/>
        <v>0</v>
      </c>
      <c r="Z337" s="163">
        <f t="shared" si="159"/>
        <v>0</v>
      </c>
      <c r="AA337" s="163">
        <f t="shared" si="160"/>
        <v>0</v>
      </c>
      <c r="AB337" s="164" t="str">
        <f>VLOOKUP(I337,'3-Productie normen'!A:N,10,FALSE)</f>
        <v>B</v>
      </c>
      <c r="AC337" s="164"/>
      <c r="AE337" s="128">
        <f t="shared" si="161"/>
        <v>884</v>
      </c>
    </row>
    <row r="338" spans="1:31" ht="14.1" customHeight="1">
      <c r="A338" s="145">
        <v>340</v>
      </c>
      <c r="B338" s="159" t="s">
        <v>291</v>
      </c>
      <c r="C338" s="659"/>
      <c r="D338" s="660" t="s">
        <v>556</v>
      </c>
      <c r="E338" s="661" t="s">
        <v>312</v>
      </c>
      <c r="F338" s="661" t="s">
        <v>334</v>
      </c>
      <c r="G338" s="125"/>
      <c r="H338" s="125"/>
      <c r="I338" s="125" t="s">
        <v>769</v>
      </c>
      <c r="J338" s="661" t="s">
        <v>529</v>
      </c>
      <c r="K338" s="673">
        <v>17</v>
      </c>
      <c r="L338" s="483">
        <v>1</v>
      </c>
      <c r="M338" s="483">
        <v>1</v>
      </c>
      <c r="N338" s="483"/>
      <c r="O338" s="483"/>
      <c r="P338" s="670">
        <v>52</v>
      </c>
      <c r="Q338" s="670"/>
      <c r="R338" s="161"/>
      <c r="S338" s="161"/>
      <c r="T338" s="162" t="e">
        <f t="shared" si="154"/>
        <v>#DIV/0!</v>
      </c>
      <c r="U338" s="162">
        <f t="shared" si="155"/>
        <v>0</v>
      </c>
      <c r="V338" s="162">
        <f t="shared" si="156"/>
        <v>0</v>
      </c>
      <c r="W338" s="162">
        <f t="shared" si="157"/>
        <v>0</v>
      </c>
      <c r="X338" s="163">
        <f>IF(P338="nio",0,IF(P338&gt;0,VLOOKUP(I338,'3-Productie normen'!A:N,VLOOKUP(P338,'3-Productie normen'!Q:R,2,FALSE),FALSE)))</f>
        <v>0</v>
      </c>
      <c r="Y338" s="163">
        <f t="shared" si="158"/>
        <v>0</v>
      </c>
      <c r="Z338" s="163">
        <f t="shared" si="159"/>
        <v>0</v>
      </c>
      <c r="AA338" s="163">
        <f t="shared" si="160"/>
        <v>0</v>
      </c>
      <c r="AB338" s="164" t="str">
        <f>VLOOKUP(I338,'3-Productie normen'!A:N,10,FALSE)</f>
        <v>B</v>
      </c>
      <c r="AC338" s="164"/>
      <c r="AE338" s="128">
        <f t="shared" si="161"/>
        <v>884</v>
      </c>
    </row>
    <row r="339" spans="1:31" ht="14.1" customHeight="1">
      <c r="A339" s="145">
        <v>341</v>
      </c>
      <c r="B339" s="159" t="s">
        <v>291</v>
      </c>
      <c r="C339" s="659"/>
      <c r="D339" s="660" t="s">
        <v>557</v>
      </c>
      <c r="E339" s="661" t="s">
        <v>312</v>
      </c>
      <c r="F339" s="661" t="s">
        <v>334</v>
      </c>
      <c r="G339" s="125"/>
      <c r="H339" s="125"/>
      <c r="I339" s="169" t="s">
        <v>769</v>
      </c>
      <c r="J339" s="661" t="s">
        <v>529</v>
      </c>
      <c r="K339" s="673">
        <v>17</v>
      </c>
      <c r="L339" s="483">
        <v>1</v>
      </c>
      <c r="M339" s="483">
        <v>1</v>
      </c>
      <c r="N339" s="483"/>
      <c r="O339" s="483"/>
      <c r="P339" s="670">
        <v>52</v>
      </c>
      <c r="Q339" s="670"/>
      <c r="R339" s="161"/>
      <c r="S339" s="161"/>
      <c r="T339" s="162" t="e">
        <f t="shared" si="154"/>
        <v>#DIV/0!</v>
      </c>
      <c r="U339" s="162">
        <f t="shared" si="155"/>
        <v>0</v>
      </c>
      <c r="V339" s="162">
        <f t="shared" si="156"/>
        <v>0</v>
      </c>
      <c r="W339" s="162">
        <f t="shared" si="157"/>
        <v>0</v>
      </c>
      <c r="X339" s="163">
        <f>IF(P339="nio",0,IF(P339&gt;0,VLOOKUP(I339,'3-Productie normen'!A:N,VLOOKUP(P339,'3-Productie normen'!Q:R,2,FALSE),FALSE)))</f>
        <v>0</v>
      </c>
      <c r="Y339" s="163">
        <f t="shared" si="158"/>
        <v>0</v>
      </c>
      <c r="Z339" s="163">
        <f t="shared" si="159"/>
        <v>0</v>
      </c>
      <c r="AA339" s="163">
        <f t="shared" si="160"/>
        <v>0</v>
      </c>
      <c r="AB339" s="164" t="str">
        <f>VLOOKUP(I339,'3-Productie normen'!A:N,10,FALSE)</f>
        <v>B</v>
      </c>
      <c r="AC339" s="164"/>
      <c r="AE339" s="128">
        <f t="shared" si="161"/>
        <v>884</v>
      </c>
    </row>
    <row r="340" spans="1:31" ht="14.1" customHeight="1">
      <c r="A340" s="145">
        <v>342</v>
      </c>
      <c r="B340" s="159" t="s">
        <v>291</v>
      </c>
      <c r="C340" s="659"/>
      <c r="D340" s="660" t="s">
        <v>558</v>
      </c>
      <c r="E340" s="661" t="s">
        <v>312</v>
      </c>
      <c r="F340" s="661" t="s">
        <v>334</v>
      </c>
      <c r="G340" s="125"/>
      <c r="H340" s="125"/>
      <c r="I340" s="169" t="s">
        <v>769</v>
      </c>
      <c r="J340" s="661" t="s">
        <v>529</v>
      </c>
      <c r="K340" s="673">
        <v>17</v>
      </c>
      <c r="L340" s="483">
        <v>1</v>
      </c>
      <c r="M340" s="483">
        <v>1</v>
      </c>
      <c r="N340" s="483"/>
      <c r="O340" s="483"/>
      <c r="P340" s="670">
        <v>52</v>
      </c>
      <c r="Q340" s="670"/>
      <c r="R340" s="161"/>
      <c r="S340" s="161"/>
      <c r="T340" s="162" t="e">
        <f t="shared" si="154"/>
        <v>#DIV/0!</v>
      </c>
      <c r="U340" s="162">
        <f t="shared" si="155"/>
        <v>0</v>
      </c>
      <c r="V340" s="162">
        <f t="shared" si="156"/>
        <v>0</v>
      </c>
      <c r="W340" s="162">
        <f t="shared" si="157"/>
        <v>0</v>
      </c>
      <c r="X340" s="163">
        <f>IF(P340="nio",0,IF(P340&gt;0,VLOOKUP(I340,'3-Productie normen'!A:N,VLOOKUP(P340,'3-Productie normen'!Q:R,2,FALSE),FALSE)))</f>
        <v>0</v>
      </c>
      <c r="Y340" s="163">
        <f t="shared" si="158"/>
        <v>0</v>
      </c>
      <c r="Z340" s="163">
        <f t="shared" si="159"/>
        <v>0</v>
      </c>
      <c r="AA340" s="163">
        <f t="shared" si="160"/>
        <v>0</v>
      </c>
      <c r="AB340" s="164" t="str">
        <f>VLOOKUP(I340,'3-Productie normen'!A:N,10,FALSE)</f>
        <v>B</v>
      </c>
      <c r="AC340" s="164"/>
      <c r="AE340" s="128">
        <f t="shared" si="161"/>
        <v>884</v>
      </c>
    </row>
    <row r="341" spans="1:31" ht="14.1" customHeight="1">
      <c r="A341" s="145">
        <v>343</v>
      </c>
      <c r="B341" s="159" t="s">
        <v>291</v>
      </c>
      <c r="C341" s="659"/>
      <c r="D341" s="660" t="s">
        <v>559</v>
      </c>
      <c r="E341" s="661" t="s">
        <v>312</v>
      </c>
      <c r="F341" s="661" t="s">
        <v>334</v>
      </c>
      <c r="G341" s="125"/>
      <c r="H341" s="125"/>
      <c r="I341" s="169" t="s">
        <v>769</v>
      </c>
      <c r="J341" s="661" t="s">
        <v>529</v>
      </c>
      <c r="K341" s="673">
        <v>38</v>
      </c>
      <c r="L341" s="483">
        <v>1</v>
      </c>
      <c r="M341" s="483">
        <v>1</v>
      </c>
      <c r="N341" s="483"/>
      <c r="O341" s="483"/>
      <c r="P341" s="670">
        <v>52</v>
      </c>
      <c r="Q341" s="670"/>
      <c r="R341" s="161"/>
      <c r="S341" s="161"/>
      <c r="T341" s="162" t="e">
        <f t="shared" si="154"/>
        <v>#DIV/0!</v>
      </c>
      <c r="U341" s="162">
        <f t="shared" si="155"/>
        <v>0</v>
      </c>
      <c r="V341" s="162">
        <f t="shared" si="156"/>
        <v>0</v>
      </c>
      <c r="W341" s="162">
        <f t="shared" si="157"/>
        <v>0</v>
      </c>
      <c r="X341" s="163">
        <f>IF(P341="nio",0,IF(P341&gt;0,VLOOKUP(I341,'3-Productie normen'!A:N,VLOOKUP(P341,'3-Productie normen'!Q:R,2,FALSE),FALSE)))</f>
        <v>0</v>
      </c>
      <c r="Y341" s="163">
        <f t="shared" si="158"/>
        <v>0</v>
      </c>
      <c r="Z341" s="163">
        <f t="shared" si="159"/>
        <v>0</v>
      </c>
      <c r="AA341" s="163">
        <f t="shared" si="160"/>
        <v>0</v>
      </c>
      <c r="AB341" s="164" t="str">
        <f>VLOOKUP(I341,'3-Productie normen'!A:N,10,FALSE)</f>
        <v>B</v>
      </c>
      <c r="AC341" s="164"/>
      <c r="AE341" s="128">
        <f t="shared" si="161"/>
        <v>1976</v>
      </c>
    </row>
    <row r="342" spans="1:31" ht="14.1" customHeight="1">
      <c r="A342" s="145">
        <v>344</v>
      </c>
      <c r="B342" s="159" t="s">
        <v>291</v>
      </c>
      <c r="C342" s="659"/>
      <c r="D342" s="660" t="s">
        <v>560</v>
      </c>
      <c r="E342" s="661" t="s">
        <v>312</v>
      </c>
      <c r="F342" s="661" t="s">
        <v>334</v>
      </c>
      <c r="G342" s="125"/>
      <c r="H342" s="125"/>
      <c r="I342" s="169" t="s">
        <v>769</v>
      </c>
      <c r="J342" s="661" t="s">
        <v>529</v>
      </c>
      <c r="K342" s="673">
        <v>17</v>
      </c>
      <c r="L342" s="483">
        <v>1</v>
      </c>
      <c r="M342" s="483">
        <v>1</v>
      </c>
      <c r="N342" s="483"/>
      <c r="O342" s="483"/>
      <c r="P342" s="670">
        <v>52</v>
      </c>
      <c r="Q342" s="670"/>
      <c r="R342" s="161"/>
      <c r="S342" s="161"/>
      <c r="T342" s="162" t="e">
        <f t="shared" si="154"/>
        <v>#DIV/0!</v>
      </c>
      <c r="U342" s="162">
        <f t="shared" si="155"/>
        <v>0</v>
      </c>
      <c r="V342" s="162">
        <f t="shared" si="156"/>
        <v>0</v>
      </c>
      <c r="W342" s="162">
        <f t="shared" si="157"/>
        <v>0</v>
      </c>
      <c r="X342" s="163">
        <f>IF(P342="nio",0,IF(P342&gt;0,VLOOKUP(I342,'3-Productie normen'!A:N,VLOOKUP(P342,'3-Productie normen'!Q:R,2,FALSE),FALSE)))</f>
        <v>0</v>
      </c>
      <c r="Y342" s="163">
        <f t="shared" si="158"/>
        <v>0</v>
      </c>
      <c r="Z342" s="163">
        <f t="shared" si="159"/>
        <v>0</v>
      </c>
      <c r="AA342" s="163">
        <f t="shared" si="160"/>
        <v>0</v>
      </c>
      <c r="AB342" s="164" t="str">
        <f>VLOOKUP(I342,'3-Productie normen'!A:N,10,FALSE)</f>
        <v>B</v>
      </c>
      <c r="AC342" s="164"/>
      <c r="AE342" s="128">
        <f t="shared" si="161"/>
        <v>884</v>
      </c>
    </row>
    <row r="343" spans="1:31" ht="14.1" customHeight="1">
      <c r="A343" s="145">
        <v>345</v>
      </c>
      <c r="B343" s="159" t="s">
        <v>291</v>
      </c>
      <c r="C343" s="659"/>
      <c r="D343" s="660" t="s">
        <v>561</v>
      </c>
      <c r="E343" s="661" t="s">
        <v>312</v>
      </c>
      <c r="F343" s="661" t="s">
        <v>334</v>
      </c>
      <c r="G343" s="125"/>
      <c r="H343" s="125"/>
      <c r="I343" s="169" t="s">
        <v>769</v>
      </c>
      <c r="J343" s="661" t="s">
        <v>529</v>
      </c>
      <c r="K343" s="673">
        <v>33</v>
      </c>
      <c r="L343" s="483">
        <v>1</v>
      </c>
      <c r="M343" s="483">
        <v>1</v>
      </c>
      <c r="N343" s="483"/>
      <c r="O343" s="483"/>
      <c r="P343" s="670">
        <v>52</v>
      </c>
      <c r="Q343" s="670"/>
      <c r="R343" s="161"/>
      <c r="S343" s="161"/>
      <c r="T343" s="162" t="e">
        <f t="shared" si="154"/>
        <v>#DIV/0!</v>
      </c>
      <c r="U343" s="162">
        <f t="shared" si="155"/>
        <v>0</v>
      </c>
      <c r="V343" s="162">
        <f t="shared" si="156"/>
        <v>0</v>
      </c>
      <c r="W343" s="162">
        <f t="shared" si="157"/>
        <v>0</v>
      </c>
      <c r="X343" s="163">
        <f>IF(P343="nio",0,IF(P343&gt;0,VLOOKUP(I343,'3-Productie normen'!A:N,VLOOKUP(P343,'3-Productie normen'!Q:R,2,FALSE),FALSE)))</f>
        <v>0</v>
      </c>
      <c r="Y343" s="163">
        <f t="shared" si="158"/>
        <v>0</v>
      </c>
      <c r="Z343" s="163">
        <f t="shared" si="159"/>
        <v>0</v>
      </c>
      <c r="AA343" s="163">
        <f t="shared" si="160"/>
        <v>0</v>
      </c>
      <c r="AB343" s="164" t="str">
        <f>VLOOKUP(I343,'3-Productie normen'!A:N,10,FALSE)</f>
        <v>B</v>
      </c>
      <c r="AC343" s="164"/>
      <c r="AE343" s="128">
        <f t="shared" si="161"/>
        <v>1716</v>
      </c>
    </row>
    <row r="344" spans="1:31" ht="14.1" customHeight="1">
      <c r="A344" s="145">
        <v>346</v>
      </c>
      <c r="B344" s="159" t="s">
        <v>291</v>
      </c>
      <c r="C344" s="659"/>
      <c r="D344" s="660" t="s">
        <v>562</v>
      </c>
      <c r="E344" s="661" t="s">
        <v>312</v>
      </c>
      <c r="F344" s="661" t="s">
        <v>334</v>
      </c>
      <c r="G344" s="125"/>
      <c r="H344" s="125"/>
      <c r="I344" s="169" t="s">
        <v>769</v>
      </c>
      <c r="J344" s="661" t="s">
        <v>529</v>
      </c>
      <c r="K344" s="673">
        <v>17</v>
      </c>
      <c r="L344" s="483">
        <v>1</v>
      </c>
      <c r="M344" s="483">
        <v>1</v>
      </c>
      <c r="N344" s="483"/>
      <c r="O344" s="483"/>
      <c r="P344" s="670">
        <v>52</v>
      </c>
      <c r="Q344" s="670"/>
      <c r="R344" s="161"/>
      <c r="S344" s="161"/>
      <c r="T344" s="162" t="e">
        <f t="shared" si="154"/>
        <v>#DIV/0!</v>
      </c>
      <c r="U344" s="162">
        <f t="shared" si="155"/>
        <v>0</v>
      </c>
      <c r="V344" s="162">
        <f t="shared" si="156"/>
        <v>0</v>
      </c>
      <c r="W344" s="162">
        <f t="shared" si="157"/>
        <v>0</v>
      </c>
      <c r="X344" s="163">
        <f>IF(P344="nio",0,IF(P344&gt;0,VLOOKUP(I344,'3-Productie normen'!A:N,VLOOKUP(P344,'3-Productie normen'!Q:R,2,FALSE),FALSE)))</f>
        <v>0</v>
      </c>
      <c r="Y344" s="163">
        <f t="shared" si="158"/>
        <v>0</v>
      </c>
      <c r="Z344" s="163">
        <f t="shared" si="159"/>
        <v>0</v>
      </c>
      <c r="AA344" s="163">
        <f t="shared" si="160"/>
        <v>0</v>
      </c>
      <c r="AB344" s="164" t="str">
        <f>VLOOKUP(I344,'3-Productie normen'!A:N,10,FALSE)</f>
        <v>B</v>
      </c>
      <c r="AC344" s="164"/>
      <c r="AE344" s="128">
        <f t="shared" si="161"/>
        <v>884</v>
      </c>
    </row>
    <row r="345" spans="1:31" ht="14.1" customHeight="1">
      <c r="A345" s="145">
        <v>347</v>
      </c>
      <c r="B345" s="159" t="s">
        <v>291</v>
      </c>
      <c r="C345" s="659"/>
      <c r="D345" s="660" t="s">
        <v>563</v>
      </c>
      <c r="E345" s="661" t="s">
        <v>312</v>
      </c>
      <c r="F345" s="661" t="s">
        <v>334</v>
      </c>
      <c r="G345" s="125"/>
      <c r="H345" s="125"/>
      <c r="I345" s="169" t="s">
        <v>769</v>
      </c>
      <c r="J345" s="661" t="s">
        <v>529</v>
      </c>
      <c r="K345" s="673">
        <v>17</v>
      </c>
      <c r="L345" s="483">
        <v>1</v>
      </c>
      <c r="M345" s="483">
        <v>1</v>
      </c>
      <c r="N345" s="483"/>
      <c r="O345" s="483"/>
      <c r="P345" s="670">
        <v>52</v>
      </c>
      <c r="Q345" s="670"/>
      <c r="R345" s="161"/>
      <c r="S345" s="161"/>
      <c r="T345" s="162" t="e">
        <f t="shared" si="154"/>
        <v>#DIV/0!</v>
      </c>
      <c r="U345" s="162">
        <f t="shared" si="155"/>
        <v>0</v>
      </c>
      <c r="V345" s="162">
        <f t="shared" si="156"/>
        <v>0</v>
      </c>
      <c r="W345" s="162">
        <f t="shared" si="157"/>
        <v>0</v>
      </c>
      <c r="X345" s="163">
        <f>IF(P345="nio",0,IF(P345&gt;0,VLOOKUP(I345,'3-Productie normen'!A:N,VLOOKUP(P345,'3-Productie normen'!Q:R,2,FALSE),FALSE)))</f>
        <v>0</v>
      </c>
      <c r="Y345" s="163">
        <f t="shared" si="158"/>
        <v>0</v>
      </c>
      <c r="Z345" s="163">
        <f t="shared" si="159"/>
        <v>0</v>
      </c>
      <c r="AA345" s="163">
        <f t="shared" si="160"/>
        <v>0</v>
      </c>
      <c r="AB345" s="164" t="str">
        <f>VLOOKUP(I345,'3-Productie normen'!A:N,10,FALSE)</f>
        <v>B</v>
      </c>
      <c r="AC345" s="164"/>
      <c r="AE345" s="128">
        <f t="shared" si="161"/>
        <v>884</v>
      </c>
    </row>
    <row r="346" spans="1:31" ht="14.1" customHeight="1">
      <c r="A346" s="145">
        <v>348</v>
      </c>
      <c r="B346" s="159" t="s">
        <v>291</v>
      </c>
      <c r="C346" s="659"/>
      <c r="D346" s="660" t="s">
        <v>564</v>
      </c>
      <c r="E346" s="661" t="s">
        <v>312</v>
      </c>
      <c r="F346" s="661" t="s">
        <v>334</v>
      </c>
      <c r="G346" s="125"/>
      <c r="H346" s="125"/>
      <c r="I346" s="169" t="s">
        <v>769</v>
      </c>
      <c r="J346" s="661" t="s">
        <v>529</v>
      </c>
      <c r="K346" s="673">
        <v>18</v>
      </c>
      <c r="L346" s="483">
        <v>1</v>
      </c>
      <c r="M346" s="483">
        <v>1</v>
      </c>
      <c r="N346" s="483"/>
      <c r="O346" s="483"/>
      <c r="P346" s="670">
        <v>52</v>
      </c>
      <c r="Q346" s="670"/>
      <c r="R346" s="161"/>
      <c r="S346" s="161"/>
      <c r="T346" s="162" t="e">
        <f t="shared" si="154"/>
        <v>#DIV/0!</v>
      </c>
      <c r="U346" s="162">
        <f t="shared" si="155"/>
        <v>0</v>
      </c>
      <c r="V346" s="162">
        <f t="shared" si="156"/>
        <v>0</v>
      </c>
      <c r="W346" s="162">
        <f t="shared" si="157"/>
        <v>0</v>
      </c>
      <c r="X346" s="163">
        <f>IF(P346="nio",0,IF(P346&gt;0,VLOOKUP(I346,'3-Productie normen'!A:N,VLOOKUP(P346,'3-Productie normen'!Q:R,2,FALSE),FALSE)))</f>
        <v>0</v>
      </c>
      <c r="Y346" s="163">
        <f t="shared" si="158"/>
        <v>0</v>
      </c>
      <c r="Z346" s="163">
        <f t="shared" si="159"/>
        <v>0</v>
      </c>
      <c r="AA346" s="163">
        <f t="shared" si="160"/>
        <v>0</v>
      </c>
      <c r="AB346" s="164" t="str">
        <f>VLOOKUP(I346,'3-Productie normen'!A:N,10,FALSE)</f>
        <v>B</v>
      </c>
      <c r="AC346" s="164"/>
      <c r="AE346" s="128">
        <f t="shared" si="161"/>
        <v>936</v>
      </c>
    </row>
    <row r="347" spans="1:31" ht="14.1" customHeight="1">
      <c r="A347" s="145">
        <v>349</v>
      </c>
      <c r="B347" s="159" t="s">
        <v>291</v>
      </c>
      <c r="C347" s="659"/>
      <c r="D347" s="660" t="s">
        <v>565</v>
      </c>
      <c r="E347" s="661" t="s">
        <v>511</v>
      </c>
      <c r="F347" s="661" t="s">
        <v>318</v>
      </c>
      <c r="G347" s="125"/>
      <c r="H347" s="125"/>
      <c r="I347" s="169" t="s">
        <v>749</v>
      </c>
      <c r="J347" s="661" t="s">
        <v>529</v>
      </c>
      <c r="K347" s="673">
        <v>28</v>
      </c>
      <c r="L347" s="483">
        <v>1</v>
      </c>
      <c r="M347" s="483">
        <v>1</v>
      </c>
      <c r="N347" s="483"/>
      <c r="O347" s="483"/>
      <c r="P347" s="670">
        <v>52</v>
      </c>
      <c r="Q347" s="670"/>
      <c r="R347" s="161"/>
      <c r="S347" s="161"/>
      <c r="T347" s="162" t="e">
        <f t="shared" si="154"/>
        <v>#DIV/0!</v>
      </c>
      <c r="U347" s="162">
        <f t="shared" si="155"/>
        <v>0</v>
      </c>
      <c r="V347" s="162">
        <f t="shared" si="156"/>
        <v>0</v>
      </c>
      <c r="W347" s="162">
        <f t="shared" si="157"/>
        <v>0</v>
      </c>
      <c r="X347" s="163">
        <f>IF(P347="nio",0,IF(P347&gt;0,VLOOKUP(I347,'3-Productie normen'!A:N,VLOOKUP(P347,'3-Productie normen'!Q:R,2,FALSE),FALSE)))</f>
        <v>0</v>
      </c>
      <c r="Y347" s="163">
        <f t="shared" si="158"/>
        <v>0</v>
      </c>
      <c r="Z347" s="163">
        <f t="shared" si="159"/>
        <v>0</v>
      </c>
      <c r="AA347" s="163">
        <f t="shared" si="160"/>
        <v>0</v>
      </c>
      <c r="AB347" s="164" t="str">
        <f>VLOOKUP(I347,'3-Productie normen'!A:N,10,FALSE)</f>
        <v>V</v>
      </c>
      <c r="AC347" s="164"/>
      <c r="AE347" s="128">
        <f t="shared" si="161"/>
        <v>1456</v>
      </c>
    </row>
    <row r="348" spans="1:31" ht="14.1" customHeight="1">
      <c r="A348" s="145">
        <v>350</v>
      </c>
      <c r="B348" s="159" t="s">
        <v>291</v>
      </c>
      <c r="C348" s="659"/>
      <c r="D348" s="660" t="s">
        <v>566</v>
      </c>
      <c r="E348" s="661" t="s">
        <v>511</v>
      </c>
      <c r="F348" s="661" t="s">
        <v>318</v>
      </c>
      <c r="G348" s="125"/>
      <c r="H348" s="125"/>
      <c r="I348" s="169" t="s">
        <v>749</v>
      </c>
      <c r="J348" s="661" t="s">
        <v>529</v>
      </c>
      <c r="K348" s="673">
        <v>40</v>
      </c>
      <c r="L348" s="483">
        <v>1</v>
      </c>
      <c r="M348" s="483">
        <v>1</v>
      </c>
      <c r="N348" s="483"/>
      <c r="O348" s="483"/>
      <c r="P348" s="670">
        <v>52</v>
      </c>
      <c r="Q348" s="670"/>
      <c r="R348" s="161"/>
      <c r="S348" s="161"/>
      <c r="T348" s="162" t="e">
        <f t="shared" si="154"/>
        <v>#DIV/0!</v>
      </c>
      <c r="U348" s="162">
        <f t="shared" si="155"/>
        <v>0</v>
      </c>
      <c r="V348" s="162">
        <f t="shared" si="156"/>
        <v>0</v>
      </c>
      <c r="W348" s="162">
        <f t="shared" si="157"/>
        <v>0</v>
      </c>
      <c r="X348" s="163">
        <f>IF(P348="nio",0,IF(P348&gt;0,VLOOKUP(I348,'3-Productie normen'!A:N,VLOOKUP(P348,'3-Productie normen'!Q:R,2,FALSE),FALSE)))</f>
        <v>0</v>
      </c>
      <c r="Y348" s="163">
        <f t="shared" si="158"/>
        <v>0</v>
      </c>
      <c r="Z348" s="163">
        <f t="shared" si="159"/>
        <v>0</v>
      </c>
      <c r="AA348" s="163">
        <f t="shared" si="160"/>
        <v>0</v>
      </c>
      <c r="AB348" s="164" t="str">
        <f>VLOOKUP(I348,'3-Productie normen'!A:N,10,FALSE)</f>
        <v>V</v>
      </c>
      <c r="AC348" s="164"/>
      <c r="AE348" s="128">
        <f t="shared" si="161"/>
        <v>2080</v>
      </c>
    </row>
    <row r="349" spans="1:31" ht="14.1" customHeight="1">
      <c r="A349" s="145">
        <v>351</v>
      </c>
      <c r="B349" s="159" t="s">
        <v>291</v>
      </c>
      <c r="C349" s="659"/>
      <c r="D349" s="660" t="s">
        <v>450</v>
      </c>
      <c r="E349" s="661" t="s">
        <v>312</v>
      </c>
      <c r="F349" s="661" t="s">
        <v>334</v>
      </c>
      <c r="G349" s="125"/>
      <c r="H349" s="125"/>
      <c r="I349" s="169" t="s">
        <v>769</v>
      </c>
      <c r="J349" s="661" t="s">
        <v>529</v>
      </c>
      <c r="K349" s="673">
        <v>50</v>
      </c>
      <c r="L349" s="483">
        <v>1</v>
      </c>
      <c r="M349" s="483">
        <v>1</v>
      </c>
      <c r="N349" s="483"/>
      <c r="O349" s="483"/>
      <c r="P349" s="670">
        <v>52</v>
      </c>
      <c r="Q349" s="670"/>
      <c r="R349" s="161"/>
      <c r="S349" s="161"/>
      <c r="T349" s="162" t="e">
        <f t="shared" si="154"/>
        <v>#DIV/0!</v>
      </c>
      <c r="U349" s="162">
        <f t="shared" si="155"/>
        <v>0</v>
      </c>
      <c r="V349" s="162">
        <f t="shared" si="156"/>
        <v>0</v>
      </c>
      <c r="W349" s="162">
        <f t="shared" si="157"/>
        <v>0</v>
      </c>
      <c r="X349" s="163">
        <f>IF(P349="nio",0,IF(P349&gt;0,VLOOKUP(I349,'3-Productie normen'!A:N,VLOOKUP(P349,'3-Productie normen'!Q:R,2,FALSE),FALSE)))</f>
        <v>0</v>
      </c>
      <c r="Y349" s="163">
        <f t="shared" si="158"/>
        <v>0</v>
      </c>
      <c r="Z349" s="163">
        <f t="shared" si="159"/>
        <v>0</v>
      </c>
      <c r="AA349" s="163">
        <f t="shared" si="160"/>
        <v>0</v>
      </c>
      <c r="AB349" s="164" t="str">
        <f>VLOOKUP(I349,'3-Productie normen'!A:N,10,FALSE)</f>
        <v>B</v>
      </c>
      <c r="AC349" s="164"/>
      <c r="AE349" s="128">
        <f t="shared" si="161"/>
        <v>2600</v>
      </c>
    </row>
    <row r="350" spans="1:31" ht="14.1" customHeight="1">
      <c r="A350" s="145">
        <v>352</v>
      </c>
      <c r="B350" s="159" t="s">
        <v>291</v>
      </c>
      <c r="C350" s="659"/>
      <c r="D350" s="660" t="s">
        <v>453</v>
      </c>
      <c r="E350" s="661" t="s">
        <v>312</v>
      </c>
      <c r="F350" s="661" t="s">
        <v>334</v>
      </c>
      <c r="G350" s="125"/>
      <c r="H350" s="125"/>
      <c r="I350" s="169" t="s">
        <v>769</v>
      </c>
      <c r="J350" s="661" t="s">
        <v>529</v>
      </c>
      <c r="K350" s="673">
        <v>17</v>
      </c>
      <c r="L350" s="483">
        <v>1</v>
      </c>
      <c r="M350" s="483">
        <v>1</v>
      </c>
      <c r="N350" s="483"/>
      <c r="O350" s="483"/>
      <c r="P350" s="670">
        <v>52</v>
      </c>
      <c r="Q350" s="670"/>
      <c r="R350" s="161"/>
      <c r="S350" s="161"/>
      <c r="T350" s="162" t="e">
        <f t="shared" si="154"/>
        <v>#DIV/0!</v>
      </c>
      <c r="U350" s="162">
        <f t="shared" si="155"/>
        <v>0</v>
      </c>
      <c r="V350" s="162">
        <f t="shared" si="156"/>
        <v>0</v>
      </c>
      <c r="W350" s="162">
        <f t="shared" si="157"/>
        <v>0</v>
      </c>
      <c r="X350" s="163">
        <f>IF(P350="nio",0,IF(P350&gt;0,VLOOKUP(I350,'3-Productie normen'!A:N,VLOOKUP(P350,'3-Productie normen'!Q:R,2,FALSE),FALSE)))</f>
        <v>0</v>
      </c>
      <c r="Y350" s="163">
        <f t="shared" si="158"/>
        <v>0</v>
      </c>
      <c r="Z350" s="163">
        <f t="shared" si="159"/>
        <v>0</v>
      </c>
      <c r="AA350" s="163">
        <f t="shared" si="160"/>
        <v>0</v>
      </c>
      <c r="AB350" s="164" t="str">
        <f>VLOOKUP(I350,'3-Productie normen'!A:N,10,FALSE)</f>
        <v>B</v>
      </c>
      <c r="AC350" s="164"/>
      <c r="AE350" s="128">
        <f t="shared" si="161"/>
        <v>884</v>
      </c>
    </row>
    <row r="351" spans="1:31" ht="14.1" customHeight="1">
      <c r="A351" s="145">
        <v>353</v>
      </c>
      <c r="B351" s="159" t="s">
        <v>291</v>
      </c>
      <c r="C351" s="659"/>
      <c r="D351" s="660" t="s">
        <v>454</v>
      </c>
      <c r="E351" s="661" t="s">
        <v>312</v>
      </c>
      <c r="F351" s="661" t="s">
        <v>334</v>
      </c>
      <c r="G351" s="125"/>
      <c r="H351" s="125"/>
      <c r="I351" s="169" t="s">
        <v>769</v>
      </c>
      <c r="J351" s="661" t="s">
        <v>529</v>
      </c>
      <c r="K351" s="673">
        <v>17</v>
      </c>
      <c r="L351" s="483">
        <v>1</v>
      </c>
      <c r="M351" s="483">
        <v>1</v>
      </c>
      <c r="N351" s="483"/>
      <c r="O351" s="483"/>
      <c r="P351" s="670">
        <v>52</v>
      </c>
      <c r="Q351" s="670"/>
      <c r="R351" s="161"/>
      <c r="S351" s="161"/>
      <c r="T351" s="162" t="e">
        <f t="shared" si="154"/>
        <v>#DIV/0!</v>
      </c>
      <c r="U351" s="162">
        <f t="shared" si="155"/>
        <v>0</v>
      </c>
      <c r="V351" s="162">
        <f t="shared" si="156"/>
        <v>0</v>
      </c>
      <c r="W351" s="162">
        <f t="shared" si="157"/>
        <v>0</v>
      </c>
      <c r="X351" s="163">
        <f>IF(P351="nio",0,IF(P351&gt;0,VLOOKUP(I351,'3-Productie normen'!A:N,VLOOKUP(P351,'3-Productie normen'!Q:R,2,FALSE),FALSE)))</f>
        <v>0</v>
      </c>
      <c r="Y351" s="163">
        <f t="shared" si="158"/>
        <v>0</v>
      </c>
      <c r="Z351" s="163">
        <f t="shared" si="159"/>
        <v>0</v>
      </c>
      <c r="AA351" s="163">
        <f t="shared" si="160"/>
        <v>0</v>
      </c>
      <c r="AB351" s="164" t="str">
        <f>VLOOKUP(I351,'3-Productie normen'!A:N,10,FALSE)</f>
        <v>B</v>
      </c>
      <c r="AC351" s="164"/>
      <c r="AE351" s="128">
        <f t="shared" si="161"/>
        <v>884</v>
      </c>
    </row>
    <row r="352" spans="1:31" ht="14.1" customHeight="1">
      <c r="A352" s="145">
        <v>354</v>
      </c>
      <c r="B352" s="159" t="s">
        <v>291</v>
      </c>
      <c r="C352" s="659"/>
      <c r="D352" s="660" t="s">
        <v>455</v>
      </c>
      <c r="E352" s="661" t="s">
        <v>312</v>
      </c>
      <c r="F352" s="661" t="s">
        <v>334</v>
      </c>
      <c r="G352" s="125"/>
      <c r="H352" s="125"/>
      <c r="I352" s="169" t="s">
        <v>769</v>
      </c>
      <c r="J352" s="661" t="s">
        <v>529</v>
      </c>
      <c r="K352" s="673">
        <v>17</v>
      </c>
      <c r="L352" s="483">
        <v>1</v>
      </c>
      <c r="M352" s="483">
        <v>1</v>
      </c>
      <c r="N352" s="483"/>
      <c r="O352" s="483"/>
      <c r="P352" s="670">
        <v>52</v>
      </c>
      <c r="Q352" s="670"/>
      <c r="R352" s="161"/>
      <c r="S352" s="161"/>
      <c r="T352" s="162" t="e">
        <f t="shared" si="154"/>
        <v>#DIV/0!</v>
      </c>
      <c r="U352" s="162">
        <f t="shared" si="155"/>
        <v>0</v>
      </c>
      <c r="V352" s="162">
        <f t="shared" si="156"/>
        <v>0</v>
      </c>
      <c r="W352" s="162">
        <f t="shared" si="157"/>
        <v>0</v>
      </c>
      <c r="X352" s="163">
        <f>IF(P352="nio",0,IF(P352&gt;0,VLOOKUP(I352,'3-Productie normen'!A:N,VLOOKUP(P352,'3-Productie normen'!Q:R,2,FALSE),FALSE)))</f>
        <v>0</v>
      </c>
      <c r="Y352" s="163">
        <f t="shared" si="158"/>
        <v>0</v>
      </c>
      <c r="Z352" s="163">
        <f t="shared" si="159"/>
        <v>0</v>
      </c>
      <c r="AA352" s="163">
        <f t="shared" si="160"/>
        <v>0</v>
      </c>
      <c r="AB352" s="164" t="str">
        <f>VLOOKUP(I352,'3-Productie normen'!A:N,10,FALSE)</f>
        <v>B</v>
      </c>
      <c r="AC352" s="164"/>
      <c r="AE352" s="128">
        <f t="shared" si="161"/>
        <v>884</v>
      </c>
    </row>
    <row r="353" spans="1:31" ht="14.1" customHeight="1">
      <c r="A353" s="145">
        <v>355</v>
      </c>
      <c r="B353" s="159" t="s">
        <v>291</v>
      </c>
      <c r="C353" s="659"/>
      <c r="D353" s="660" t="s">
        <v>567</v>
      </c>
      <c r="E353" s="661" t="s">
        <v>312</v>
      </c>
      <c r="F353" s="661" t="s">
        <v>334</v>
      </c>
      <c r="G353" s="125"/>
      <c r="H353" s="125"/>
      <c r="I353" s="169" t="s">
        <v>769</v>
      </c>
      <c r="J353" s="661" t="s">
        <v>529</v>
      </c>
      <c r="K353" s="673">
        <v>17</v>
      </c>
      <c r="L353" s="483">
        <v>1</v>
      </c>
      <c r="M353" s="483">
        <v>1</v>
      </c>
      <c r="N353" s="483"/>
      <c r="O353" s="483"/>
      <c r="P353" s="670">
        <v>52</v>
      </c>
      <c r="Q353" s="670"/>
      <c r="R353" s="161"/>
      <c r="S353" s="161"/>
      <c r="T353" s="162" t="e">
        <f t="shared" si="154"/>
        <v>#DIV/0!</v>
      </c>
      <c r="U353" s="162">
        <f t="shared" si="155"/>
        <v>0</v>
      </c>
      <c r="V353" s="162">
        <f t="shared" si="156"/>
        <v>0</v>
      </c>
      <c r="W353" s="162">
        <f t="shared" si="157"/>
        <v>0</v>
      </c>
      <c r="X353" s="163">
        <f>IF(P353="nio",0,IF(P353&gt;0,VLOOKUP(I353,'3-Productie normen'!A:N,VLOOKUP(P353,'3-Productie normen'!Q:R,2,FALSE),FALSE)))</f>
        <v>0</v>
      </c>
      <c r="Y353" s="163">
        <f t="shared" si="158"/>
        <v>0</v>
      </c>
      <c r="Z353" s="163">
        <f t="shared" si="159"/>
        <v>0</v>
      </c>
      <c r="AA353" s="163">
        <f t="shared" si="160"/>
        <v>0</v>
      </c>
      <c r="AB353" s="164" t="str">
        <f>VLOOKUP(I353,'3-Productie normen'!A:N,10,FALSE)</f>
        <v>B</v>
      </c>
      <c r="AC353" s="164"/>
      <c r="AE353" s="128">
        <f t="shared" si="161"/>
        <v>884</v>
      </c>
    </row>
    <row r="354" spans="1:31" ht="14.1" customHeight="1">
      <c r="A354" s="145">
        <v>356</v>
      </c>
      <c r="B354" s="159" t="s">
        <v>291</v>
      </c>
      <c r="C354" s="659"/>
      <c r="D354" s="660" t="s">
        <v>456</v>
      </c>
      <c r="E354" s="661" t="s">
        <v>312</v>
      </c>
      <c r="F354" s="661" t="s">
        <v>334</v>
      </c>
      <c r="G354" s="125"/>
      <c r="H354" s="125"/>
      <c r="I354" s="169" t="s">
        <v>769</v>
      </c>
      <c r="J354" s="661" t="s">
        <v>529</v>
      </c>
      <c r="K354" s="673">
        <v>17</v>
      </c>
      <c r="L354" s="483">
        <v>1</v>
      </c>
      <c r="M354" s="483">
        <v>1</v>
      </c>
      <c r="N354" s="483"/>
      <c r="O354" s="483"/>
      <c r="P354" s="670">
        <v>52</v>
      </c>
      <c r="Q354" s="670"/>
      <c r="R354" s="161"/>
      <c r="S354" s="161"/>
      <c r="T354" s="162" t="e">
        <f t="shared" si="154"/>
        <v>#DIV/0!</v>
      </c>
      <c r="U354" s="162">
        <f t="shared" si="155"/>
        <v>0</v>
      </c>
      <c r="V354" s="162">
        <f t="shared" si="156"/>
        <v>0</v>
      </c>
      <c r="W354" s="162">
        <f t="shared" si="157"/>
        <v>0</v>
      </c>
      <c r="X354" s="163">
        <f>IF(P354="nio",0,IF(P354&gt;0,VLOOKUP(I354,'3-Productie normen'!A:N,VLOOKUP(P354,'3-Productie normen'!Q:R,2,FALSE),FALSE)))</f>
        <v>0</v>
      </c>
      <c r="Y354" s="163">
        <f t="shared" si="158"/>
        <v>0</v>
      </c>
      <c r="Z354" s="163">
        <f t="shared" si="159"/>
        <v>0</v>
      </c>
      <c r="AA354" s="163">
        <f t="shared" si="160"/>
        <v>0</v>
      </c>
      <c r="AB354" s="164" t="str">
        <f>VLOOKUP(I354,'3-Productie normen'!A:N,10,FALSE)</f>
        <v>B</v>
      </c>
      <c r="AC354" s="164"/>
      <c r="AE354" s="128">
        <f t="shared" si="161"/>
        <v>884</v>
      </c>
    </row>
    <row r="355" spans="1:31" ht="14.1" customHeight="1">
      <c r="A355" s="145">
        <v>357</v>
      </c>
      <c r="B355" s="159" t="s">
        <v>291</v>
      </c>
      <c r="C355" s="659"/>
      <c r="D355" s="660" t="s">
        <v>457</v>
      </c>
      <c r="E355" s="661" t="s">
        <v>312</v>
      </c>
      <c r="F355" s="661" t="s">
        <v>334</v>
      </c>
      <c r="G355" s="125"/>
      <c r="H355" s="125"/>
      <c r="I355" s="159" t="s">
        <v>769</v>
      </c>
      <c r="J355" s="661" t="s">
        <v>529</v>
      </c>
      <c r="K355" s="673">
        <v>17</v>
      </c>
      <c r="L355" s="483">
        <v>1</v>
      </c>
      <c r="M355" s="483">
        <v>1</v>
      </c>
      <c r="N355" s="483"/>
      <c r="O355" s="483"/>
      <c r="P355" s="670">
        <v>52</v>
      </c>
      <c r="Q355" s="670"/>
      <c r="R355" s="161"/>
      <c r="S355" s="161"/>
      <c r="T355" s="162" t="e">
        <f t="shared" si="154"/>
        <v>#DIV/0!</v>
      </c>
      <c r="U355" s="162">
        <f t="shared" si="155"/>
        <v>0</v>
      </c>
      <c r="V355" s="162">
        <f t="shared" si="156"/>
        <v>0</v>
      </c>
      <c r="W355" s="162">
        <f t="shared" si="157"/>
        <v>0</v>
      </c>
      <c r="X355" s="163">
        <f>IF(P355="nio",0,IF(P355&gt;0,VLOOKUP(I355,'3-Productie normen'!A:N,VLOOKUP(P355,'3-Productie normen'!Q:R,2,FALSE),FALSE)))</f>
        <v>0</v>
      </c>
      <c r="Y355" s="163">
        <f t="shared" si="158"/>
        <v>0</v>
      </c>
      <c r="Z355" s="163">
        <f t="shared" si="159"/>
        <v>0</v>
      </c>
      <c r="AA355" s="163">
        <f t="shared" si="160"/>
        <v>0</v>
      </c>
      <c r="AB355" s="164" t="str">
        <f>VLOOKUP(I355,'3-Productie normen'!A:N,10,FALSE)</f>
        <v>B</v>
      </c>
      <c r="AC355" s="164"/>
      <c r="AE355" s="128">
        <f t="shared" si="161"/>
        <v>884</v>
      </c>
    </row>
    <row r="356" spans="1:31" ht="14.1" customHeight="1">
      <c r="A356" s="145">
        <v>358</v>
      </c>
      <c r="B356" s="159" t="s">
        <v>291</v>
      </c>
      <c r="C356" s="659"/>
      <c r="D356" s="660" t="s">
        <v>458</v>
      </c>
      <c r="E356" s="661" t="s">
        <v>312</v>
      </c>
      <c r="F356" s="661" t="s">
        <v>334</v>
      </c>
      <c r="G356" s="125"/>
      <c r="H356" s="125"/>
      <c r="I356" s="159" t="s">
        <v>769</v>
      </c>
      <c r="J356" s="661" t="s">
        <v>529</v>
      </c>
      <c r="K356" s="673">
        <v>17</v>
      </c>
      <c r="L356" s="483">
        <v>1</v>
      </c>
      <c r="M356" s="483">
        <v>1</v>
      </c>
      <c r="N356" s="483"/>
      <c r="O356" s="483"/>
      <c r="P356" s="670">
        <v>52</v>
      </c>
      <c r="Q356" s="670"/>
      <c r="R356" s="161"/>
      <c r="S356" s="161"/>
      <c r="T356" s="162" t="e">
        <f t="shared" si="154"/>
        <v>#DIV/0!</v>
      </c>
      <c r="U356" s="162">
        <f t="shared" si="155"/>
        <v>0</v>
      </c>
      <c r="V356" s="162">
        <f t="shared" si="156"/>
        <v>0</v>
      </c>
      <c r="W356" s="162">
        <f t="shared" si="157"/>
        <v>0</v>
      </c>
      <c r="X356" s="163">
        <f>IF(P356="nio",0,IF(P356&gt;0,VLOOKUP(I356,'3-Productie normen'!A:N,VLOOKUP(P356,'3-Productie normen'!Q:R,2,FALSE),FALSE)))</f>
        <v>0</v>
      </c>
      <c r="Y356" s="163">
        <f t="shared" si="158"/>
        <v>0</v>
      </c>
      <c r="Z356" s="163">
        <f t="shared" si="159"/>
        <v>0</v>
      </c>
      <c r="AA356" s="163">
        <f t="shared" si="160"/>
        <v>0</v>
      </c>
      <c r="AB356" s="164" t="str">
        <f>VLOOKUP(I356,'3-Productie normen'!A:N,10,FALSE)</f>
        <v>B</v>
      </c>
      <c r="AC356" s="164"/>
      <c r="AE356" s="128">
        <f t="shared" si="161"/>
        <v>884</v>
      </c>
    </row>
    <row r="357" spans="1:31" ht="14.1" customHeight="1">
      <c r="A357" s="145">
        <v>359</v>
      </c>
      <c r="B357" s="159" t="s">
        <v>291</v>
      </c>
      <c r="C357" s="659"/>
      <c r="D357" s="660" t="s">
        <v>568</v>
      </c>
      <c r="E357" s="661" t="s">
        <v>312</v>
      </c>
      <c r="F357" s="661" t="s">
        <v>334</v>
      </c>
      <c r="G357" s="125"/>
      <c r="H357" s="125"/>
      <c r="I357" s="169" t="s">
        <v>769</v>
      </c>
      <c r="J357" s="661" t="s">
        <v>529</v>
      </c>
      <c r="K357" s="673">
        <v>22</v>
      </c>
      <c r="L357" s="483">
        <v>1</v>
      </c>
      <c r="M357" s="483">
        <v>1</v>
      </c>
      <c r="N357" s="483"/>
      <c r="O357" s="483"/>
      <c r="P357" s="670">
        <v>52</v>
      </c>
      <c r="Q357" s="670"/>
      <c r="R357" s="161"/>
      <c r="S357" s="161"/>
      <c r="T357" s="162" t="e">
        <f t="shared" si="154"/>
        <v>#DIV/0!</v>
      </c>
      <c r="U357" s="162">
        <f t="shared" si="155"/>
        <v>0</v>
      </c>
      <c r="V357" s="162">
        <f t="shared" si="156"/>
        <v>0</v>
      </c>
      <c r="W357" s="162">
        <f t="shared" si="157"/>
        <v>0</v>
      </c>
      <c r="X357" s="163">
        <f>IF(P357="nio",0,IF(P357&gt;0,VLOOKUP(I357,'3-Productie normen'!A:N,VLOOKUP(P357,'3-Productie normen'!Q:R,2,FALSE),FALSE)))</f>
        <v>0</v>
      </c>
      <c r="Y357" s="163">
        <f t="shared" si="158"/>
        <v>0</v>
      </c>
      <c r="Z357" s="163">
        <f t="shared" si="159"/>
        <v>0</v>
      </c>
      <c r="AA357" s="163">
        <f t="shared" si="160"/>
        <v>0</v>
      </c>
      <c r="AB357" s="164" t="str">
        <f>VLOOKUP(I357,'3-Productie normen'!A:N,10,FALSE)</f>
        <v>B</v>
      </c>
      <c r="AC357" s="164"/>
      <c r="AE357" s="128">
        <f t="shared" si="161"/>
        <v>1144</v>
      </c>
    </row>
    <row r="358" spans="1:31" ht="14.1" customHeight="1">
      <c r="A358" s="145">
        <v>360</v>
      </c>
      <c r="B358" s="159" t="s">
        <v>291</v>
      </c>
      <c r="C358" s="659"/>
      <c r="D358" s="660" t="s">
        <v>459</v>
      </c>
      <c r="E358" s="661" t="s">
        <v>507</v>
      </c>
      <c r="F358" s="661" t="s">
        <v>406</v>
      </c>
      <c r="G358" s="125"/>
      <c r="H358" s="125"/>
      <c r="I358" s="169" t="s">
        <v>749</v>
      </c>
      <c r="J358" s="661" t="s">
        <v>354</v>
      </c>
      <c r="K358" s="673">
        <v>17</v>
      </c>
      <c r="L358" s="483">
        <v>1</v>
      </c>
      <c r="M358" s="483">
        <v>1</v>
      </c>
      <c r="N358" s="483"/>
      <c r="O358" s="483"/>
      <c r="P358" s="670">
        <v>52</v>
      </c>
      <c r="Q358" s="670"/>
      <c r="R358" s="161"/>
      <c r="S358" s="161"/>
      <c r="T358" s="162" t="e">
        <f t="shared" si="154"/>
        <v>#DIV/0!</v>
      </c>
      <c r="U358" s="162">
        <f t="shared" si="155"/>
        <v>0</v>
      </c>
      <c r="V358" s="162">
        <f t="shared" si="156"/>
        <v>0</v>
      </c>
      <c r="W358" s="162">
        <f t="shared" si="157"/>
        <v>0</v>
      </c>
      <c r="X358" s="163">
        <f>IF(P358="nio",0,IF(P358&gt;0,VLOOKUP(I358,'3-Productie normen'!A:N,VLOOKUP(P358,'3-Productie normen'!Q:R,2,FALSE),FALSE)))</f>
        <v>0</v>
      </c>
      <c r="Y358" s="163">
        <f t="shared" si="158"/>
        <v>0</v>
      </c>
      <c r="Z358" s="163">
        <f t="shared" si="159"/>
        <v>0</v>
      </c>
      <c r="AA358" s="163">
        <f t="shared" si="160"/>
        <v>0</v>
      </c>
      <c r="AB358" s="164" t="str">
        <f>VLOOKUP(I358,'3-Productie normen'!A:N,10,FALSE)</f>
        <v>V</v>
      </c>
      <c r="AC358" s="164"/>
      <c r="AE358" s="128">
        <f t="shared" si="161"/>
        <v>884</v>
      </c>
    </row>
    <row r="359" spans="1:31" ht="14.1" customHeight="1">
      <c r="A359" s="145">
        <v>361</v>
      </c>
      <c r="B359" s="159" t="s">
        <v>291</v>
      </c>
      <c r="C359" s="659"/>
      <c r="D359" s="660" t="s">
        <v>460</v>
      </c>
      <c r="E359" s="661" t="s">
        <v>312</v>
      </c>
      <c r="F359" s="661" t="s">
        <v>334</v>
      </c>
      <c r="G359" s="125"/>
      <c r="H359" s="125"/>
      <c r="I359" s="169" t="s">
        <v>769</v>
      </c>
      <c r="J359" s="661" t="s">
        <v>529</v>
      </c>
      <c r="K359" s="673">
        <v>17</v>
      </c>
      <c r="L359" s="483">
        <v>1</v>
      </c>
      <c r="M359" s="483">
        <v>1</v>
      </c>
      <c r="N359" s="483"/>
      <c r="O359" s="483"/>
      <c r="P359" s="670">
        <v>52</v>
      </c>
      <c r="Q359" s="670"/>
      <c r="R359" s="161"/>
      <c r="S359" s="161"/>
      <c r="T359" s="162" t="e">
        <f t="shared" si="154"/>
        <v>#DIV/0!</v>
      </c>
      <c r="U359" s="162">
        <f t="shared" si="155"/>
        <v>0</v>
      </c>
      <c r="V359" s="162">
        <f t="shared" si="156"/>
        <v>0</v>
      </c>
      <c r="W359" s="162">
        <f t="shared" si="157"/>
        <v>0</v>
      </c>
      <c r="X359" s="163">
        <f>IF(P359="nio",0,IF(P359&gt;0,VLOOKUP(I359,'3-Productie normen'!A:N,VLOOKUP(P359,'3-Productie normen'!Q:R,2,FALSE),FALSE)))</f>
        <v>0</v>
      </c>
      <c r="Y359" s="163">
        <f t="shared" si="158"/>
        <v>0</v>
      </c>
      <c r="Z359" s="163">
        <f t="shared" si="159"/>
        <v>0</v>
      </c>
      <c r="AA359" s="163">
        <f t="shared" si="160"/>
        <v>0</v>
      </c>
      <c r="AB359" s="164" t="str">
        <f>VLOOKUP(I359,'3-Productie normen'!A:N,10,FALSE)</f>
        <v>B</v>
      </c>
      <c r="AC359" s="164"/>
      <c r="AE359" s="128">
        <f t="shared" si="161"/>
        <v>884</v>
      </c>
    </row>
    <row r="360" spans="1:31" ht="14.1" customHeight="1">
      <c r="A360" s="145">
        <v>362</v>
      </c>
      <c r="B360" s="159" t="s">
        <v>291</v>
      </c>
      <c r="C360" s="625"/>
      <c r="D360" s="536" t="s">
        <v>569</v>
      </c>
      <c r="E360" s="125" t="s">
        <v>312</v>
      </c>
      <c r="F360" s="125" t="s">
        <v>334</v>
      </c>
      <c r="G360" s="125"/>
      <c r="H360" s="125"/>
      <c r="I360" s="169" t="s">
        <v>769</v>
      </c>
      <c r="J360" s="160" t="s">
        <v>529</v>
      </c>
      <c r="K360" s="545">
        <v>17</v>
      </c>
      <c r="L360" s="483">
        <v>1</v>
      </c>
      <c r="M360" s="483">
        <v>1</v>
      </c>
      <c r="N360" s="483"/>
      <c r="O360" s="483"/>
      <c r="P360" s="670">
        <v>52</v>
      </c>
      <c r="Q360" s="670"/>
      <c r="R360" s="161"/>
      <c r="S360" s="161"/>
      <c r="T360" s="162" t="e">
        <f t="shared" si="154"/>
        <v>#DIV/0!</v>
      </c>
      <c r="U360" s="162">
        <f t="shared" si="155"/>
        <v>0</v>
      </c>
      <c r="V360" s="162">
        <f t="shared" si="156"/>
        <v>0</v>
      </c>
      <c r="W360" s="162">
        <f t="shared" si="157"/>
        <v>0</v>
      </c>
      <c r="X360" s="163">
        <f>IF(P360="nio",0,IF(P360&gt;0,VLOOKUP(I360,'3-Productie normen'!A:N,VLOOKUP(P360,'3-Productie normen'!Q:R,2,FALSE),FALSE)))</f>
        <v>0</v>
      </c>
      <c r="Y360" s="163">
        <f t="shared" si="158"/>
        <v>0</v>
      </c>
      <c r="Z360" s="163">
        <f t="shared" si="159"/>
        <v>0</v>
      </c>
      <c r="AA360" s="163">
        <f t="shared" si="160"/>
        <v>0</v>
      </c>
      <c r="AB360" s="164" t="str">
        <f>VLOOKUP(I360,'3-Productie normen'!A:N,10,FALSE)</f>
        <v>B</v>
      </c>
      <c r="AC360" s="164"/>
      <c r="AE360" s="128">
        <f t="shared" si="161"/>
        <v>884</v>
      </c>
    </row>
    <row r="361" spans="1:31" ht="14.1" customHeight="1">
      <c r="A361" s="145">
        <v>363</v>
      </c>
      <c r="B361" s="159" t="s">
        <v>291</v>
      </c>
      <c r="C361" s="625"/>
      <c r="D361" s="536" t="s">
        <v>570</v>
      </c>
      <c r="E361" s="125" t="s">
        <v>312</v>
      </c>
      <c r="F361" s="125" t="s">
        <v>334</v>
      </c>
      <c r="G361" s="125"/>
      <c r="H361" s="125"/>
      <c r="I361" s="169" t="s">
        <v>769</v>
      </c>
      <c r="J361" s="160" t="s">
        <v>529</v>
      </c>
      <c r="K361" s="545">
        <v>17</v>
      </c>
      <c r="L361" s="483">
        <v>1</v>
      </c>
      <c r="M361" s="483">
        <v>1</v>
      </c>
      <c r="N361" s="483"/>
      <c r="O361" s="483"/>
      <c r="P361" s="670">
        <v>52</v>
      </c>
      <c r="Q361" s="670"/>
      <c r="R361" s="161"/>
      <c r="S361" s="161"/>
      <c r="T361" s="162" t="e">
        <f t="shared" si="154"/>
        <v>#DIV/0!</v>
      </c>
      <c r="U361" s="162">
        <f t="shared" si="155"/>
        <v>0</v>
      </c>
      <c r="V361" s="162">
        <f t="shared" si="156"/>
        <v>0</v>
      </c>
      <c r="W361" s="162">
        <f t="shared" si="157"/>
        <v>0</v>
      </c>
      <c r="X361" s="163">
        <f>IF(P361="nio",0,IF(P361&gt;0,VLOOKUP(I361,'3-Productie normen'!A:N,VLOOKUP(P361,'3-Productie normen'!Q:R,2,FALSE),FALSE)))</f>
        <v>0</v>
      </c>
      <c r="Y361" s="163">
        <f t="shared" si="158"/>
        <v>0</v>
      </c>
      <c r="Z361" s="163">
        <f t="shared" si="159"/>
        <v>0</v>
      </c>
      <c r="AA361" s="163">
        <f t="shared" si="160"/>
        <v>0</v>
      </c>
      <c r="AB361" s="164" t="str">
        <f>VLOOKUP(I361,'3-Productie normen'!A:N,10,FALSE)</f>
        <v>B</v>
      </c>
      <c r="AC361" s="164"/>
      <c r="AE361" s="128">
        <f t="shared" si="161"/>
        <v>884</v>
      </c>
    </row>
    <row r="362" spans="1:31" ht="14.1" customHeight="1">
      <c r="A362" s="145">
        <v>364</v>
      </c>
      <c r="B362" s="159" t="s">
        <v>291</v>
      </c>
      <c r="C362" s="625"/>
      <c r="D362" s="536" t="s">
        <v>571</v>
      </c>
      <c r="E362" s="125" t="s">
        <v>312</v>
      </c>
      <c r="F362" s="125" t="s">
        <v>334</v>
      </c>
      <c r="G362" s="125"/>
      <c r="H362" s="125"/>
      <c r="I362" s="169" t="s">
        <v>769</v>
      </c>
      <c r="J362" s="160" t="s">
        <v>529</v>
      </c>
      <c r="K362" s="545">
        <v>17</v>
      </c>
      <c r="L362" s="483">
        <v>1</v>
      </c>
      <c r="M362" s="483">
        <v>1</v>
      </c>
      <c r="N362" s="483"/>
      <c r="O362" s="483"/>
      <c r="P362" s="670">
        <v>52</v>
      </c>
      <c r="Q362" s="670"/>
      <c r="R362" s="161"/>
      <c r="S362" s="161"/>
      <c r="T362" s="162" t="e">
        <f t="shared" si="154"/>
        <v>#DIV/0!</v>
      </c>
      <c r="U362" s="162">
        <f t="shared" si="155"/>
        <v>0</v>
      </c>
      <c r="V362" s="162">
        <f t="shared" si="156"/>
        <v>0</v>
      </c>
      <c r="W362" s="162">
        <f t="shared" si="157"/>
        <v>0</v>
      </c>
      <c r="X362" s="163">
        <f>IF(P362="nio",0,IF(P362&gt;0,VLOOKUP(I362,'3-Productie normen'!A:N,VLOOKUP(P362,'3-Productie normen'!Q:R,2,FALSE),FALSE)))</f>
        <v>0</v>
      </c>
      <c r="Y362" s="163">
        <f t="shared" si="158"/>
        <v>0</v>
      </c>
      <c r="Z362" s="163">
        <f t="shared" si="159"/>
        <v>0</v>
      </c>
      <c r="AA362" s="163">
        <f t="shared" si="160"/>
        <v>0</v>
      </c>
      <c r="AB362" s="164" t="str">
        <f>VLOOKUP(I362,'3-Productie normen'!A:N,10,FALSE)</f>
        <v>B</v>
      </c>
      <c r="AC362" s="164"/>
      <c r="AE362" s="128">
        <f t="shared" si="161"/>
        <v>884</v>
      </c>
    </row>
    <row r="363" spans="1:31" ht="14.1" customHeight="1">
      <c r="A363" s="145">
        <v>365</v>
      </c>
      <c r="B363" s="159" t="s">
        <v>291</v>
      </c>
      <c r="C363" s="625"/>
      <c r="D363" s="536" t="s">
        <v>572</v>
      </c>
      <c r="E363" s="125" t="s">
        <v>312</v>
      </c>
      <c r="F363" s="125" t="s">
        <v>334</v>
      </c>
      <c r="G363" s="125"/>
      <c r="H363" s="125"/>
      <c r="I363" s="169" t="s">
        <v>769</v>
      </c>
      <c r="J363" s="160" t="s">
        <v>529</v>
      </c>
      <c r="K363" s="545">
        <v>17</v>
      </c>
      <c r="L363" s="483">
        <v>1</v>
      </c>
      <c r="M363" s="483">
        <v>1</v>
      </c>
      <c r="N363" s="483"/>
      <c r="O363" s="483"/>
      <c r="P363" s="670">
        <v>52</v>
      </c>
      <c r="Q363" s="670"/>
      <c r="R363" s="161"/>
      <c r="S363" s="161"/>
      <c r="T363" s="162" t="e">
        <f t="shared" si="154"/>
        <v>#DIV/0!</v>
      </c>
      <c r="U363" s="162">
        <f t="shared" si="155"/>
        <v>0</v>
      </c>
      <c r="V363" s="162">
        <f t="shared" si="156"/>
        <v>0</v>
      </c>
      <c r="W363" s="162">
        <f t="shared" si="157"/>
        <v>0</v>
      </c>
      <c r="X363" s="163">
        <f>IF(P363="nio",0,IF(P363&gt;0,VLOOKUP(I363,'3-Productie normen'!A:N,VLOOKUP(P363,'3-Productie normen'!Q:R,2,FALSE),FALSE)))</f>
        <v>0</v>
      </c>
      <c r="Y363" s="163">
        <f t="shared" si="158"/>
        <v>0</v>
      </c>
      <c r="Z363" s="163">
        <f t="shared" si="159"/>
        <v>0</v>
      </c>
      <c r="AA363" s="163">
        <f t="shared" si="160"/>
        <v>0</v>
      </c>
      <c r="AB363" s="164" t="str">
        <f>VLOOKUP(I363,'3-Productie normen'!A:N,10,FALSE)</f>
        <v>B</v>
      </c>
      <c r="AC363" s="164"/>
      <c r="AE363" s="128">
        <f t="shared" si="161"/>
        <v>884</v>
      </c>
    </row>
    <row r="364" spans="1:31" ht="14.1" customHeight="1">
      <c r="A364" s="145">
        <v>366</v>
      </c>
      <c r="B364" s="159" t="s">
        <v>291</v>
      </c>
      <c r="C364" s="625"/>
      <c r="D364" s="536" t="s">
        <v>573</v>
      </c>
      <c r="E364" s="125" t="s">
        <v>312</v>
      </c>
      <c r="F364" s="125" t="s">
        <v>334</v>
      </c>
      <c r="G364" s="125"/>
      <c r="H364" s="125"/>
      <c r="I364" s="169" t="s">
        <v>769</v>
      </c>
      <c r="J364" s="160" t="s">
        <v>529</v>
      </c>
      <c r="K364" s="545">
        <v>17</v>
      </c>
      <c r="L364" s="483">
        <v>1</v>
      </c>
      <c r="M364" s="483">
        <v>1</v>
      </c>
      <c r="N364" s="483"/>
      <c r="O364" s="483"/>
      <c r="P364" s="670">
        <v>52</v>
      </c>
      <c r="Q364" s="670"/>
      <c r="R364" s="161"/>
      <c r="S364" s="161"/>
      <c r="T364" s="162" t="e">
        <f t="shared" si="154"/>
        <v>#DIV/0!</v>
      </c>
      <c r="U364" s="162">
        <f t="shared" si="155"/>
        <v>0</v>
      </c>
      <c r="V364" s="162">
        <f t="shared" si="156"/>
        <v>0</v>
      </c>
      <c r="W364" s="162">
        <f t="shared" si="157"/>
        <v>0</v>
      </c>
      <c r="X364" s="163">
        <f>IF(P364="nio",0,IF(P364&gt;0,VLOOKUP(I364,'3-Productie normen'!A:N,VLOOKUP(P364,'3-Productie normen'!Q:R,2,FALSE),FALSE)))</f>
        <v>0</v>
      </c>
      <c r="Y364" s="163">
        <f t="shared" si="158"/>
        <v>0</v>
      </c>
      <c r="Z364" s="163">
        <f t="shared" si="159"/>
        <v>0</v>
      </c>
      <c r="AA364" s="163">
        <f t="shared" si="160"/>
        <v>0</v>
      </c>
      <c r="AB364" s="164" t="str">
        <f>VLOOKUP(I364,'3-Productie normen'!A:N,10,FALSE)</f>
        <v>B</v>
      </c>
      <c r="AC364" s="164"/>
      <c r="AE364" s="128">
        <f t="shared" si="161"/>
        <v>884</v>
      </c>
    </row>
    <row r="365" spans="1:31" ht="14.1" customHeight="1">
      <c r="A365" s="145">
        <v>367</v>
      </c>
      <c r="B365" s="159" t="s">
        <v>291</v>
      </c>
      <c r="C365" s="625"/>
      <c r="D365" s="536" t="s">
        <v>574</v>
      </c>
      <c r="E365" s="159" t="s">
        <v>403</v>
      </c>
      <c r="F365" s="159" t="s">
        <v>575</v>
      </c>
      <c r="G365" s="125"/>
      <c r="H365" s="125"/>
      <c r="I365" s="169" t="s">
        <v>767</v>
      </c>
      <c r="J365" s="160" t="s">
        <v>529</v>
      </c>
      <c r="K365" s="545">
        <v>27</v>
      </c>
      <c r="L365" s="483">
        <v>1</v>
      </c>
      <c r="M365" s="483">
        <v>1</v>
      </c>
      <c r="N365" s="483"/>
      <c r="O365" s="483"/>
      <c r="P365" s="670">
        <v>255</v>
      </c>
      <c r="Q365" s="670"/>
      <c r="R365" s="161"/>
      <c r="S365" s="161"/>
      <c r="T365" s="162" t="e">
        <f t="shared" si="154"/>
        <v>#DIV/0!</v>
      </c>
      <c r="U365" s="162">
        <f t="shared" si="155"/>
        <v>0</v>
      </c>
      <c r="V365" s="162">
        <f t="shared" si="156"/>
        <v>0</v>
      </c>
      <c r="W365" s="162">
        <f t="shared" si="157"/>
        <v>0</v>
      </c>
      <c r="X365" s="163">
        <f>IF(P365="nio",0,IF(P365&gt;0,VLOOKUP(I365,'3-Productie normen'!A:N,VLOOKUP(P365,'3-Productie normen'!Q:R,2,FALSE),FALSE)))</f>
        <v>0</v>
      </c>
      <c r="Y365" s="163">
        <f t="shared" si="158"/>
        <v>0</v>
      </c>
      <c r="Z365" s="163">
        <f t="shared" si="159"/>
        <v>0</v>
      </c>
      <c r="AA365" s="163">
        <f t="shared" si="160"/>
        <v>0</v>
      </c>
      <c r="AB365" s="164" t="str">
        <f>VLOOKUP(I365,'3-Productie normen'!A:N,10,FALSE)</f>
        <v>B</v>
      </c>
      <c r="AC365" s="164"/>
      <c r="AE365" s="128">
        <f t="shared" si="161"/>
        <v>6885</v>
      </c>
    </row>
    <row r="366" spans="1:31" ht="14.1" customHeight="1">
      <c r="A366" s="145">
        <v>368</v>
      </c>
      <c r="B366" s="159" t="s">
        <v>291</v>
      </c>
      <c r="C366" s="625"/>
      <c r="D366" s="536" t="s">
        <v>576</v>
      </c>
      <c r="E366" s="160" t="s">
        <v>577</v>
      </c>
      <c r="F366" s="160" t="s">
        <v>578</v>
      </c>
      <c r="G366" s="125"/>
      <c r="H366" s="125"/>
      <c r="I366" s="159" t="s">
        <v>218</v>
      </c>
      <c r="J366" s="160" t="s">
        <v>1315</v>
      </c>
      <c r="K366" s="545">
        <v>40</v>
      </c>
      <c r="L366" s="483">
        <v>1</v>
      </c>
      <c r="M366" s="483">
        <v>1</v>
      </c>
      <c r="N366" s="483"/>
      <c r="O366" s="483"/>
      <c r="P366" s="670">
        <v>12</v>
      </c>
      <c r="Q366" s="670"/>
      <c r="R366" s="161"/>
      <c r="S366" s="161"/>
      <c r="T366" s="162" t="e">
        <f t="shared" si="154"/>
        <v>#DIV/0!</v>
      </c>
      <c r="U366" s="162">
        <f t="shared" si="155"/>
        <v>0</v>
      </c>
      <c r="V366" s="162">
        <f t="shared" si="156"/>
        <v>0</v>
      </c>
      <c r="W366" s="162">
        <f t="shared" si="157"/>
        <v>0</v>
      </c>
      <c r="X366" s="163">
        <f>IF(P366="nio",0,IF(P366&gt;0,VLOOKUP(I366,'3-Productie normen'!A:N,VLOOKUP(P366,'3-Productie normen'!Q:R,2,FALSE),FALSE)))</f>
        <v>0</v>
      </c>
      <c r="Y366" s="163">
        <f t="shared" si="158"/>
        <v>0</v>
      </c>
      <c r="Z366" s="163">
        <f t="shared" si="159"/>
        <v>0</v>
      </c>
      <c r="AA366" s="163">
        <f t="shared" si="160"/>
        <v>0</v>
      </c>
      <c r="AB366" s="164" t="str">
        <f>VLOOKUP(I366,'3-Productie normen'!A:N,10,FALSE)</f>
        <v>V</v>
      </c>
      <c r="AC366" s="164"/>
      <c r="AE366" s="128">
        <f t="shared" si="161"/>
        <v>480</v>
      </c>
    </row>
    <row r="367" spans="1:31" ht="14.1" customHeight="1">
      <c r="A367" s="145">
        <v>369</v>
      </c>
      <c r="B367" s="159" t="s">
        <v>291</v>
      </c>
      <c r="C367" s="625"/>
      <c r="D367" s="536" t="s">
        <v>579</v>
      </c>
      <c r="E367" s="160" t="s">
        <v>507</v>
      </c>
      <c r="F367" s="160" t="s">
        <v>406</v>
      </c>
      <c r="G367" s="125"/>
      <c r="H367" s="125"/>
      <c r="I367" s="169" t="s">
        <v>749</v>
      </c>
      <c r="J367" s="160" t="s">
        <v>354</v>
      </c>
      <c r="K367" s="545">
        <v>17</v>
      </c>
      <c r="L367" s="483">
        <v>1</v>
      </c>
      <c r="M367" s="483">
        <v>1</v>
      </c>
      <c r="N367" s="483"/>
      <c r="O367" s="483"/>
      <c r="P367" s="670">
        <v>52</v>
      </c>
      <c r="Q367" s="670"/>
      <c r="R367" s="161"/>
      <c r="S367" s="161"/>
      <c r="T367" s="162" t="e">
        <f t="shared" si="154"/>
        <v>#DIV/0!</v>
      </c>
      <c r="U367" s="162">
        <f t="shared" si="155"/>
        <v>0</v>
      </c>
      <c r="V367" s="162">
        <f t="shared" si="156"/>
        <v>0</v>
      </c>
      <c r="W367" s="162">
        <f t="shared" si="157"/>
        <v>0</v>
      </c>
      <c r="X367" s="163">
        <f>IF(P367="nio",0,IF(P367&gt;0,VLOOKUP(I367,'3-Productie normen'!A:N,VLOOKUP(P367,'3-Productie normen'!Q:R,2,FALSE),FALSE)))</f>
        <v>0</v>
      </c>
      <c r="Y367" s="163">
        <f t="shared" si="158"/>
        <v>0</v>
      </c>
      <c r="Z367" s="163">
        <f t="shared" si="159"/>
        <v>0</v>
      </c>
      <c r="AA367" s="163">
        <f t="shared" si="160"/>
        <v>0</v>
      </c>
      <c r="AB367" s="164" t="str">
        <f>VLOOKUP(I367,'3-Productie normen'!A:N,10,FALSE)</f>
        <v>V</v>
      </c>
      <c r="AC367" s="164"/>
      <c r="AE367" s="128">
        <f t="shared" si="161"/>
        <v>884</v>
      </c>
    </row>
    <row r="368" spans="1:31" ht="14.1" customHeight="1">
      <c r="A368" s="145">
        <v>370</v>
      </c>
      <c r="B368" s="159" t="s">
        <v>291</v>
      </c>
      <c r="C368" s="625"/>
      <c r="D368" s="536" t="s">
        <v>580</v>
      </c>
      <c r="E368" s="160" t="s">
        <v>511</v>
      </c>
      <c r="F368" s="160" t="s">
        <v>318</v>
      </c>
      <c r="G368" s="125"/>
      <c r="H368" s="125"/>
      <c r="I368" s="169" t="s">
        <v>749</v>
      </c>
      <c r="J368" s="160" t="s">
        <v>529</v>
      </c>
      <c r="K368" s="545">
        <v>28</v>
      </c>
      <c r="L368" s="483">
        <v>1</v>
      </c>
      <c r="M368" s="483">
        <v>1</v>
      </c>
      <c r="N368" s="483"/>
      <c r="O368" s="483"/>
      <c r="P368" s="670">
        <v>52</v>
      </c>
      <c r="Q368" s="670"/>
      <c r="R368" s="161"/>
      <c r="S368" s="161"/>
      <c r="T368" s="162" t="e">
        <f t="shared" si="154"/>
        <v>#DIV/0!</v>
      </c>
      <c r="U368" s="162">
        <f t="shared" si="155"/>
        <v>0</v>
      </c>
      <c r="V368" s="162">
        <f t="shared" si="156"/>
        <v>0</v>
      </c>
      <c r="W368" s="162">
        <f t="shared" si="157"/>
        <v>0</v>
      </c>
      <c r="X368" s="163">
        <f>IF(P368="nio",0,IF(P368&gt;0,VLOOKUP(I368,'3-Productie normen'!A:N,VLOOKUP(P368,'3-Productie normen'!Q:R,2,FALSE),FALSE)))</f>
        <v>0</v>
      </c>
      <c r="Y368" s="163">
        <f t="shared" si="158"/>
        <v>0</v>
      </c>
      <c r="Z368" s="163">
        <f t="shared" si="159"/>
        <v>0</v>
      </c>
      <c r="AA368" s="163">
        <f t="shared" si="160"/>
        <v>0</v>
      </c>
      <c r="AB368" s="164" t="str">
        <f>VLOOKUP(I368,'3-Productie normen'!A:N,10,FALSE)</f>
        <v>V</v>
      </c>
      <c r="AC368" s="164"/>
      <c r="AE368" s="128">
        <f t="shared" si="161"/>
        <v>1456</v>
      </c>
    </row>
    <row r="369" spans="1:31" ht="14.1" customHeight="1">
      <c r="A369" s="145">
        <v>371</v>
      </c>
      <c r="B369" s="159" t="s">
        <v>291</v>
      </c>
      <c r="C369" s="625"/>
      <c r="D369" s="536" t="s">
        <v>581</v>
      </c>
      <c r="E369" s="160" t="s">
        <v>511</v>
      </c>
      <c r="F369" s="160" t="s">
        <v>318</v>
      </c>
      <c r="G369" s="125"/>
      <c r="H369" s="125"/>
      <c r="I369" s="169" t="s">
        <v>749</v>
      </c>
      <c r="J369" s="160" t="s">
        <v>529</v>
      </c>
      <c r="K369" s="545">
        <v>40</v>
      </c>
      <c r="L369" s="483">
        <v>1</v>
      </c>
      <c r="M369" s="483">
        <v>1</v>
      </c>
      <c r="N369" s="483"/>
      <c r="O369" s="483"/>
      <c r="P369" s="670">
        <v>52</v>
      </c>
      <c r="Q369" s="670"/>
      <c r="R369" s="161"/>
      <c r="S369" s="161"/>
      <c r="T369" s="162" t="e">
        <f t="shared" si="154"/>
        <v>#DIV/0!</v>
      </c>
      <c r="U369" s="162">
        <f t="shared" si="155"/>
        <v>0</v>
      </c>
      <c r="V369" s="162">
        <f t="shared" si="156"/>
        <v>0</v>
      </c>
      <c r="W369" s="162">
        <f t="shared" si="157"/>
        <v>0</v>
      </c>
      <c r="X369" s="163">
        <f>IF(P369="nio",0,IF(P369&gt;0,VLOOKUP(I369,'3-Productie normen'!A:N,VLOOKUP(P369,'3-Productie normen'!Q:R,2,FALSE),FALSE)))</f>
        <v>0</v>
      </c>
      <c r="Y369" s="163">
        <f t="shared" si="158"/>
        <v>0</v>
      </c>
      <c r="Z369" s="163">
        <f t="shared" si="159"/>
        <v>0</v>
      </c>
      <c r="AA369" s="163">
        <f t="shared" si="160"/>
        <v>0</v>
      </c>
      <c r="AB369" s="164" t="str">
        <f>VLOOKUP(I369,'3-Productie normen'!A:N,10,FALSE)</f>
        <v>V</v>
      </c>
      <c r="AC369" s="164"/>
      <c r="AE369" s="128">
        <f t="shared" si="161"/>
        <v>2080</v>
      </c>
    </row>
    <row r="370" spans="1:31" ht="14.1" customHeight="1">
      <c r="A370" s="145">
        <v>372</v>
      </c>
      <c r="B370" s="159" t="s">
        <v>291</v>
      </c>
      <c r="C370" s="625"/>
      <c r="D370" s="536" t="s">
        <v>582</v>
      </c>
      <c r="E370" s="166" t="s">
        <v>511</v>
      </c>
      <c r="F370" s="166" t="s">
        <v>318</v>
      </c>
      <c r="G370" s="125"/>
      <c r="H370" s="125"/>
      <c r="I370" s="169" t="s">
        <v>749</v>
      </c>
      <c r="J370" s="160" t="s">
        <v>529</v>
      </c>
      <c r="K370" s="545">
        <v>50</v>
      </c>
      <c r="L370" s="483">
        <v>1</v>
      </c>
      <c r="M370" s="483">
        <v>1</v>
      </c>
      <c r="N370" s="483"/>
      <c r="O370" s="483"/>
      <c r="P370" s="670">
        <v>52</v>
      </c>
      <c r="Q370" s="670"/>
      <c r="R370" s="161"/>
      <c r="S370" s="161"/>
      <c r="T370" s="162" t="e">
        <f t="shared" si="154"/>
        <v>#DIV/0!</v>
      </c>
      <c r="U370" s="162">
        <f t="shared" si="155"/>
        <v>0</v>
      </c>
      <c r="V370" s="162">
        <f t="shared" si="156"/>
        <v>0</v>
      </c>
      <c r="W370" s="162">
        <f t="shared" si="157"/>
        <v>0</v>
      </c>
      <c r="X370" s="163">
        <f>IF(P370="nio",0,IF(P370&gt;0,VLOOKUP(I370,'3-Productie normen'!A:N,VLOOKUP(P370,'3-Productie normen'!Q:R,2,FALSE),FALSE)))</f>
        <v>0</v>
      </c>
      <c r="Y370" s="163">
        <f t="shared" si="158"/>
        <v>0</v>
      </c>
      <c r="Z370" s="163">
        <f t="shared" si="159"/>
        <v>0</v>
      </c>
      <c r="AA370" s="163">
        <f t="shared" si="160"/>
        <v>0</v>
      </c>
      <c r="AB370" s="164" t="str">
        <f>VLOOKUP(I370,'3-Productie normen'!A:N,10,FALSE)</f>
        <v>V</v>
      </c>
      <c r="AC370" s="164"/>
      <c r="AE370" s="128">
        <f t="shared" si="161"/>
        <v>2600</v>
      </c>
    </row>
    <row r="371" spans="1:31" ht="14.1" customHeight="1">
      <c r="A371" s="145">
        <v>373</v>
      </c>
      <c r="B371" s="159" t="s">
        <v>291</v>
      </c>
      <c r="C371" s="625"/>
      <c r="D371" s="536" t="s">
        <v>583</v>
      </c>
      <c r="E371" s="167" t="s">
        <v>320</v>
      </c>
      <c r="F371" s="167" t="s">
        <v>369</v>
      </c>
      <c r="G371" s="125"/>
      <c r="H371" s="125"/>
      <c r="I371" s="169" t="s">
        <v>17</v>
      </c>
      <c r="J371" s="168" t="s">
        <v>354</v>
      </c>
      <c r="K371" s="545">
        <v>6</v>
      </c>
      <c r="L371" s="483">
        <v>1</v>
      </c>
      <c r="M371" s="483">
        <v>1</v>
      </c>
      <c r="N371" s="483"/>
      <c r="O371" s="483"/>
      <c r="P371" s="670">
        <v>255</v>
      </c>
      <c r="Q371" s="670"/>
      <c r="R371" s="161"/>
      <c r="S371" s="161"/>
      <c r="T371" s="162" t="e">
        <f t="shared" si="154"/>
        <v>#DIV/0!</v>
      </c>
      <c r="U371" s="162">
        <f t="shared" si="155"/>
        <v>0</v>
      </c>
      <c r="V371" s="162">
        <f t="shared" si="156"/>
        <v>0</v>
      </c>
      <c r="W371" s="162">
        <f t="shared" si="157"/>
        <v>0</v>
      </c>
      <c r="X371" s="163">
        <f>IF(P371="nio",0,IF(P371&gt;0,VLOOKUP(I371,'3-Productie normen'!A:N,VLOOKUP(P371,'3-Productie normen'!Q:R,2,FALSE),FALSE)))</f>
        <v>0</v>
      </c>
      <c r="Y371" s="163">
        <f t="shared" si="158"/>
        <v>0</v>
      </c>
      <c r="Z371" s="163">
        <f t="shared" si="159"/>
        <v>0</v>
      </c>
      <c r="AA371" s="163">
        <f t="shared" si="160"/>
        <v>0</v>
      </c>
      <c r="AB371" s="164" t="str">
        <f>VLOOKUP(I371,'3-Productie normen'!A:N,10,FALSE)</f>
        <v>S</v>
      </c>
      <c r="AC371" s="164"/>
      <c r="AE371" s="128">
        <f t="shared" si="161"/>
        <v>1530</v>
      </c>
    </row>
    <row r="372" spans="1:31" ht="14.1" customHeight="1">
      <c r="A372" s="145">
        <v>374</v>
      </c>
      <c r="B372" s="159" t="s">
        <v>291</v>
      </c>
      <c r="C372" s="626"/>
      <c r="D372" s="537" t="s">
        <v>461</v>
      </c>
      <c r="E372" s="169" t="s">
        <v>320</v>
      </c>
      <c r="F372" s="169" t="s">
        <v>358</v>
      </c>
      <c r="G372" s="125"/>
      <c r="H372" s="125"/>
      <c r="I372" s="169" t="s">
        <v>17</v>
      </c>
      <c r="J372" s="160" t="s">
        <v>354</v>
      </c>
      <c r="K372" s="545">
        <v>12</v>
      </c>
      <c r="L372" s="483">
        <v>1</v>
      </c>
      <c r="M372" s="483">
        <v>1</v>
      </c>
      <c r="N372" s="483"/>
      <c r="O372" s="483"/>
      <c r="P372" s="670">
        <v>255</v>
      </c>
      <c r="Q372" s="670"/>
      <c r="R372" s="161"/>
      <c r="S372" s="161"/>
      <c r="T372" s="162" t="e">
        <f t="shared" si="154"/>
        <v>#DIV/0!</v>
      </c>
      <c r="U372" s="162">
        <f t="shared" si="155"/>
        <v>0</v>
      </c>
      <c r="V372" s="162">
        <f t="shared" si="156"/>
        <v>0</v>
      </c>
      <c r="W372" s="162">
        <f t="shared" si="157"/>
        <v>0</v>
      </c>
      <c r="X372" s="163">
        <f>IF(P372="nio",0,IF(P372&gt;0,VLOOKUP(I372,'3-Productie normen'!A:N,VLOOKUP(P372,'3-Productie normen'!Q:R,2,FALSE),FALSE)))</f>
        <v>0</v>
      </c>
      <c r="Y372" s="163">
        <f t="shared" si="158"/>
        <v>0</v>
      </c>
      <c r="Z372" s="163">
        <f t="shared" si="159"/>
        <v>0</v>
      </c>
      <c r="AA372" s="163">
        <f t="shared" si="160"/>
        <v>0</v>
      </c>
      <c r="AB372" s="164" t="str">
        <f>VLOOKUP(I372,'3-Productie normen'!A:N,10,FALSE)</f>
        <v>S</v>
      </c>
      <c r="AC372" s="164"/>
      <c r="AE372" s="128">
        <f t="shared" si="161"/>
        <v>3060</v>
      </c>
    </row>
    <row r="373" spans="1:31" ht="14.1" customHeight="1">
      <c r="A373" s="145">
        <v>375</v>
      </c>
      <c r="B373" s="159" t="s">
        <v>291</v>
      </c>
      <c r="C373" s="625"/>
      <c r="D373" s="536" t="s">
        <v>463</v>
      </c>
      <c r="E373" s="160" t="s">
        <v>312</v>
      </c>
      <c r="F373" s="160" t="s">
        <v>334</v>
      </c>
      <c r="G373" s="125"/>
      <c r="H373" s="125"/>
      <c r="I373" s="160" t="s">
        <v>769</v>
      </c>
      <c r="J373" s="160" t="s">
        <v>529</v>
      </c>
      <c r="K373" s="545">
        <v>36</v>
      </c>
      <c r="L373" s="483">
        <v>1</v>
      </c>
      <c r="M373" s="483">
        <v>1</v>
      </c>
      <c r="N373" s="483"/>
      <c r="O373" s="483"/>
      <c r="P373" s="670">
        <v>52</v>
      </c>
      <c r="Q373" s="670"/>
      <c r="R373" s="161"/>
      <c r="S373" s="161"/>
      <c r="T373" s="162" t="e">
        <f t="shared" si="154"/>
        <v>#DIV/0!</v>
      </c>
      <c r="U373" s="162">
        <f t="shared" si="155"/>
        <v>0</v>
      </c>
      <c r="V373" s="162">
        <f t="shared" si="156"/>
        <v>0</v>
      </c>
      <c r="W373" s="162">
        <f t="shared" si="157"/>
        <v>0</v>
      </c>
      <c r="X373" s="163">
        <f>IF(P373="nio",0,IF(P373&gt;0,VLOOKUP(I373,'3-Productie normen'!A:N,VLOOKUP(P373,'3-Productie normen'!Q:R,2,FALSE),FALSE)))</f>
        <v>0</v>
      </c>
      <c r="Y373" s="163">
        <f t="shared" si="158"/>
        <v>0</v>
      </c>
      <c r="Z373" s="163">
        <f t="shared" si="159"/>
        <v>0</v>
      </c>
      <c r="AA373" s="163">
        <f t="shared" si="160"/>
        <v>0</v>
      </c>
      <c r="AB373" s="164" t="str">
        <f>VLOOKUP(I373,'3-Productie normen'!A:N,10,FALSE)</f>
        <v>B</v>
      </c>
      <c r="AC373" s="164"/>
      <c r="AE373" s="128">
        <f t="shared" si="161"/>
        <v>1872</v>
      </c>
    </row>
    <row r="374" spans="1:31" ht="14.1" customHeight="1">
      <c r="A374" s="145">
        <v>376</v>
      </c>
      <c r="B374" s="159" t="s">
        <v>291</v>
      </c>
      <c r="C374" s="625"/>
      <c r="D374" s="536" t="s">
        <v>584</v>
      </c>
      <c r="E374" s="125" t="s">
        <v>312</v>
      </c>
      <c r="F374" s="125" t="s">
        <v>334</v>
      </c>
      <c r="G374" s="125"/>
      <c r="H374" s="125"/>
      <c r="I374" s="160" t="s">
        <v>769</v>
      </c>
      <c r="J374" s="661" t="s">
        <v>529</v>
      </c>
      <c r="K374" s="545">
        <v>17</v>
      </c>
      <c r="L374" s="483">
        <v>1</v>
      </c>
      <c r="M374" s="483">
        <v>1</v>
      </c>
      <c r="N374" s="483"/>
      <c r="O374" s="483"/>
      <c r="P374" s="670">
        <v>52</v>
      </c>
      <c r="Q374" s="670"/>
      <c r="R374" s="161"/>
      <c r="S374" s="161"/>
      <c r="T374" s="162" t="e">
        <f t="shared" ref="T374:T437" si="162">IF(P374="nio",0,IF(P374&gt;0,P374*K374/X374,0))*L374</f>
        <v>#DIV/0!</v>
      </c>
      <c r="U374" s="162">
        <f t="shared" ref="U374:U437" si="163">IF(Q374&gt;0,Q374*K374/Y374,0)*M374</f>
        <v>0</v>
      </c>
      <c r="V374" s="162">
        <f t="shared" ref="V374:V437" si="164">IF(R374&gt;0,R374*K374/Z374,0)*N374</f>
        <v>0</v>
      </c>
      <c r="W374" s="162">
        <f t="shared" ref="W374:W437" si="165">IF(S374&gt;0,S374*K374/AA374,0)*O374</f>
        <v>0</v>
      </c>
      <c r="X374" s="163">
        <f>IF(P374="nio",0,IF(P374&gt;0,VLOOKUP(I374,'3-Productie normen'!A:N,VLOOKUP(P374,'3-Productie normen'!Q:R,2,FALSE),FALSE)))</f>
        <v>0</v>
      </c>
      <c r="Y374" s="163">
        <f t="shared" ref="Y374:Y437" si="166">IF(Q374&gt;0,X374*$Y$8,0)</f>
        <v>0</v>
      </c>
      <c r="Z374" s="163">
        <f t="shared" ref="Z374:Z437" si="167">IF(R374&gt;0,X374*$Z$8,0)</f>
        <v>0</v>
      </c>
      <c r="AA374" s="163">
        <f t="shared" ref="AA374:AA437" si="168">IF(S374&gt;0,X374*$AA$8,0)</f>
        <v>0</v>
      </c>
      <c r="AB374" s="164" t="str">
        <f>VLOOKUP(I374,'3-Productie normen'!A:N,10,FALSE)</f>
        <v>B</v>
      </c>
      <c r="AC374" s="164"/>
      <c r="AE374" s="128">
        <f t="shared" si="161"/>
        <v>884</v>
      </c>
    </row>
    <row r="375" spans="1:31" ht="14.1" customHeight="1">
      <c r="A375" s="145">
        <v>377</v>
      </c>
      <c r="B375" s="159" t="s">
        <v>291</v>
      </c>
      <c r="C375" s="625"/>
      <c r="D375" s="536" t="s">
        <v>585</v>
      </c>
      <c r="E375" s="125" t="s">
        <v>312</v>
      </c>
      <c r="F375" s="125" t="s">
        <v>334</v>
      </c>
      <c r="G375" s="125"/>
      <c r="H375" s="125"/>
      <c r="I375" s="159" t="s">
        <v>769</v>
      </c>
      <c r="J375" s="160" t="s">
        <v>529</v>
      </c>
      <c r="K375" s="545">
        <v>17</v>
      </c>
      <c r="L375" s="483">
        <v>1</v>
      </c>
      <c r="M375" s="483">
        <v>1</v>
      </c>
      <c r="N375" s="483"/>
      <c r="O375" s="483"/>
      <c r="P375" s="670">
        <v>52</v>
      </c>
      <c r="Q375" s="670"/>
      <c r="R375" s="161"/>
      <c r="S375" s="161"/>
      <c r="T375" s="162" t="e">
        <f t="shared" si="162"/>
        <v>#DIV/0!</v>
      </c>
      <c r="U375" s="162">
        <f t="shared" si="163"/>
        <v>0</v>
      </c>
      <c r="V375" s="162">
        <f t="shared" si="164"/>
        <v>0</v>
      </c>
      <c r="W375" s="162">
        <f t="shared" si="165"/>
        <v>0</v>
      </c>
      <c r="X375" s="163">
        <f>IF(P375="nio",0,IF(P375&gt;0,VLOOKUP(I375,'3-Productie normen'!A:N,VLOOKUP(P375,'3-Productie normen'!Q:R,2,FALSE),FALSE)))</f>
        <v>0</v>
      </c>
      <c r="Y375" s="163">
        <f t="shared" si="166"/>
        <v>0</v>
      </c>
      <c r="Z375" s="163">
        <f t="shared" si="167"/>
        <v>0</v>
      </c>
      <c r="AA375" s="163">
        <f t="shared" si="168"/>
        <v>0</v>
      </c>
      <c r="AB375" s="164" t="str">
        <f>VLOOKUP(I375,'3-Productie normen'!A:N,10,FALSE)</f>
        <v>B</v>
      </c>
      <c r="AC375" s="164"/>
      <c r="AE375" s="128">
        <f t="shared" ref="AE375:AE438" si="169">SUM(P375:S375)*K375</f>
        <v>884</v>
      </c>
    </row>
    <row r="376" spans="1:31" ht="14.1" customHeight="1">
      <c r="A376" s="145">
        <v>378</v>
      </c>
      <c r="B376" s="159" t="s">
        <v>291</v>
      </c>
      <c r="C376" s="625"/>
      <c r="D376" s="536" t="s">
        <v>586</v>
      </c>
      <c r="E376" s="125" t="s">
        <v>312</v>
      </c>
      <c r="F376" s="125" t="s">
        <v>334</v>
      </c>
      <c r="G376" s="125"/>
      <c r="H376" s="125"/>
      <c r="I376" s="159" t="s">
        <v>769</v>
      </c>
      <c r="J376" s="160" t="s">
        <v>529</v>
      </c>
      <c r="K376" s="545">
        <v>17</v>
      </c>
      <c r="L376" s="483">
        <v>1</v>
      </c>
      <c r="M376" s="483">
        <v>1</v>
      </c>
      <c r="N376" s="483"/>
      <c r="O376" s="483"/>
      <c r="P376" s="670">
        <v>52</v>
      </c>
      <c r="Q376" s="670"/>
      <c r="R376" s="161"/>
      <c r="S376" s="161"/>
      <c r="T376" s="162" t="e">
        <f t="shared" si="162"/>
        <v>#DIV/0!</v>
      </c>
      <c r="U376" s="162">
        <f t="shared" si="163"/>
        <v>0</v>
      </c>
      <c r="V376" s="162">
        <f t="shared" si="164"/>
        <v>0</v>
      </c>
      <c r="W376" s="162">
        <f t="shared" si="165"/>
        <v>0</v>
      </c>
      <c r="X376" s="163">
        <f>IF(P376="nio",0,IF(P376&gt;0,VLOOKUP(I376,'3-Productie normen'!A:N,VLOOKUP(P376,'3-Productie normen'!Q:R,2,FALSE),FALSE)))</f>
        <v>0</v>
      </c>
      <c r="Y376" s="163">
        <f t="shared" si="166"/>
        <v>0</v>
      </c>
      <c r="Z376" s="163">
        <f t="shared" si="167"/>
        <v>0</v>
      </c>
      <c r="AA376" s="163">
        <f t="shared" si="168"/>
        <v>0</v>
      </c>
      <c r="AB376" s="164" t="str">
        <f>VLOOKUP(I376,'3-Productie normen'!A:N,10,FALSE)</f>
        <v>B</v>
      </c>
      <c r="AC376" s="164"/>
      <c r="AE376" s="128">
        <f t="shared" si="169"/>
        <v>884</v>
      </c>
    </row>
    <row r="377" spans="1:31" ht="14.1" customHeight="1">
      <c r="A377" s="145">
        <v>379</v>
      </c>
      <c r="B377" s="159" t="s">
        <v>291</v>
      </c>
      <c r="C377" s="625"/>
      <c r="D377" s="536" t="s">
        <v>587</v>
      </c>
      <c r="E377" s="125" t="s">
        <v>312</v>
      </c>
      <c r="F377" s="125" t="s">
        <v>334</v>
      </c>
      <c r="G377" s="125"/>
      <c r="H377" s="125"/>
      <c r="I377" s="159" t="s">
        <v>769</v>
      </c>
      <c r="J377" s="160" t="s">
        <v>529</v>
      </c>
      <c r="K377" s="545">
        <v>17</v>
      </c>
      <c r="L377" s="483">
        <v>1</v>
      </c>
      <c r="M377" s="483">
        <v>1</v>
      </c>
      <c r="N377" s="483"/>
      <c r="O377" s="483"/>
      <c r="P377" s="670">
        <v>52</v>
      </c>
      <c r="Q377" s="670"/>
      <c r="R377" s="161"/>
      <c r="S377" s="161"/>
      <c r="T377" s="162" t="e">
        <f t="shared" si="162"/>
        <v>#DIV/0!</v>
      </c>
      <c r="U377" s="162">
        <f t="shared" si="163"/>
        <v>0</v>
      </c>
      <c r="V377" s="162">
        <f t="shared" si="164"/>
        <v>0</v>
      </c>
      <c r="W377" s="162">
        <f t="shared" si="165"/>
        <v>0</v>
      </c>
      <c r="X377" s="163">
        <f>IF(P377="nio",0,IF(P377&gt;0,VLOOKUP(I377,'3-Productie normen'!A:N,VLOOKUP(P377,'3-Productie normen'!Q:R,2,FALSE),FALSE)))</f>
        <v>0</v>
      </c>
      <c r="Y377" s="163">
        <f t="shared" si="166"/>
        <v>0</v>
      </c>
      <c r="Z377" s="163">
        <f t="shared" si="167"/>
        <v>0</v>
      </c>
      <c r="AA377" s="163">
        <f t="shared" si="168"/>
        <v>0</v>
      </c>
      <c r="AB377" s="164" t="str">
        <f>VLOOKUP(I377,'3-Productie normen'!A:N,10,FALSE)</f>
        <v>B</v>
      </c>
      <c r="AC377" s="164"/>
      <c r="AE377" s="128">
        <f t="shared" si="169"/>
        <v>884</v>
      </c>
    </row>
    <row r="378" spans="1:31" ht="14.1" customHeight="1">
      <c r="A378" s="145">
        <v>380</v>
      </c>
      <c r="B378" s="159" t="s">
        <v>291</v>
      </c>
      <c r="C378" s="625"/>
      <c r="D378" s="536" t="s">
        <v>588</v>
      </c>
      <c r="E378" s="125" t="s">
        <v>312</v>
      </c>
      <c r="F378" s="125" t="s">
        <v>334</v>
      </c>
      <c r="G378" s="125"/>
      <c r="H378" s="125"/>
      <c r="I378" s="159" t="s">
        <v>769</v>
      </c>
      <c r="J378" s="160" t="s">
        <v>529</v>
      </c>
      <c r="K378" s="545">
        <v>17</v>
      </c>
      <c r="L378" s="483">
        <v>1</v>
      </c>
      <c r="M378" s="483">
        <v>1</v>
      </c>
      <c r="N378" s="483"/>
      <c r="O378" s="483"/>
      <c r="P378" s="670">
        <v>52</v>
      </c>
      <c r="Q378" s="670"/>
      <c r="R378" s="161"/>
      <c r="S378" s="161"/>
      <c r="T378" s="162" t="e">
        <f t="shared" si="162"/>
        <v>#DIV/0!</v>
      </c>
      <c r="U378" s="162">
        <f t="shared" si="163"/>
        <v>0</v>
      </c>
      <c r="V378" s="162">
        <f t="shared" si="164"/>
        <v>0</v>
      </c>
      <c r="W378" s="162">
        <f t="shared" si="165"/>
        <v>0</v>
      </c>
      <c r="X378" s="163">
        <f>IF(P378="nio",0,IF(P378&gt;0,VLOOKUP(I378,'3-Productie normen'!A:N,VLOOKUP(P378,'3-Productie normen'!Q:R,2,FALSE),FALSE)))</f>
        <v>0</v>
      </c>
      <c r="Y378" s="163">
        <f t="shared" si="166"/>
        <v>0</v>
      </c>
      <c r="Z378" s="163">
        <f t="shared" si="167"/>
        <v>0</v>
      </c>
      <c r="AA378" s="163">
        <f t="shared" si="168"/>
        <v>0</v>
      </c>
      <c r="AB378" s="164" t="str">
        <f>VLOOKUP(I378,'3-Productie normen'!A:N,10,FALSE)</f>
        <v>B</v>
      </c>
      <c r="AC378" s="164"/>
      <c r="AE378" s="128">
        <f t="shared" si="169"/>
        <v>884</v>
      </c>
    </row>
    <row r="379" spans="1:31" ht="14.1" customHeight="1">
      <c r="A379" s="145">
        <v>381</v>
      </c>
      <c r="B379" s="159" t="s">
        <v>291</v>
      </c>
      <c r="C379" s="625"/>
      <c r="D379" s="536" t="s">
        <v>589</v>
      </c>
      <c r="E379" s="125" t="s">
        <v>312</v>
      </c>
      <c r="F379" s="125" t="s">
        <v>334</v>
      </c>
      <c r="G379" s="125"/>
      <c r="H379" s="125"/>
      <c r="I379" s="125" t="s">
        <v>769</v>
      </c>
      <c r="J379" s="160" t="s">
        <v>529</v>
      </c>
      <c r="K379" s="545">
        <v>17</v>
      </c>
      <c r="L379" s="483">
        <v>1</v>
      </c>
      <c r="M379" s="483">
        <v>1</v>
      </c>
      <c r="N379" s="483"/>
      <c r="O379" s="483"/>
      <c r="P379" s="670">
        <v>52</v>
      </c>
      <c r="Q379" s="670"/>
      <c r="R379" s="161"/>
      <c r="S379" s="161"/>
      <c r="T379" s="162" t="e">
        <f t="shared" si="162"/>
        <v>#DIV/0!</v>
      </c>
      <c r="U379" s="162">
        <f t="shared" si="163"/>
        <v>0</v>
      </c>
      <c r="V379" s="162">
        <f t="shared" si="164"/>
        <v>0</v>
      </c>
      <c r="W379" s="162">
        <f t="shared" si="165"/>
        <v>0</v>
      </c>
      <c r="X379" s="163">
        <f>IF(P379="nio",0,IF(P379&gt;0,VLOOKUP(I379,'3-Productie normen'!A:N,VLOOKUP(P379,'3-Productie normen'!Q:R,2,FALSE),FALSE)))</f>
        <v>0</v>
      </c>
      <c r="Y379" s="163">
        <f t="shared" si="166"/>
        <v>0</v>
      </c>
      <c r="Z379" s="163">
        <f t="shared" si="167"/>
        <v>0</v>
      </c>
      <c r="AA379" s="163">
        <f t="shared" si="168"/>
        <v>0</v>
      </c>
      <c r="AB379" s="164" t="str">
        <f>VLOOKUP(I379,'3-Productie normen'!A:N,10,FALSE)</f>
        <v>B</v>
      </c>
      <c r="AC379" s="164"/>
      <c r="AE379" s="128">
        <f t="shared" si="169"/>
        <v>884</v>
      </c>
    </row>
    <row r="380" spans="1:31" ht="14.1" customHeight="1">
      <c r="A380" s="145">
        <v>382</v>
      </c>
      <c r="B380" s="159" t="s">
        <v>291</v>
      </c>
      <c r="C380" s="625"/>
      <c r="D380" s="536" t="s">
        <v>590</v>
      </c>
      <c r="E380" s="125" t="s">
        <v>312</v>
      </c>
      <c r="F380" s="125" t="s">
        <v>334</v>
      </c>
      <c r="G380" s="125"/>
      <c r="H380" s="125"/>
      <c r="I380" s="213" t="s">
        <v>769</v>
      </c>
      <c r="J380" s="160" t="s">
        <v>529</v>
      </c>
      <c r="K380" s="545">
        <v>17</v>
      </c>
      <c r="L380" s="483">
        <v>1</v>
      </c>
      <c r="M380" s="483">
        <v>1</v>
      </c>
      <c r="N380" s="483"/>
      <c r="O380" s="483"/>
      <c r="P380" s="670">
        <v>52</v>
      </c>
      <c r="Q380" s="670"/>
      <c r="R380" s="161"/>
      <c r="S380" s="161"/>
      <c r="T380" s="162" t="e">
        <f t="shared" si="162"/>
        <v>#DIV/0!</v>
      </c>
      <c r="U380" s="162">
        <f t="shared" si="163"/>
        <v>0</v>
      </c>
      <c r="V380" s="162">
        <f t="shared" si="164"/>
        <v>0</v>
      </c>
      <c r="W380" s="162">
        <f t="shared" si="165"/>
        <v>0</v>
      </c>
      <c r="X380" s="163">
        <f>IF(P380="nio",0,IF(P380&gt;0,VLOOKUP(I380,'3-Productie normen'!A:N,VLOOKUP(P380,'3-Productie normen'!Q:R,2,FALSE),FALSE)))</f>
        <v>0</v>
      </c>
      <c r="Y380" s="163">
        <f t="shared" si="166"/>
        <v>0</v>
      </c>
      <c r="Z380" s="163">
        <f t="shared" si="167"/>
        <v>0</v>
      </c>
      <c r="AA380" s="163">
        <f t="shared" si="168"/>
        <v>0</v>
      </c>
      <c r="AB380" s="164" t="str">
        <f>VLOOKUP(I380,'3-Productie normen'!A:N,10,FALSE)</f>
        <v>B</v>
      </c>
      <c r="AC380" s="164"/>
      <c r="AE380" s="128">
        <f t="shared" si="169"/>
        <v>884</v>
      </c>
    </row>
    <row r="381" spans="1:31" ht="14.1" customHeight="1">
      <c r="A381" s="145">
        <v>383</v>
      </c>
      <c r="B381" s="159" t="s">
        <v>291</v>
      </c>
      <c r="C381" s="625"/>
      <c r="D381" s="536" t="s">
        <v>591</v>
      </c>
      <c r="E381" s="125" t="s">
        <v>312</v>
      </c>
      <c r="F381" s="125" t="s">
        <v>334</v>
      </c>
      <c r="G381" s="125"/>
      <c r="H381" s="125"/>
      <c r="I381" s="169" t="s">
        <v>769</v>
      </c>
      <c r="J381" s="160" t="s">
        <v>529</v>
      </c>
      <c r="K381" s="545">
        <v>17</v>
      </c>
      <c r="L381" s="483">
        <v>1</v>
      </c>
      <c r="M381" s="483">
        <v>1</v>
      </c>
      <c r="N381" s="483"/>
      <c r="O381" s="483"/>
      <c r="P381" s="670">
        <v>52</v>
      </c>
      <c r="Q381" s="670"/>
      <c r="R381" s="161"/>
      <c r="S381" s="161"/>
      <c r="T381" s="162" t="e">
        <f t="shared" si="162"/>
        <v>#DIV/0!</v>
      </c>
      <c r="U381" s="162">
        <f t="shared" si="163"/>
        <v>0</v>
      </c>
      <c r="V381" s="162">
        <f t="shared" si="164"/>
        <v>0</v>
      </c>
      <c r="W381" s="162">
        <f t="shared" si="165"/>
        <v>0</v>
      </c>
      <c r="X381" s="163">
        <f>IF(P381="nio",0,IF(P381&gt;0,VLOOKUP(I381,'3-Productie normen'!A:N,VLOOKUP(P381,'3-Productie normen'!Q:R,2,FALSE),FALSE)))</f>
        <v>0</v>
      </c>
      <c r="Y381" s="163">
        <f t="shared" si="166"/>
        <v>0</v>
      </c>
      <c r="Z381" s="163">
        <f t="shared" si="167"/>
        <v>0</v>
      </c>
      <c r="AA381" s="163">
        <f t="shared" si="168"/>
        <v>0</v>
      </c>
      <c r="AB381" s="164" t="str">
        <f>VLOOKUP(I381,'3-Productie normen'!A:N,10,FALSE)</f>
        <v>B</v>
      </c>
      <c r="AC381" s="164"/>
      <c r="AE381" s="128">
        <f t="shared" si="169"/>
        <v>884</v>
      </c>
    </row>
    <row r="382" spans="1:31" ht="14.1" customHeight="1">
      <c r="A382" s="145">
        <v>384</v>
      </c>
      <c r="B382" s="159" t="s">
        <v>291</v>
      </c>
      <c r="C382" s="625"/>
      <c r="D382" s="536" t="s">
        <v>592</v>
      </c>
      <c r="E382" s="125" t="s">
        <v>312</v>
      </c>
      <c r="F382" s="125" t="s">
        <v>334</v>
      </c>
      <c r="G382" s="125"/>
      <c r="H382" s="125"/>
      <c r="I382" s="169" t="s">
        <v>769</v>
      </c>
      <c r="J382" s="160" t="s">
        <v>529</v>
      </c>
      <c r="K382" s="545">
        <v>17</v>
      </c>
      <c r="L382" s="483">
        <v>1</v>
      </c>
      <c r="M382" s="483">
        <v>1</v>
      </c>
      <c r="N382" s="483"/>
      <c r="O382" s="483"/>
      <c r="P382" s="670">
        <v>52</v>
      </c>
      <c r="Q382" s="670"/>
      <c r="R382" s="161"/>
      <c r="S382" s="161"/>
      <c r="T382" s="162" t="e">
        <f t="shared" si="162"/>
        <v>#DIV/0!</v>
      </c>
      <c r="U382" s="162">
        <f t="shared" si="163"/>
        <v>0</v>
      </c>
      <c r="V382" s="162">
        <f t="shared" si="164"/>
        <v>0</v>
      </c>
      <c r="W382" s="162">
        <f t="shared" si="165"/>
        <v>0</v>
      </c>
      <c r="X382" s="163">
        <f>IF(P382="nio",0,IF(P382&gt;0,VLOOKUP(I382,'3-Productie normen'!A:N,VLOOKUP(P382,'3-Productie normen'!Q:R,2,FALSE),FALSE)))</f>
        <v>0</v>
      </c>
      <c r="Y382" s="163">
        <f t="shared" si="166"/>
        <v>0</v>
      </c>
      <c r="Z382" s="163">
        <f t="shared" si="167"/>
        <v>0</v>
      </c>
      <c r="AA382" s="163">
        <f t="shared" si="168"/>
        <v>0</v>
      </c>
      <c r="AB382" s="164" t="str">
        <f>VLOOKUP(I382,'3-Productie normen'!A:N,10,FALSE)</f>
        <v>B</v>
      </c>
      <c r="AC382" s="164"/>
      <c r="AE382" s="128">
        <f t="shared" si="169"/>
        <v>884</v>
      </c>
    </row>
    <row r="383" spans="1:31" ht="14.1" customHeight="1">
      <c r="A383" s="145">
        <v>385</v>
      </c>
      <c r="B383" s="159" t="s">
        <v>291</v>
      </c>
      <c r="C383" s="625"/>
      <c r="D383" s="536" t="s">
        <v>593</v>
      </c>
      <c r="E383" s="125" t="s">
        <v>312</v>
      </c>
      <c r="F383" s="125" t="s">
        <v>334</v>
      </c>
      <c r="G383" s="125"/>
      <c r="H383" s="125"/>
      <c r="I383" s="169" t="s">
        <v>769</v>
      </c>
      <c r="J383" s="160" t="s">
        <v>308</v>
      </c>
      <c r="K383" s="545">
        <v>17</v>
      </c>
      <c r="L383" s="483">
        <v>1</v>
      </c>
      <c r="M383" s="483">
        <v>1</v>
      </c>
      <c r="N383" s="483"/>
      <c r="O383" s="483"/>
      <c r="P383" s="670">
        <v>52</v>
      </c>
      <c r="Q383" s="670"/>
      <c r="R383" s="161"/>
      <c r="S383" s="161"/>
      <c r="T383" s="162" t="e">
        <f t="shared" si="162"/>
        <v>#DIV/0!</v>
      </c>
      <c r="U383" s="162">
        <f t="shared" si="163"/>
        <v>0</v>
      </c>
      <c r="V383" s="162">
        <f t="shared" si="164"/>
        <v>0</v>
      </c>
      <c r="W383" s="162">
        <f t="shared" si="165"/>
        <v>0</v>
      </c>
      <c r="X383" s="163">
        <f>IF(P383="nio",0,IF(P383&gt;0,VLOOKUP(I383,'3-Productie normen'!A:N,VLOOKUP(P383,'3-Productie normen'!Q:R,2,FALSE),FALSE)))</f>
        <v>0</v>
      </c>
      <c r="Y383" s="163">
        <f t="shared" si="166"/>
        <v>0</v>
      </c>
      <c r="Z383" s="163">
        <f t="shared" si="167"/>
        <v>0</v>
      </c>
      <c r="AA383" s="163">
        <f t="shared" si="168"/>
        <v>0</v>
      </c>
      <c r="AB383" s="164" t="str">
        <f>VLOOKUP(I383,'3-Productie normen'!A:N,10,FALSE)</f>
        <v>B</v>
      </c>
      <c r="AC383" s="164"/>
      <c r="AE383" s="128">
        <f t="shared" si="169"/>
        <v>884</v>
      </c>
    </row>
    <row r="384" spans="1:31" ht="14.1" customHeight="1">
      <c r="A384" s="145">
        <v>386</v>
      </c>
      <c r="B384" s="159" t="s">
        <v>291</v>
      </c>
      <c r="C384" s="625"/>
      <c r="D384" s="536" t="s">
        <v>594</v>
      </c>
      <c r="E384" s="125" t="s">
        <v>312</v>
      </c>
      <c r="F384" s="125" t="s">
        <v>334</v>
      </c>
      <c r="G384" s="125"/>
      <c r="H384" s="125"/>
      <c r="I384" s="169" t="s">
        <v>769</v>
      </c>
      <c r="J384" s="160" t="s">
        <v>529</v>
      </c>
      <c r="K384" s="545">
        <v>21</v>
      </c>
      <c r="L384" s="483">
        <v>1</v>
      </c>
      <c r="M384" s="483">
        <v>1</v>
      </c>
      <c r="N384" s="483"/>
      <c r="O384" s="483"/>
      <c r="P384" s="670">
        <v>52</v>
      </c>
      <c r="Q384" s="670"/>
      <c r="R384" s="161"/>
      <c r="S384" s="161"/>
      <c r="T384" s="162" t="e">
        <f t="shared" si="162"/>
        <v>#DIV/0!</v>
      </c>
      <c r="U384" s="162">
        <f t="shared" si="163"/>
        <v>0</v>
      </c>
      <c r="V384" s="162">
        <f t="shared" si="164"/>
        <v>0</v>
      </c>
      <c r="W384" s="162">
        <f t="shared" si="165"/>
        <v>0</v>
      </c>
      <c r="X384" s="163">
        <f>IF(P384="nio",0,IF(P384&gt;0,VLOOKUP(I384,'3-Productie normen'!A:N,VLOOKUP(P384,'3-Productie normen'!Q:R,2,FALSE),FALSE)))</f>
        <v>0</v>
      </c>
      <c r="Y384" s="163">
        <f t="shared" si="166"/>
        <v>0</v>
      </c>
      <c r="Z384" s="163">
        <f t="shared" si="167"/>
        <v>0</v>
      </c>
      <c r="AA384" s="163">
        <f t="shared" si="168"/>
        <v>0</v>
      </c>
      <c r="AB384" s="164" t="str">
        <f>VLOOKUP(I384,'3-Productie normen'!A:N,10,FALSE)</f>
        <v>B</v>
      </c>
      <c r="AC384" s="164"/>
      <c r="AE384" s="128">
        <f t="shared" si="169"/>
        <v>1092</v>
      </c>
    </row>
    <row r="385" spans="1:31" ht="14.1" customHeight="1">
      <c r="A385" s="145">
        <v>387</v>
      </c>
      <c r="B385" s="159" t="s">
        <v>291</v>
      </c>
      <c r="C385" s="625"/>
      <c r="D385" s="536" t="s">
        <v>595</v>
      </c>
      <c r="E385" s="125" t="s">
        <v>507</v>
      </c>
      <c r="F385" s="125" t="s">
        <v>406</v>
      </c>
      <c r="G385" s="125"/>
      <c r="H385" s="125"/>
      <c r="I385" s="169" t="s">
        <v>749</v>
      </c>
      <c r="J385" s="160" t="s">
        <v>354</v>
      </c>
      <c r="K385" s="545">
        <v>17</v>
      </c>
      <c r="L385" s="483">
        <v>1</v>
      </c>
      <c r="M385" s="483">
        <v>1</v>
      </c>
      <c r="N385" s="483"/>
      <c r="O385" s="483"/>
      <c r="P385" s="670">
        <v>52</v>
      </c>
      <c r="Q385" s="670"/>
      <c r="R385" s="161"/>
      <c r="S385" s="161"/>
      <c r="T385" s="162" t="e">
        <f t="shared" si="162"/>
        <v>#DIV/0!</v>
      </c>
      <c r="U385" s="162">
        <f t="shared" si="163"/>
        <v>0</v>
      </c>
      <c r="V385" s="162">
        <f t="shared" si="164"/>
        <v>0</v>
      </c>
      <c r="W385" s="162">
        <f t="shared" si="165"/>
        <v>0</v>
      </c>
      <c r="X385" s="163">
        <f>IF(P385="nio",0,IF(P385&gt;0,VLOOKUP(I385,'3-Productie normen'!A:N,VLOOKUP(P385,'3-Productie normen'!Q:R,2,FALSE),FALSE)))</f>
        <v>0</v>
      </c>
      <c r="Y385" s="163">
        <f t="shared" si="166"/>
        <v>0</v>
      </c>
      <c r="Z385" s="163">
        <f t="shared" si="167"/>
        <v>0</v>
      </c>
      <c r="AA385" s="163">
        <f t="shared" si="168"/>
        <v>0</v>
      </c>
      <c r="AB385" s="164" t="str">
        <f>VLOOKUP(I385,'3-Productie normen'!A:N,10,FALSE)</f>
        <v>V</v>
      </c>
      <c r="AC385" s="164"/>
      <c r="AE385" s="128">
        <f t="shared" si="169"/>
        <v>884</v>
      </c>
    </row>
    <row r="386" spans="1:31" ht="14.1" customHeight="1">
      <c r="A386" s="145">
        <v>388</v>
      </c>
      <c r="B386" s="159" t="s">
        <v>291</v>
      </c>
      <c r="C386" s="625"/>
      <c r="D386" s="536" t="s">
        <v>596</v>
      </c>
      <c r="E386" s="159" t="s">
        <v>312</v>
      </c>
      <c r="F386" s="159" t="s">
        <v>334</v>
      </c>
      <c r="G386" s="125"/>
      <c r="H386" s="125"/>
      <c r="I386" s="169" t="s">
        <v>769</v>
      </c>
      <c r="J386" s="160" t="s">
        <v>529</v>
      </c>
      <c r="K386" s="545">
        <v>17</v>
      </c>
      <c r="L386" s="483">
        <v>1</v>
      </c>
      <c r="M386" s="483">
        <v>1</v>
      </c>
      <c r="N386" s="483"/>
      <c r="O386" s="483"/>
      <c r="P386" s="670">
        <v>52</v>
      </c>
      <c r="Q386" s="670"/>
      <c r="R386" s="161"/>
      <c r="S386" s="161"/>
      <c r="T386" s="162" t="e">
        <f t="shared" si="162"/>
        <v>#DIV/0!</v>
      </c>
      <c r="U386" s="162">
        <f t="shared" si="163"/>
        <v>0</v>
      </c>
      <c r="V386" s="162">
        <f t="shared" si="164"/>
        <v>0</v>
      </c>
      <c r="W386" s="162">
        <f t="shared" si="165"/>
        <v>0</v>
      </c>
      <c r="X386" s="163">
        <f>IF(P386="nio",0,IF(P386&gt;0,VLOOKUP(I386,'3-Productie normen'!A:N,VLOOKUP(P386,'3-Productie normen'!Q:R,2,FALSE),FALSE)))</f>
        <v>0</v>
      </c>
      <c r="Y386" s="163">
        <f t="shared" si="166"/>
        <v>0</v>
      </c>
      <c r="Z386" s="163">
        <f t="shared" si="167"/>
        <v>0</v>
      </c>
      <c r="AA386" s="163">
        <f t="shared" si="168"/>
        <v>0</v>
      </c>
      <c r="AB386" s="164" t="str">
        <f>VLOOKUP(I386,'3-Productie normen'!A:N,10,FALSE)</f>
        <v>B</v>
      </c>
      <c r="AC386" s="164"/>
      <c r="AE386" s="128">
        <f t="shared" si="169"/>
        <v>884</v>
      </c>
    </row>
    <row r="387" spans="1:31" ht="14.1" customHeight="1">
      <c r="A387" s="145">
        <v>389</v>
      </c>
      <c r="B387" s="159" t="s">
        <v>291</v>
      </c>
      <c r="C387" s="625"/>
      <c r="D387" s="536" t="s">
        <v>597</v>
      </c>
      <c r="E387" s="159" t="s">
        <v>312</v>
      </c>
      <c r="F387" s="159" t="s">
        <v>334</v>
      </c>
      <c r="G387" s="125"/>
      <c r="H387" s="125"/>
      <c r="I387" s="169" t="s">
        <v>769</v>
      </c>
      <c r="J387" s="160" t="s">
        <v>529</v>
      </c>
      <c r="K387" s="545">
        <v>17</v>
      </c>
      <c r="L387" s="483">
        <v>1</v>
      </c>
      <c r="M387" s="483">
        <v>1</v>
      </c>
      <c r="N387" s="483"/>
      <c r="O387" s="483"/>
      <c r="P387" s="670">
        <v>52</v>
      </c>
      <c r="Q387" s="670"/>
      <c r="R387" s="161"/>
      <c r="S387" s="161"/>
      <c r="T387" s="162" t="e">
        <f t="shared" si="162"/>
        <v>#DIV/0!</v>
      </c>
      <c r="U387" s="162">
        <f t="shared" si="163"/>
        <v>0</v>
      </c>
      <c r="V387" s="162">
        <f t="shared" si="164"/>
        <v>0</v>
      </c>
      <c r="W387" s="162">
        <f t="shared" si="165"/>
        <v>0</v>
      </c>
      <c r="X387" s="163">
        <f>IF(P387="nio",0,IF(P387&gt;0,VLOOKUP(I387,'3-Productie normen'!A:N,VLOOKUP(P387,'3-Productie normen'!Q:R,2,FALSE),FALSE)))</f>
        <v>0</v>
      </c>
      <c r="Y387" s="163">
        <f t="shared" si="166"/>
        <v>0</v>
      </c>
      <c r="Z387" s="163">
        <f t="shared" si="167"/>
        <v>0</v>
      </c>
      <c r="AA387" s="163">
        <f t="shared" si="168"/>
        <v>0</v>
      </c>
      <c r="AB387" s="164" t="str">
        <f>VLOOKUP(I387,'3-Productie normen'!A:N,10,FALSE)</f>
        <v>B</v>
      </c>
      <c r="AC387" s="164"/>
      <c r="AE387" s="128">
        <f t="shared" si="169"/>
        <v>884</v>
      </c>
    </row>
    <row r="388" spans="1:31" ht="14.1" customHeight="1">
      <c r="A388" s="145">
        <v>390</v>
      </c>
      <c r="B388" s="159" t="s">
        <v>291</v>
      </c>
      <c r="C388" s="625"/>
      <c r="D388" s="536" t="s">
        <v>598</v>
      </c>
      <c r="E388" s="159" t="s">
        <v>312</v>
      </c>
      <c r="F388" s="159" t="s">
        <v>334</v>
      </c>
      <c r="G388" s="125"/>
      <c r="H388" s="125"/>
      <c r="I388" s="169" t="s">
        <v>769</v>
      </c>
      <c r="J388" s="160" t="s">
        <v>529</v>
      </c>
      <c r="K388" s="545">
        <v>17</v>
      </c>
      <c r="L388" s="483">
        <v>1</v>
      </c>
      <c r="M388" s="483">
        <v>1</v>
      </c>
      <c r="N388" s="483"/>
      <c r="O388" s="483"/>
      <c r="P388" s="670">
        <v>52</v>
      </c>
      <c r="Q388" s="670"/>
      <c r="R388" s="161"/>
      <c r="S388" s="161"/>
      <c r="T388" s="162" t="e">
        <f t="shared" si="162"/>
        <v>#DIV/0!</v>
      </c>
      <c r="U388" s="162">
        <f t="shared" si="163"/>
        <v>0</v>
      </c>
      <c r="V388" s="162">
        <f t="shared" si="164"/>
        <v>0</v>
      </c>
      <c r="W388" s="162">
        <f t="shared" si="165"/>
        <v>0</v>
      </c>
      <c r="X388" s="163">
        <f>IF(P388="nio",0,IF(P388&gt;0,VLOOKUP(I388,'3-Productie normen'!A:N,VLOOKUP(P388,'3-Productie normen'!Q:R,2,FALSE),FALSE)))</f>
        <v>0</v>
      </c>
      <c r="Y388" s="163">
        <f t="shared" si="166"/>
        <v>0</v>
      </c>
      <c r="Z388" s="163">
        <f t="shared" si="167"/>
        <v>0</v>
      </c>
      <c r="AA388" s="163">
        <f t="shared" si="168"/>
        <v>0</v>
      </c>
      <c r="AB388" s="164" t="str">
        <f>VLOOKUP(I388,'3-Productie normen'!A:N,10,FALSE)</f>
        <v>B</v>
      </c>
      <c r="AC388" s="164"/>
      <c r="AE388" s="128">
        <f t="shared" si="169"/>
        <v>884</v>
      </c>
    </row>
    <row r="389" spans="1:31" ht="14.1" customHeight="1">
      <c r="A389" s="145">
        <v>391</v>
      </c>
      <c r="B389" s="159" t="s">
        <v>291</v>
      </c>
      <c r="C389" s="625"/>
      <c r="D389" s="536" t="s">
        <v>599</v>
      </c>
      <c r="E389" s="160" t="s">
        <v>312</v>
      </c>
      <c r="F389" s="160" t="s">
        <v>334</v>
      </c>
      <c r="G389" s="125"/>
      <c r="H389" s="125"/>
      <c r="I389" s="169" t="s">
        <v>769</v>
      </c>
      <c r="J389" s="160" t="s">
        <v>529</v>
      </c>
      <c r="K389" s="545">
        <v>17</v>
      </c>
      <c r="L389" s="483">
        <v>1</v>
      </c>
      <c r="M389" s="483">
        <v>1</v>
      </c>
      <c r="N389" s="483"/>
      <c r="O389" s="483"/>
      <c r="P389" s="670">
        <v>52</v>
      </c>
      <c r="Q389" s="670"/>
      <c r="R389" s="161"/>
      <c r="S389" s="161"/>
      <c r="T389" s="162" t="e">
        <f t="shared" si="162"/>
        <v>#DIV/0!</v>
      </c>
      <c r="U389" s="162">
        <f t="shared" si="163"/>
        <v>0</v>
      </c>
      <c r="V389" s="162">
        <f t="shared" si="164"/>
        <v>0</v>
      </c>
      <c r="W389" s="162">
        <f t="shared" si="165"/>
        <v>0</v>
      </c>
      <c r="X389" s="163">
        <f>IF(P389="nio",0,IF(P389&gt;0,VLOOKUP(I389,'3-Productie normen'!A:N,VLOOKUP(P389,'3-Productie normen'!Q:R,2,FALSE),FALSE)))</f>
        <v>0</v>
      </c>
      <c r="Y389" s="163">
        <f t="shared" si="166"/>
        <v>0</v>
      </c>
      <c r="Z389" s="163">
        <f t="shared" si="167"/>
        <v>0</v>
      </c>
      <c r="AA389" s="163">
        <f t="shared" si="168"/>
        <v>0</v>
      </c>
      <c r="AB389" s="164" t="str">
        <f>VLOOKUP(I389,'3-Productie normen'!A:N,10,FALSE)</f>
        <v>B</v>
      </c>
      <c r="AC389" s="164"/>
      <c r="AE389" s="128">
        <f t="shared" si="169"/>
        <v>884</v>
      </c>
    </row>
    <row r="390" spans="1:31" ht="14.1" customHeight="1">
      <c r="A390" s="145">
        <v>392</v>
      </c>
      <c r="B390" s="159" t="s">
        <v>291</v>
      </c>
      <c r="C390" s="625"/>
      <c r="D390" s="536" t="s">
        <v>600</v>
      </c>
      <c r="E390" s="160" t="s">
        <v>312</v>
      </c>
      <c r="F390" s="160" t="s">
        <v>334</v>
      </c>
      <c r="G390" s="125"/>
      <c r="H390" s="125"/>
      <c r="I390" s="169" t="s">
        <v>769</v>
      </c>
      <c r="J390" s="160" t="s">
        <v>529</v>
      </c>
      <c r="K390" s="545">
        <v>17</v>
      </c>
      <c r="L390" s="483">
        <v>1</v>
      </c>
      <c r="M390" s="483">
        <v>1</v>
      </c>
      <c r="N390" s="483"/>
      <c r="O390" s="483"/>
      <c r="P390" s="670">
        <v>52</v>
      </c>
      <c r="Q390" s="670"/>
      <c r="R390" s="161"/>
      <c r="S390" s="161"/>
      <c r="T390" s="162" t="e">
        <f t="shared" si="162"/>
        <v>#DIV/0!</v>
      </c>
      <c r="U390" s="162">
        <f t="shared" si="163"/>
        <v>0</v>
      </c>
      <c r="V390" s="162">
        <f t="shared" si="164"/>
        <v>0</v>
      </c>
      <c r="W390" s="162">
        <f t="shared" si="165"/>
        <v>0</v>
      </c>
      <c r="X390" s="163">
        <f>IF(P390="nio",0,IF(P390&gt;0,VLOOKUP(I390,'3-Productie normen'!A:N,VLOOKUP(P390,'3-Productie normen'!Q:R,2,FALSE),FALSE)))</f>
        <v>0</v>
      </c>
      <c r="Y390" s="163">
        <f t="shared" si="166"/>
        <v>0</v>
      </c>
      <c r="Z390" s="163">
        <f t="shared" si="167"/>
        <v>0</v>
      </c>
      <c r="AA390" s="163">
        <f t="shared" si="168"/>
        <v>0</v>
      </c>
      <c r="AB390" s="164" t="str">
        <f>VLOOKUP(I390,'3-Productie normen'!A:N,10,FALSE)</f>
        <v>B</v>
      </c>
      <c r="AC390" s="164"/>
      <c r="AE390" s="128">
        <f t="shared" si="169"/>
        <v>884</v>
      </c>
    </row>
    <row r="391" spans="1:31" ht="14.1" customHeight="1">
      <c r="A391" s="145">
        <v>393</v>
      </c>
      <c r="B391" s="159" t="s">
        <v>291</v>
      </c>
      <c r="C391" s="625"/>
      <c r="D391" s="536" t="s">
        <v>601</v>
      </c>
      <c r="E391" s="160" t="s">
        <v>312</v>
      </c>
      <c r="F391" s="160" t="s">
        <v>334</v>
      </c>
      <c r="G391" s="125"/>
      <c r="H391" s="125"/>
      <c r="I391" s="169" t="s">
        <v>769</v>
      </c>
      <c r="J391" s="160" t="s">
        <v>529</v>
      </c>
      <c r="K391" s="545">
        <v>18</v>
      </c>
      <c r="L391" s="483">
        <v>1</v>
      </c>
      <c r="M391" s="483">
        <v>1</v>
      </c>
      <c r="N391" s="483"/>
      <c r="O391" s="483"/>
      <c r="P391" s="670">
        <v>52</v>
      </c>
      <c r="Q391" s="670"/>
      <c r="R391" s="161"/>
      <c r="S391" s="161"/>
      <c r="T391" s="162" t="e">
        <f t="shared" si="162"/>
        <v>#DIV/0!</v>
      </c>
      <c r="U391" s="162">
        <f t="shared" si="163"/>
        <v>0</v>
      </c>
      <c r="V391" s="162">
        <f t="shared" si="164"/>
        <v>0</v>
      </c>
      <c r="W391" s="162">
        <f t="shared" si="165"/>
        <v>0</v>
      </c>
      <c r="X391" s="163">
        <f>IF(P391="nio",0,IF(P391&gt;0,VLOOKUP(I391,'3-Productie normen'!A:N,VLOOKUP(P391,'3-Productie normen'!Q:R,2,FALSE),FALSE)))</f>
        <v>0</v>
      </c>
      <c r="Y391" s="163">
        <f t="shared" si="166"/>
        <v>0</v>
      </c>
      <c r="Z391" s="163">
        <f t="shared" si="167"/>
        <v>0</v>
      </c>
      <c r="AA391" s="163">
        <f t="shared" si="168"/>
        <v>0</v>
      </c>
      <c r="AB391" s="164" t="str">
        <f>VLOOKUP(I391,'3-Productie normen'!A:N,10,FALSE)</f>
        <v>B</v>
      </c>
      <c r="AC391" s="164"/>
      <c r="AE391" s="128">
        <f t="shared" si="169"/>
        <v>936</v>
      </c>
    </row>
    <row r="392" spans="1:31" ht="14.1" customHeight="1">
      <c r="A392" s="145">
        <v>394</v>
      </c>
      <c r="B392" s="159" t="s">
        <v>291</v>
      </c>
      <c r="C392" s="625"/>
      <c r="D392" s="536" t="s">
        <v>602</v>
      </c>
      <c r="E392" s="160" t="s">
        <v>511</v>
      </c>
      <c r="F392" s="160" t="s">
        <v>318</v>
      </c>
      <c r="G392" s="125"/>
      <c r="H392" s="125"/>
      <c r="I392" s="169" t="s">
        <v>749</v>
      </c>
      <c r="J392" s="160" t="s">
        <v>529</v>
      </c>
      <c r="K392" s="545">
        <v>28</v>
      </c>
      <c r="L392" s="483">
        <v>1</v>
      </c>
      <c r="M392" s="483">
        <v>1</v>
      </c>
      <c r="N392" s="483"/>
      <c r="O392" s="483"/>
      <c r="P392" s="670">
        <v>52</v>
      </c>
      <c r="Q392" s="670"/>
      <c r="R392" s="161"/>
      <c r="S392" s="161"/>
      <c r="T392" s="162" t="e">
        <f t="shared" si="162"/>
        <v>#DIV/0!</v>
      </c>
      <c r="U392" s="162">
        <f t="shared" si="163"/>
        <v>0</v>
      </c>
      <c r="V392" s="162">
        <f t="shared" si="164"/>
        <v>0</v>
      </c>
      <c r="W392" s="162">
        <f t="shared" si="165"/>
        <v>0</v>
      </c>
      <c r="X392" s="163">
        <f>IF(P392="nio",0,IF(P392&gt;0,VLOOKUP(I392,'3-Productie normen'!A:N,VLOOKUP(P392,'3-Productie normen'!Q:R,2,FALSE),FALSE)))</f>
        <v>0</v>
      </c>
      <c r="Y392" s="163">
        <f t="shared" si="166"/>
        <v>0</v>
      </c>
      <c r="Z392" s="163">
        <f t="shared" si="167"/>
        <v>0</v>
      </c>
      <c r="AA392" s="163">
        <f t="shared" si="168"/>
        <v>0</v>
      </c>
      <c r="AB392" s="164" t="str">
        <f>VLOOKUP(I392,'3-Productie normen'!A:N,10,FALSE)</f>
        <v>V</v>
      </c>
      <c r="AC392" s="164"/>
      <c r="AE392" s="128">
        <f t="shared" si="169"/>
        <v>1456</v>
      </c>
    </row>
    <row r="393" spans="1:31" ht="14.1" customHeight="1">
      <c r="A393" s="145">
        <v>395</v>
      </c>
      <c r="B393" s="159" t="s">
        <v>291</v>
      </c>
      <c r="C393" s="625"/>
      <c r="D393" s="536" t="s">
        <v>603</v>
      </c>
      <c r="E393" s="166" t="s">
        <v>511</v>
      </c>
      <c r="F393" s="166" t="s">
        <v>318</v>
      </c>
      <c r="G393" s="125"/>
      <c r="H393" s="125"/>
      <c r="I393" s="159" t="s">
        <v>749</v>
      </c>
      <c r="J393" s="160" t="s">
        <v>529</v>
      </c>
      <c r="K393" s="545">
        <v>40</v>
      </c>
      <c r="L393" s="483">
        <v>1</v>
      </c>
      <c r="M393" s="483">
        <v>1</v>
      </c>
      <c r="N393" s="483"/>
      <c r="O393" s="483"/>
      <c r="P393" s="670">
        <v>52</v>
      </c>
      <c r="Q393" s="670"/>
      <c r="R393" s="161"/>
      <c r="S393" s="161"/>
      <c r="T393" s="162" t="e">
        <f t="shared" si="162"/>
        <v>#DIV/0!</v>
      </c>
      <c r="U393" s="162">
        <f t="shared" si="163"/>
        <v>0</v>
      </c>
      <c r="V393" s="162">
        <f t="shared" si="164"/>
        <v>0</v>
      </c>
      <c r="W393" s="162">
        <f t="shared" si="165"/>
        <v>0</v>
      </c>
      <c r="X393" s="163">
        <f>IF(P393="nio",0,IF(P393&gt;0,VLOOKUP(I393,'3-Productie normen'!A:N,VLOOKUP(P393,'3-Productie normen'!Q:R,2,FALSE),FALSE)))</f>
        <v>0</v>
      </c>
      <c r="Y393" s="163">
        <f t="shared" si="166"/>
        <v>0</v>
      </c>
      <c r="Z393" s="163">
        <f t="shared" si="167"/>
        <v>0</v>
      </c>
      <c r="AA393" s="163">
        <f t="shared" si="168"/>
        <v>0</v>
      </c>
      <c r="AB393" s="164" t="str">
        <f>VLOOKUP(I393,'3-Productie normen'!A:N,10,FALSE)</f>
        <v>V</v>
      </c>
      <c r="AC393" s="164"/>
      <c r="AE393" s="128">
        <f t="shared" si="169"/>
        <v>2080</v>
      </c>
    </row>
    <row r="394" spans="1:31" ht="14.1" customHeight="1">
      <c r="A394" s="145">
        <v>396</v>
      </c>
      <c r="B394" s="159" t="s">
        <v>291</v>
      </c>
      <c r="C394" s="625"/>
      <c r="D394" s="536" t="s">
        <v>604</v>
      </c>
      <c r="E394" s="167" t="s">
        <v>312</v>
      </c>
      <c r="F394" s="167" t="s">
        <v>334</v>
      </c>
      <c r="G394" s="125"/>
      <c r="H394" s="125"/>
      <c r="I394" s="169" t="s">
        <v>769</v>
      </c>
      <c r="J394" s="168" t="s">
        <v>308</v>
      </c>
      <c r="K394" s="545">
        <v>33</v>
      </c>
      <c r="L394" s="483">
        <v>1</v>
      </c>
      <c r="M394" s="483">
        <v>1</v>
      </c>
      <c r="N394" s="483"/>
      <c r="O394" s="483"/>
      <c r="P394" s="670">
        <v>52</v>
      </c>
      <c r="Q394" s="670"/>
      <c r="R394" s="161"/>
      <c r="S394" s="161"/>
      <c r="T394" s="162" t="e">
        <f t="shared" si="162"/>
        <v>#DIV/0!</v>
      </c>
      <c r="U394" s="162">
        <f t="shared" si="163"/>
        <v>0</v>
      </c>
      <c r="V394" s="162">
        <f t="shared" si="164"/>
        <v>0</v>
      </c>
      <c r="W394" s="162">
        <f t="shared" si="165"/>
        <v>0</v>
      </c>
      <c r="X394" s="163">
        <f>IF(P394="nio",0,IF(P394&gt;0,VLOOKUP(I394,'3-Productie normen'!A:N,VLOOKUP(P394,'3-Productie normen'!Q:R,2,FALSE),FALSE)))</f>
        <v>0</v>
      </c>
      <c r="Y394" s="163">
        <f t="shared" si="166"/>
        <v>0</v>
      </c>
      <c r="Z394" s="163">
        <f t="shared" si="167"/>
        <v>0</v>
      </c>
      <c r="AA394" s="163">
        <f t="shared" si="168"/>
        <v>0</v>
      </c>
      <c r="AB394" s="164" t="str">
        <f>VLOOKUP(I394,'3-Productie normen'!A:N,10,FALSE)</f>
        <v>B</v>
      </c>
      <c r="AC394" s="164"/>
      <c r="AE394" s="128">
        <f t="shared" si="169"/>
        <v>1716</v>
      </c>
    </row>
    <row r="395" spans="1:31" ht="14.1" customHeight="1">
      <c r="A395" s="145">
        <v>397</v>
      </c>
      <c r="B395" s="159" t="s">
        <v>291</v>
      </c>
      <c r="C395" s="626"/>
      <c r="D395" s="537" t="s">
        <v>605</v>
      </c>
      <c r="E395" s="169" t="s">
        <v>312</v>
      </c>
      <c r="F395" s="169" t="s">
        <v>334</v>
      </c>
      <c r="G395" s="125"/>
      <c r="H395" s="125"/>
      <c r="I395" s="169" t="s">
        <v>769</v>
      </c>
      <c r="J395" s="160" t="s">
        <v>308</v>
      </c>
      <c r="K395" s="545">
        <v>17</v>
      </c>
      <c r="L395" s="483">
        <v>1</v>
      </c>
      <c r="M395" s="483">
        <v>1</v>
      </c>
      <c r="N395" s="483"/>
      <c r="O395" s="483"/>
      <c r="P395" s="670">
        <v>52</v>
      </c>
      <c r="Q395" s="670"/>
      <c r="R395" s="161"/>
      <c r="S395" s="161"/>
      <c r="T395" s="162" t="e">
        <f t="shared" si="162"/>
        <v>#DIV/0!</v>
      </c>
      <c r="U395" s="162">
        <f t="shared" si="163"/>
        <v>0</v>
      </c>
      <c r="V395" s="162">
        <f t="shared" si="164"/>
        <v>0</v>
      </c>
      <c r="W395" s="162">
        <f t="shared" si="165"/>
        <v>0</v>
      </c>
      <c r="X395" s="163">
        <f>IF(P395="nio",0,IF(P395&gt;0,VLOOKUP(I395,'3-Productie normen'!A:N,VLOOKUP(P395,'3-Productie normen'!Q:R,2,FALSE),FALSE)))</f>
        <v>0</v>
      </c>
      <c r="Y395" s="163">
        <f t="shared" si="166"/>
        <v>0</v>
      </c>
      <c r="Z395" s="163">
        <f t="shared" si="167"/>
        <v>0</v>
      </c>
      <c r="AA395" s="163">
        <f t="shared" si="168"/>
        <v>0</v>
      </c>
      <c r="AB395" s="164" t="str">
        <f>VLOOKUP(I395,'3-Productie normen'!A:N,10,FALSE)</f>
        <v>B</v>
      </c>
      <c r="AC395" s="164"/>
      <c r="AE395" s="128">
        <f t="shared" si="169"/>
        <v>884</v>
      </c>
    </row>
    <row r="396" spans="1:31" ht="14.1" customHeight="1">
      <c r="A396" s="145">
        <v>398</v>
      </c>
      <c r="B396" s="159" t="s">
        <v>291</v>
      </c>
      <c r="C396" s="625"/>
      <c r="D396" s="536" t="s">
        <v>606</v>
      </c>
      <c r="E396" s="160" t="s">
        <v>312</v>
      </c>
      <c r="F396" s="160" t="s">
        <v>334</v>
      </c>
      <c r="G396" s="125"/>
      <c r="H396" s="125"/>
      <c r="I396" s="169" t="s">
        <v>769</v>
      </c>
      <c r="J396" s="160" t="s">
        <v>308</v>
      </c>
      <c r="K396" s="545">
        <v>17</v>
      </c>
      <c r="L396" s="483">
        <v>1</v>
      </c>
      <c r="M396" s="483">
        <v>1</v>
      </c>
      <c r="N396" s="483"/>
      <c r="O396" s="483"/>
      <c r="P396" s="670">
        <v>52</v>
      </c>
      <c r="Q396" s="670"/>
      <c r="R396" s="161"/>
      <c r="S396" s="161"/>
      <c r="T396" s="162" t="e">
        <f t="shared" si="162"/>
        <v>#DIV/0!</v>
      </c>
      <c r="U396" s="162">
        <f t="shared" si="163"/>
        <v>0</v>
      </c>
      <c r="V396" s="162">
        <f t="shared" si="164"/>
        <v>0</v>
      </c>
      <c r="W396" s="162">
        <f t="shared" si="165"/>
        <v>0</v>
      </c>
      <c r="X396" s="163">
        <f>IF(P396="nio",0,IF(P396&gt;0,VLOOKUP(I396,'3-Productie normen'!A:N,VLOOKUP(P396,'3-Productie normen'!Q:R,2,FALSE),FALSE)))</f>
        <v>0</v>
      </c>
      <c r="Y396" s="163">
        <f t="shared" si="166"/>
        <v>0</v>
      </c>
      <c r="Z396" s="163">
        <f t="shared" si="167"/>
        <v>0</v>
      </c>
      <c r="AA396" s="163">
        <f t="shared" si="168"/>
        <v>0</v>
      </c>
      <c r="AB396" s="164" t="str">
        <f>VLOOKUP(I396,'3-Productie normen'!A:N,10,FALSE)</f>
        <v>B</v>
      </c>
      <c r="AC396" s="164"/>
      <c r="AE396" s="128">
        <f t="shared" si="169"/>
        <v>884</v>
      </c>
    </row>
    <row r="397" spans="1:31" ht="14.1" customHeight="1">
      <c r="A397" s="145">
        <v>399</v>
      </c>
      <c r="B397" s="159" t="s">
        <v>291</v>
      </c>
      <c r="C397" s="625"/>
      <c r="D397" s="536" t="s">
        <v>607</v>
      </c>
      <c r="E397" s="125" t="s">
        <v>312</v>
      </c>
      <c r="F397" s="125" t="s">
        <v>334</v>
      </c>
      <c r="G397" s="125"/>
      <c r="H397" s="125"/>
      <c r="I397" s="169" t="s">
        <v>769</v>
      </c>
      <c r="J397" s="160" t="s">
        <v>308</v>
      </c>
      <c r="K397" s="545">
        <v>17</v>
      </c>
      <c r="L397" s="483">
        <v>1</v>
      </c>
      <c r="M397" s="483">
        <v>1</v>
      </c>
      <c r="N397" s="483"/>
      <c r="O397" s="483"/>
      <c r="P397" s="670">
        <v>52</v>
      </c>
      <c r="Q397" s="670"/>
      <c r="R397" s="161"/>
      <c r="S397" s="161"/>
      <c r="T397" s="162" t="e">
        <f t="shared" si="162"/>
        <v>#DIV/0!</v>
      </c>
      <c r="U397" s="162">
        <f t="shared" si="163"/>
        <v>0</v>
      </c>
      <c r="V397" s="162">
        <f t="shared" si="164"/>
        <v>0</v>
      </c>
      <c r="W397" s="162">
        <f t="shared" si="165"/>
        <v>0</v>
      </c>
      <c r="X397" s="163">
        <f>IF(P397="nio",0,IF(P397&gt;0,VLOOKUP(I397,'3-Productie normen'!A:N,VLOOKUP(P397,'3-Productie normen'!Q:R,2,FALSE),FALSE)))</f>
        <v>0</v>
      </c>
      <c r="Y397" s="163">
        <f t="shared" si="166"/>
        <v>0</v>
      </c>
      <c r="Z397" s="163">
        <f t="shared" si="167"/>
        <v>0</v>
      </c>
      <c r="AA397" s="163">
        <f t="shared" si="168"/>
        <v>0</v>
      </c>
      <c r="AB397" s="164" t="str">
        <f>VLOOKUP(I397,'3-Productie normen'!A:N,10,FALSE)</f>
        <v>B</v>
      </c>
      <c r="AC397" s="164"/>
      <c r="AE397" s="128">
        <f t="shared" si="169"/>
        <v>884</v>
      </c>
    </row>
    <row r="398" spans="1:31" ht="14.1" customHeight="1">
      <c r="A398" s="145">
        <v>400</v>
      </c>
      <c r="B398" s="159" t="s">
        <v>291</v>
      </c>
      <c r="C398" s="625"/>
      <c r="D398" s="536" t="s">
        <v>608</v>
      </c>
      <c r="E398" s="125" t="s">
        <v>312</v>
      </c>
      <c r="F398" s="125" t="s">
        <v>334</v>
      </c>
      <c r="G398" s="125"/>
      <c r="H398" s="125"/>
      <c r="I398" s="169" t="s">
        <v>769</v>
      </c>
      <c r="J398" s="160" t="s">
        <v>308</v>
      </c>
      <c r="K398" s="545">
        <v>17</v>
      </c>
      <c r="L398" s="483">
        <v>1</v>
      </c>
      <c r="M398" s="483">
        <v>1</v>
      </c>
      <c r="N398" s="483"/>
      <c r="O398" s="483"/>
      <c r="P398" s="670">
        <v>52</v>
      </c>
      <c r="Q398" s="670"/>
      <c r="R398" s="161"/>
      <c r="S398" s="161"/>
      <c r="T398" s="162" t="e">
        <f t="shared" si="162"/>
        <v>#DIV/0!</v>
      </c>
      <c r="U398" s="162">
        <f t="shared" si="163"/>
        <v>0</v>
      </c>
      <c r="V398" s="162">
        <f t="shared" si="164"/>
        <v>0</v>
      </c>
      <c r="W398" s="162">
        <f t="shared" si="165"/>
        <v>0</v>
      </c>
      <c r="X398" s="163">
        <f>IF(P398="nio",0,IF(P398&gt;0,VLOOKUP(I398,'3-Productie normen'!A:N,VLOOKUP(P398,'3-Productie normen'!Q:R,2,FALSE),FALSE)))</f>
        <v>0</v>
      </c>
      <c r="Y398" s="163">
        <f t="shared" si="166"/>
        <v>0</v>
      </c>
      <c r="Z398" s="163">
        <f t="shared" si="167"/>
        <v>0</v>
      </c>
      <c r="AA398" s="163">
        <f t="shared" si="168"/>
        <v>0</v>
      </c>
      <c r="AB398" s="164" t="str">
        <f>VLOOKUP(I398,'3-Productie normen'!A:N,10,FALSE)</f>
        <v>B</v>
      </c>
      <c r="AC398" s="164"/>
      <c r="AE398" s="128">
        <f t="shared" si="169"/>
        <v>884</v>
      </c>
    </row>
    <row r="399" spans="1:31" ht="14.1" customHeight="1">
      <c r="A399" s="145">
        <v>401</v>
      </c>
      <c r="B399" s="159" t="s">
        <v>291</v>
      </c>
      <c r="C399" s="625"/>
      <c r="D399" s="536" t="s">
        <v>609</v>
      </c>
      <c r="E399" s="125" t="s">
        <v>312</v>
      </c>
      <c r="F399" s="125" t="s">
        <v>334</v>
      </c>
      <c r="G399" s="125"/>
      <c r="H399" s="125"/>
      <c r="I399" s="169" t="s">
        <v>769</v>
      </c>
      <c r="J399" s="160" t="s">
        <v>529</v>
      </c>
      <c r="K399" s="545">
        <v>17</v>
      </c>
      <c r="L399" s="483">
        <v>1</v>
      </c>
      <c r="M399" s="483">
        <v>1</v>
      </c>
      <c r="N399" s="483"/>
      <c r="O399" s="483"/>
      <c r="P399" s="670">
        <v>52</v>
      </c>
      <c r="Q399" s="670"/>
      <c r="R399" s="161"/>
      <c r="S399" s="161"/>
      <c r="T399" s="162" t="e">
        <f t="shared" si="162"/>
        <v>#DIV/0!</v>
      </c>
      <c r="U399" s="162">
        <f t="shared" si="163"/>
        <v>0</v>
      </c>
      <c r="V399" s="162">
        <f t="shared" si="164"/>
        <v>0</v>
      </c>
      <c r="W399" s="162">
        <f t="shared" si="165"/>
        <v>0</v>
      </c>
      <c r="X399" s="163">
        <f>IF(P399="nio",0,IF(P399&gt;0,VLOOKUP(I399,'3-Productie normen'!A:N,VLOOKUP(P399,'3-Productie normen'!Q:R,2,FALSE),FALSE)))</f>
        <v>0</v>
      </c>
      <c r="Y399" s="163">
        <f t="shared" si="166"/>
        <v>0</v>
      </c>
      <c r="Z399" s="163">
        <f t="shared" si="167"/>
        <v>0</v>
      </c>
      <c r="AA399" s="163">
        <f t="shared" si="168"/>
        <v>0</v>
      </c>
      <c r="AB399" s="164" t="str">
        <f>VLOOKUP(I399,'3-Productie normen'!A:N,10,FALSE)</f>
        <v>B</v>
      </c>
      <c r="AC399" s="164"/>
      <c r="AE399" s="128">
        <f t="shared" si="169"/>
        <v>884</v>
      </c>
    </row>
    <row r="400" spans="1:31" ht="14.1" customHeight="1">
      <c r="A400" s="145">
        <v>402</v>
      </c>
      <c r="B400" s="159" t="s">
        <v>291</v>
      </c>
      <c r="C400" s="625"/>
      <c r="D400" s="536" t="s">
        <v>610</v>
      </c>
      <c r="E400" s="125" t="s">
        <v>312</v>
      </c>
      <c r="F400" s="125" t="s">
        <v>334</v>
      </c>
      <c r="G400" s="125"/>
      <c r="H400" s="125"/>
      <c r="I400" s="159" t="s">
        <v>769</v>
      </c>
      <c r="J400" s="160" t="s">
        <v>529</v>
      </c>
      <c r="K400" s="545">
        <v>17</v>
      </c>
      <c r="L400" s="483">
        <v>1</v>
      </c>
      <c r="M400" s="483">
        <v>1</v>
      </c>
      <c r="N400" s="483"/>
      <c r="O400" s="483"/>
      <c r="P400" s="670">
        <v>52</v>
      </c>
      <c r="Q400" s="670"/>
      <c r="R400" s="161"/>
      <c r="S400" s="161"/>
      <c r="T400" s="162" t="e">
        <f t="shared" si="162"/>
        <v>#DIV/0!</v>
      </c>
      <c r="U400" s="162">
        <f t="shared" si="163"/>
        <v>0</v>
      </c>
      <c r="V400" s="162">
        <f t="shared" si="164"/>
        <v>0</v>
      </c>
      <c r="W400" s="162">
        <f t="shared" si="165"/>
        <v>0</v>
      </c>
      <c r="X400" s="163">
        <f>IF(P400="nio",0,IF(P400&gt;0,VLOOKUP(I400,'3-Productie normen'!A:N,VLOOKUP(P400,'3-Productie normen'!Q:R,2,FALSE),FALSE)))</f>
        <v>0</v>
      </c>
      <c r="Y400" s="163">
        <f t="shared" si="166"/>
        <v>0</v>
      </c>
      <c r="Z400" s="163">
        <f t="shared" si="167"/>
        <v>0</v>
      </c>
      <c r="AA400" s="163">
        <f t="shared" si="168"/>
        <v>0</v>
      </c>
      <c r="AB400" s="164" t="str">
        <f>VLOOKUP(I400,'3-Productie normen'!A:N,10,FALSE)</f>
        <v>B</v>
      </c>
      <c r="AC400" s="164"/>
      <c r="AE400" s="128">
        <f t="shared" si="169"/>
        <v>884</v>
      </c>
    </row>
    <row r="401" spans="1:31" ht="14.1" customHeight="1">
      <c r="A401" s="145">
        <v>403</v>
      </c>
      <c r="B401" s="159" t="s">
        <v>291</v>
      </c>
      <c r="C401" s="625"/>
      <c r="D401" s="536" t="s">
        <v>611</v>
      </c>
      <c r="E401" s="125" t="s">
        <v>312</v>
      </c>
      <c r="F401" s="125" t="s">
        <v>334</v>
      </c>
      <c r="G401" s="125"/>
      <c r="H401" s="125"/>
      <c r="I401" s="159" t="s">
        <v>769</v>
      </c>
      <c r="J401" s="160" t="s">
        <v>529</v>
      </c>
      <c r="K401" s="545">
        <v>17</v>
      </c>
      <c r="L401" s="483">
        <v>1</v>
      </c>
      <c r="M401" s="483">
        <v>1</v>
      </c>
      <c r="N401" s="483"/>
      <c r="O401" s="483"/>
      <c r="P401" s="670">
        <v>52</v>
      </c>
      <c r="Q401" s="670"/>
      <c r="R401" s="161"/>
      <c r="S401" s="161"/>
      <c r="T401" s="162" t="e">
        <f t="shared" si="162"/>
        <v>#DIV/0!</v>
      </c>
      <c r="U401" s="162">
        <f t="shared" si="163"/>
        <v>0</v>
      </c>
      <c r="V401" s="162">
        <f t="shared" si="164"/>
        <v>0</v>
      </c>
      <c r="W401" s="162">
        <f t="shared" si="165"/>
        <v>0</v>
      </c>
      <c r="X401" s="163">
        <f>IF(P401="nio",0,IF(P401&gt;0,VLOOKUP(I401,'3-Productie normen'!A:N,VLOOKUP(P401,'3-Productie normen'!Q:R,2,FALSE),FALSE)))</f>
        <v>0</v>
      </c>
      <c r="Y401" s="163">
        <f t="shared" si="166"/>
        <v>0</v>
      </c>
      <c r="Z401" s="163">
        <f t="shared" si="167"/>
        <v>0</v>
      </c>
      <c r="AA401" s="163">
        <f t="shared" si="168"/>
        <v>0</v>
      </c>
      <c r="AB401" s="164" t="str">
        <f>VLOOKUP(I401,'3-Productie normen'!A:N,10,FALSE)</f>
        <v>B</v>
      </c>
      <c r="AC401" s="164"/>
      <c r="AE401" s="128">
        <f t="shared" si="169"/>
        <v>884</v>
      </c>
    </row>
    <row r="402" spans="1:31" ht="14.1" customHeight="1">
      <c r="A402" s="145">
        <v>404</v>
      </c>
      <c r="B402" s="159" t="s">
        <v>291</v>
      </c>
      <c r="C402" s="625"/>
      <c r="D402" s="536" t="s">
        <v>612</v>
      </c>
      <c r="E402" s="125" t="s">
        <v>312</v>
      </c>
      <c r="F402" s="125" t="s">
        <v>334</v>
      </c>
      <c r="G402" s="125"/>
      <c r="H402" s="125"/>
      <c r="I402" s="169" t="s">
        <v>769</v>
      </c>
      <c r="J402" s="160" t="s">
        <v>529</v>
      </c>
      <c r="K402" s="545">
        <v>17</v>
      </c>
      <c r="L402" s="483">
        <v>1</v>
      </c>
      <c r="M402" s="483">
        <v>1</v>
      </c>
      <c r="N402" s="483"/>
      <c r="O402" s="483"/>
      <c r="P402" s="670">
        <v>52</v>
      </c>
      <c r="Q402" s="670"/>
      <c r="R402" s="161"/>
      <c r="S402" s="161"/>
      <c r="T402" s="162" t="e">
        <f t="shared" si="162"/>
        <v>#DIV/0!</v>
      </c>
      <c r="U402" s="162">
        <f t="shared" si="163"/>
        <v>0</v>
      </c>
      <c r="V402" s="162">
        <f t="shared" si="164"/>
        <v>0</v>
      </c>
      <c r="W402" s="162">
        <f t="shared" si="165"/>
        <v>0</v>
      </c>
      <c r="X402" s="163">
        <f>IF(P402="nio",0,IF(P402&gt;0,VLOOKUP(I402,'3-Productie normen'!A:N,VLOOKUP(P402,'3-Productie normen'!Q:R,2,FALSE),FALSE)))</f>
        <v>0</v>
      </c>
      <c r="Y402" s="163">
        <f t="shared" si="166"/>
        <v>0</v>
      </c>
      <c r="Z402" s="163">
        <f t="shared" si="167"/>
        <v>0</v>
      </c>
      <c r="AA402" s="163">
        <f t="shared" si="168"/>
        <v>0</v>
      </c>
      <c r="AB402" s="164" t="str">
        <f>VLOOKUP(I402,'3-Productie normen'!A:N,10,FALSE)</f>
        <v>B</v>
      </c>
      <c r="AC402" s="164"/>
      <c r="AE402" s="128">
        <f t="shared" si="169"/>
        <v>884</v>
      </c>
    </row>
    <row r="403" spans="1:31" ht="14.1" customHeight="1">
      <c r="A403" s="145">
        <v>405</v>
      </c>
      <c r="B403" s="159" t="s">
        <v>291</v>
      </c>
      <c r="C403" s="625"/>
      <c r="D403" s="536" t="s">
        <v>613</v>
      </c>
      <c r="E403" s="125" t="s">
        <v>507</v>
      </c>
      <c r="F403" s="125" t="s">
        <v>406</v>
      </c>
      <c r="G403" s="125"/>
      <c r="H403" s="125"/>
      <c r="I403" s="169" t="s">
        <v>749</v>
      </c>
      <c r="J403" s="160" t="s">
        <v>354</v>
      </c>
      <c r="K403" s="545">
        <v>3</v>
      </c>
      <c r="L403" s="483">
        <v>1</v>
      </c>
      <c r="M403" s="483">
        <v>1</v>
      </c>
      <c r="N403" s="483"/>
      <c r="O403" s="483"/>
      <c r="P403" s="670">
        <v>52</v>
      </c>
      <c r="Q403" s="670"/>
      <c r="R403" s="161"/>
      <c r="S403" s="161"/>
      <c r="T403" s="162" t="e">
        <f t="shared" si="162"/>
        <v>#DIV/0!</v>
      </c>
      <c r="U403" s="162">
        <f t="shared" si="163"/>
        <v>0</v>
      </c>
      <c r="V403" s="162">
        <f t="shared" si="164"/>
        <v>0</v>
      </c>
      <c r="W403" s="162">
        <f t="shared" si="165"/>
        <v>0</v>
      </c>
      <c r="X403" s="163">
        <f>IF(P403="nio",0,IF(P403&gt;0,VLOOKUP(I403,'3-Productie normen'!A:N,VLOOKUP(P403,'3-Productie normen'!Q:R,2,FALSE),FALSE)))</f>
        <v>0</v>
      </c>
      <c r="Y403" s="163">
        <f t="shared" si="166"/>
        <v>0</v>
      </c>
      <c r="Z403" s="163">
        <f t="shared" si="167"/>
        <v>0</v>
      </c>
      <c r="AA403" s="163">
        <f t="shared" si="168"/>
        <v>0</v>
      </c>
      <c r="AB403" s="164" t="str">
        <f>VLOOKUP(I403,'3-Productie normen'!A:N,10,FALSE)</f>
        <v>V</v>
      </c>
      <c r="AC403" s="164"/>
      <c r="AE403" s="128">
        <f t="shared" si="169"/>
        <v>156</v>
      </c>
    </row>
    <row r="404" spans="1:31" ht="14.1" customHeight="1">
      <c r="A404" s="145">
        <v>406</v>
      </c>
      <c r="B404" s="159" t="s">
        <v>291</v>
      </c>
      <c r="C404" s="625"/>
      <c r="D404" s="536" t="s">
        <v>614</v>
      </c>
      <c r="E404" s="125" t="s">
        <v>312</v>
      </c>
      <c r="F404" s="125" t="s">
        <v>334</v>
      </c>
      <c r="G404" s="125"/>
      <c r="H404" s="125"/>
      <c r="I404" s="169" t="s">
        <v>769</v>
      </c>
      <c r="J404" s="160" t="s">
        <v>529</v>
      </c>
      <c r="K404" s="545">
        <v>17</v>
      </c>
      <c r="L404" s="483">
        <v>1</v>
      </c>
      <c r="M404" s="483">
        <v>1</v>
      </c>
      <c r="N404" s="483"/>
      <c r="O404" s="483"/>
      <c r="P404" s="670">
        <v>52</v>
      </c>
      <c r="Q404" s="670"/>
      <c r="R404" s="161"/>
      <c r="S404" s="161"/>
      <c r="T404" s="162" t="e">
        <f t="shared" si="162"/>
        <v>#DIV/0!</v>
      </c>
      <c r="U404" s="162">
        <f t="shared" si="163"/>
        <v>0</v>
      </c>
      <c r="V404" s="162">
        <f t="shared" si="164"/>
        <v>0</v>
      </c>
      <c r="W404" s="162">
        <f t="shared" si="165"/>
        <v>0</v>
      </c>
      <c r="X404" s="163">
        <f>IF(P404="nio",0,IF(P404&gt;0,VLOOKUP(I404,'3-Productie normen'!A:N,VLOOKUP(P404,'3-Productie normen'!Q:R,2,FALSE),FALSE)))</f>
        <v>0</v>
      </c>
      <c r="Y404" s="163">
        <f t="shared" si="166"/>
        <v>0</v>
      </c>
      <c r="Z404" s="163">
        <f t="shared" si="167"/>
        <v>0</v>
      </c>
      <c r="AA404" s="163">
        <f t="shared" si="168"/>
        <v>0</v>
      </c>
      <c r="AB404" s="164" t="str">
        <f>VLOOKUP(I404,'3-Productie normen'!A:N,10,FALSE)</f>
        <v>B</v>
      </c>
      <c r="AC404" s="164"/>
      <c r="AE404" s="128">
        <f t="shared" si="169"/>
        <v>884</v>
      </c>
    </row>
    <row r="405" spans="1:31" ht="14.1" customHeight="1">
      <c r="A405" s="145">
        <v>407</v>
      </c>
      <c r="B405" s="159" t="s">
        <v>291</v>
      </c>
      <c r="C405" s="625"/>
      <c r="D405" s="536" t="s">
        <v>615</v>
      </c>
      <c r="E405" s="125" t="s">
        <v>312</v>
      </c>
      <c r="F405" s="125" t="s">
        <v>334</v>
      </c>
      <c r="G405" s="125"/>
      <c r="H405" s="125"/>
      <c r="I405" s="169" t="s">
        <v>769</v>
      </c>
      <c r="J405" s="160" t="s">
        <v>529</v>
      </c>
      <c r="K405" s="545">
        <v>17</v>
      </c>
      <c r="L405" s="483">
        <v>1</v>
      </c>
      <c r="M405" s="483">
        <v>1</v>
      </c>
      <c r="N405" s="483"/>
      <c r="O405" s="483"/>
      <c r="P405" s="670">
        <v>52</v>
      </c>
      <c r="Q405" s="670"/>
      <c r="R405" s="161"/>
      <c r="S405" s="161"/>
      <c r="T405" s="162" t="e">
        <f t="shared" si="162"/>
        <v>#DIV/0!</v>
      </c>
      <c r="U405" s="162">
        <f t="shared" si="163"/>
        <v>0</v>
      </c>
      <c r="V405" s="162">
        <f t="shared" si="164"/>
        <v>0</v>
      </c>
      <c r="W405" s="162">
        <f t="shared" si="165"/>
        <v>0</v>
      </c>
      <c r="X405" s="163">
        <f>IF(P405="nio",0,IF(P405&gt;0,VLOOKUP(I405,'3-Productie normen'!A:N,VLOOKUP(P405,'3-Productie normen'!Q:R,2,FALSE),FALSE)))</f>
        <v>0</v>
      </c>
      <c r="Y405" s="163">
        <f t="shared" si="166"/>
        <v>0</v>
      </c>
      <c r="Z405" s="163">
        <f t="shared" si="167"/>
        <v>0</v>
      </c>
      <c r="AA405" s="163">
        <f t="shared" si="168"/>
        <v>0</v>
      </c>
      <c r="AB405" s="164" t="str">
        <f>VLOOKUP(I405,'3-Productie normen'!A:N,10,FALSE)</f>
        <v>B</v>
      </c>
      <c r="AC405" s="164"/>
      <c r="AE405" s="128">
        <f t="shared" si="169"/>
        <v>884</v>
      </c>
    </row>
    <row r="406" spans="1:31" ht="14.1" customHeight="1">
      <c r="A406" s="145">
        <v>408</v>
      </c>
      <c r="B406" s="159" t="s">
        <v>291</v>
      </c>
      <c r="C406" s="625"/>
      <c r="D406" s="536" t="s">
        <v>616</v>
      </c>
      <c r="E406" s="125" t="s">
        <v>312</v>
      </c>
      <c r="F406" s="125" t="s">
        <v>334</v>
      </c>
      <c r="G406" s="125"/>
      <c r="H406" s="125"/>
      <c r="I406" s="169" t="s">
        <v>769</v>
      </c>
      <c r="J406" s="160" t="s">
        <v>529</v>
      </c>
      <c r="K406" s="545">
        <v>17</v>
      </c>
      <c r="L406" s="483">
        <v>1</v>
      </c>
      <c r="M406" s="483">
        <v>1</v>
      </c>
      <c r="N406" s="483"/>
      <c r="O406" s="483"/>
      <c r="P406" s="670">
        <v>52</v>
      </c>
      <c r="Q406" s="670"/>
      <c r="R406" s="161"/>
      <c r="S406" s="161"/>
      <c r="T406" s="162" t="e">
        <f t="shared" si="162"/>
        <v>#DIV/0!</v>
      </c>
      <c r="U406" s="162">
        <f t="shared" si="163"/>
        <v>0</v>
      </c>
      <c r="V406" s="162">
        <f t="shared" si="164"/>
        <v>0</v>
      </c>
      <c r="W406" s="162">
        <f t="shared" si="165"/>
        <v>0</v>
      </c>
      <c r="X406" s="163">
        <f>IF(P406="nio",0,IF(P406&gt;0,VLOOKUP(I406,'3-Productie normen'!A:N,VLOOKUP(P406,'3-Productie normen'!Q:R,2,FALSE),FALSE)))</f>
        <v>0</v>
      </c>
      <c r="Y406" s="163">
        <f t="shared" si="166"/>
        <v>0</v>
      </c>
      <c r="Z406" s="163">
        <f t="shared" si="167"/>
        <v>0</v>
      </c>
      <c r="AA406" s="163">
        <f t="shared" si="168"/>
        <v>0</v>
      </c>
      <c r="AB406" s="164" t="str">
        <f>VLOOKUP(I406,'3-Productie normen'!A:N,10,FALSE)</f>
        <v>B</v>
      </c>
      <c r="AC406" s="164"/>
      <c r="AE406" s="128">
        <f t="shared" si="169"/>
        <v>884</v>
      </c>
    </row>
    <row r="407" spans="1:31" ht="14.1" customHeight="1">
      <c r="A407" s="145">
        <v>409</v>
      </c>
      <c r="B407" s="159" t="s">
        <v>291</v>
      </c>
      <c r="C407" s="625"/>
      <c r="D407" s="536" t="s">
        <v>617</v>
      </c>
      <c r="E407" s="125" t="s">
        <v>312</v>
      </c>
      <c r="F407" s="125" t="s">
        <v>334</v>
      </c>
      <c r="G407" s="125"/>
      <c r="H407" s="125"/>
      <c r="I407" s="169" t="s">
        <v>769</v>
      </c>
      <c r="J407" s="160" t="s">
        <v>529</v>
      </c>
      <c r="K407" s="545">
        <v>17</v>
      </c>
      <c r="L407" s="483">
        <v>1</v>
      </c>
      <c r="M407" s="483">
        <v>1</v>
      </c>
      <c r="N407" s="483"/>
      <c r="O407" s="483"/>
      <c r="P407" s="670">
        <v>52</v>
      </c>
      <c r="Q407" s="670"/>
      <c r="R407" s="161"/>
      <c r="S407" s="161"/>
      <c r="T407" s="162" t="e">
        <f t="shared" si="162"/>
        <v>#DIV/0!</v>
      </c>
      <c r="U407" s="162">
        <f t="shared" si="163"/>
        <v>0</v>
      </c>
      <c r="V407" s="162">
        <f t="shared" si="164"/>
        <v>0</v>
      </c>
      <c r="W407" s="162">
        <f t="shared" si="165"/>
        <v>0</v>
      </c>
      <c r="X407" s="163">
        <f>IF(P407="nio",0,IF(P407&gt;0,VLOOKUP(I407,'3-Productie normen'!A:N,VLOOKUP(P407,'3-Productie normen'!Q:R,2,FALSE),FALSE)))</f>
        <v>0</v>
      </c>
      <c r="Y407" s="163">
        <f t="shared" si="166"/>
        <v>0</v>
      </c>
      <c r="Z407" s="163">
        <f t="shared" si="167"/>
        <v>0</v>
      </c>
      <c r="AA407" s="163">
        <f t="shared" si="168"/>
        <v>0</v>
      </c>
      <c r="AB407" s="164" t="str">
        <f>VLOOKUP(I407,'3-Productie normen'!A:N,10,FALSE)</f>
        <v>B</v>
      </c>
      <c r="AC407" s="164"/>
      <c r="AE407" s="128">
        <f t="shared" si="169"/>
        <v>884</v>
      </c>
    </row>
    <row r="408" spans="1:31" ht="14.1" customHeight="1">
      <c r="A408" s="145">
        <v>410</v>
      </c>
      <c r="B408" s="159" t="s">
        <v>291</v>
      </c>
      <c r="C408" s="625"/>
      <c r="D408" s="536" t="s">
        <v>618</v>
      </c>
      <c r="E408" s="125" t="s">
        <v>312</v>
      </c>
      <c r="F408" s="125" t="s">
        <v>334</v>
      </c>
      <c r="G408" s="125"/>
      <c r="H408" s="125"/>
      <c r="I408" s="169" t="s">
        <v>769</v>
      </c>
      <c r="J408" s="160" t="s">
        <v>529</v>
      </c>
      <c r="K408" s="545">
        <v>17</v>
      </c>
      <c r="L408" s="483">
        <v>1</v>
      </c>
      <c r="M408" s="483">
        <v>1</v>
      </c>
      <c r="N408" s="483"/>
      <c r="O408" s="483"/>
      <c r="P408" s="670">
        <v>52</v>
      </c>
      <c r="Q408" s="670"/>
      <c r="R408" s="161"/>
      <c r="S408" s="161"/>
      <c r="T408" s="162" t="e">
        <f t="shared" si="162"/>
        <v>#DIV/0!</v>
      </c>
      <c r="U408" s="162">
        <f t="shared" si="163"/>
        <v>0</v>
      </c>
      <c r="V408" s="162">
        <f t="shared" si="164"/>
        <v>0</v>
      </c>
      <c r="W408" s="162">
        <f t="shared" si="165"/>
        <v>0</v>
      </c>
      <c r="X408" s="163">
        <f>IF(P408="nio",0,IF(P408&gt;0,VLOOKUP(I408,'3-Productie normen'!A:N,VLOOKUP(P408,'3-Productie normen'!Q:R,2,FALSE),FALSE)))</f>
        <v>0</v>
      </c>
      <c r="Y408" s="163">
        <f t="shared" si="166"/>
        <v>0</v>
      </c>
      <c r="Z408" s="163">
        <f t="shared" si="167"/>
        <v>0</v>
      </c>
      <c r="AA408" s="163">
        <f t="shared" si="168"/>
        <v>0</v>
      </c>
      <c r="AB408" s="164" t="str">
        <f>VLOOKUP(I408,'3-Productie normen'!A:N,10,FALSE)</f>
        <v>B</v>
      </c>
      <c r="AC408" s="164"/>
      <c r="AE408" s="128">
        <f t="shared" si="169"/>
        <v>884</v>
      </c>
    </row>
    <row r="409" spans="1:31" ht="14.1" customHeight="1">
      <c r="A409" s="145">
        <v>411</v>
      </c>
      <c r="B409" s="159" t="s">
        <v>291</v>
      </c>
      <c r="C409" s="625"/>
      <c r="D409" s="536" t="s">
        <v>619</v>
      </c>
      <c r="E409" s="125" t="s">
        <v>312</v>
      </c>
      <c r="F409" s="125" t="s">
        <v>334</v>
      </c>
      <c r="G409" s="125"/>
      <c r="H409" s="125"/>
      <c r="I409" s="169" t="s">
        <v>769</v>
      </c>
      <c r="J409" s="160" t="s">
        <v>529</v>
      </c>
      <c r="K409" s="545">
        <v>18</v>
      </c>
      <c r="L409" s="483">
        <v>1</v>
      </c>
      <c r="M409" s="483">
        <v>1</v>
      </c>
      <c r="N409" s="483"/>
      <c r="O409" s="483"/>
      <c r="P409" s="670">
        <v>52</v>
      </c>
      <c r="Q409" s="670"/>
      <c r="R409" s="161"/>
      <c r="S409" s="161"/>
      <c r="T409" s="162" t="e">
        <f t="shared" si="162"/>
        <v>#DIV/0!</v>
      </c>
      <c r="U409" s="162">
        <f t="shared" si="163"/>
        <v>0</v>
      </c>
      <c r="V409" s="162">
        <f t="shared" si="164"/>
        <v>0</v>
      </c>
      <c r="W409" s="162">
        <f t="shared" si="165"/>
        <v>0</v>
      </c>
      <c r="X409" s="163">
        <f>IF(P409="nio",0,IF(P409&gt;0,VLOOKUP(I409,'3-Productie normen'!A:N,VLOOKUP(P409,'3-Productie normen'!Q:R,2,FALSE),FALSE)))</f>
        <v>0</v>
      </c>
      <c r="Y409" s="163">
        <f t="shared" si="166"/>
        <v>0</v>
      </c>
      <c r="Z409" s="163">
        <f t="shared" si="167"/>
        <v>0</v>
      </c>
      <c r="AA409" s="163">
        <f t="shared" si="168"/>
        <v>0</v>
      </c>
      <c r="AB409" s="164" t="str">
        <f>VLOOKUP(I409,'3-Productie normen'!A:N,10,FALSE)</f>
        <v>B</v>
      </c>
      <c r="AC409" s="164"/>
      <c r="AE409" s="128">
        <f t="shared" si="169"/>
        <v>936</v>
      </c>
    </row>
    <row r="410" spans="1:31" ht="14.1" customHeight="1">
      <c r="A410" s="145">
        <v>412</v>
      </c>
      <c r="B410" s="159" t="s">
        <v>291</v>
      </c>
      <c r="C410" s="625"/>
      <c r="D410" s="536" t="s">
        <v>620</v>
      </c>
      <c r="E410" s="125" t="s">
        <v>403</v>
      </c>
      <c r="F410" s="125" t="s">
        <v>575</v>
      </c>
      <c r="G410" s="125"/>
      <c r="H410" s="125"/>
      <c r="I410" s="169" t="s">
        <v>767</v>
      </c>
      <c r="J410" s="160" t="s">
        <v>529</v>
      </c>
      <c r="K410" s="545">
        <v>27</v>
      </c>
      <c r="L410" s="483">
        <v>1</v>
      </c>
      <c r="M410" s="483">
        <v>1</v>
      </c>
      <c r="N410" s="483"/>
      <c r="O410" s="483"/>
      <c r="P410" s="670">
        <v>104</v>
      </c>
      <c r="Q410" s="670"/>
      <c r="R410" s="161"/>
      <c r="S410" s="161"/>
      <c r="T410" s="162" t="e">
        <f t="shared" si="162"/>
        <v>#DIV/0!</v>
      </c>
      <c r="U410" s="162">
        <f t="shared" si="163"/>
        <v>0</v>
      </c>
      <c r="V410" s="162">
        <f t="shared" si="164"/>
        <v>0</v>
      </c>
      <c r="W410" s="162">
        <f t="shared" si="165"/>
        <v>0</v>
      </c>
      <c r="X410" s="163">
        <f>IF(P410="nio",0,IF(P410&gt;0,VLOOKUP(I410,'3-Productie normen'!A:N,VLOOKUP(P410,'3-Productie normen'!Q:R,2,FALSE),FALSE)))</f>
        <v>0</v>
      </c>
      <c r="Y410" s="163">
        <f t="shared" si="166"/>
        <v>0</v>
      </c>
      <c r="Z410" s="163">
        <f t="shared" si="167"/>
        <v>0</v>
      </c>
      <c r="AA410" s="163">
        <f t="shared" si="168"/>
        <v>0</v>
      </c>
      <c r="AB410" s="164" t="str">
        <f>VLOOKUP(I410,'3-Productie normen'!A:N,10,FALSE)</f>
        <v>B</v>
      </c>
      <c r="AC410" s="164"/>
      <c r="AE410" s="128">
        <f t="shared" si="169"/>
        <v>2808</v>
      </c>
    </row>
    <row r="411" spans="1:31" ht="14.1" customHeight="1">
      <c r="A411" s="145">
        <v>413</v>
      </c>
      <c r="B411" s="159" t="s">
        <v>291</v>
      </c>
      <c r="C411" s="625"/>
      <c r="D411" s="536" t="s">
        <v>621</v>
      </c>
      <c r="E411" s="125" t="s">
        <v>374</v>
      </c>
      <c r="F411" s="125" t="s">
        <v>530</v>
      </c>
      <c r="G411" s="125"/>
      <c r="H411" s="125"/>
      <c r="I411" s="159" t="s">
        <v>749</v>
      </c>
      <c r="J411" s="160" t="s">
        <v>1315</v>
      </c>
      <c r="K411" s="545">
        <v>23</v>
      </c>
      <c r="L411" s="483">
        <v>1</v>
      </c>
      <c r="M411" s="483">
        <v>1</v>
      </c>
      <c r="N411" s="483"/>
      <c r="O411" s="483"/>
      <c r="P411" s="670">
        <v>52</v>
      </c>
      <c r="Q411" s="670"/>
      <c r="R411" s="161"/>
      <c r="S411" s="161"/>
      <c r="T411" s="162" t="e">
        <f t="shared" si="162"/>
        <v>#DIV/0!</v>
      </c>
      <c r="U411" s="162">
        <f t="shared" si="163"/>
        <v>0</v>
      </c>
      <c r="V411" s="162">
        <f t="shared" si="164"/>
        <v>0</v>
      </c>
      <c r="W411" s="162">
        <f t="shared" si="165"/>
        <v>0</v>
      </c>
      <c r="X411" s="163">
        <f>IF(P411="nio",0,IF(P411&gt;0,VLOOKUP(I411,'3-Productie normen'!A:N,VLOOKUP(P411,'3-Productie normen'!Q:R,2,FALSE),FALSE)))</f>
        <v>0</v>
      </c>
      <c r="Y411" s="163">
        <f t="shared" si="166"/>
        <v>0</v>
      </c>
      <c r="Z411" s="163">
        <f t="shared" si="167"/>
        <v>0</v>
      </c>
      <c r="AA411" s="163">
        <f t="shared" si="168"/>
        <v>0</v>
      </c>
      <c r="AB411" s="164" t="str">
        <f>VLOOKUP(I411,'3-Productie normen'!A:N,10,FALSE)</f>
        <v>V</v>
      </c>
      <c r="AC411" s="164"/>
      <c r="AE411" s="128">
        <f t="shared" si="169"/>
        <v>1196</v>
      </c>
    </row>
    <row r="412" spans="1:31" ht="14.1" customHeight="1">
      <c r="A412" s="145">
        <v>414</v>
      </c>
      <c r="B412" s="159" t="s">
        <v>291</v>
      </c>
      <c r="C412" s="625"/>
      <c r="D412" s="536" t="s">
        <v>622</v>
      </c>
      <c r="E412" s="125" t="s">
        <v>623</v>
      </c>
      <c r="F412" s="125" t="s">
        <v>578</v>
      </c>
      <c r="G412" s="125"/>
      <c r="H412" s="125"/>
      <c r="I412" s="169" t="s">
        <v>218</v>
      </c>
      <c r="J412" s="160" t="s">
        <v>529</v>
      </c>
      <c r="K412" s="545">
        <v>23</v>
      </c>
      <c r="L412" s="483">
        <v>1</v>
      </c>
      <c r="M412" s="483">
        <v>1</v>
      </c>
      <c r="N412" s="483"/>
      <c r="O412" s="483"/>
      <c r="P412" s="670">
        <v>12</v>
      </c>
      <c r="Q412" s="670"/>
      <c r="R412" s="161"/>
      <c r="S412" s="161"/>
      <c r="T412" s="162" t="e">
        <f t="shared" si="162"/>
        <v>#DIV/0!</v>
      </c>
      <c r="U412" s="162">
        <f t="shared" si="163"/>
        <v>0</v>
      </c>
      <c r="V412" s="162">
        <f t="shared" si="164"/>
        <v>0</v>
      </c>
      <c r="W412" s="162">
        <f t="shared" si="165"/>
        <v>0</v>
      </c>
      <c r="X412" s="163">
        <f>IF(P412="nio",0,IF(P412&gt;0,VLOOKUP(I412,'3-Productie normen'!A:N,VLOOKUP(P412,'3-Productie normen'!Q:R,2,FALSE),FALSE)))</f>
        <v>0</v>
      </c>
      <c r="Y412" s="163">
        <f t="shared" si="166"/>
        <v>0</v>
      </c>
      <c r="Z412" s="163">
        <f t="shared" si="167"/>
        <v>0</v>
      </c>
      <c r="AA412" s="163">
        <f t="shared" si="168"/>
        <v>0</v>
      </c>
      <c r="AB412" s="164" t="str">
        <f>VLOOKUP(I412,'3-Productie normen'!A:N,10,FALSE)</f>
        <v>V</v>
      </c>
      <c r="AC412" s="164"/>
      <c r="AE412" s="128">
        <f t="shared" si="169"/>
        <v>276</v>
      </c>
    </row>
    <row r="413" spans="1:31" ht="14.1" customHeight="1">
      <c r="A413" s="145">
        <v>415</v>
      </c>
      <c r="B413" s="159" t="s">
        <v>291</v>
      </c>
      <c r="C413" s="625"/>
      <c r="D413" s="536" t="s">
        <v>624</v>
      </c>
      <c r="E413" s="125" t="s">
        <v>507</v>
      </c>
      <c r="F413" s="125" t="s">
        <v>406</v>
      </c>
      <c r="G413" s="125"/>
      <c r="H413" s="125"/>
      <c r="I413" s="169" t="s">
        <v>749</v>
      </c>
      <c r="J413" s="160" t="s">
        <v>354</v>
      </c>
      <c r="K413" s="545">
        <v>3</v>
      </c>
      <c r="L413" s="483">
        <v>1</v>
      </c>
      <c r="M413" s="483">
        <v>1</v>
      </c>
      <c r="N413" s="483"/>
      <c r="O413" s="483"/>
      <c r="P413" s="670">
        <v>52</v>
      </c>
      <c r="Q413" s="670"/>
      <c r="R413" s="161"/>
      <c r="S413" s="161"/>
      <c r="T413" s="162" t="e">
        <f t="shared" si="162"/>
        <v>#DIV/0!</v>
      </c>
      <c r="U413" s="162">
        <f t="shared" si="163"/>
        <v>0</v>
      </c>
      <c r="V413" s="162">
        <f t="shared" si="164"/>
        <v>0</v>
      </c>
      <c r="W413" s="162">
        <f t="shared" si="165"/>
        <v>0</v>
      </c>
      <c r="X413" s="163">
        <f>IF(P413="nio",0,IF(P413&gt;0,VLOOKUP(I413,'3-Productie normen'!A:N,VLOOKUP(P413,'3-Productie normen'!Q:R,2,FALSE),FALSE)))</f>
        <v>0</v>
      </c>
      <c r="Y413" s="163">
        <f t="shared" si="166"/>
        <v>0</v>
      </c>
      <c r="Z413" s="163">
        <f t="shared" si="167"/>
        <v>0</v>
      </c>
      <c r="AA413" s="163">
        <f t="shared" si="168"/>
        <v>0</v>
      </c>
      <c r="AB413" s="164" t="str">
        <f>VLOOKUP(I413,'3-Productie normen'!A:N,10,FALSE)</f>
        <v>V</v>
      </c>
      <c r="AC413" s="164"/>
      <c r="AE413" s="128">
        <f t="shared" si="169"/>
        <v>156</v>
      </c>
    </row>
    <row r="414" spans="1:31" ht="14.1" customHeight="1">
      <c r="A414" s="145">
        <v>416</v>
      </c>
      <c r="B414" s="159" t="s">
        <v>291</v>
      </c>
      <c r="C414" s="625"/>
      <c r="D414" s="536" t="s">
        <v>625</v>
      </c>
      <c r="E414" s="125" t="s">
        <v>511</v>
      </c>
      <c r="F414" s="125" t="s">
        <v>318</v>
      </c>
      <c r="G414" s="125"/>
      <c r="H414" s="125"/>
      <c r="I414" s="169" t="s">
        <v>749</v>
      </c>
      <c r="J414" s="160" t="s">
        <v>529</v>
      </c>
      <c r="K414" s="545">
        <v>28</v>
      </c>
      <c r="L414" s="483">
        <v>1</v>
      </c>
      <c r="M414" s="483">
        <v>1</v>
      </c>
      <c r="N414" s="483"/>
      <c r="O414" s="483"/>
      <c r="P414" s="670">
        <v>52</v>
      </c>
      <c r="Q414" s="670"/>
      <c r="R414" s="161"/>
      <c r="S414" s="161"/>
      <c r="T414" s="162" t="e">
        <f t="shared" si="162"/>
        <v>#DIV/0!</v>
      </c>
      <c r="U414" s="162">
        <f t="shared" si="163"/>
        <v>0</v>
      </c>
      <c r="V414" s="162">
        <f t="shared" si="164"/>
        <v>0</v>
      </c>
      <c r="W414" s="162">
        <f t="shared" si="165"/>
        <v>0</v>
      </c>
      <c r="X414" s="163">
        <f>IF(P414="nio",0,IF(P414&gt;0,VLOOKUP(I414,'3-Productie normen'!A:N,VLOOKUP(P414,'3-Productie normen'!Q:R,2,FALSE),FALSE)))</f>
        <v>0</v>
      </c>
      <c r="Y414" s="163">
        <f t="shared" si="166"/>
        <v>0</v>
      </c>
      <c r="Z414" s="163">
        <f t="shared" si="167"/>
        <v>0</v>
      </c>
      <c r="AA414" s="163">
        <f t="shared" si="168"/>
        <v>0</v>
      </c>
      <c r="AB414" s="164" t="str">
        <f>VLOOKUP(I414,'3-Productie normen'!A:N,10,FALSE)</f>
        <v>V</v>
      </c>
      <c r="AC414" s="164"/>
      <c r="AE414" s="128">
        <f t="shared" si="169"/>
        <v>1456</v>
      </c>
    </row>
    <row r="415" spans="1:31" ht="14.1" customHeight="1">
      <c r="A415" s="145">
        <v>417</v>
      </c>
      <c r="B415" s="159" t="s">
        <v>291</v>
      </c>
      <c r="C415" s="625"/>
      <c r="D415" s="536" t="s">
        <v>626</v>
      </c>
      <c r="E415" s="125" t="s">
        <v>511</v>
      </c>
      <c r="F415" s="125" t="s">
        <v>318</v>
      </c>
      <c r="G415" s="125"/>
      <c r="H415" s="125"/>
      <c r="I415" s="169" t="s">
        <v>749</v>
      </c>
      <c r="J415" s="160" t="s">
        <v>529</v>
      </c>
      <c r="K415" s="545">
        <v>40</v>
      </c>
      <c r="L415" s="483">
        <v>1</v>
      </c>
      <c r="M415" s="483">
        <v>1</v>
      </c>
      <c r="N415" s="483"/>
      <c r="O415" s="483"/>
      <c r="P415" s="670">
        <v>52</v>
      </c>
      <c r="Q415" s="670"/>
      <c r="R415" s="161"/>
      <c r="S415" s="161"/>
      <c r="T415" s="162" t="e">
        <f t="shared" si="162"/>
        <v>#DIV/0!</v>
      </c>
      <c r="U415" s="162">
        <f t="shared" si="163"/>
        <v>0</v>
      </c>
      <c r="V415" s="162">
        <f t="shared" si="164"/>
        <v>0</v>
      </c>
      <c r="W415" s="162">
        <f t="shared" si="165"/>
        <v>0</v>
      </c>
      <c r="X415" s="163">
        <f>IF(P415="nio",0,IF(P415&gt;0,VLOOKUP(I415,'3-Productie normen'!A:N,VLOOKUP(P415,'3-Productie normen'!Q:R,2,FALSE),FALSE)))</f>
        <v>0</v>
      </c>
      <c r="Y415" s="163">
        <f t="shared" si="166"/>
        <v>0</v>
      </c>
      <c r="Z415" s="163">
        <f t="shared" si="167"/>
        <v>0</v>
      </c>
      <c r="AA415" s="163">
        <f t="shared" si="168"/>
        <v>0</v>
      </c>
      <c r="AB415" s="164" t="str">
        <f>VLOOKUP(I415,'3-Productie normen'!A:N,10,FALSE)</f>
        <v>V</v>
      </c>
      <c r="AC415" s="164"/>
      <c r="AE415" s="128">
        <f t="shared" si="169"/>
        <v>2080</v>
      </c>
    </row>
    <row r="416" spans="1:31" ht="14.1" customHeight="1">
      <c r="A416" s="145">
        <v>418</v>
      </c>
      <c r="B416" s="159" t="s">
        <v>291</v>
      </c>
      <c r="C416" s="625"/>
      <c r="D416" s="536" t="s">
        <v>627</v>
      </c>
      <c r="E416" s="125" t="s">
        <v>511</v>
      </c>
      <c r="F416" s="125" t="s">
        <v>318</v>
      </c>
      <c r="G416" s="125"/>
      <c r="H416" s="125"/>
      <c r="I416" s="169" t="s">
        <v>749</v>
      </c>
      <c r="J416" s="160" t="s">
        <v>529</v>
      </c>
      <c r="K416" s="545">
        <v>50</v>
      </c>
      <c r="L416" s="483">
        <v>1</v>
      </c>
      <c r="M416" s="483">
        <v>1</v>
      </c>
      <c r="N416" s="483"/>
      <c r="O416" s="483"/>
      <c r="P416" s="670">
        <v>52</v>
      </c>
      <c r="Q416" s="670"/>
      <c r="R416" s="161"/>
      <c r="S416" s="161"/>
      <c r="T416" s="162" t="e">
        <f t="shared" si="162"/>
        <v>#DIV/0!</v>
      </c>
      <c r="U416" s="162">
        <f t="shared" si="163"/>
        <v>0</v>
      </c>
      <c r="V416" s="162">
        <f t="shared" si="164"/>
        <v>0</v>
      </c>
      <c r="W416" s="162">
        <f t="shared" si="165"/>
        <v>0</v>
      </c>
      <c r="X416" s="163">
        <f>IF(P416="nio",0,IF(P416&gt;0,VLOOKUP(I416,'3-Productie normen'!A:N,VLOOKUP(P416,'3-Productie normen'!Q:R,2,FALSE),FALSE)))</f>
        <v>0</v>
      </c>
      <c r="Y416" s="163">
        <f t="shared" si="166"/>
        <v>0</v>
      </c>
      <c r="Z416" s="163">
        <f t="shared" si="167"/>
        <v>0</v>
      </c>
      <c r="AA416" s="163">
        <f t="shared" si="168"/>
        <v>0</v>
      </c>
      <c r="AB416" s="164" t="str">
        <f>VLOOKUP(I416,'3-Productie normen'!A:N,10,FALSE)</f>
        <v>V</v>
      </c>
      <c r="AC416" s="164"/>
      <c r="AE416" s="128">
        <f t="shared" si="169"/>
        <v>2600</v>
      </c>
    </row>
    <row r="417" spans="1:31" ht="14.1" customHeight="1">
      <c r="A417" s="145">
        <v>419</v>
      </c>
      <c r="B417" s="159" t="s">
        <v>291</v>
      </c>
      <c r="C417" s="625"/>
      <c r="D417" s="536" t="s">
        <v>628</v>
      </c>
      <c r="E417" s="125" t="s">
        <v>320</v>
      </c>
      <c r="F417" s="125" t="s">
        <v>369</v>
      </c>
      <c r="G417" s="125"/>
      <c r="H417" s="125"/>
      <c r="I417" s="169" t="s">
        <v>17</v>
      </c>
      <c r="J417" s="160" t="s">
        <v>354</v>
      </c>
      <c r="K417" s="545">
        <v>6</v>
      </c>
      <c r="L417" s="483">
        <v>1</v>
      </c>
      <c r="M417" s="483">
        <v>1</v>
      </c>
      <c r="N417" s="483"/>
      <c r="O417" s="483"/>
      <c r="P417" s="670">
        <v>255</v>
      </c>
      <c r="Q417" s="670"/>
      <c r="R417" s="161"/>
      <c r="S417" s="161"/>
      <c r="T417" s="162" t="e">
        <f t="shared" si="162"/>
        <v>#DIV/0!</v>
      </c>
      <c r="U417" s="162">
        <f t="shared" si="163"/>
        <v>0</v>
      </c>
      <c r="V417" s="162">
        <f t="shared" si="164"/>
        <v>0</v>
      </c>
      <c r="W417" s="162">
        <f t="shared" si="165"/>
        <v>0</v>
      </c>
      <c r="X417" s="163">
        <f>IF(P417="nio",0,IF(P417&gt;0,VLOOKUP(I417,'3-Productie normen'!A:N,VLOOKUP(P417,'3-Productie normen'!Q:R,2,FALSE),FALSE)))</f>
        <v>0</v>
      </c>
      <c r="Y417" s="163">
        <f t="shared" si="166"/>
        <v>0</v>
      </c>
      <c r="Z417" s="163">
        <f t="shared" si="167"/>
        <v>0</v>
      </c>
      <c r="AA417" s="163">
        <f t="shared" si="168"/>
        <v>0</v>
      </c>
      <c r="AB417" s="164" t="str">
        <f>VLOOKUP(I417,'3-Productie normen'!A:N,10,FALSE)</f>
        <v>S</v>
      </c>
      <c r="AC417" s="164"/>
      <c r="AE417" s="128">
        <f t="shared" si="169"/>
        <v>1530</v>
      </c>
    </row>
    <row r="418" spans="1:31" ht="14.1" customHeight="1">
      <c r="A418" s="145">
        <v>420</v>
      </c>
      <c r="B418" s="159" t="s">
        <v>291</v>
      </c>
      <c r="C418" s="625"/>
      <c r="D418" s="536" t="s">
        <v>629</v>
      </c>
      <c r="E418" s="125" t="s">
        <v>320</v>
      </c>
      <c r="F418" s="125" t="s">
        <v>358</v>
      </c>
      <c r="G418" s="125"/>
      <c r="H418" s="125"/>
      <c r="I418" s="160" t="s">
        <v>17</v>
      </c>
      <c r="J418" s="160" t="s">
        <v>354</v>
      </c>
      <c r="K418" s="545">
        <v>12</v>
      </c>
      <c r="L418" s="483">
        <v>1</v>
      </c>
      <c r="M418" s="483">
        <v>1</v>
      </c>
      <c r="N418" s="483"/>
      <c r="O418" s="483"/>
      <c r="P418" s="670">
        <v>255</v>
      </c>
      <c r="Q418" s="670"/>
      <c r="R418" s="161"/>
      <c r="S418" s="161"/>
      <c r="T418" s="162" t="e">
        <f t="shared" si="162"/>
        <v>#DIV/0!</v>
      </c>
      <c r="U418" s="162">
        <f t="shared" si="163"/>
        <v>0</v>
      </c>
      <c r="V418" s="162">
        <f t="shared" si="164"/>
        <v>0</v>
      </c>
      <c r="W418" s="162">
        <f t="shared" si="165"/>
        <v>0</v>
      </c>
      <c r="X418" s="163">
        <f>IF(P418="nio",0,IF(P418&gt;0,VLOOKUP(I418,'3-Productie normen'!A:N,VLOOKUP(P418,'3-Productie normen'!Q:R,2,FALSE),FALSE)))</f>
        <v>0</v>
      </c>
      <c r="Y418" s="163">
        <f t="shared" si="166"/>
        <v>0</v>
      </c>
      <c r="Z418" s="163">
        <f t="shared" si="167"/>
        <v>0</v>
      </c>
      <c r="AA418" s="163">
        <f t="shared" si="168"/>
        <v>0</v>
      </c>
      <c r="AB418" s="164" t="str">
        <f>VLOOKUP(I418,'3-Productie normen'!A:N,10,FALSE)</f>
        <v>S</v>
      </c>
      <c r="AC418" s="164"/>
      <c r="AE418" s="128">
        <f t="shared" si="169"/>
        <v>3060</v>
      </c>
    </row>
    <row r="419" spans="1:31" ht="14.1" customHeight="1">
      <c r="A419" s="145">
        <v>421</v>
      </c>
      <c r="B419" s="159" t="s">
        <v>291</v>
      </c>
      <c r="C419" s="625"/>
      <c r="D419" s="536" t="s">
        <v>630</v>
      </c>
      <c r="E419" s="125" t="s">
        <v>312</v>
      </c>
      <c r="F419" s="125" t="s">
        <v>334</v>
      </c>
      <c r="G419" s="125"/>
      <c r="H419" s="125"/>
      <c r="I419" s="661" t="s">
        <v>769</v>
      </c>
      <c r="J419" s="661" t="s">
        <v>529</v>
      </c>
      <c r="K419" s="545">
        <v>28</v>
      </c>
      <c r="L419" s="483">
        <v>1</v>
      </c>
      <c r="M419" s="483">
        <v>1</v>
      </c>
      <c r="N419" s="483"/>
      <c r="O419" s="483"/>
      <c r="P419" s="670">
        <v>52</v>
      </c>
      <c r="Q419" s="670"/>
      <c r="R419" s="161"/>
      <c r="S419" s="161"/>
      <c r="T419" s="162" t="e">
        <f t="shared" si="162"/>
        <v>#DIV/0!</v>
      </c>
      <c r="U419" s="162">
        <f t="shared" si="163"/>
        <v>0</v>
      </c>
      <c r="V419" s="162">
        <f t="shared" si="164"/>
        <v>0</v>
      </c>
      <c r="W419" s="162">
        <f t="shared" si="165"/>
        <v>0</v>
      </c>
      <c r="X419" s="163">
        <f>IF(P419="nio",0,IF(P419&gt;0,VLOOKUP(I419,'3-Productie normen'!A:N,VLOOKUP(P419,'3-Productie normen'!Q:R,2,FALSE),FALSE)))</f>
        <v>0</v>
      </c>
      <c r="Y419" s="163">
        <f t="shared" si="166"/>
        <v>0</v>
      </c>
      <c r="Z419" s="163">
        <f t="shared" si="167"/>
        <v>0</v>
      </c>
      <c r="AA419" s="163">
        <f t="shared" si="168"/>
        <v>0</v>
      </c>
      <c r="AB419" s="164" t="str">
        <f>VLOOKUP(I419,'3-Productie normen'!A:N,10,FALSE)</f>
        <v>B</v>
      </c>
      <c r="AC419" s="164"/>
      <c r="AE419" s="128">
        <f t="shared" si="169"/>
        <v>1456</v>
      </c>
    </row>
    <row r="420" spans="1:31" ht="14.1" customHeight="1">
      <c r="A420" s="145">
        <v>422</v>
      </c>
      <c r="B420" s="159" t="s">
        <v>291</v>
      </c>
      <c r="C420" s="625"/>
      <c r="D420" s="536" t="s">
        <v>631</v>
      </c>
      <c r="E420" s="125" t="s">
        <v>312</v>
      </c>
      <c r="F420" s="125" t="s">
        <v>334</v>
      </c>
      <c r="G420" s="125"/>
      <c r="H420" s="125"/>
      <c r="I420" s="160" t="s">
        <v>769</v>
      </c>
      <c r="J420" s="160" t="s">
        <v>529</v>
      </c>
      <c r="K420" s="545">
        <v>16</v>
      </c>
      <c r="L420" s="483">
        <v>1</v>
      </c>
      <c r="M420" s="483">
        <v>1</v>
      </c>
      <c r="N420" s="483"/>
      <c r="O420" s="483"/>
      <c r="P420" s="670">
        <v>52</v>
      </c>
      <c r="Q420" s="670"/>
      <c r="R420" s="161"/>
      <c r="S420" s="161"/>
      <c r="T420" s="162" t="e">
        <f t="shared" si="162"/>
        <v>#DIV/0!</v>
      </c>
      <c r="U420" s="162">
        <f t="shared" si="163"/>
        <v>0</v>
      </c>
      <c r="V420" s="162">
        <f t="shared" si="164"/>
        <v>0</v>
      </c>
      <c r="W420" s="162">
        <f t="shared" si="165"/>
        <v>0</v>
      </c>
      <c r="X420" s="163">
        <f>IF(P420="nio",0,IF(P420&gt;0,VLOOKUP(I420,'3-Productie normen'!A:N,VLOOKUP(P420,'3-Productie normen'!Q:R,2,FALSE),FALSE)))</f>
        <v>0</v>
      </c>
      <c r="Y420" s="163">
        <f t="shared" si="166"/>
        <v>0</v>
      </c>
      <c r="Z420" s="163">
        <f t="shared" si="167"/>
        <v>0</v>
      </c>
      <c r="AA420" s="163">
        <f t="shared" si="168"/>
        <v>0</v>
      </c>
      <c r="AB420" s="164" t="str">
        <f>VLOOKUP(I420,'3-Productie normen'!A:N,10,FALSE)</f>
        <v>B</v>
      </c>
      <c r="AC420" s="164"/>
      <c r="AE420" s="128">
        <f t="shared" si="169"/>
        <v>832</v>
      </c>
    </row>
    <row r="421" spans="1:31" ht="14.1" customHeight="1">
      <c r="A421" s="145">
        <v>423</v>
      </c>
      <c r="B421" s="159" t="s">
        <v>291</v>
      </c>
      <c r="C421" s="625"/>
      <c r="D421" s="536" t="s">
        <v>632</v>
      </c>
      <c r="E421" s="125" t="s">
        <v>312</v>
      </c>
      <c r="F421" s="125" t="s">
        <v>334</v>
      </c>
      <c r="G421" s="125"/>
      <c r="H421" s="125"/>
      <c r="I421" s="159" t="s">
        <v>769</v>
      </c>
      <c r="J421" s="160" t="s">
        <v>529</v>
      </c>
      <c r="K421" s="545">
        <v>17</v>
      </c>
      <c r="L421" s="483">
        <v>1</v>
      </c>
      <c r="M421" s="483">
        <v>1</v>
      </c>
      <c r="N421" s="483"/>
      <c r="O421" s="483"/>
      <c r="P421" s="670">
        <v>52</v>
      </c>
      <c r="Q421" s="670"/>
      <c r="R421" s="161"/>
      <c r="S421" s="161"/>
      <c r="T421" s="162" t="e">
        <f t="shared" si="162"/>
        <v>#DIV/0!</v>
      </c>
      <c r="U421" s="162">
        <f t="shared" si="163"/>
        <v>0</v>
      </c>
      <c r="V421" s="162">
        <f t="shared" si="164"/>
        <v>0</v>
      </c>
      <c r="W421" s="162">
        <f t="shared" si="165"/>
        <v>0</v>
      </c>
      <c r="X421" s="163">
        <f>IF(P421="nio",0,IF(P421&gt;0,VLOOKUP(I421,'3-Productie normen'!A:N,VLOOKUP(P421,'3-Productie normen'!Q:R,2,FALSE),FALSE)))</f>
        <v>0</v>
      </c>
      <c r="Y421" s="163">
        <f t="shared" si="166"/>
        <v>0</v>
      </c>
      <c r="Z421" s="163">
        <f t="shared" si="167"/>
        <v>0</v>
      </c>
      <c r="AA421" s="163">
        <f t="shared" si="168"/>
        <v>0</v>
      </c>
      <c r="AB421" s="164" t="str">
        <f>VLOOKUP(I421,'3-Productie normen'!A:N,10,FALSE)</f>
        <v>B</v>
      </c>
      <c r="AC421" s="164"/>
      <c r="AE421" s="128">
        <f t="shared" si="169"/>
        <v>884</v>
      </c>
    </row>
    <row r="422" spans="1:31" ht="14.1" customHeight="1">
      <c r="A422" s="145">
        <v>424</v>
      </c>
      <c r="B422" s="159" t="s">
        <v>291</v>
      </c>
      <c r="C422" s="625"/>
      <c r="D422" s="536" t="s">
        <v>633</v>
      </c>
      <c r="E422" s="125" t="s">
        <v>312</v>
      </c>
      <c r="F422" s="125" t="s">
        <v>334</v>
      </c>
      <c r="G422" s="125"/>
      <c r="H422" s="125"/>
      <c r="I422" s="159" t="s">
        <v>769</v>
      </c>
      <c r="J422" s="160" t="s">
        <v>308</v>
      </c>
      <c r="K422" s="545">
        <v>17</v>
      </c>
      <c r="L422" s="483">
        <v>1</v>
      </c>
      <c r="M422" s="483">
        <v>1</v>
      </c>
      <c r="N422" s="483"/>
      <c r="O422" s="483"/>
      <c r="P422" s="670">
        <v>52</v>
      </c>
      <c r="Q422" s="670"/>
      <c r="R422" s="161"/>
      <c r="S422" s="161"/>
      <c r="T422" s="162" t="e">
        <f t="shared" si="162"/>
        <v>#DIV/0!</v>
      </c>
      <c r="U422" s="162">
        <f t="shared" si="163"/>
        <v>0</v>
      </c>
      <c r="V422" s="162">
        <f t="shared" si="164"/>
        <v>0</v>
      </c>
      <c r="W422" s="162">
        <f t="shared" si="165"/>
        <v>0</v>
      </c>
      <c r="X422" s="163">
        <f>IF(P422="nio",0,IF(P422&gt;0,VLOOKUP(I422,'3-Productie normen'!A:N,VLOOKUP(P422,'3-Productie normen'!Q:R,2,FALSE),FALSE)))</f>
        <v>0</v>
      </c>
      <c r="Y422" s="163">
        <f t="shared" si="166"/>
        <v>0</v>
      </c>
      <c r="Z422" s="163">
        <f t="shared" si="167"/>
        <v>0</v>
      </c>
      <c r="AA422" s="163">
        <f t="shared" si="168"/>
        <v>0</v>
      </c>
      <c r="AB422" s="164" t="str">
        <f>VLOOKUP(I422,'3-Productie normen'!A:N,10,FALSE)</f>
        <v>B</v>
      </c>
      <c r="AC422" s="164"/>
      <c r="AE422" s="128">
        <f t="shared" si="169"/>
        <v>884</v>
      </c>
    </row>
    <row r="423" spans="1:31" ht="14.1" customHeight="1">
      <c r="A423" s="145">
        <v>425</v>
      </c>
      <c r="B423" s="159" t="s">
        <v>291</v>
      </c>
      <c r="C423" s="625"/>
      <c r="D423" s="536" t="s">
        <v>634</v>
      </c>
      <c r="E423" s="125" t="s">
        <v>312</v>
      </c>
      <c r="F423" s="125" t="s">
        <v>334</v>
      </c>
      <c r="G423" s="125"/>
      <c r="H423" s="125"/>
      <c r="I423" s="159" t="s">
        <v>769</v>
      </c>
      <c r="J423" s="160" t="s">
        <v>529</v>
      </c>
      <c r="K423" s="545">
        <v>17</v>
      </c>
      <c r="L423" s="483">
        <v>1</v>
      </c>
      <c r="M423" s="483">
        <v>1</v>
      </c>
      <c r="N423" s="483"/>
      <c r="O423" s="483"/>
      <c r="P423" s="670">
        <v>52</v>
      </c>
      <c r="Q423" s="670"/>
      <c r="R423" s="161"/>
      <c r="S423" s="161"/>
      <c r="T423" s="162" t="e">
        <f t="shared" si="162"/>
        <v>#DIV/0!</v>
      </c>
      <c r="U423" s="162">
        <f t="shared" si="163"/>
        <v>0</v>
      </c>
      <c r="V423" s="162">
        <f t="shared" si="164"/>
        <v>0</v>
      </c>
      <c r="W423" s="162">
        <f t="shared" si="165"/>
        <v>0</v>
      </c>
      <c r="X423" s="163">
        <f>IF(P423="nio",0,IF(P423&gt;0,VLOOKUP(I423,'3-Productie normen'!A:N,VLOOKUP(P423,'3-Productie normen'!Q:R,2,FALSE),FALSE)))</f>
        <v>0</v>
      </c>
      <c r="Y423" s="163">
        <f t="shared" si="166"/>
        <v>0</v>
      </c>
      <c r="Z423" s="163">
        <f t="shared" si="167"/>
        <v>0</v>
      </c>
      <c r="AA423" s="163">
        <f t="shared" si="168"/>
        <v>0</v>
      </c>
      <c r="AB423" s="164" t="str">
        <f>VLOOKUP(I423,'3-Productie normen'!A:N,10,FALSE)</f>
        <v>B</v>
      </c>
      <c r="AC423" s="164"/>
      <c r="AE423" s="128">
        <f t="shared" si="169"/>
        <v>884</v>
      </c>
    </row>
    <row r="424" spans="1:31" ht="14.1" customHeight="1">
      <c r="A424" s="145">
        <v>426</v>
      </c>
      <c r="B424" s="159" t="s">
        <v>291</v>
      </c>
      <c r="C424" s="625"/>
      <c r="D424" s="536" t="s">
        <v>635</v>
      </c>
      <c r="E424" s="125" t="s">
        <v>312</v>
      </c>
      <c r="F424" s="125" t="s">
        <v>334</v>
      </c>
      <c r="G424" s="125"/>
      <c r="H424" s="125"/>
      <c r="I424" s="159" t="s">
        <v>769</v>
      </c>
      <c r="J424" s="160" t="s">
        <v>529</v>
      </c>
      <c r="K424" s="545">
        <v>17</v>
      </c>
      <c r="L424" s="483">
        <v>1</v>
      </c>
      <c r="M424" s="483">
        <v>1</v>
      </c>
      <c r="N424" s="483"/>
      <c r="O424" s="483"/>
      <c r="P424" s="670">
        <v>52</v>
      </c>
      <c r="Q424" s="670"/>
      <c r="R424" s="161"/>
      <c r="S424" s="161"/>
      <c r="T424" s="162" t="e">
        <f t="shared" si="162"/>
        <v>#DIV/0!</v>
      </c>
      <c r="U424" s="162">
        <f t="shared" si="163"/>
        <v>0</v>
      </c>
      <c r="V424" s="162">
        <f t="shared" si="164"/>
        <v>0</v>
      </c>
      <c r="W424" s="162">
        <f t="shared" si="165"/>
        <v>0</v>
      </c>
      <c r="X424" s="163">
        <f>IF(P424="nio",0,IF(P424&gt;0,VLOOKUP(I424,'3-Productie normen'!A:N,VLOOKUP(P424,'3-Productie normen'!Q:R,2,FALSE),FALSE)))</f>
        <v>0</v>
      </c>
      <c r="Y424" s="163">
        <f t="shared" si="166"/>
        <v>0</v>
      </c>
      <c r="Z424" s="163">
        <f t="shared" si="167"/>
        <v>0</v>
      </c>
      <c r="AA424" s="163">
        <f t="shared" si="168"/>
        <v>0</v>
      </c>
      <c r="AB424" s="164" t="str">
        <f>VLOOKUP(I424,'3-Productie normen'!A:N,10,FALSE)</f>
        <v>B</v>
      </c>
      <c r="AC424" s="164"/>
      <c r="AE424" s="128">
        <f t="shared" si="169"/>
        <v>884</v>
      </c>
    </row>
    <row r="425" spans="1:31" ht="14.1" customHeight="1">
      <c r="A425" s="145">
        <v>427</v>
      </c>
      <c r="B425" s="159" t="s">
        <v>291</v>
      </c>
      <c r="C425" s="625"/>
      <c r="D425" s="536" t="s">
        <v>636</v>
      </c>
      <c r="E425" s="125" t="s">
        <v>312</v>
      </c>
      <c r="F425" s="125" t="s">
        <v>334</v>
      </c>
      <c r="G425" s="125"/>
      <c r="H425" s="125"/>
      <c r="I425" s="125" t="s">
        <v>769</v>
      </c>
      <c r="J425" s="160" t="s">
        <v>529</v>
      </c>
      <c r="K425" s="545">
        <v>17</v>
      </c>
      <c r="L425" s="483">
        <v>1</v>
      </c>
      <c r="M425" s="483">
        <v>1</v>
      </c>
      <c r="N425" s="483"/>
      <c r="O425" s="483"/>
      <c r="P425" s="670">
        <v>52</v>
      </c>
      <c r="Q425" s="670"/>
      <c r="R425" s="161"/>
      <c r="S425" s="161"/>
      <c r="T425" s="162" t="e">
        <f t="shared" si="162"/>
        <v>#DIV/0!</v>
      </c>
      <c r="U425" s="162">
        <f t="shared" si="163"/>
        <v>0</v>
      </c>
      <c r="V425" s="162">
        <f t="shared" si="164"/>
        <v>0</v>
      </c>
      <c r="W425" s="162">
        <f t="shared" si="165"/>
        <v>0</v>
      </c>
      <c r="X425" s="163">
        <f>IF(P425="nio",0,IF(P425&gt;0,VLOOKUP(I425,'3-Productie normen'!A:N,VLOOKUP(P425,'3-Productie normen'!Q:R,2,FALSE),FALSE)))</f>
        <v>0</v>
      </c>
      <c r="Y425" s="163">
        <f t="shared" si="166"/>
        <v>0</v>
      </c>
      <c r="Z425" s="163">
        <f t="shared" si="167"/>
        <v>0</v>
      </c>
      <c r="AA425" s="163">
        <f t="shared" si="168"/>
        <v>0</v>
      </c>
      <c r="AB425" s="164" t="str">
        <f>VLOOKUP(I425,'3-Productie normen'!A:N,10,FALSE)</f>
        <v>B</v>
      </c>
      <c r="AC425" s="164"/>
      <c r="AE425" s="128">
        <f t="shared" si="169"/>
        <v>884</v>
      </c>
    </row>
    <row r="426" spans="1:31" ht="14.1" customHeight="1">
      <c r="A426" s="145">
        <v>428</v>
      </c>
      <c r="B426" s="159" t="s">
        <v>291</v>
      </c>
      <c r="C426" s="625"/>
      <c r="D426" s="536" t="s">
        <v>637</v>
      </c>
      <c r="E426" s="125" t="s">
        <v>312</v>
      </c>
      <c r="F426" s="125" t="s">
        <v>334</v>
      </c>
      <c r="G426" s="125"/>
      <c r="H426" s="125"/>
      <c r="I426" s="213" t="s">
        <v>769</v>
      </c>
      <c r="J426" s="160" t="s">
        <v>529</v>
      </c>
      <c r="K426" s="545">
        <v>17</v>
      </c>
      <c r="L426" s="483">
        <v>1</v>
      </c>
      <c r="M426" s="483">
        <v>1</v>
      </c>
      <c r="N426" s="483"/>
      <c r="O426" s="483"/>
      <c r="P426" s="670">
        <v>52</v>
      </c>
      <c r="Q426" s="670"/>
      <c r="R426" s="161"/>
      <c r="S426" s="161"/>
      <c r="T426" s="162" t="e">
        <f t="shared" si="162"/>
        <v>#DIV/0!</v>
      </c>
      <c r="U426" s="162">
        <f t="shared" si="163"/>
        <v>0</v>
      </c>
      <c r="V426" s="162">
        <f t="shared" si="164"/>
        <v>0</v>
      </c>
      <c r="W426" s="162">
        <f t="shared" si="165"/>
        <v>0</v>
      </c>
      <c r="X426" s="163">
        <f>IF(P426="nio",0,IF(P426&gt;0,VLOOKUP(I426,'3-Productie normen'!A:N,VLOOKUP(P426,'3-Productie normen'!Q:R,2,FALSE),FALSE)))</f>
        <v>0</v>
      </c>
      <c r="Y426" s="163">
        <f t="shared" si="166"/>
        <v>0</v>
      </c>
      <c r="Z426" s="163">
        <f t="shared" si="167"/>
        <v>0</v>
      </c>
      <c r="AA426" s="163">
        <f t="shared" si="168"/>
        <v>0</v>
      </c>
      <c r="AB426" s="164" t="str">
        <f>VLOOKUP(I426,'3-Productie normen'!A:N,10,FALSE)</f>
        <v>B</v>
      </c>
      <c r="AC426" s="164"/>
      <c r="AE426" s="128">
        <f t="shared" si="169"/>
        <v>884</v>
      </c>
    </row>
    <row r="427" spans="1:31" ht="14.1" customHeight="1">
      <c r="A427" s="145">
        <v>429</v>
      </c>
      <c r="B427" s="159" t="s">
        <v>291</v>
      </c>
      <c r="C427" s="625"/>
      <c r="D427" s="536" t="s">
        <v>638</v>
      </c>
      <c r="E427" s="125" t="s">
        <v>312</v>
      </c>
      <c r="F427" s="125" t="s">
        <v>334</v>
      </c>
      <c r="G427" s="125"/>
      <c r="H427" s="125"/>
      <c r="I427" s="169" t="s">
        <v>769</v>
      </c>
      <c r="J427" s="160" t="s">
        <v>529</v>
      </c>
      <c r="K427" s="545">
        <v>17</v>
      </c>
      <c r="L427" s="483">
        <v>1</v>
      </c>
      <c r="M427" s="483">
        <v>1</v>
      </c>
      <c r="N427" s="483"/>
      <c r="O427" s="483"/>
      <c r="P427" s="670">
        <v>52</v>
      </c>
      <c r="Q427" s="670"/>
      <c r="R427" s="161"/>
      <c r="S427" s="161"/>
      <c r="T427" s="162" t="e">
        <f t="shared" si="162"/>
        <v>#DIV/0!</v>
      </c>
      <c r="U427" s="162">
        <f t="shared" si="163"/>
        <v>0</v>
      </c>
      <c r="V427" s="162">
        <f t="shared" si="164"/>
        <v>0</v>
      </c>
      <c r="W427" s="162">
        <f t="shared" si="165"/>
        <v>0</v>
      </c>
      <c r="X427" s="163">
        <f>IF(P427="nio",0,IF(P427&gt;0,VLOOKUP(I427,'3-Productie normen'!A:N,VLOOKUP(P427,'3-Productie normen'!Q:R,2,FALSE),FALSE)))</f>
        <v>0</v>
      </c>
      <c r="Y427" s="163">
        <f t="shared" si="166"/>
        <v>0</v>
      </c>
      <c r="Z427" s="163">
        <f t="shared" si="167"/>
        <v>0</v>
      </c>
      <c r="AA427" s="163">
        <f t="shared" si="168"/>
        <v>0</v>
      </c>
      <c r="AB427" s="164" t="str">
        <f>VLOOKUP(I427,'3-Productie normen'!A:N,10,FALSE)</f>
        <v>B</v>
      </c>
      <c r="AC427" s="164"/>
      <c r="AE427" s="128">
        <f t="shared" si="169"/>
        <v>884</v>
      </c>
    </row>
    <row r="428" spans="1:31" ht="14.1" customHeight="1">
      <c r="A428" s="145">
        <v>430</v>
      </c>
      <c r="B428" s="159" t="s">
        <v>291</v>
      </c>
      <c r="C428" s="625"/>
      <c r="D428" s="536" t="s">
        <v>639</v>
      </c>
      <c r="E428" s="125" t="s">
        <v>312</v>
      </c>
      <c r="F428" s="125" t="s">
        <v>334</v>
      </c>
      <c r="G428" s="125"/>
      <c r="H428" s="125"/>
      <c r="I428" s="169" t="s">
        <v>769</v>
      </c>
      <c r="J428" s="160" t="s">
        <v>529</v>
      </c>
      <c r="K428" s="545">
        <v>17</v>
      </c>
      <c r="L428" s="483">
        <v>1</v>
      </c>
      <c r="M428" s="483">
        <v>1</v>
      </c>
      <c r="N428" s="483"/>
      <c r="O428" s="483"/>
      <c r="P428" s="670">
        <v>52</v>
      </c>
      <c r="Q428" s="670"/>
      <c r="R428" s="161"/>
      <c r="S428" s="161"/>
      <c r="T428" s="162" t="e">
        <f t="shared" si="162"/>
        <v>#DIV/0!</v>
      </c>
      <c r="U428" s="162">
        <f t="shared" si="163"/>
        <v>0</v>
      </c>
      <c r="V428" s="162">
        <f t="shared" si="164"/>
        <v>0</v>
      </c>
      <c r="W428" s="162">
        <f t="shared" si="165"/>
        <v>0</v>
      </c>
      <c r="X428" s="163">
        <f>IF(P428="nio",0,IF(P428&gt;0,VLOOKUP(I428,'3-Productie normen'!A:N,VLOOKUP(P428,'3-Productie normen'!Q:R,2,FALSE),FALSE)))</f>
        <v>0</v>
      </c>
      <c r="Y428" s="163">
        <f t="shared" si="166"/>
        <v>0</v>
      </c>
      <c r="Z428" s="163">
        <f t="shared" si="167"/>
        <v>0</v>
      </c>
      <c r="AA428" s="163">
        <f t="shared" si="168"/>
        <v>0</v>
      </c>
      <c r="AB428" s="164" t="str">
        <f>VLOOKUP(I428,'3-Productie normen'!A:N,10,FALSE)</f>
        <v>B</v>
      </c>
      <c r="AC428" s="164"/>
      <c r="AE428" s="128">
        <f t="shared" si="169"/>
        <v>884</v>
      </c>
    </row>
    <row r="429" spans="1:31" ht="14.1" customHeight="1">
      <c r="A429" s="145">
        <v>431</v>
      </c>
      <c r="B429" s="159" t="s">
        <v>291</v>
      </c>
      <c r="C429" s="625"/>
      <c r="D429" s="536" t="s">
        <v>640</v>
      </c>
      <c r="E429" s="125" t="s">
        <v>312</v>
      </c>
      <c r="F429" s="125" t="s">
        <v>334</v>
      </c>
      <c r="G429" s="125"/>
      <c r="H429" s="125"/>
      <c r="I429" s="169" t="s">
        <v>769</v>
      </c>
      <c r="J429" s="160" t="s">
        <v>529</v>
      </c>
      <c r="K429" s="545">
        <v>17</v>
      </c>
      <c r="L429" s="483">
        <v>1</v>
      </c>
      <c r="M429" s="483">
        <v>1</v>
      </c>
      <c r="N429" s="483"/>
      <c r="O429" s="483"/>
      <c r="P429" s="670">
        <v>52</v>
      </c>
      <c r="Q429" s="670"/>
      <c r="R429" s="161"/>
      <c r="S429" s="161"/>
      <c r="T429" s="162" t="e">
        <f t="shared" si="162"/>
        <v>#DIV/0!</v>
      </c>
      <c r="U429" s="162">
        <f t="shared" si="163"/>
        <v>0</v>
      </c>
      <c r="V429" s="162">
        <f t="shared" si="164"/>
        <v>0</v>
      </c>
      <c r="W429" s="162">
        <f t="shared" si="165"/>
        <v>0</v>
      </c>
      <c r="X429" s="163">
        <f>IF(P429="nio",0,IF(P429&gt;0,VLOOKUP(I429,'3-Productie normen'!A:N,VLOOKUP(P429,'3-Productie normen'!Q:R,2,FALSE),FALSE)))</f>
        <v>0</v>
      </c>
      <c r="Y429" s="163">
        <f t="shared" si="166"/>
        <v>0</v>
      </c>
      <c r="Z429" s="163">
        <f t="shared" si="167"/>
        <v>0</v>
      </c>
      <c r="AA429" s="163">
        <f t="shared" si="168"/>
        <v>0</v>
      </c>
      <c r="AB429" s="164" t="str">
        <f>VLOOKUP(I429,'3-Productie normen'!A:N,10,FALSE)</f>
        <v>B</v>
      </c>
      <c r="AC429" s="164"/>
      <c r="AE429" s="128">
        <f t="shared" si="169"/>
        <v>884</v>
      </c>
    </row>
    <row r="430" spans="1:31" ht="14.1" customHeight="1">
      <c r="A430" s="145">
        <v>432</v>
      </c>
      <c r="B430" s="159" t="s">
        <v>291</v>
      </c>
      <c r="C430" s="625"/>
      <c r="D430" s="536" t="s">
        <v>641</v>
      </c>
      <c r="E430" s="125" t="s">
        <v>312</v>
      </c>
      <c r="F430" s="125" t="s">
        <v>334</v>
      </c>
      <c r="G430" s="125"/>
      <c r="H430" s="125"/>
      <c r="I430" s="169" t="s">
        <v>769</v>
      </c>
      <c r="J430" s="160" t="s">
        <v>529</v>
      </c>
      <c r="K430" s="545">
        <v>21</v>
      </c>
      <c r="L430" s="483">
        <v>1</v>
      </c>
      <c r="M430" s="483">
        <v>1</v>
      </c>
      <c r="N430" s="483"/>
      <c r="O430" s="483"/>
      <c r="P430" s="670">
        <v>52</v>
      </c>
      <c r="Q430" s="670"/>
      <c r="R430" s="161"/>
      <c r="S430" s="161"/>
      <c r="T430" s="162" t="e">
        <f t="shared" si="162"/>
        <v>#DIV/0!</v>
      </c>
      <c r="U430" s="162">
        <f t="shared" si="163"/>
        <v>0</v>
      </c>
      <c r="V430" s="162">
        <f t="shared" si="164"/>
        <v>0</v>
      </c>
      <c r="W430" s="162">
        <f t="shared" si="165"/>
        <v>0</v>
      </c>
      <c r="X430" s="163">
        <f>IF(P430="nio",0,IF(P430&gt;0,VLOOKUP(I430,'3-Productie normen'!A:N,VLOOKUP(P430,'3-Productie normen'!Q:R,2,FALSE),FALSE)))</f>
        <v>0</v>
      </c>
      <c r="Y430" s="163">
        <f t="shared" si="166"/>
        <v>0</v>
      </c>
      <c r="Z430" s="163">
        <f t="shared" si="167"/>
        <v>0</v>
      </c>
      <c r="AA430" s="163">
        <f t="shared" si="168"/>
        <v>0</v>
      </c>
      <c r="AB430" s="164" t="str">
        <f>VLOOKUP(I430,'3-Productie normen'!A:N,10,FALSE)</f>
        <v>B</v>
      </c>
      <c r="AC430" s="164"/>
      <c r="AE430" s="128">
        <f t="shared" si="169"/>
        <v>1092</v>
      </c>
    </row>
    <row r="431" spans="1:31" ht="14.1" customHeight="1">
      <c r="A431" s="145">
        <v>433</v>
      </c>
      <c r="B431" s="159" t="s">
        <v>291</v>
      </c>
      <c r="C431" s="625"/>
      <c r="D431" s="536" t="s">
        <v>642</v>
      </c>
      <c r="E431" s="125" t="s">
        <v>507</v>
      </c>
      <c r="F431" s="125" t="s">
        <v>406</v>
      </c>
      <c r="G431" s="125"/>
      <c r="H431" s="125"/>
      <c r="I431" s="169" t="s">
        <v>749</v>
      </c>
      <c r="J431" s="160" t="s">
        <v>354</v>
      </c>
      <c r="K431" s="545">
        <v>3</v>
      </c>
      <c r="L431" s="483">
        <v>1</v>
      </c>
      <c r="M431" s="483">
        <v>1</v>
      </c>
      <c r="N431" s="483"/>
      <c r="O431" s="483"/>
      <c r="P431" s="670">
        <v>52</v>
      </c>
      <c r="Q431" s="670"/>
      <c r="R431" s="161"/>
      <c r="S431" s="161"/>
      <c r="T431" s="162" t="e">
        <f t="shared" si="162"/>
        <v>#DIV/0!</v>
      </c>
      <c r="U431" s="162">
        <f t="shared" si="163"/>
        <v>0</v>
      </c>
      <c r="V431" s="162">
        <f t="shared" si="164"/>
        <v>0</v>
      </c>
      <c r="W431" s="162">
        <f t="shared" si="165"/>
        <v>0</v>
      </c>
      <c r="X431" s="163">
        <f>IF(P431="nio",0,IF(P431&gt;0,VLOOKUP(I431,'3-Productie normen'!A:N,VLOOKUP(P431,'3-Productie normen'!Q:R,2,FALSE),FALSE)))</f>
        <v>0</v>
      </c>
      <c r="Y431" s="163">
        <f t="shared" si="166"/>
        <v>0</v>
      </c>
      <c r="Z431" s="163">
        <f t="shared" si="167"/>
        <v>0</v>
      </c>
      <c r="AA431" s="163">
        <f t="shared" si="168"/>
        <v>0</v>
      </c>
      <c r="AB431" s="164" t="str">
        <f>VLOOKUP(I431,'3-Productie normen'!A:N,10,FALSE)</f>
        <v>V</v>
      </c>
      <c r="AC431" s="164"/>
      <c r="AE431" s="128">
        <f t="shared" si="169"/>
        <v>156</v>
      </c>
    </row>
    <row r="432" spans="1:31" ht="14.1" customHeight="1">
      <c r="A432" s="145">
        <v>434</v>
      </c>
      <c r="B432" s="159" t="s">
        <v>291</v>
      </c>
      <c r="C432" s="625"/>
      <c r="D432" s="536" t="s">
        <v>643</v>
      </c>
      <c r="E432" s="125" t="s">
        <v>312</v>
      </c>
      <c r="F432" s="125" t="s">
        <v>334</v>
      </c>
      <c r="G432" s="125"/>
      <c r="H432" s="125"/>
      <c r="I432" s="169" t="s">
        <v>769</v>
      </c>
      <c r="J432" s="160" t="s">
        <v>529</v>
      </c>
      <c r="K432" s="545">
        <v>17</v>
      </c>
      <c r="L432" s="483">
        <v>1</v>
      </c>
      <c r="M432" s="483">
        <v>1</v>
      </c>
      <c r="N432" s="483"/>
      <c r="O432" s="483"/>
      <c r="P432" s="670">
        <v>52</v>
      </c>
      <c r="Q432" s="670"/>
      <c r="R432" s="161"/>
      <c r="S432" s="161"/>
      <c r="T432" s="162" t="e">
        <f t="shared" si="162"/>
        <v>#DIV/0!</v>
      </c>
      <c r="U432" s="162">
        <f t="shared" si="163"/>
        <v>0</v>
      </c>
      <c r="V432" s="162">
        <f t="shared" si="164"/>
        <v>0</v>
      </c>
      <c r="W432" s="162">
        <f t="shared" si="165"/>
        <v>0</v>
      </c>
      <c r="X432" s="163">
        <f>IF(P432="nio",0,IF(P432&gt;0,VLOOKUP(I432,'3-Productie normen'!A:N,VLOOKUP(P432,'3-Productie normen'!Q:R,2,FALSE),FALSE)))</f>
        <v>0</v>
      </c>
      <c r="Y432" s="163">
        <f t="shared" si="166"/>
        <v>0</v>
      </c>
      <c r="Z432" s="163">
        <f t="shared" si="167"/>
        <v>0</v>
      </c>
      <c r="AA432" s="163">
        <f t="shared" si="168"/>
        <v>0</v>
      </c>
      <c r="AB432" s="164" t="str">
        <f>VLOOKUP(I432,'3-Productie normen'!A:N,10,FALSE)</f>
        <v>B</v>
      </c>
      <c r="AC432" s="164"/>
      <c r="AE432" s="128">
        <f t="shared" si="169"/>
        <v>884</v>
      </c>
    </row>
    <row r="433" spans="1:31" ht="14.1" customHeight="1">
      <c r="A433" s="145">
        <v>435</v>
      </c>
      <c r="B433" s="159" t="s">
        <v>291</v>
      </c>
      <c r="C433" s="625"/>
      <c r="D433" s="536" t="s">
        <v>644</v>
      </c>
      <c r="E433" s="125" t="s">
        <v>312</v>
      </c>
      <c r="F433" s="125" t="s">
        <v>334</v>
      </c>
      <c r="G433" s="125"/>
      <c r="H433" s="125"/>
      <c r="I433" s="169" t="s">
        <v>769</v>
      </c>
      <c r="J433" s="160" t="s">
        <v>529</v>
      </c>
      <c r="K433" s="545">
        <v>17</v>
      </c>
      <c r="L433" s="483">
        <v>1</v>
      </c>
      <c r="M433" s="483">
        <v>1</v>
      </c>
      <c r="N433" s="483"/>
      <c r="O433" s="483"/>
      <c r="P433" s="670">
        <v>52</v>
      </c>
      <c r="Q433" s="670"/>
      <c r="R433" s="161"/>
      <c r="S433" s="161"/>
      <c r="T433" s="162" t="e">
        <f t="shared" si="162"/>
        <v>#DIV/0!</v>
      </c>
      <c r="U433" s="162">
        <f t="shared" si="163"/>
        <v>0</v>
      </c>
      <c r="V433" s="162">
        <f t="shared" si="164"/>
        <v>0</v>
      </c>
      <c r="W433" s="162">
        <f t="shared" si="165"/>
        <v>0</v>
      </c>
      <c r="X433" s="163">
        <f>IF(P433="nio",0,IF(P433&gt;0,VLOOKUP(I433,'3-Productie normen'!A:N,VLOOKUP(P433,'3-Productie normen'!Q:R,2,FALSE),FALSE)))</f>
        <v>0</v>
      </c>
      <c r="Y433" s="163">
        <f t="shared" si="166"/>
        <v>0</v>
      </c>
      <c r="Z433" s="163">
        <f t="shared" si="167"/>
        <v>0</v>
      </c>
      <c r="AA433" s="163">
        <f t="shared" si="168"/>
        <v>0</v>
      </c>
      <c r="AB433" s="164" t="str">
        <f>VLOOKUP(I433,'3-Productie normen'!A:N,10,FALSE)</f>
        <v>B</v>
      </c>
      <c r="AC433" s="164"/>
      <c r="AE433" s="128">
        <f t="shared" si="169"/>
        <v>884</v>
      </c>
    </row>
    <row r="434" spans="1:31" ht="14.1" customHeight="1">
      <c r="A434" s="145">
        <v>436</v>
      </c>
      <c r="B434" s="159" t="s">
        <v>291</v>
      </c>
      <c r="C434" s="625"/>
      <c r="D434" s="536" t="s">
        <v>645</v>
      </c>
      <c r="E434" s="125" t="s">
        <v>312</v>
      </c>
      <c r="F434" s="125" t="s">
        <v>334</v>
      </c>
      <c r="G434" s="125"/>
      <c r="H434" s="125"/>
      <c r="I434" s="169" t="s">
        <v>769</v>
      </c>
      <c r="J434" s="160" t="s">
        <v>529</v>
      </c>
      <c r="K434" s="545">
        <v>17</v>
      </c>
      <c r="L434" s="483">
        <v>1</v>
      </c>
      <c r="M434" s="483">
        <v>1</v>
      </c>
      <c r="N434" s="483"/>
      <c r="O434" s="483"/>
      <c r="P434" s="670">
        <v>52</v>
      </c>
      <c r="Q434" s="670"/>
      <c r="R434" s="161"/>
      <c r="S434" s="161"/>
      <c r="T434" s="162" t="e">
        <f t="shared" si="162"/>
        <v>#DIV/0!</v>
      </c>
      <c r="U434" s="162">
        <f t="shared" si="163"/>
        <v>0</v>
      </c>
      <c r="V434" s="162">
        <f t="shared" si="164"/>
        <v>0</v>
      </c>
      <c r="W434" s="162">
        <f t="shared" si="165"/>
        <v>0</v>
      </c>
      <c r="X434" s="163">
        <f>IF(P434="nio",0,IF(P434&gt;0,VLOOKUP(I434,'3-Productie normen'!A:N,VLOOKUP(P434,'3-Productie normen'!Q:R,2,FALSE),FALSE)))</f>
        <v>0</v>
      </c>
      <c r="Y434" s="163">
        <f t="shared" si="166"/>
        <v>0</v>
      </c>
      <c r="Z434" s="163">
        <f t="shared" si="167"/>
        <v>0</v>
      </c>
      <c r="AA434" s="163">
        <f t="shared" si="168"/>
        <v>0</v>
      </c>
      <c r="AB434" s="164" t="str">
        <f>VLOOKUP(I434,'3-Productie normen'!A:N,10,FALSE)</f>
        <v>B</v>
      </c>
      <c r="AC434" s="164"/>
      <c r="AE434" s="128">
        <f t="shared" si="169"/>
        <v>884</v>
      </c>
    </row>
    <row r="435" spans="1:31" ht="14.1" customHeight="1">
      <c r="A435" s="145">
        <v>437</v>
      </c>
      <c r="B435" s="159" t="s">
        <v>291</v>
      </c>
      <c r="C435" s="625"/>
      <c r="D435" s="536" t="s">
        <v>646</v>
      </c>
      <c r="E435" s="125" t="s">
        <v>312</v>
      </c>
      <c r="F435" s="125" t="s">
        <v>334</v>
      </c>
      <c r="G435" s="125"/>
      <c r="H435" s="125"/>
      <c r="I435" s="169" t="s">
        <v>769</v>
      </c>
      <c r="J435" s="160" t="s">
        <v>529</v>
      </c>
      <c r="K435" s="545">
        <v>17</v>
      </c>
      <c r="L435" s="483">
        <v>1</v>
      </c>
      <c r="M435" s="483">
        <v>1</v>
      </c>
      <c r="N435" s="483"/>
      <c r="O435" s="483"/>
      <c r="P435" s="670">
        <v>52</v>
      </c>
      <c r="Q435" s="670"/>
      <c r="R435" s="161"/>
      <c r="S435" s="161"/>
      <c r="T435" s="162" t="e">
        <f t="shared" si="162"/>
        <v>#DIV/0!</v>
      </c>
      <c r="U435" s="162">
        <f t="shared" si="163"/>
        <v>0</v>
      </c>
      <c r="V435" s="162">
        <f t="shared" si="164"/>
        <v>0</v>
      </c>
      <c r="W435" s="162">
        <f t="shared" si="165"/>
        <v>0</v>
      </c>
      <c r="X435" s="163">
        <f>IF(P435="nio",0,IF(P435&gt;0,VLOOKUP(I435,'3-Productie normen'!A:N,VLOOKUP(P435,'3-Productie normen'!Q:R,2,FALSE),FALSE)))</f>
        <v>0</v>
      </c>
      <c r="Y435" s="163">
        <f t="shared" si="166"/>
        <v>0</v>
      </c>
      <c r="Z435" s="163">
        <f t="shared" si="167"/>
        <v>0</v>
      </c>
      <c r="AA435" s="163">
        <f t="shared" si="168"/>
        <v>0</v>
      </c>
      <c r="AB435" s="164" t="str">
        <f>VLOOKUP(I435,'3-Productie normen'!A:N,10,FALSE)</f>
        <v>B</v>
      </c>
      <c r="AC435" s="164"/>
      <c r="AE435" s="128">
        <f t="shared" si="169"/>
        <v>884</v>
      </c>
    </row>
    <row r="436" spans="1:31" ht="14.1" customHeight="1">
      <c r="A436" s="145">
        <v>438</v>
      </c>
      <c r="B436" s="159" t="s">
        <v>291</v>
      </c>
      <c r="C436" s="625"/>
      <c r="D436" s="536" t="s">
        <v>647</v>
      </c>
      <c r="E436" s="125" t="s">
        <v>312</v>
      </c>
      <c r="F436" s="125" t="s">
        <v>334</v>
      </c>
      <c r="G436" s="125"/>
      <c r="H436" s="125"/>
      <c r="I436" s="169" t="s">
        <v>769</v>
      </c>
      <c r="J436" s="160" t="s">
        <v>529</v>
      </c>
      <c r="K436" s="545">
        <v>17</v>
      </c>
      <c r="L436" s="483">
        <v>1</v>
      </c>
      <c r="M436" s="483">
        <v>1</v>
      </c>
      <c r="N436" s="483"/>
      <c r="O436" s="483"/>
      <c r="P436" s="670">
        <v>52</v>
      </c>
      <c r="Q436" s="670"/>
      <c r="R436" s="161"/>
      <c r="S436" s="161"/>
      <c r="T436" s="162" t="e">
        <f t="shared" si="162"/>
        <v>#DIV/0!</v>
      </c>
      <c r="U436" s="162">
        <f t="shared" si="163"/>
        <v>0</v>
      </c>
      <c r="V436" s="162">
        <f t="shared" si="164"/>
        <v>0</v>
      </c>
      <c r="W436" s="162">
        <f t="shared" si="165"/>
        <v>0</v>
      </c>
      <c r="X436" s="163">
        <f>IF(P436="nio",0,IF(P436&gt;0,VLOOKUP(I436,'3-Productie normen'!A:N,VLOOKUP(P436,'3-Productie normen'!Q:R,2,FALSE),FALSE)))</f>
        <v>0</v>
      </c>
      <c r="Y436" s="163">
        <f t="shared" si="166"/>
        <v>0</v>
      </c>
      <c r="Z436" s="163">
        <f t="shared" si="167"/>
        <v>0</v>
      </c>
      <c r="AA436" s="163">
        <f t="shared" si="168"/>
        <v>0</v>
      </c>
      <c r="AB436" s="164" t="str">
        <f>VLOOKUP(I436,'3-Productie normen'!A:N,10,FALSE)</f>
        <v>B</v>
      </c>
      <c r="AC436" s="164"/>
      <c r="AE436" s="128">
        <f t="shared" si="169"/>
        <v>884</v>
      </c>
    </row>
    <row r="437" spans="1:31" ht="14.1" customHeight="1">
      <c r="A437" s="145">
        <v>439</v>
      </c>
      <c r="B437" s="159" t="s">
        <v>291</v>
      </c>
      <c r="C437" s="625"/>
      <c r="D437" s="536" t="s">
        <v>648</v>
      </c>
      <c r="E437" s="125" t="s">
        <v>312</v>
      </c>
      <c r="F437" s="125" t="s">
        <v>334</v>
      </c>
      <c r="G437" s="125"/>
      <c r="H437" s="125"/>
      <c r="I437" s="169" t="s">
        <v>769</v>
      </c>
      <c r="J437" s="160" t="s">
        <v>529</v>
      </c>
      <c r="K437" s="545">
        <v>18</v>
      </c>
      <c r="L437" s="483">
        <v>1</v>
      </c>
      <c r="M437" s="483">
        <v>1</v>
      </c>
      <c r="N437" s="483"/>
      <c r="O437" s="483"/>
      <c r="P437" s="670">
        <v>52</v>
      </c>
      <c r="Q437" s="670"/>
      <c r="R437" s="161"/>
      <c r="S437" s="161"/>
      <c r="T437" s="162" t="e">
        <f t="shared" si="162"/>
        <v>#DIV/0!</v>
      </c>
      <c r="U437" s="162">
        <f t="shared" si="163"/>
        <v>0</v>
      </c>
      <c r="V437" s="162">
        <f t="shared" si="164"/>
        <v>0</v>
      </c>
      <c r="W437" s="162">
        <f t="shared" si="165"/>
        <v>0</v>
      </c>
      <c r="X437" s="163">
        <f>IF(P437="nio",0,IF(P437&gt;0,VLOOKUP(I437,'3-Productie normen'!A:N,VLOOKUP(P437,'3-Productie normen'!Q:R,2,FALSE),FALSE)))</f>
        <v>0</v>
      </c>
      <c r="Y437" s="163">
        <f t="shared" si="166"/>
        <v>0</v>
      </c>
      <c r="Z437" s="163">
        <f t="shared" si="167"/>
        <v>0</v>
      </c>
      <c r="AA437" s="163">
        <f t="shared" si="168"/>
        <v>0</v>
      </c>
      <c r="AB437" s="164" t="str">
        <f>VLOOKUP(I437,'3-Productie normen'!A:N,10,FALSE)</f>
        <v>B</v>
      </c>
      <c r="AC437" s="164"/>
      <c r="AE437" s="128">
        <f t="shared" si="169"/>
        <v>936</v>
      </c>
    </row>
    <row r="438" spans="1:31" ht="14.1" customHeight="1">
      <c r="A438" s="145">
        <v>440</v>
      </c>
      <c r="B438" s="159" t="s">
        <v>291</v>
      </c>
      <c r="C438" s="625"/>
      <c r="D438" s="536" t="s">
        <v>649</v>
      </c>
      <c r="E438" s="125" t="s">
        <v>511</v>
      </c>
      <c r="F438" s="125" t="s">
        <v>318</v>
      </c>
      <c r="G438" s="125"/>
      <c r="H438" s="125"/>
      <c r="I438" s="169" t="s">
        <v>749</v>
      </c>
      <c r="J438" s="160" t="s">
        <v>529</v>
      </c>
      <c r="K438" s="545">
        <v>28</v>
      </c>
      <c r="L438" s="483">
        <v>1</v>
      </c>
      <c r="M438" s="483">
        <v>1</v>
      </c>
      <c r="N438" s="483"/>
      <c r="O438" s="483"/>
      <c r="P438" s="670">
        <v>52</v>
      </c>
      <c r="Q438" s="670"/>
      <c r="R438" s="161"/>
      <c r="S438" s="161"/>
      <c r="T438" s="162" t="e">
        <f t="shared" ref="T438:T461" si="170">IF(P438="nio",0,IF(P438&gt;0,P438*K438/X438,0))*L438</f>
        <v>#DIV/0!</v>
      </c>
      <c r="U438" s="162">
        <f t="shared" ref="U438:U461" si="171">IF(Q438&gt;0,Q438*K438/Y438,0)*M438</f>
        <v>0</v>
      </c>
      <c r="V438" s="162">
        <f t="shared" ref="V438:V461" si="172">IF(R438&gt;0,R438*K438/Z438,0)*N438</f>
        <v>0</v>
      </c>
      <c r="W438" s="162">
        <f t="shared" ref="W438:W461" si="173">IF(S438&gt;0,S438*K438/AA438,0)*O438</f>
        <v>0</v>
      </c>
      <c r="X438" s="163">
        <f>IF(P438="nio",0,IF(P438&gt;0,VLOOKUP(I438,'3-Productie normen'!A:N,VLOOKUP(P438,'3-Productie normen'!Q:R,2,FALSE),FALSE)))</f>
        <v>0</v>
      </c>
      <c r="Y438" s="163">
        <f t="shared" ref="Y438:Y461" si="174">IF(Q438&gt;0,X438*$Y$8,0)</f>
        <v>0</v>
      </c>
      <c r="Z438" s="163">
        <f t="shared" ref="Z438:Z461" si="175">IF(R438&gt;0,X438*$Z$8,0)</f>
        <v>0</v>
      </c>
      <c r="AA438" s="163">
        <f t="shared" ref="AA438:AA461" si="176">IF(S438&gt;0,X438*$AA$8,0)</f>
        <v>0</v>
      </c>
      <c r="AB438" s="164" t="str">
        <f>VLOOKUP(I438,'3-Productie normen'!A:N,10,FALSE)</f>
        <v>V</v>
      </c>
      <c r="AC438" s="164"/>
      <c r="AE438" s="128">
        <f t="shared" si="169"/>
        <v>1456</v>
      </c>
    </row>
    <row r="439" spans="1:31" ht="14.1" customHeight="1">
      <c r="A439" s="145">
        <v>441</v>
      </c>
      <c r="B439" s="159" t="s">
        <v>291</v>
      </c>
      <c r="C439" s="625"/>
      <c r="D439" s="536"/>
      <c r="E439" s="125" t="s">
        <v>466</v>
      </c>
      <c r="F439" s="125" t="s">
        <v>650</v>
      </c>
      <c r="G439" s="125"/>
      <c r="H439" s="125"/>
      <c r="I439" s="159" t="s">
        <v>217</v>
      </c>
      <c r="J439" s="160" t="s">
        <v>651</v>
      </c>
      <c r="K439" s="545">
        <v>2</v>
      </c>
      <c r="L439" s="483">
        <v>1</v>
      </c>
      <c r="M439" s="483">
        <v>1</v>
      </c>
      <c r="N439" s="483"/>
      <c r="O439" s="483"/>
      <c r="P439" s="670">
        <v>255</v>
      </c>
      <c r="Q439" s="670"/>
      <c r="R439" s="161"/>
      <c r="S439" s="161"/>
      <c r="T439" s="162" t="e">
        <f t="shared" si="170"/>
        <v>#DIV/0!</v>
      </c>
      <c r="U439" s="162">
        <f t="shared" si="171"/>
        <v>0</v>
      </c>
      <c r="V439" s="162">
        <f t="shared" si="172"/>
        <v>0</v>
      </c>
      <c r="W439" s="162">
        <f t="shared" si="173"/>
        <v>0</v>
      </c>
      <c r="X439" s="163">
        <f>IF(P439="nio",0,IF(P439&gt;0,VLOOKUP(I439,'3-Productie normen'!A:N,VLOOKUP(P439,'3-Productie normen'!Q:R,2,FALSE),FALSE)))</f>
        <v>0</v>
      </c>
      <c r="Y439" s="163">
        <f t="shared" si="174"/>
        <v>0</v>
      </c>
      <c r="Z439" s="163">
        <f t="shared" si="175"/>
        <v>0</v>
      </c>
      <c r="AA439" s="163">
        <f t="shared" si="176"/>
        <v>0</v>
      </c>
      <c r="AB439" s="164" t="str">
        <f>VLOOKUP(I439,'3-Productie normen'!A:N,10,FALSE)</f>
        <v>V</v>
      </c>
      <c r="AC439" s="164"/>
      <c r="AE439" s="128">
        <f t="shared" ref="AE439:AE461" si="177">SUM(P439:S439)*K439</f>
        <v>510</v>
      </c>
    </row>
    <row r="440" spans="1:31" ht="14.1" customHeight="1">
      <c r="A440" s="145">
        <v>442</v>
      </c>
      <c r="B440" s="159" t="s">
        <v>291</v>
      </c>
      <c r="C440" s="625"/>
      <c r="D440" s="536" t="s">
        <v>652</v>
      </c>
      <c r="E440" s="125" t="s">
        <v>511</v>
      </c>
      <c r="F440" s="125" t="s">
        <v>318</v>
      </c>
      <c r="G440" s="125"/>
      <c r="H440" s="125"/>
      <c r="I440" s="169" t="s">
        <v>749</v>
      </c>
      <c r="J440" s="160" t="s">
        <v>529</v>
      </c>
      <c r="K440" s="545">
        <v>40</v>
      </c>
      <c r="L440" s="483">
        <v>1</v>
      </c>
      <c r="M440" s="483">
        <v>1</v>
      </c>
      <c r="N440" s="483"/>
      <c r="O440" s="483"/>
      <c r="P440" s="670">
        <v>52</v>
      </c>
      <c r="Q440" s="670"/>
      <c r="R440" s="161"/>
      <c r="S440" s="161"/>
      <c r="T440" s="162" t="e">
        <f t="shared" si="170"/>
        <v>#DIV/0!</v>
      </c>
      <c r="U440" s="162">
        <f t="shared" si="171"/>
        <v>0</v>
      </c>
      <c r="V440" s="162">
        <f t="shared" si="172"/>
        <v>0</v>
      </c>
      <c r="W440" s="162">
        <f t="shared" si="173"/>
        <v>0</v>
      </c>
      <c r="X440" s="163">
        <f>IF(P440="nio",0,IF(P440&gt;0,VLOOKUP(I440,'3-Productie normen'!A:N,VLOOKUP(P440,'3-Productie normen'!Q:R,2,FALSE),FALSE)))</f>
        <v>0</v>
      </c>
      <c r="Y440" s="163">
        <f t="shared" si="174"/>
        <v>0</v>
      </c>
      <c r="Z440" s="163">
        <f t="shared" si="175"/>
        <v>0</v>
      </c>
      <c r="AA440" s="163">
        <f t="shared" si="176"/>
        <v>0</v>
      </c>
      <c r="AB440" s="164" t="str">
        <f>VLOOKUP(I440,'3-Productie normen'!A:N,10,FALSE)</f>
        <v>V</v>
      </c>
      <c r="AC440" s="164"/>
      <c r="AE440" s="128">
        <f t="shared" si="177"/>
        <v>2080</v>
      </c>
    </row>
    <row r="441" spans="1:31" ht="14.1" customHeight="1">
      <c r="A441" s="145">
        <v>443</v>
      </c>
      <c r="B441" s="159" t="s">
        <v>291</v>
      </c>
      <c r="C441" s="625"/>
      <c r="D441" s="536"/>
      <c r="E441" s="125" t="s">
        <v>466</v>
      </c>
      <c r="F441" s="125" t="s">
        <v>650</v>
      </c>
      <c r="G441" s="125"/>
      <c r="H441" s="125"/>
      <c r="I441" s="169" t="s">
        <v>217</v>
      </c>
      <c r="J441" s="160" t="s">
        <v>651</v>
      </c>
      <c r="K441" s="545">
        <v>2</v>
      </c>
      <c r="L441" s="483">
        <v>1</v>
      </c>
      <c r="M441" s="483">
        <v>1</v>
      </c>
      <c r="N441" s="483"/>
      <c r="O441" s="483"/>
      <c r="P441" s="670">
        <v>255</v>
      </c>
      <c r="Q441" s="670"/>
      <c r="R441" s="161"/>
      <c r="S441" s="161"/>
      <c r="T441" s="162" t="e">
        <f t="shared" si="170"/>
        <v>#DIV/0!</v>
      </c>
      <c r="U441" s="162">
        <f t="shared" si="171"/>
        <v>0</v>
      </c>
      <c r="V441" s="162">
        <f t="shared" si="172"/>
        <v>0</v>
      </c>
      <c r="W441" s="162">
        <f t="shared" si="173"/>
        <v>0</v>
      </c>
      <c r="X441" s="163">
        <f>IF(P441="nio",0,IF(P441&gt;0,VLOOKUP(I441,'3-Productie normen'!A:N,VLOOKUP(P441,'3-Productie normen'!Q:R,2,FALSE),FALSE)))</f>
        <v>0</v>
      </c>
      <c r="Y441" s="163">
        <f t="shared" si="174"/>
        <v>0</v>
      </c>
      <c r="Z441" s="163">
        <f t="shared" si="175"/>
        <v>0</v>
      </c>
      <c r="AA441" s="163">
        <f t="shared" si="176"/>
        <v>0</v>
      </c>
      <c r="AB441" s="164" t="str">
        <f>VLOOKUP(I441,'3-Productie normen'!A:N,10,FALSE)</f>
        <v>V</v>
      </c>
      <c r="AC441" s="164"/>
      <c r="AE441" s="128">
        <f t="shared" si="177"/>
        <v>510</v>
      </c>
    </row>
    <row r="442" spans="1:31" ht="14.1" customHeight="1">
      <c r="A442" s="145">
        <v>444</v>
      </c>
      <c r="B442" s="159" t="s">
        <v>291</v>
      </c>
      <c r="C442" s="625"/>
      <c r="D442" s="536"/>
      <c r="E442" s="125" t="s">
        <v>466</v>
      </c>
      <c r="F442" s="125" t="s">
        <v>650</v>
      </c>
      <c r="G442" s="125"/>
      <c r="H442" s="125"/>
      <c r="I442" s="169" t="s">
        <v>217</v>
      </c>
      <c r="J442" s="160" t="s">
        <v>651</v>
      </c>
      <c r="K442" s="545">
        <v>2</v>
      </c>
      <c r="L442" s="483">
        <v>1</v>
      </c>
      <c r="M442" s="483">
        <v>1</v>
      </c>
      <c r="N442" s="483"/>
      <c r="O442" s="483"/>
      <c r="P442" s="670">
        <v>255</v>
      </c>
      <c r="Q442" s="670"/>
      <c r="R442" s="161"/>
      <c r="S442" s="161"/>
      <c r="T442" s="162" t="e">
        <f t="shared" si="170"/>
        <v>#DIV/0!</v>
      </c>
      <c r="U442" s="162">
        <f t="shared" si="171"/>
        <v>0</v>
      </c>
      <c r="V442" s="162">
        <f t="shared" si="172"/>
        <v>0</v>
      </c>
      <c r="W442" s="162">
        <f t="shared" si="173"/>
        <v>0</v>
      </c>
      <c r="X442" s="163">
        <f>IF(P442="nio",0,IF(P442&gt;0,VLOOKUP(I442,'3-Productie normen'!A:N,VLOOKUP(P442,'3-Productie normen'!Q:R,2,FALSE),FALSE)))</f>
        <v>0</v>
      </c>
      <c r="Y442" s="163">
        <f t="shared" si="174"/>
        <v>0</v>
      </c>
      <c r="Z442" s="163">
        <f t="shared" si="175"/>
        <v>0</v>
      </c>
      <c r="AA442" s="163">
        <f t="shared" si="176"/>
        <v>0</v>
      </c>
      <c r="AB442" s="164" t="str">
        <f>VLOOKUP(I442,'3-Productie normen'!A:N,10,FALSE)</f>
        <v>V</v>
      </c>
      <c r="AC442" s="164"/>
      <c r="AE442" s="128">
        <f t="shared" si="177"/>
        <v>510</v>
      </c>
    </row>
    <row r="443" spans="1:31" ht="14.1" customHeight="1">
      <c r="A443" s="145">
        <v>445</v>
      </c>
      <c r="B443" s="159" t="s">
        <v>291</v>
      </c>
      <c r="C443" s="625"/>
      <c r="D443" s="536"/>
      <c r="E443" s="125" t="s">
        <v>466</v>
      </c>
      <c r="F443" s="125" t="s">
        <v>650</v>
      </c>
      <c r="G443" s="125"/>
      <c r="H443" s="125"/>
      <c r="I443" s="169" t="s">
        <v>217</v>
      </c>
      <c r="J443" s="160" t="s">
        <v>651</v>
      </c>
      <c r="K443" s="545">
        <v>2</v>
      </c>
      <c r="L443" s="483">
        <v>1</v>
      </c>
      <c r="M443" s="483">
        <v>1</v>
      </c>
      <c r="N443" s="483"/>
      <c r="O443" s="483"/>
      <c r="P443" s="670">
        <v>255</v>
      </c>
      <c r="Q443" s="670"/>
      <c r="R443" s="161"/>
      <c r="S443" s="161"/>
      <c r="T443" s="162" t="e">
        <f t="shared" si="170"/>
        <v>#DIV/0!</v>
      </c>
      <c r="U443" s="162">
        <f t="shared" si="171"/>
        <v>0</v>
      </c>
      <c r="V443" s="162">
        <f t="shared" si="172"/>
        <v>0</v>
      </c>
      <c r="W443" s="162">
        <f t="shared" si="173"/>
        <v>0</v>
      </c>
      <c r="X443" s="163">
        <f>IF(P443="nio",0,IF(P443&gt;0,VLOOKUP(I443,'3-Productie normen'!A:N,VLOOKUP(P443,'3-Productie normen'!Q:R,2,FALSE),FALSE)))</f>
        <v>0</v>
      </c>
      <c r="Y443" s="163">
        <f t="shared" si="174"/>
        <v>0</v>
      </c>
      <c r="Z443" s="163">
        <f t="shared" si="175"/>
        <v>0</v>
      </c>
      <c r="AA443" s="163">
        <f t="shared" si="176"/>
        <v>0</v>
      </c>
      <c r="AB443" s="164" t="str">
        <f>VLOOKUP(I443,'3-Productie normen'!A:N,10,FALSE)</f>
        <v>V</v>
      </c>
      <c r="AC443" s="164"/>
      <c r="AE443" s="128">
        <f t="shared" si="177"/>
        <v>510</v>
      </c>
    </row>
    <row r="444" spans="1:31" ht="14.1" customHeight="1">
      <c r="A444" s="145">
        <v>446</v>
      </c>
      <c r="B444" s="662" t="s">
        <v>292</v>
      </c>
      <c r="C444" s="663"/>
      <c r="D444" s="664"/>
      <c r="E444" s="663"/>
      <c r="F444" s="663" t="s">
        <v>1255</v>
      </c>
      <c r="G444" s="662"/>
      <c r="H444" s="662"/>
      <c r="I444" s="665" t="s">
        <v>1256</v>
      </c>
      <c r="J444" s="663" t="s">
        <v>1257</v>
      </c>
      <c r="K444" s="666">
        <v>15</v>
      </c>
      <c r="L444" s="483">
        <v>1</v>
      </c>
      <c r="M444" s="483">
        <v>1</v>
      </c>
      <c r="N444" s="667"/>
      <c r="O444" s="667"/>
      <c r="P444" s="670">
        <v>52</v>
      </c>
      <c r="Q444" s="670"/>
      <c r="R444" s="161"/>
      <c r="S444" s="161"/>
      <c r="T444" s="162" t="e">
        <f t="shared" si="170"/>
        <v>#DIV/0!</v>
      </c>
      <c r="U444" s="162">
        <f t="shared" si="171"/>
        <v>0</v>
      </c>
      <c r="V444" s="162">
        <f t="shared" si="172"/>
        <v>0</v>
      </c>
      <c r="W444" s="162">
        <f t="shared" si="173"/>
        <v>0</v>
      </c>
      <c r="X444" s="163">
        <f>IF(P444="nio",0,IF(P444&gt;0,VLOOKUP(I444,'3-Productie normen'!A:N,VLOOKUP(P444,'3-Productie normen'!Q:R,2,FALSE),FALSE)))</f>
        <v>0</v>
      </c>
      <c r="Y444" s="163">
        <f t="shared" si="174"/>
        <v>0</v>
      </c>
      <c r="Z444" s="163">
        <f t="shared" si="175"/>
        <v>0</v>
      </c>
      <c r="AA444" s="163">
        <f t="shared" si="176"/>
        <v>0</v>
      </c>
      <c r="AB444" s="164" t="str">
        <f>VLOOKUP(I444,'3-Productie normen'!A:N,10,FALSE)</f>
        <v>V</v>
      </c>
      <c r="AC444" s="164"/>
      <c r="AE444" s="128">
        <f t="shared" si="177"/>
        <v>780</v>
      </c>
    </row>
    <row r="445" spans="1:31" ht="14.1" customHeight="1">
      <c r="A445" s="145">
        <v>447</v>
      </c>
      <c r="B445" s="159" t="s">
        <v>292</v>
      </c>
      <c r="C445" s="625"/>
      <c r="D445" s="536" t="s">
        <v>325</v>
      </c>
      <c r="E445" s="125" t="s">
        <v>653</v>
      </c>
      <c r="F445" s="125" t="s">
        <v>1320</v>
      </c>
      <c r="G445" s="125"/>
      <c r="H445" s="125"/>
      <c r="I445" s="169" t="s">
        <v>774</v>
      </c>
      <c r="J445" s="160" t="s">
        <v>308</v>
      </c>
      <c r="K445" s="545">
        <v>90</v>
      </c>
      <c r="L445" s="483">
        <v>1</v>
      </c>
      <c r="M445" s="483">
        <v>1</v>
      </c>
      <c r="N445" s="483"/>
      <c r="O445" s="483"/>
      <c r="P445" s="670">
        <v>255</v>
      </c>
      <c r="Q445" s="670"/>
      <c r="R445" s="161"/>
      <c r="S445" s="161"/>
      <c r="T445" s="162" t="e">
        <f t="shared" si="170"/>
        <v>#DIV/0!</v>
      </c>
      <c r="U445" s="162">
        <f t="shared" si="171"/>
        <v>0</v>
      </c>
      <c r="V445" s="162">
        <f t="shared" si="172"/>
        <v>0</v>
      </c>
      <c r="W445" s="162">
        <f t="shared" si="173"/>
        <v>0</v>
      </c>
      <c r="X445" s="163">
        <f>IF(P445="nio",0,IF(P445&gt;0,VLOOKUP(I445,'3-Productie normen'!A:N,VLOOKUP(P445,'3-Productie normen'!Q:R,2,FALSE),FALSE)))</f>
        <v>0</v>
      </c>
      <c r="Y445" s="163">
        <f t="shared" si="174"/>
        <v>0</v>
      </c>
      <c r="Z445" s="163">
        <f t="shared" si="175"/>
        <v>0</v>
      </c>
      <c r="AA445" s="163">
        <f t="shared" si="176"/>
        <v>0</v>
      </c>
      <c r="AB445" s="164" t="str">
        <f>VLOOKUP(I445,'3-Productie normen'!A:N,10,FALSE)</f>
        <v>B</v>
      </c>
      <c r="AC445" s="164"/>
      <c r="AE445" s="128">
        <f t="shared" si="177"/>
        <v>22950</v>
      </c>
    </row>
    <row r="446" spans="1:31" ht="14.1" customHeight="1">
      <c r="A446" s="145">
        <v>448</v>
      </c>
      <c r="B446" s="159" t="s">
        <v>292</v>
      </c>
      <c r="C446" s="625"/>
      <c r="D446" s="536" t="s">
        <v>326</v>
      </c>
      <c r="E446" s="125" t="s">
        <v>653</v>
      </c>
      <c r="F446" s="125" t="s">
        <v>1321</v>
      </c>
      <c r="G446" s="125"/>
      <c r="H446" s="125"/>
      <c r="I446" s="169" t="s">
        <v>774</v>
      </c>
      <c r="J446" s="160" t="s">
        <v>308</v>
      </c>
      <c r="K446" s="545">
        <v>54</v>
      </c>
      <c r="L446" s="483">
        <v>1</v>
      </c>
      <c r="M446" s="483">
        <v>1</v>
      </c>
      <c r="N446" s="483"/>
      <c r="O446" s="483"/>
      <c r="P446" s="670">
        <v>255</v>
      </c>
      <c r="Q446" s="670"/>
      <c r="R446" s="161"/>
      <c r="S446" s="161"/>
      <c r="T446" s="162" t="e">
        <f t="shared" si="170"/>
        <v>#DIV/0!</v>
      </c>
      <c r="U446" s="162">
        <f t="shared" si="171"/>
        <v>0</v>
      </c>
      <c r="V446" s="162">
        <f t="shared" si="172"/>
        <v>0</v>
      </c>
      <c r="W446" s="162">
        <f t="shared" si="173"/>
        <v>0</v>
      </c>
      <c r="X446" s="163">
        <f>IF(P446="nio",0,IF(P446&gt;0,VLOOKUP(I446,'3-Productie normen'!A:N,VLOOKUP(P446,'3-Productie normen'!Q:R,2,FALSE),FALSE)))</f>
        <v>0</v>
      </c>
      <c r="Y446" s="163">
        <f t="shared" si="174"/>
        <v>0</v>
      </c>
      <c r="Z446" s="163">
        <f t="shared" si="175"/>
        <v>0</v>
      </c>
      <c r="AA446" s="163">
        <f t="shared" si="176"/>
        <v>0</v>
      </c>
      <c r="AB446" s="164" t="str">
        <f>VLOOKUP(I446,'3-Productie normen'!A:N,10,FALSE)</f>
        <v>B</v>
      </c>
      <c r="AC446" s="164"/>
      <c r="AE446" s="128">
        <f t="shared" si="177"/>
        <v>13770</v>
      </c>
    </row>
    <row r="447" spans="1:31" ht="14.1" customHeight="1">
      <c r="A447" s="145">
        <v>449</v>
      </c>
      <c r="B447" s="159" t="s">
        <v>292</v>
      </c>
      <c r="C447" s="625"/>
      <c r="D447" s="536" t="s">
        <v>328</v>
      </c>
      <c r="E447" s="125" t="s">
        <v>653</v>
      </c>
      <c r="F447" s="125" t="s">
        <v>1322</v>
      </c>
      <c r="G447" s="125"/>
      <c r="H447" s="125"/>
      <c r="I447" s="159" t="s">
        <v>774</v>
      </c>
      <c r="J447" s="160" t="s">
        <v>308</v>
      </c>
      <c r="K447" s="545">
        <v>34</v>
      </c>
      <c r="L447" s="483">
        <v>1</v>
      </c>
      <c r="M447" s="483">
        <v>1</v>
      </c>
      <c r="N447" s="483"/>
      <c r="O447" s="483"/>
      <c r="P447" s="670">
        <v>255</v>
      </c>
      <c r="Q447" s="670"/>
      <c r="R447" s="161"/>
      <c r="S447" s="161"/>
      <c r="T447" s="162" t="e">
        <f t="shared" si="170"/>
        <v>#DIV/0!</v>
      </c>
      <c r="U447" s="162">
        <f t="shared" si="171"/>
        <v>0</v>
      </c>
      <c r="V447" s="162">
        <f t="shared" si="172"/>
        <v>0</v>
      </c>
      <c r="W447" s="162">
        <f t="shared" si="173"/>
        <v>0</v>
      </c>
      <c r="X447" s="163">
        <f>IF(P447="nio",0,IF(P447&gt;0,VLOOKUP(I447,'3-Productie normen'!A:N,VLOOKUP(P447,'3-Productie normen'!Q:R,2,FALSE),FALSE)))</f>
        <v>0</v>
      </c>
      <c r="Y447" s="163">
        <f t="shared" si="174"/>
        <v>0</v>
      </c>
      <c r="Z447" s="163">
        <f t="shared" si="175"/>
        <v>0</v>
      </c>
      <c r="AA447" s="163">
        <f t="shared" si="176"/>
        <v>0</v>
      </c>
      <c r="AB447" s="164" t="str">
        <f>VLOOKUP(I447,'3-Productie normen'!A:N,10,FALSE)</f>
        <v>B</v>
      </c>
      <c r="AC447" s="164"/>
      <c r="AE447" s="128">
        <f t="shared" si="177"/>
        <v>8670</v>
      </c>
    </row>
    <row r="448" spans="1:31" ht="14.1" customHeight="1">
      <c r="A448" s="145">
        <v>450</v>
      </c>
      <c r="B448" s="159" t="s">
        <v>292</v>
      </c>
      <c r="C448" s="625"/>
      <c r="D448" s="536" t="s">
        <v>335</v>
      </c>
      <c r="E448" s="125" t="s">
        <v>511</v>
      </c>
      <c r="F448" s="125" t="s">
        <v>318</v>
      </c>
      <c r="G448" s="125"/>
      <c r="H448" s="125"/>
      <c r="I448" s="213" t="s">
        <v>749</v>
      </c>
      <c r="J448" s="661" t="s">
        <v>308</v>
      </c>
      <c r="K448" s="545">
        <v>33</v>
      </c>
      <c r="L448" s="483">
        <v>1</v>
      </c>
      <c r="M448" s="483">
        <v>1</v>
      </c>
      <c r="N448" s="483"/>
      <c r="O448" s="483"/>
      <c r="P448" s="670">
        <v>52</v>
      </c>
      <c r="Q448" s="670"/>
      <c r="R448" s="161"/>
      <c r="S448" s="161"/>
      <c r="T448" s="162" t="e">
        <f t="shared" si="170"/>
        <v>#DIV/0!</v>
      </c>
      <c r="U448" s="162">
        <f t="shared" si="171"/>
        <v>0</v>
      </c>
      <c r="V448" s="162">
        <f t="shared" si="172"/>
        <v>0</v>
      </c>
      <c r="W448" s="162">
        <f t="shared" si="173"/>
        <v>0</v>
      </c>
      <c r="X448" s="163">
        <f>IF(P448="nio",0,IF(P448&gt;0,VLOOKUP(I448,'3-Productie normen'!A:N,VLOOKUP(P448,'3-Productie normen'!Q:R,2,FALSE),FALSE)))</f>
        <v>0</v>
      </c>
      <c r="Y448" s="163">
        <f t="shared" si="174"/>
        <v>0</v>
      </c>
      <c r="Z448" s="163">
        <f t="shared" si="175"/>
        <v>0</v>
      </c>
      <c r="AA448" s="163">
        <f t="shared" si="176"/>
        <v>0</v>
      </c>
      <c r="AB448" s="164" t="str">
        <f>VLOOKUP(I448,'3-Productie normen'!A:N,10,FALSE)</f>
        <v>V</v>
      </c>
      <c r="AC448" s="164"/>
      <c r="AE448" s="128">
        <f t="shared" si="177"/>
        <v>1716</v>
      </c>
    </row>
    <row r="449" spans="1:31" ht="14.1" customHeight="1">
      <c r="A449" s="145">
        <v>451</v>
      </c>
      <c r="B449" s="159" t="s">
        <v>292</v>
      </c>
      <c r="C449" s="625"/>
      <c r="D449" s="536" t="s">
        <v>339</v>
      </c>
      <c r="E449" s="125" t="s">
        <v>320</v>
      </c>
      <c r="F449" s="125" t="s">
        <v>353</v>
      </c>
      <c r="G449" s="125"/>
      <c r="H449" s="125"/>
      <c r="I449" s="159" t="s">
        <v>17</v>
      </c>
      <c r="J449" s="160" t="s">
        <v>354</v>
      </c>
      <c r="K449" s="545">
        <v>4</v>
      </c>
      <c r="L449" s="483">
        <v>1</v>
      </c>
      <c r="M449" s="483">
        <v>1</v>
      </c>
      <c r="N449" s="483"/>
      <c r="O449" s="483"/>
      <c r="P449" s="670">
        <v>255</v>
      </c>
      <c r="Q449" s="670"/>
      <c r="R449" s="161"/>
      <c r="S449" s="161"/>
      <c r="T449" s="162" t="e">
        <f t="shared" si="170"/>
        <v>#DIV/0!</v>
      </c>
      <c r="U449" s="162">
        <f t="shared" si="171"/>
        <v>0</v>
      </c>
      <c r="V449" s="162">
        <f t="shared" si="172"/>
        <v>0</v>
      </c>
      <c r="W449" s="162">
        <f t="shared" si="173"/>
        <v>0</v>
      </c>
      <c r="X449" s="163">
        <f>IF(P449="nio",0,IF(P449&gt;0,VLOOKUP(I449,'3-Productie normen'!A:N,VLOOKUP(P449,'3-Productie normen'!Q:R,2,FALSE),FALSE)))</f>
        <v>0</v>
      </c>
      <c r="Y449" s="163">
        <f t="shared" si="174"/>
        <v>0</v>
      </c>
      <c r="Z449" s="163">
        <f t="shared" si="175"/>
        <v>0</v>
      </c>
      <c r="AA449" s="163">
        <f t="shared" si="176"/>
        <v>0</v>
      </c>
      <c r="AB449" s="164" t="str">
        <f>VLOOKUP(I449,'3-Productie normen'!A:N,10,FALSE)</f>
        <v>S</v>
      </c>
      <c r="AC449" s="164"/>
      <c r="AE449" s="128">
        <f t="shared" si="177"/>
        <v>1020</v>
      </c>
    </row>
    <row r="450" spans="1:31" ht="14.1" customHeight="1">
      <c r="A450" s="145">
        <v>452</v>
      </c>
      <c r="B450" s="159" t="s">
        <v>292</v>
      </c>
      <c r="C450" s="625"/>
      <c r="D450" s="536" t="s">
        <v>62</v>
      </c>
      <c r="E450" s="125" t="s">
        <v>507</v>
      </c>
      <c r="F450" s="125" t="s">
        <v>318</v>
      </c>
      <c r="G450" s="125"/>
      <c r="H450" s="125"/>
      <c r="I450" s="213" t="s">
        <v>749</v>
      </c>
      <c r="J450" s="661" t="s">
        <v>354</v>
      </c>
      <c r="K450" s="545">
        <v>50</v>
      </c>
      <c r="L450" s="483">
        <v>1</v>
      </c>
      <c r="M450" s="483">
        <v>1</v>
      </c>
      <c r="N450" s="483"/>
      <c r="O450" s="483"/>
      <c r="P450" s="670">
        <v>255</v>
      </c>
      <c r="Q450" s="670"/>
      <c r="R450" s="161"/>
      <c r="S450" s="161"/>
      <c r="T450" s="162" t="e">
        <f t="shared" si="170"/>
        <v>#DIV/0!</v>
      </c>
      <c r="U450" s="162">
        <f t="shared" si="171"/>
        <v>0</v>
      </c>
      <c r="V450" s="162">
        <f t="shared" si="172"/>
        <v>0</v>
      </c>
      <c r="W450" s="162">
        <f t="shared" si="173"/>
        <v>0</v>
      </c>
      <c r="X450" s="163">
        <f>IF(P450="nio",0,IF(P450&gt;0,VLOOKUP(I450,'3-Productie normen'!A:N,VLOOKUP(P450,'3-Productie normen'!Q:R,2,FALSE),FALSE)))</f>
        <v>0</v>
      </c>
      <c r="Y450" s="163">
        <f t="shared" si="174"/>
        <v>0</v>
      </c>
      <c r="Z450" s="163">
        <f t="shared" si="175"/>
        <v>0</v>
      </c>
      <c r="AA450" s="163">
        <f t="shared" si="176"/>
        <v>0</v>
      </c>
      <c r="AB450" s="164" t="str">
        <f>VLOOKUP(I450,'3-Productie normen'!A:N,10,FALSE)</f>
        <v>V</v>
      </c>
      <c r="AC450" s="164"/>
      <c r="AE450" s="128">
        <f t="shared" si="177"/>
        <v>12750</v>
      </c>
    </row>
    <row r="451" spans="1:31" ht="14.1" customHeight="1">
      <c r="A451" s="145">
        <v>453</v>
      </c>
      <c r="B451" s="159" t="s">
        <v>292</v>
      </c>
      <c r="C451" s="625"/>
      <c r="D451" s="536" t="s">
        <v>332</v>
      </c>
      <c r="E451" s="125" t="s">
        <v>312</v>
      </c>
      <c r="F451" s="125" t="s">
        <v>1323</v>
      </c>
      <c r="G451" s="125"/>
      <c r="H451" s="125"/>
      <c r="I451" s="213" t="s">
        <v>774</v>
      </c>
      <c r="J451" s="661" t="s">
        <v>308</v>
      </c>
      <c r="K451" s="545">
        <v>16</v>
      </c>
      <c r="L451" s="483">
        <v>1</v>
      </c>
      <c r="M451" s="483">
        <v>1</v>
      </c>
      <c r="N451" s="483"/>
      <c r="O451" s="483"/>
      <c r="P451" s="670">
        <v>255</v>
      </c>
      <c r="Q451" s="670"/>
      <c r="R451" s="161"/>
      <c r="S451" s="161"/>
      <c r="T451" s="162" t="e">
        <f t="shared" si="170"/>
        <v>#DIV/0!</v>
      </c>
      <c r="U451" s="162">
        <f t="shared" si="171"/>
        <v>0</v>
      </c>
      <c r="V451" s="162">
        <f t="shared" si="172"/>
        <v>0</v>
      </c>
      <c r="W451" s="162">
        <f t="shared" si="173"/>
        <v>0</v>
      </c>
      <c r="X451" s="163">
        <f>IF(P451="nio",0,IF(P451&gt;0,VLOOKUP(I451,'3-Productie normen'!A:N,VLOOKUP(P451,'3-Productie normen'!Q:R,2,FALSE),FALSE)))</f>
        <v>0</v>
      </c>
      <c r="Y451" s="163">
        <f t="shared" si="174"/>
        <v>0</v>
      </c>
      <c r="Z451" s="163">
        <f t="shared" si="175"/>
        <v>0</v>
      </c>
      <c r="AA451" s="163">
        <f t="shared" si="176"/>
        <v>0</v>
      </c>
      <c r="AB451" s="164" t="str">
        <f>VLOOKUP(I451,'3-Productie normen'!A:N,10,FALSE)</f>
        <v>B</v>
      </c>
      <c r="AC451" s="164"/>
      <c r="AE451" s="128">
        <f t="shared" si="177"/>
        <v>4080</v>
      </c>
    </row>
    <row r="452" spans="1:31" ht="14.1" customHeight="1">
      <c r="A452" s="145">
        <v>454</v>
      </c>
      <c r="B452" s="662" t="s">
        <v>288</v>
      </c>
      <c r="C452" s="663"/>
      <c r="D452" s="664"/>
      <c r="E452" s="663"/>
      <c r="F452" s="663" t="s">
        <v>1255</v>
      </c>
      <c r="G452" s="662"/>
      <c r="H452" s="662"/>
      <c r="I452" s="665" t="s">
        <v>1256</v>
      </c>
      <c r="J452" s="663" t="s">
        <v>1257</v>
      </c>
      <c r="K452" s="666">
        <v>15</v>
      </c>
      <c r="L452" s="483">
        <v>1</v>
      </c>
      <c r="M452" s="483">
        <v>1</v>
      </c>
      <c r="N452" s="667"/>
      <c r="O452" s="667"/>
      <c r="P452" s="670">
        <v>52</v>
      </c>
      <c r="Q452" s="670"/>
      <c r="R452" s="161"/>
      <c r="S452" s="161"/>
      <c r="T452" s="162" t="e">
        <f t="shared" ref="T452" si="178">IF(P452="nio",0,IF(P452&gt;0,P452*K452/X452,0))*L452</f>
        <v>#DIV/0!</v>
      </c>
      <c r="U452" s="162">
        <f t="shared" ref="U452" si="179">IF(Q452&gt;0,Q452*K452/Y452,0)*M452</f>
        <v>0</v>
      </c>
      <c r="V452" s="162">
        <f t="shared" ref="V452" si="180">IF(R452&gt;0,R452*K452/Z452,0)*N452</f>
        <v>0</v>
      </c>
      <c r="W452" s="162">
        <f t="shared" ref="W452" si="181">IF(S452&gt;0,S452*K452/AA452,0)*O452</f>
        <v>0</v>
      </c>
      <c r="X452" s="163">
        <f>IF(P452="nio",0,IF(P452&gt;0,VLOOKUP(I452,'3-Productie normen'!A:N,VLOOKUP(P452,'3-Productie normen'!Q:R,2,FALSE),FALSE)))</f>
        <v>0</v>
      </c>
      <c r="Y452" s="163">
        <f t="shared" ref="Y452" si="182">IF(Q452&gt;0,X452*$Y$8,0)</f>
        <v>0</v>
      </c>
      <c r="Z452" s="163">
        <f t="shared" ref="Z452" si="183">IF(R452&gt;0,X452*$Z$8,0)</f>
        <v>0</v>
      </c>
      <c r="AA452" s="163">
        <f t="shared" ref="AA452" si="184">IF(S452&gt;0,X452*$AA$8,0)</f>
        <v>0</v>
      </c>
      <c r="AB452" s="164" t="str">
        <f>VLOOKUP(I452,'3-Productie normen'!A:N,10,FALSE)</f>
        <v>V</v>
      </c>
      <c r="AC452" s="164"/>
      <c r="AE452" s="128">
        <f t="shared" ref="AE452" si="185">SUM(P452:S452)*K452</f>
        <v>780</v>
      </c>
    </row>
    <row r="453" spans="1:31" ht="14.1" customHeight="1">
      <c r="A453" s="145">
        <v>455</v>
      </c>
      <c r="B453" s="159" t="s">
        <v>288</v>
      </c>
      <c r="C453" s="625"/>
      <c r="D453" s="536">
        <v>1</v>
      </c>
      <c r="E453" s="125" t="s">
        <v>314</v>
      </c>
      <c r="F453" s="125" t="s">
        <v>334</v>
      </c>
      <c r="G453" s="125"/>
      <c r="H453" s="125"/>
      <c r="I453" s="213" t="s">
        <v>769</v>
      </c>
      <c r="J453" s="661" t="s">
        <v>1315</v>
      </c>
      <c r="K453" s="545">
        <v>12</v>
      </c>
      <c r="L453" s="483">
        <v>1</v>
      </c>
      <c r="M453" s="483">
        <v>1</v>
      </c>
      <c r="N453" s="483"/>
      <c r="O453" s="483"/>
      <c r="P453" s="670">
        <v>104</v>
      </c>
      <c r="Q453" s="670"/>
      <c r="R453" s="161"/>
      <c r="S453" s="161"/>
      <c r="T453" s="162" t="e">
        <f t="shared" si="170"/>
        <v>#DIV/0!</v>
      </c>
      <c r="U453" s="162">
        <f t="shared" si="171"/>
        <v>0</v>
      </c>
      <c r="V453" s="162">
        <f t="shared" si="172"/>
        <v>0</v>
      </c>
      <c r="W453" s="162">
        <f t="shared" si="173"/>
        <v>0</v>
      </c>
      <c r="X453" s="163">
        <f>IF(P453="nio",0,IF(P453&gt;0,VLOOKUP(I453,'3-Productie normen'!A:N,VLOOKUP(P453,'3-Productie normen'!Q:R,2,FALSE),FALSE)))</f>
        <v>0</v>
      </c>
      <c r="Y453" s="163">
        <f t="shared" si="174"/>
        <v>0</v>
      </c>
      <c r="Z453" s="163">
        <f t="shared" si="175"/>
        <v>0</v>
      </c>
      <c r="AA453" s="163">
        <f t="shared" si="176"/>
        <v>0</v>
      </c>
      <c r="AB453" s="164" t="str">
        <f>VLOOKUP(I453,'3-Productie normen'!A:N,10,FALSE)</f>
        <v>B</v>
      </c>
      <c r="AC453" s="164"/>
      <c r="AE453" s="128">
        <f t="shared" si="177"/>
        <v>1248</v>
      </c>
    </row>
    <row r="454" spans="1:31" s="165" customFormat="1" ht="14.1" customHeight="1">
      <c r="A454" s="145">
        <v>456</v>
      </c>
      <c r="B454" s="159" t="s">
        <v>288</v>
      </c>
      <c r="C454" s="625"/>
      <c r="D454" s="536">
        <v>3</v>
      </c>
      <c r="E454" s="159" t="s">
        <v>314</v>
      </c>
      <c r="F454" s="159" t="s">
        <v>334</v>
      </c>
      <c r="G454" s="159"/>
      <c r="H454" s="159"/>
      <c r="I454" s="159" t="s">
        <v>769</v>
      </c>
      <c r="J454" s="160" t="s">
        <v>1315</v>
      </c>
      <c r="K454" s="545">
        <v>24</v>
      </c>
      <c r="L454" s="483">
        <v>1</v>
      </c>
      <c r="M454" s="483">
        <v>1</v>
      </c>
      <c r="N454" s="483"/>
      <c r="O454" s="483"/>
      <c r="P454" s="670">
        <v>104</v>
      </c>
      <c r="Q454" s="670"/>
      <c r="R454" s="161"/>
      <c r="S454" s="161"/>
      <c r="T454" s="162" t="e">
        <f t="shared" si="170"/>
        <v>#DIV/0!</v>
      </c>
      <c r="U454" s="162">
        <f t="shared" si="171"/>
        <v>0</v>
      </c>
      <c r="V454" s="162">
        <f t="shared" si="172"/>
        <v>0</v>
      </c>
      <c r="W454" s="162">
        <f t="shared" si="173"/>
        <v>0</v>
      </c>
      <c r="X454" s="163">
        <f>IF(P454="nio",0,IF(P454&gt;0,VLOOKUP(I454,'3-Productie normen'!A:N,VLOOKUP(P454,'3-Productie normen'!Q:R,2,FALSE),FALSE)))</f>
        <v>0</v>
      </c>
      <c r="Y454" s="163">
        <f t="shared" si="174"/>
        <v>0</v>
      </c>
      <c r="Z454" s="163">
        <f t="shared" si="175"/>
        <v>0</v>
      </c>
      <c r="AA454" s="163">
        <f t="shared" si="176"/>
        <v>0</v>
      </c>
      <c r="AB454" s="164" t="str">
        <f>VLOOKUP(I454,'3-Productie normen'!A:N,10,FALSE)</f>
        <v>B</v>
      </c>
      <c r="AC454" s="164"/>
      <c r="AD454" s="4"/>
      <c r="AE454" s="128">
        <f>SUM(P454:S454)*K454</f>
        <v>2496</v>
      </c>
    </row>
    <row r="455" spans="1:31" ht="14.1" customHeight="1">
      <c r="A455" s="145">
        <v>457</v>
      </c>
      <c r="B455" s="159" t="s">
        <v>288</v>
      </c>
      <c r="C455" s="625"/>
      <c r="D455" s="536">
        <v>4</v>
      </c>
      <c r="E455" s="125" t="s">
        <v>314</v>
      </c>
      <c r="F455" s="125" t="s">
        <v>334</v>
      </c>
      <c r="G455" s="125"/>
      <c r="H455" s="125"/>
      <c r="I455" s="125" t="s">
        <v>769</v>
      </c>
      <c r="J455" s="160" t="s">
        <v>1315</v>
      </c>
      <c r="K455" s="545">
        <v>12</v>
      </c>
      <c r="L455" s="483">
        <v>1</v>
      </c>
      <c r="M455" s="483">
        <v>1</v>
      </c>
      <c r="N455" s="483"/>
      <c r="O455" s="483"/>
      <c r="P455" s="670">
        <v>104</v>
      </c>
      <c r="Q455" s="670"/>
      <c r="R455" s="161"/>
      <c r="S455" s="161"/>
      <c r="T455" s="162" t="e">
        <f t="shared" si="170"/>
        <v>#DIV/0!</v>
      </c>
      <c r="U455" s="162">
        <f t="shared" si="171"/>
        <v>0</v>
      </c>
      <c r="V455" s="162">
        <f t="shared" si="172"/>
        <v>0</v>
      </c>
      <c r="W455" s="162">
        <f t="shared" si="173"/>
        <v>0</v>
      </c>
      <c r="X455" s="163">
        <f>IF(P455="nio",0,IF(P455&gt;0,VLOOKUP(I455,'3-Productie normen'!A:N,VLOOKUP(P455,'3-Productie normen'!Q:R,2,FALSE),FALSE)))</f>
        <v>0</v>
      </c>
      <c r="Y455" s="163">
        <f t="shared" si="174"/>
        <v>0</v>
      </c>
      <c r="Z455" s="163">
        <f t="shared" si="175"/>
        <v>0</v>
      </c>
      <c r="AA455" s="163">
        <f t="shared" si="176"/>
        <v>0</v>
      </c>
      <c r="AB455" s="164" t="str">
        <f>VLOOKUP(I455,'3-Productie normen'!A:N,10,FALSE)</f>
        <v>B</v>
      </c>
      <c r="AC455" s="164"/>
      <c r="AE455" s="128">
        <f t="shared" si="177"/>
        <v>1248</v>
      </c>
    </row>
    <row r="456" spans="1:31" ht="14.1" customHeight="1">
      <c r="A456" s="145">
        <v>458</v>
      </c>
      <c r="B456" s="159" t="s">
        <v>288</v>
      </c>
      <c r="C456" s="625"/>
      <c r="D456" s="536">
        <v>5</v>
      </c>
      <c r="E456" s="125" t="s">
        <v>314</v>
      </c>
      <c r="F456" s="125" t="s">
        <v>334</v>
      </c>
      <c r="G456" s="125"/>
      <c r="H456" s="125"/>
      <c r="I456" s="125" t="s">
        <v>769</v>
      </c>
      <c r="J456" s="160" t="s">
        <v>1315</v>
      </c>
      <c r="K456" s="545">
        <v>18</v>
      </c>
      <c r="L456" s="483">
        <v>1</v>
      </c>
      <c r="M456" s="483">
        <v>1</v>
      </c>
      <c r="N456" s="483"/>
      <c r="O456" s="483"/>
      <c r="P456" s="670">
        <v>104</v>
      </c>
      <c r="Q456" s="670"/>
      <c r="R456" s="161"/>
      <c r="S456" s="161"/>
      <c r="T456" s="162" t="e">
        <f t="shared" si="170"/>
        <v>#DIV/0!</v>
      </c>
      <c r="U456" s="162">
        <f t="shared" si="171"/>
        <v>0</v>
      </c>
      <c r="V456" s="162">
        <f t="shared" si="172"/>
        <v>0</v>
      </c>
      <c r="W456" s="162">
        <f t="shared" si="173"/>
        <v>0</v>
      </c>
      <c r="X456" s="163">
        <f>IF(P456="nio",0,IF(P456&gt;0,VLOOKUP(I456,'3-Productie normen'!A:N,VLOOKUP(P456,'3-Productie normen'!Q:R,2,FALSE),FALSE)))</f>
        <v>0</v>
      </c>
      <c r="Y456" s="163">
        <f t="shared" si="174"/>
        <v>0</v>
      </c>
      <c r="Z456" s="163">
        <f t="shared" si="175"/>
        <v>0</v>
      </c>
      <c r="AA456" s="163">
        <f t="shared" si="176"/>
        <v>0</v>
      </c>
      <c r="AB456" s="164" t="str">
        <f>VLOOKUP(I456,'3-Productie normen'!A:N,10,FALSE)</f>
        <v>B</v>
      </c>
      <c r="AC456" s="164"/>
      <c r="AE456" s="128">
        <f t="shared" si="177"/>
        <v>1872</v>
      </c>
    </row>
    <row r="457" spans="1:31" ht="14.1" customHeight="1">
      <c r="A457" s="145">
        <v>459</v>
      </c>
      <c r="B457" s="159" t="s">
        <v>288</v>
      </c>
      <c r="C457" s="625"/>
      <c r="D457" s="536">
        <v>6</v>
      </c>
      <c r="E457" s="125" t="s">
        <v>314</v>
      </c>
      <c r="F457" s="125" t="s">
        <v>334</v>
      </c>
      <c r="G457" s="125"/>
      <c r="H457" s="125"/>
      <c r="I457" s="125" t="s">
        <v>769</v>
      </c>
      <c r="J457" s="160" t="s">
        <v>1315</v>
      </c>
      <c r="K457" s="545">
        <v>36</v>
      </c>
      <c r="L457" s="483">
        <v>1</v>
      </c>
      <c r="M457" s="483">
        <v>1</v>
      </c>
      <c r="N457" s="483"/>
      <c r="O457" s="483"/>
      <c r="P457" s="670">
        <v>104</v>
      </c>
      <c r="Q457" s="670"/>
      <c r="R457" s="161"/>
      <c r="S457" s="161"/>
      <c r="T457" s="162" t="e">
        <f t="shared" si="170"/>
        <v>#DIV/0!</v>
      </c>
      <c r="U457" s="162">
        <f t="shared" si="171"/>
        <v>0</v>
      </c>
      <c r="V457" s="162">
        <f t="shared" si="172"/>
        <v>0</v>
      </c>
      <c r="W457" s="162">
        <f t="shared" si="173"/>
        <v>0</v>
      </c>
      <c r="X457" s="163">
        <f>IF(P457="nio",0,IF(P457&gt;0,VLOOKUP(I457,'3-Productie normen'!A:N,VLOOKUP(P457,'3-Productie normen'!Q:R,2,FALSE),FALSE)))</f>
        <v>0</v>
      </c>
      <c r="Y457" s="163">
        <f t="shared" si="174"/>
        <v>0</v>
      </c>
      <c r="Z457" s="163">
        <f t="shared" si="175"/>
        <v>0</v>
      </c>
      <c r="AA457" s="163">
        <f t="shared" si="176"/>
        <v>0</v>
      </c>
      <c r="AB457" s="164" t="str">
        <f>VLOOKUP(I457,'3-Productie normen'!A:N,10,FALSE)</f>
        <v>B</v>
      </c>
      <c r="AC457" s="164"/>
      <c r="AE457" s="128">
        <f t="shared" si="177"/>
        <v>3744</v>
      </c>
    </row>
    <row r="458" spans="1:31" ht="14.1" customHeight="1">
      <c r="A458" s="145">
        <v>460</v>
      </c>
      <c r="B458" s="159" t="s">
        <v>288</v>
      </c>
      <c r="C458" s="625"/>
      <c r="D458" s="536">
        <v>8</v>
      </c>
      <c r="E458" s="125" t="s">
        <v>314</v>
      </c>
      <c r="F458" s="125" t="s">
        <v>334</v>
      </c>
      <c r="G458" s="125"/>
      <c r="H458" s="125"/>
      <c r="I458" s="159" t="s">
        <v>769</v>
      </c>
      <c r="J458" s="160" t="s">
        <v>1315</v>
      </c>
      <c r="K458" s="545">
        <v>18</v>
      </c>
      <c r="L458" s="483">
        <v>1</v>
      </c>
      <c r="M458" s="483">
        <v>1</v>
      </c>
      <c r="N458" s="483"/>
      <c r="O458" s="483"/>
      <c r="P458" s="670">
        <v>104</v>
      </c>
      <c r="Q458" s="670"/>
      <c r="R458" s="161"/>
      <c r="S458" s="161"/>
      <c r="T458" s="162" t="e">
        <f t="shared" si="170"/>
        <v>#DIV/0!</v>
      </c>
      <c r="U458" s="162">
        <f t="shared" si="171"/>
        <v>0</v>
      </c>
      <c r="V458" s="162">
        <f t="shared" si="172"/>
        <v>0</v>
      </c>
      <c r="W458" s="162">
        <f t="shared" si="173"/>
        <v>0</v>
      </c>
      <c r="X458" s="163">
        <f>IF(P458="nio",0,IF(P458&gt;0,VLOOKUP(I458,'3-Productie normen'!A:N,VLOOKUP(P458,'3-Productie normen'!Q:R,2,FALSE),FALSE)))</f>
        <v>0</v>
      </c>
      <c r="Y458" s="163">
        <f t="shared" si="174"/>
        <v>0</v>
      </c>
      <c r="Z458" s="163">
        <f t="shared" si="175"/>
        <v>0</v>
      </c>
      <c r="AA458" s="163">
        <f t="shared" si="176"/>
        <v>0</v>
      </c>
      <c r="AB458" s="164" t="str">
        <f>VLOOKUP(I458,'3-Productie normen'!A:N,10,FALSE)</f>
        <v>B</v>
      </c>
      <c r="AC458" s="164"/>
      <c r="AE458" s="128">
        <f t="shared" si="177"/>
        <v>1872</v>
      </c>
    </row>
    <row r="459" spans="1:31" ht="14.1" customHeight="1">
      <c r="A459" s="145">
        <v>461</v>
      </c>
      <c r="B459" s="159" t="s">
        <v>288</v>
      </c>
      <c r="C459" s="625"/>
      <c r="D459" s="536">
        <v>11</v>
      </c>
      <c r="E459" s="125" t="s">
        <v>314</v>
      </c>
      <c r="F459" s="125" t="s">
        <v>334</v>
      </c>
      <c r="G459" s="125"/>
      <c r="H459" s="125"/>
      <c r="I459" s="125" t="s">
        <v>769</v>
      </c>
      <c r="J459" s="160" t="s">
        <v>1315</v>
      </c>
      <c r="K459" s="545">
        <v>36</v>
      </c>
      <c r="L459" s="483">
        <v>1</v>
      </c>
      <c r="M459" s="483">
        <v>1</v>
      </c>
      <c r="N459" s="483"/>
      <c r="O459" s="483"/>
      <c r="P459" s="670">
        <v>104</v>
      </c>
      <c r="Q459" s="670"/>
      <c r="R459" s="161"/>
      <c r="S459" s="161"/>
      <c r="T459" s="162" t="e">
        <f t="shared" si="170"/>
        <v>#DIV/0!</v>
      </c>
      <c r="U459" s="162">
        <f t="shared" si="171"/>
        <v>0</v>
      </c>
      <c r="V459" s="162">
        <f t="shared" si="172"/>
        <v>0</v>
      </c>
      <c r="W459" s="162">
        <f t="shared" si="173"/>
        <v>0</v>
      </c>
      <c r="X459" s="163">
        <f>IF(P459="nio",0,IF(P459&gt;0,VLOOKUP(I459,'3-Productie normen'!A:N,VLOOKUP(P459,'3-Productie normen'!Q:R,2,FALSE),FALSE)))</f>
        <v>0</v>
      </c>
      <c r="Y459" s="163">
        <f t="shared" si="174"/>
        <v>0</v>
      </c>
      <c r="Z459" s="163">
        <f t="shared" si="175"/>
        <v>0</v>
      </c>
      <c r="AA459" s="163">
        <f t="shared" si="176"/>
        <v>0</v>
      </c>
      <c r="AB459" s="164" t="str">
        <f>VLOOKUP(I459,'3-Productie normen'!A:N,10,FALSE)</f>
        <v>B</v>
      </c>
      <c r="AC459" s="164"/>
      <c r="AE459" s="128">
        <f t="shared" si="177"/>
        <v>3744</v>
      </c>
    </row>
    <row r="460" spans="1:31" ht="14.1" customHeight="1">
      <c r="A460" s="145">
        <v>462</v>
      </c>
      <c r="B460" s="159" t="s">
        <v>288</v>
      </c>
      <c r="C460" s="625"/>
      <c r="D460" s="536">
        <v>12</v>
      </c>
      <c r="E460" s="125" t="s">
        <v>314</v>
      </c>
      <c r="F460" s="125" t="s">
        <v>334</v>
      </c>
      <c r="G460" s="125"/>
      <c r="H460" s="125"/>
      <c r="I460" s="159" t="s">
        <v>769</v>
      </c>
      <c r="J460" s="160" t="s">
        <v>1315</v>
      </c>
      <c r="K460" s="545">
        <v>18</v>
      </c>
      <c r="L460" s="483">
        <v>1</v>
      </c>
      <c r="M460" s="483">
        <v>1</v>
      </c>
      <c r="N460" s="483"/>
      <c r="O460" s="483"/>
      <c r="P460" s="670">
        <v>104</v>
      </c>
      <c r="Q460" s="670"/>
      <c r="R460" s="161"/>
      <c r="S460" s="161"/>
      <c r="T460" s="162" t="e">
        <f t="shared" si="170"/>
        <v>#DIV/0!</v>
      </c>
      <c r="U460" s="162">
        <f t="shared" si="171"/>
        <v>0</v>
      </c>
      <c r="V460" s="162">
        <f t="shared" si="172"/>
        <v>0</v>
      </c>
      <c r="W460" s="162">
        <f t="shared" si="173"/>
        <v>0</v>
      </c>
      <c r="X460" s="163">
        <f>IF(P460="nio",0,IF(P460&gt;0,VLOOKUP(I460,'3-Productie normen'!A:N,VLOOKUP(P460,'3-Productie normen'!Q:R,2,FALSE),FALSE)))</f>
        <v>0</v>
      </c>
      <c r="Y460" s="163">
        <f t="shared" si="174"/>
        <v>0</v>
      </c>
      <c r="Z460" s="163">
        <f t="shared" si="175"/>
        <v>0</v>
      </c>
      <c r="AA460" s="163">
        <f t="shared" si="176"/>
        <v>0</v>
      </c>
      <c r="AB460" s="164" t="str">
        <f>VLOOKUP(I460,'3-Productie normen'!A:N,10,FALSE)</f>
        <v>B</v>
      </c>
      <c r="AC460" s="164"/>
      <c r="AE460" s="128">
        <f t="shared" si="177"/>
        <v>1872</v>
      </c>
    </row>
    <row r="461" spans="1:31" ht="14.1" customHeight="1">
      <c r="A461" s="145">
        <v>463</v>
      </c>
      <c r="B461" s="159" t="s">
        <v>288</v>
      </c>
      <c r="C461" s="625"/>
      <c r="D461" s="536">
        <v>13</v>
      </c>
      <c r="E461" s="125" t="s">
        <v>314</v>
      </c>
      <c r="F461" s="125" t="s">
        <v>334</v>
      </c>
      <c r="G461" s="125"/>
      <c r="H461" s="125"/>
      <c r="I461" s="169" t="s">
        <v>769</v>
      </c>
      <c r="J461" s="160" t="s">
        <v>1315</v>
      </c>
      <c r="K461" s="545">
        <v>18</v>
      </c>
      <c r="L461" s="483">
        <v>1</v>
      </c>
      <c r="M461" s="483">
        <v>1</v>
      </c>
      <c r="N461" s="483"/>
      <c r="O461" s="483"/>
      <c r="P461" s="670">
        <v>104</v>
      </c>
      <c r="Q461" s="670"/>
      <c r="R461" s="161"/>
      <c r="S461" s="161"/>
      <c r="T461" s="162" t="e">
        <f t="shared" si="170"/>
        <v>#DIV/0!</v>
      </c>
      <c r="U461" s="162">
        <f t="shared" si="171"/>
        <v>0</v>
      </c>
      <c r="V461" s="162">
        <f t="shared" si="172"/>
        <v>0</v>
      </c>
      <c r="W461" s="162">
        <f t="shared" si="173"/>
        <v>0</v>
      </c>
      <c r="X461" s="163">
        <f>IF(P461="nio",0,IF(P461&gt;0,VLOOKUP(I461,'3-Productie normen'!A:N,VLOOKUP(P461,'3-Productie normen'!Q:R,2,FALSE),FALSE)))</f>
        <v>0</v>
      </c>
      <c r="Y461" s="163">
        <f t="shared" si="174"/>
        <v>0</v>
      </c>
      <c r="Z461" s="163">
        <f t="shared" si="175"/>
        <v>0</v>
      </c>
      <c r="AA461" s="163">
        <f t="shared" si="176"/>
        <v>0</v>
      </c>
      <c r="AB461" s="164" t="str">
        <f>VLOOKUP(I461,'3-Productie normen'!A:N,10,FALSE)</f>
        <v>B</v>
      </c>
      <c r="AC461" s="164"/>
      <c r="AE461" s="128">
        <f t="shared" si="177"/>
        <v>1872</v>
      </c>
    </row>
    <row r="462" spans="1:31" s="165" customFormat="1" ht="14.1" customHeight="1">
      <c r="A462" s="145">
        <v>464</v>
      </c>
      <c r="B462" s="159" t="s">
        <v>288</v>
      </c>
      <c r="C462" s="625"/>
      <c r="D462" s="536">
        <v>14</v>
      </c>
      <c r="E462" s="159" t="s">
        <v>314</v>
      </c>
      <c r="F462" s="159" t="s">
        <v>334</v>
      </c>
      <c r="G462" s="159"/>
      <c r="H462" s="159"/>
      <c r="I462" s="159" t="s">
        <v>769</v>
      </c>
      <c r="J462" s="160" t="s">
        <v>1315</v>
      </c>
      <c r="K462" s="545">
        <v>12</v>
      </c>
      <c r="L462" s="483">
        <v>1</v>
      </c>
      <c r="M462" s="483">
        <v>1</v>
      </c>
      <c r="N462" s="483"/>
      <c r="O462" s="483"/>
      <c r="P462" s="670">
        <v>104</v>
      </c>
      <c r="Q462" s="670"/>
      <c r="R462" s="161"/>
      <c r="S462" s="161"/>
      <c r="T462" s="162" t="e">
        <f t="shared" ref="T462:T495" si="186">IF(P462="nio",0,IF(P462&gt;0,P462*K462/X462,0))*L462</f>
        <v>#DIV/0!</v>
      </c>
      <c r="U462" s="162">
        <f t="shared" ref="U462:U495" si="187">IF(Q462&gt;0,Q462*K462/Y462,0)*M462</f>
        <v>0</v>
      </c>
      <c r="V462" s="162">
        <f t="shared" ref="V462:V495" si="188">IF(R462&gt;0,R462*K462/Z462,0)*N462</f>
        <v>0</v>
      </c>
      <c r="W462" s="162">
        <f t="shared" ref="W462:W495" si="189">IF(S462&gt;0,S462*K462/AA462,0)*O462</f>
        <v>0</v>
      </c>
      <c r="X462" s="163">
        <f>IF(P462="nio",0,IF(P462&gt;0,VLOOKUP(I462,'3-Productie normen'!A:N,VLOOKUP(P462,'3-Productie normen'!Q:R,2,FALSE),FALSE)))</f>
        <v>0</v>
      </c>
      <c r="Y462" s="163">
        <f t="shared" ref="Y462:Y495" si="190">IF(Q462&gt;0,X462*$Y$8,0)</f>
        <v>0</v>
      </c>
      <c r="Z462" s="163">
        <f t="shared" ref="Z462:Z495" si="191">IF(R462&gt;0,X462*$Z$8,0)</f>
        <v>0</v>
      </c>
      <c r="AA462" s="163">
        <f t="shared" ref="AA462:AA495" si="192">IF(S462&gt;0,X462*$AA$8,0)</f>
        <v>0</v>
      </c>
      <c r="AB462" s="164" t="str">
        <f>VLOOKUP(I462,'3-Productie normen'!A:N,10,FALSE)</f>
        <v>B</v>
      </c>
      <c r="AC462" s="164"/>
      <c r="AD462" s="4"/>
      <c r="AE462" s="128">
        <f t="shared" ref="AE462:AE495" si="193">SUM(P462:S462)*K462</f>
        <v>1248</v>
      </c>
    </row>
    <row r="463" spans="1:31" ht="14.1" customHeight="1">
      <c r="A463" s="145">
        <v>465</v>
      </c>
      <c r="B463" s="159" t="s">
        <v>288</v>
      </c>
      <c r="C463" s="625"/>
      <c r="D463" s="536">
        <v>15</v>
      </c>
      <c r="E463" s="159" t="s">
        <v>320</v>
      </c>
      <c r="F463" s="159" t="s">
        <v>358</v>
      </c>
      <c r="G463" s="125"/>
      <c r="H463" s="125"/>
      <c r="I463" s="169" t="s">
        <v>17</v>
      </c>
      <c r="J463" s="661" t="s">
        <v>354</v>
      </c>
      <c r="K463" s="545">
        <v>14</v>
      </c>
      <c r="L463" s="483">
        <v>1</v>
      </c>
      <c r="M463" s="483">
        <v>1</v>
      </c>
      <c r="N463" s="483"/>
      <c r="O463" s="483"/>
      <c r="P463" s="670">
        <v>255</v>
      </c>
      <c r="Q463" s="670"/>
      <c r="R463" s="161"/>
      <c r="S463" s="161"/>
      <c r="T463" s="162" t="e">
        <f t="shared" si="186"/>
        <v>#DIV/0!</v>
      </c>
      <c r="U463" s="162">
        <f t="shared" si="187"/>
        <v>0</v>
      </c>
      <c r="V463" s="162">
        <f t="shared" si="188"/>
        <v>0</v>
      </c>
      <c r="W463" s="162">
        <f t="shared" si="189"/>
        <v>0</v>
      </c>
      <c r="X463" s="163">
        <f>IF(P463="nio",0,IF(P463&gt;0,VLOOKUP(I463,'3-Productie normen'!A:N,VLOOKUP(P463,'3-Productie normen'!Q:R,2,FALSE),FALSE)))</f>
        <v>0</v>
      </c>
      <c r="Y463" s="163">
        <f t="shared" si="190"/>
        <v>0</v>
      </c>
      <c r="Z463" s="163">
        <f t="shared" si="191"/>
        <v>0</v>
      </c>
      <c r="AA463" s="163">
        <f t="shared" si="192"/>
        <v>0</v>
      </c>
      <c r="AB463" s="164" t="str">
        <f>VLOOKUP(I463,'3-Productie normen'!A:N,10,FALSE)</f>
        <v>S</v>
      </c>
      <c r="AC463" s="164"/>
      <c r="AE463" s="128">
        <f t="shared" si="193"/>
        <v>3570</v>
      </c>
    </row>
    <row r="464" spans="1:31" ht="14.1" customHeight="1">
      <c r="A464" s="145">
        <v>466</v>
      </c>
      <c r="B464" s="159" t="s">
        <v>288</v>
      </c>
      <c r="C464" s="625"/>
      <c r="D464" s="536">
        <v>16</v>
      </c>
      <c r="E464" s="159" t="s">
        <v>320</v>
      </c>
      <c r="F464" s="159" t="s">
        <v>358</v>
      </c>
      <c r="G464" s="125"/>
      <c r="H464" s="125"/>
      <c r="I464" s="169" t="s">
        <v>17</v>
      </c>
      <c r="J464" s="661" t="s">
        <v>354</v>
      </c>
      <c r="K464" s="545">
        <v>14</v>
      </c>
      <c r="L464" s="483">
        <v>1</v>
      </c>
      <c r="M464" s="483">
        <v>1</v>
      </c>
      <c r="N464" s="483"/>
      <c r="O464" s="483"/>
      <c r="P464" s="670">
        <v>255</v>
      </c>
      <c r="Q464" s="670"/>
      <c r="R464" s="161"/>
      <c r="S464" s="161"/>
      <c r="T464" s="162" t="e">
        <f t="shared" si="186"/>
        <v>#DIV/0!</v>
      </c>
      <c r="U464" s="162">
        <f t="shared" si="187"/>
        <v>0</v>
      </c>
      <c r="V464" s="162">
        <f t="shared" si="188"/>
        <v>0</v>
      </c>
      <c r="W464" s="162">
        <f t="shared" si="189"/>
        <v>0</v>
      </c>
      <c r="X464" s="163">
        <f>IF(P464="nio",0,IF(P464&gt;0,VLOOKUP(I464,'3-Productie normen'!A:N,VLOOKUP(P464,'3-Productie normen'!Q:R,2,FALSE),FALSE)))</f>
        <v>0</v>
      </c>
      <c r="Y464" s="163">
        <f t="shared" si="190"/>
        <v>0</v>
      </c>
      <c r="Z464" s="163">
        <f t="shared" si="191"/>
        <v>0</v>
      </c>
      <c r="AA464" s="163">
        <f t="shared" si="192"/>
        <v>0</v>
      </c>
      <c r="AB464" s="164" t="str">
        <f>VLOOKUP(I464,'3-Productie normen'!A:N,10,FALSE)</f>
        <v>S</v>
      </c>
      <c r="AC464" s="164"/>
      <c r="AE464" s="128">
        <f t="shared" si="193"/>
        <v>3570</v>
      </c>
    </row>
    <row r="465" spans="1:31" ht="14.1" customHeight="1">
      <c r="A465" s="145">
        <v>467</v>
      </c>
      <c r="B465" s="159" t="s">
        <v>288</v>
      </c>
      <c r="C465" s="625"/>
      <c r="D465" s="536" t="s">
        <v>62</v>
      </c>
      <c r="E465" s="159" t="s">
        <v>466</v>
      </c>
      <c r="F465" s="159" t="s">
        <v>467</v>
      </c>
      <c r="G465" s="125"/>
      <c r="H465" s="125"/>
      <c r="I465" s="169" t="s">
        <v>217</v>
      </c>
      <c r="J465" s="661" t="s">
        <v>1315</v>
      </c>
      <c r="K465" s="545">
        <v>3</v>
      </c>
      <c r="L465" s="483">
        <v>1</v>
      </c>
      <c r="M465" s="483">
        <v>1</v>
      </c>
      <c r="N465" s="483"/>
      <c r="O465" s="483"/>
      <c r="P465" s="670">
        <v>255</v>
      </c>
      <c r="Q465" s="670"/>
      <c r="R465" s="161"/>
      <c r="S465" s="161"/>
      <c r="T465" s="162" t="e">
        <f t="shared" si="186"/>
        <v>#DIV/0!</v>
      </c>
      <c r="U465" s="162">
        <f t="shared" si="187"/>
        <v>0</v>
      </c>
      <c r="V465" s="162">
        <f t="shared" si="188"/>
        <v>0</v>
      </c>
      <c r="W465" s="162">
        <f t="shared" si="189"/>
        <v>0</v>
      </c>
      <c r="X465" s="163">
        <f>IF(P465="nio",0,IF(P465&gt;0,VLOOKUP(I465,'3-Productie normen'!A:N,VLOOKUP(P465,'3-Productie normen'!Q:R,2,FALSE),FALSE)))</f>
        <v>0</v>
      </c>
      <c r="Y465" s="163">
        <f t="shared" si="190"/>
        <v>0</v>
      </c>
      <c r="Z465" s="163">
        <f t="shared" si="191"/>
        <v>0</v>
      </c>
      <c r="AA465" s="163">
        <f t="shared" si="192"/>
        <v>0</v>
      </c>
      <c r="AB465" s="164" t="str">
        <f>VLOOKUP(I465,'3-Productie normen'!A:N,10,FALSE)</f>
        <v>V</v>
      </c>
      <c r="AC465" s="164"/>
      <c r="AE465" s="128">
        <f t="shared" si="193"/>
        <v>765</v>
      </c>
    </row>
    <row r="466" spans="1:31" ht="14.1" customHeight="1">
      <c r="A466" s="145">
        <v>468</v>
      </c>
      <c r="B466" s="159" t="s">
        <v>288</v>
      </c>
      <c r="C466" s="625"/>
      <c r="D466" s="536" t="s">
        <v>62</v>
      </c>
      <c r="E466" s="160" t="s">
        <v>468</v>
      </c>
      <c r="F466" s="160" t="s">
        <v>469</v>
      </c>
      <c r="G466" s="125"/>
      <c r="H466" s="125"/>
      <c r="I466" s="169" t="s">
        <v>773</v>
      </c>
      <c r="J466" s="661" t="s">
        <v>470</v>
      </c>
      <c r="K466" s="545">
        <v>4</v>
      </c>
      <c r="L466" s="483">
        <v>1</v>
      </c>
      <c r="M466" s="483">
        <v>1</v>
      </c>
      <c r="N466" s="483"/>
      <c r="O466" s="483"/>
      <c r="P466" s="670">
        <v>104</v>
      </c>
      <c r="Q466" s="670"/>
      <c r="R466" s="161"/>
      <c r="S466" s="161"/>
      <c r="T466" s="162" t="e">
        <f t="shared" si="186"/>
        <v>#DIV/0!</v>
      </c>
      <c r="U466" s="162">
        <f t="shared" si="187"/>
        <v>0</v>
      </c>
      <c r="V466" s="162">
        <f t="shared" si="188"/>
        <v>0</v>
      </c>
      <c r="W466" s="162">
        <f t="shared" si="189"/>
        <v>0</v>
      </c>
      <c r="X466" s="163">
        <f>IF(P466="nio",0,IF(P466&gt;0,VLOOKUP(I466,'3-Productie normen'!A:N,VLOOKUP(P466,'3-Productie normen'!Q:R,2,FALSE),FALSE)))</f>
        <v>0</v>
      </c>
      <c r="Y466" s="163">
        <f t="shared" si="190"/>
        <v>0</v>
      </c>
      <c r="Z466" s="163">
        <f t="shared" si="191"/>
        <v>0</v>
      </c>
      <c r="AA466" s="163">
        <f t="shared" si="192"/>
        <v>0</v>
      </c>
      <c r="AB466" s="164" t="str">
        <f>VLOOKUP(I466,'3-Productie normen'!A:N,10,FALSE)</f>
        <v>V</v>
      </c>
      <c r="AC466" s="164"/>
      <c r="AE466" s="128">
        <f t="shared" si="193"/>
        <v>416</v>
      </c>
    </row>
    <row r="467" spans="1:31" ht="14.1" customHeight="1">
      <c r="A467" s="145">
        <v>469</v>
      </c>
      <c r="B467" s="159" t="s">
        <v>288</v>
      </c>
      <c r="C467" s="625"/>
      <c r="D467" s="536" t="s">
        <v>62</v>
      </c>
      <c r="E467" s="160" t="s">
        <v>316</v>
      </c>
      <c r="F467" s="160" t="s">
        <v>318</v>
      </c>
      <c r="G467" s="125"/>
      <c r="H467" s="125"/>
      <c r="I467" s="169" t="s">
        <v>749</v>
      </c>
      <c r="J467" s="661" t="s">
        <v>1315</v>
      </c>
      <c r="K467" s="545">
        <v>111</v>
      </c>
      <c r="L467" s="483">
        <v>1</v>
      </c>
      <c r="M467" s="483">
        <v>1</v>
      </c>
      <c r="N467" s="483"/>
      <c r="O467" s="483"/>
      <c r="P467" s="670">
        <v>52</v>
      </c>
      <c r="Q467" s="670"/>
      <c r="R467" s="161"/>
      <c r="S467" s="161"/>
      <c r="T467" s="162" t="e">
        <f t="shared" si="186"/>
        <v>#DIV/0!</v>
      </c>
      <c r="U467" s="162">
        <f t="shared" si="187"/>
        <v>0</v>
      </c>
      <c r="V467" s="162">
        <f t="shared" si="188"/>
        <v>0</v>
      </c>
      <c r="W467" s="162">
        <f t="shared" si="189"/>
        <v>0</v>
      </c>
      <c r="X467" s="163">
        <f>IF(P467="nio",0,IF(P467&gt;0,VLOOKUP(I467,'3-Productie normen'!A:N,VLOOKUP(P467,'3-Productie normen'!Q:R,2,FALSE),FALSE)))</f>
        <v>0</v>
      </c>
      <c r="Y467" s="163">
        <f t="shared" si="190"/>
        <v>0</v>
      </c>
      <c r="Z467" s="163">
        <f t="shared" si="191"/>
        <v>0</v>
      </c>
      <c r="AA467" s="163">
        <f t="shared" si="192"/>
        <v>0</v>
      </c>
      <c r="AB467" s="164" t="str">
        <f>VLOOKUP(I467,'3-Productie normen'!A:N,10,FALSE)</f>
        <v>V</v>
      </c>
      <c r="AC467" s="164"/>
      <c r="AE467" s="128">
        <f t="shared" si="193"/>
        <v>5772</v>
      </c>
    </row>
    <row r="468" spans="1:31" ht="14.1" customHeight="1">
      <c r="A468" s="145">
        <v>470</v>
      </c>
      <c r="B468" s="159" t="s">
        <v>288</v>
      </c>
      <c r="C468" s="625"/>
      <c r="D468" s="536" t="s">
        <v>425</v>
      </c>
      <c r="E468" s="160" t="s">
        <v>314</v>
      </c>
      <c r="F468" s="160" t="s">
        <v>334</v>
      </c>
      <c r="G468" s="125"/>
      <c r="H468" s="125"/>
      <c r="I468" s="169" t="s">
        <v>769</v>
      </c>
      <c r="J468" s="661" t="s">
        <v>1315</v>
      </c>
      <c r="K468" s="545">
        <v>12</v>
      </c>
      <c r="L468" s="483">
        <v>1</v>
      </c>
      <c r="M468" s="483">
        <v>1</v>
      </c>
      <c r="N468" s="483"/>
      <c r="O468" s="483"/>
      <c r="P468" s="670">
        <v>104</v>
      </c>
      <c r="Q468" s="670"/>
      <c r="R468" s="161"/>
      <c r="S468" s="161"/>
      <c r="T468" s="162" t="e">
        <f t="shared" si="186"/>
        <v>#DIV/0!</v>
      </c>
      <c r="U468" s="162">
        <f t="shared" si="187"/>
        <v>0</v>
      </c>
      <c r="V468" s="162">
        <f t="shared" si="188"/>
        <v>0</v>
      </c>
      <c r="W468" s="162">
        <f t="shared" si="189"/>
        <v>0</v>
      </c>
      <c r="X468" s="163">
        <f>IF(P468="nio",0,IF(P468&gt;0,VLOOKUP(I468,'3-Productie normen'!A:N,VLOOKUP(P468,'3-Productie normen'!Q:R,2,FALSE),FALSE)))</f>
        <v>0</v>
      </c>
      <c r="Y468" s="163">
        <f t="shared" si="190"/>
        <v>0</v>
      </c>
      <c r="Z468" s="163">
        <f t="shared" si="191"/>
        <v>0</v>
      </c>
      <c r="AA468" s="163">
        <f t="shared" si="192"/>
        <v>0</v>
      </c>
      <c r="AB468" s="164" t="str">
        <f>VLOOKUP(I468,'3-Productie normen'!A:N,10,FALSE)</f>
        <v>B</v>
      </c>
      <c r="AC468" s="164"/>
      <c r="AE468" s="128">
        <f t="shared" si="193"/>
        <v>1248</v>
      </c>
    </row>
    <row r="469" spans="1:31" ht="14.1" customHeight="1">
      <c r="A469" s="145">
        <v>471</v>
      </c>
      <c r="B469" s="159" t="s">
        <v>288</v>
      </c>
      <c r="C469" s="625"/>
      <c r="D469" s="536" t="s">
        <v>471</v>
      </c>
      <c r="E469" s="160" t="s">
        <v>314</v>
      </c>
      <c r="F469" s="160" t="s">
        <v>334</v>
      </c>
      <c r="G469" s="125"/>
      <c r="H469" s="125"/>
      <c r="I469" s="169" t="s">
        <v>769</v>
      </c>
      <c r="J469" s="661" t="s">
        <v>1315</v>
      </c>
      <c r="K469" s="545">
        <v>12</v>
      </c>
      <c r="L469" s="483">
        <v>1</v>
      </c>
      <c r="M469" s="483">
        <v>1</v>
      </c>
      <c r="N469" s="483"/>
      <c r="O469" s="483"/>
      <c r="P469" s="670">
        <v>104</v>
      </c>
      <c r="Q469" s="670"/>
      <c r="R469" s="161"/>
      <c r="S469" s="161"/>
      <c r="T469" s="162" t="e">
        <f t="shared" si="186"/>
        <v>#DIV/0!</v>
      </c>
      <c r="U469" s="162">
        <f t="shared" si="187"/>
        <v>0</v>
      </c>
      <c r="V469" s="162">
        <f t="shared" si="188"/>
        <v>0</v>
      </c>
      <c r="W469" s="162">
        <f t="shared" si="189"/>
        <v>0</v>
      </c>
      <c r="X469" s="163">
        <f>IF(P469="nio",0,IF(P469&gt;0,VLOOKUP(I469,'3-Productie normen'!A:N,VLOOKUP(P469,'3-Productie normen'!Q:R,2,FALSE),FALSE)))</f>
        <v>0</v>
      </c>
      <c r="Y469" s="163">
        <f t="shared" si="190"/>
        <v>0</v>
      </c>
      <c r="Z469" s="163">
        <f t="shared" si="191"/>
        <v>0</v>
      </c>
      <c r="AA469" s="163">
        <f t="shared" si="192"/>
        <v>0</v>
      </c>
      <c r="AB469" s="164" t="str">
        <f>VLOOKUP(I469,'3-Productie normen'!A:N,10,FALSE)</f>
        <v>B</v>
      </c>
      <c r="AC469" s="164"/>
      <c r="AE469" s="128">
        <f t="shared" si="193"/>
        <v>1248</v>
      </c>
    </row>
    <row r="470" spans="1:31" ht="14.1" customHeight="1">
      <c r="A470" s="145">
        <v>472</v>
      </c>
      <c r="B470" s="159" t="s">
        <v>288</v>
      </c>
      <c r="C470" s="625"/>
      <c r="D470" s="536" t="s">
        <v>426</v>
      </c>
      <c r="E470" s="166" t="s">
        <v>314</v>
      </c>
      <c r="F470" s="166" t="s">
        <v>334</v>
      </c>
      <c r="G470" s="125"/>
      <c r="H470" s="125"/>
      <c r="I470" s="169" t="s">
        <v>769</v>
      </c>
      <c r="J470" s="661" t="s">
        <v>1315</v>
      </c>
      <c r="K470" s="545">
        <v>12</v>
      </c>
      <c r="L470" s="483">
        <v>1</v>
      </c>
      <c r="M470" s="483">
        <v>1</v>
      </c>
      <c r="N470" s="483"/>
      <c r="O470" s="483"/>
      <c r="P470" s="670">
        <v>104</v>
      </c>
      <c r="Q470" s="670"/>
      <c r="R470" s="161"/>
      <c r="S470" s="161"/>
      <c r="T470" s="162" t="e">
        <f t="shared" si="186"/>
        <v>#DIV/0!</v>
      </c>
      <c r="U470" s="162">
        <f t="shared" si="187"/>
        <v>0</v>
      </c>
      <c r="V470" s="162">
        <f t="shared" si="188"/>
        <v>0</v>
      </c>
      <c r="W470" s="162">
        <f t="shared" si="189"/>
        <v>0</v>
      </c>
      <c r="X470" s="163">
        <f>IF(P470="nio",0,IF(P470&gt;0,VLOOKUP(I470,'3-Productie normen'!A:N,VLOOKUP(P470,'3-Productie normen'!Q:R,2,FALSE),FALSE)))</f>
        <v>0</v>
      </c>
      <c r="Y470" s="163">
        <f t="shared" si="190"/>
        <v>0</v>
      </c>
      <c r="Z470" s="163">
        <f t="shared" si="191"/>
        <v>0</v>
      </c>
      <c r="AA470" s="163">
        <f t="shared" si="192"/>
        <v>0</v>
      </c>
      <c r="AB470" s="164" t="str">
        <f>VLOOKUP(I470,'3-Productie normen'!A:N,10,FALSE)</f>
        <v>B</v>
      </c>
      <c r="AC470" s="164"/>
      <c r="AE470" s="128">
        <f t="shared" si="193"/>
        <v>1248</v>
      </c>
    </row>
    <row r="471" spans="1:31" ht="14.1" customHeight="1">
      <c r="A471" s="145">
        <v>473</v>
      </c>
      <c r="B471" s="159" t="s">
        <v>288</v>
      </c>
      <c r="C471" s="625"/>
      <c r="D471" s="536" t="s">
        <v>427</v>
      </c>
      <c r="E471" s="167" t="s">
        <v>314</v>
      </c>
      <c r="F471" s="167" t="s">
        <v>334</v>
      </c>
      <c r="G471" s="125"/>
      <c r="H471" s="125"/>
      <c r="I471" s="169" t="s">
        <v>769</v>
      </c>
      <c r="J471" s="661" t="s">
        <v>1315</v>
      </c>
      <c r="K471" s="545">
        <v>12</v>
      </c>
      <c r="L471" s="483">
        <v>1</v>
      </c>
      <c r="M471" s="483">
        <v>1</v>
      </c>
      <c r="N471" s="483"/>
      <c r="O471" s="483"/>
      <c r="P471" s="670">
        <v>104</v>
      </c>
      <c r="Q471" s="670"/>
      <c r="R471" s="161"/>
      <c r="S471" s="161"/>
      <c r="T471" s="162" t="e">
        <f t="shared" si="186"/>
        <v>#DIV/0!</v>
      </c>
      <c r="U471" s="162">
        <f t="shared" si="187"/>
        <v>0</v>
      </c>
      <c r="V471" s="162">
        <f t="shared" si="188"/>
        <v>0</v>
      </c>
      <c r="W471" s="162">
        <f t="shared" si="189"/>
        <v>0</v>
      </c>
      <c r="X471" s="163">
        <f>IF(P471="nio",0,IF(P471&gt;0,VLOOKUP(I471,'3-Productie normen'!A:N,VLOOKUP(P471,'3-Productie normen'!Q:R,2,FALSE),FALSE)))</f>
        <v>0</v>
      </c>
      <c r="Y471" s="163">
        <f t="shared" si="190"/>
        <v>0</v>
      </c>
      <c r="Z471" s="163">
        <f t="shared" si="191"/>
        <v>0</v>
      </c>
      <c r="AA471" s="163">
        <f t="shared" si="192"/>
        <v>0</v>
      </c>
      <c r="AB471" s="164" t="str">
        <f>VLOOKUP(I471,'3-Productie normen'!A:N,10,FALSE)</f>
        <v>B</v>
      </c>
      <c r="AC471" s="164"/>
      <c r="AE471" s="128">
        <f t="shared" si="193"/>
        <v>1248</v>
      </c>
    </row>
    <row r="472" spans="1:31" ht="14.1" customHeight="1">
      <c r="A472" s="145">
        <v>474</v>
      </c>
      <c r="B472" s="159" t="s">
        <v>288</v>
      </c>
      <c r="C472" s="626"/>
      <c r="D472" s="537" t="s">
        <v>428</v>
      </c>
      <c r="E472" s="169" t="s">
        <v>314</v>
      </c>
      <c r="F472" s="169" t="s">
        <v>334</v>
      </c>
      <c r="G472" s="125"/>
      <c r="H472" s="125"/>
      <c r="I472" s="169" t="s">
        <v>769</v>
      </c>
      <c r="J472" s="661" t="s">
        <v>1315</v>
      </c>
      <c r="K472" s="545">
        <v>18</v>
      </c>
      <c r="L472" s="483">
        <v>1</v>
      </c>
      <c r="M472" s="483">
        <v>1</v>
      </c>
      <c r="N472" s="483"/>
      <c r="O472" s="483"/>
      <c r="P472" s="670">
        <v>104</v>
      </c>
      <c r="Q472" s="670"/>
      <c r="R472" s="161"/>
      <c r="S472" s="161"/>
      <c r="T472" s="162" t="e">
        <f t="shared" si="186"/>
        <v>#DIV/0!</v>
      </c>
      <c r="U472" s="162">
        <f t="shared" si="187"/>
        <v>0</v>
      </c>
      <c r="V472" s="162">
        <f t="shared" si="188"/>
        <v>0</v>
      </c>
      <c r="W472" s="162">
        <f t="shared" si="189"/>
        <v>0</v>
      </c>
      <c r="X472" s="163">
        <f>IF(P472="nio",0,IF(P472&gt;0,VLOOKUP(I472,'3-Productie normen'!A:N,VLOOKUP(P472,'3-Productie normen'!Q:R,2,FALSE),FALSE)))</f>
        <v>0</v>
      </c>
      <c r="Y472" s="163">
        <f t="shared" si="190"/>
        <v>0</v>
      </c>
      <c r="Z472" s="163">
        <f t="shared" si="191"/>
        <v>0</v>
      </c>
      <c r="AA472" s="163">
        <f t="shared" si="192"/>
        <v>0</v>
      </c>
      <c r="AB472" s="164" t="str">
        <f>VLOOKUP(I472,'3-Productie normen'!A:N,10,FALSE)</f>
        <v>B</v>
      </c>
      <c r="AC472" s="164"/>
      <c r="AE472" s="128">
        <f t="shared" si="193"/>
        <v>1872</v>
      </c>
    </row>
    <row r="473" spans="1:31" ht="14.1" customHeight="1">
      <c r="A473" s="145">
        <v>475</v>
      </c>
      <c r="B473" s="159" t="s">
        <v>288</v>
      </c>
      <c r="C473" s="625"/>
      <c r="D473" s="536" t="s">
        <v>472</v>
      </c>
      <c r="E473" s="160" t="s">
        <v>314</v>
      </c>
      <c r="F473" s="160" t="s">
        <v>334</v>
      </c>
      <c r="G473" s="125"/>
      <c r="H473" s="125"/>
      <c r="I473" s="213" t="s">
        <v>769</v>
      </c>
      <c r="J473" s="160" t="s">
        <v>1315</v>
      </c>
      <c r="K473" s="545">
        <v>18</v>
      </c>
      <c r="L473" s="483">
        <v>1</v>
      </c>
      <c r="M473" s="483">
        <v>1</v>
      </c>
      <c r="N473" s="483"/>
      <c r="O473" s="483"/>
      <c r="P473" s="670">
        <v>104</v>
      </c>
      <c r="Q473" s="670"/>
      <c r="R473" s="161"/>
      <c r="S473" s="161"/>
      <c r="T473" s="162" t="e">
        <f t="shared" si="186"/>
        <v>#DIV/0!</v>
      </c>
      <c r="U473" s="162">
        <f t="shared" si="187"/>
        <v>0</v>
      </c>
      <c r="V473" s="162">
        <f t="shared" si="188"/>
        <v>0</v>
      </c>
      <c r="W473" s="162">
        <f t="shared" si="189"/>
        <v>0</v>
      </c>
      <c r="X473" s="163">
        <f>IF(P473="nio",0,IF(P473&gt;0,VLOOKUP(I473,'3-Productie normen'!A:N,VLOOKUP(P473,'3-Productie normen'!Q:R,2,FALSE),FALSE)))</f>
        <v>0</v>
      </c>
      <c r="Y473" s="163">
        <f t="shared" si="190"/>
        <v>0</v>
      </c>
      <c r="Z473" s="163">
        <f t="shared" si="191"/>
        <v>0</v>
      </c>
      <c r="AA473" s="163">
        <f t="shared" si="192"/>
        <v>0</v>
      </c>
      <c r="AB473" s="164" t="str">
        <f>VLOOKUP(I473,'3-Productie normen'!A:N,10,FALSE)</f>
        <v>B</v>
      </c>
      <c r="AC473" s="164"/>
      <c r="AE473" s="128">
        <f t="shared" si="193"/>
        <v>1872</v>
      </c>
    </row>
    <row r="474" spans="1:31" ht="14.1" customHeight="1">
      <c r="A474" s="145">
        <v>476</v>
      </c>
      <c r="B474" s="159" t="s">
        <v>288</v>
      </c>
      <c r="C474" s="625"/>
      <c r="D474" s="536" t="s">
        <v>429</v>
      </c>
      <c r="E474" s="125" t="s">
        <v>314</v>
      </c>
      <c r="F474" s="125" t="s">
        <v>334</v>
      </c>
      <c r="G474" s="125"/>
      <c r="H474" s="125"/>
      <c r="I474" s="213" t="s">
        <v>769</v>
      </c>
      <c r="J474" s="160" t="s">
        <v>1315</v>
      </c>
      <c r="K474" s="545">
        <v>18</v>
      </c>
      <c r="L474" s="483">
        <v>1</v>
      </c>
      <c r="M474" s="483">
        <v>1</v>
      </c>
      <c r="N474" s="483"/>
      <c r="O474" s="483"/>
      <c r="P474" s="670">
        <v>104</v>
      </c>
      <c r="Q474" s="670"/>
      <c r="R474" s="161"/>
      <c r="S474" s="161"/>
      <c r="T474" s="162" t="e">
        <f t="shared" si="186"/>
        <v>#DIV/0!</v>
      </c>
      <c r="U474" s="162">
        <f t="shared" si="187"/>
        <v>0</v>
      </c>
      <c r="V474" s="162">
        <f t="shared" si="188"/>
        <v>0</v>
      </c>
      <c r="W474" s="162">
        <f t="shared" si="189"/>
        <v>0</v>
      </c>
      <c r="X474" s="163">
        <f>IF(P474="nio",0,IF(P474&gt;0,VLOOKUP(I474,'3-Productie normen'!A:N,VLOOKUP(P474,'3-Productie normen'!Q:R,2,FALSE),FALSE)))</f>
        <v>0</v>
      </c>
      <c r="Y474" s="163">
        <f t="shared" si="190"/>
        <v>0</v>
      </c>
      <c r="Z474" s="163">
        <f t="shared" si="191"/>
        <v>0</v>
      </c>
      <c r="AA474" s="163">
        <f t="shared" si="192"/>
        <v>0</v>
      </c>
      <c r="AB474" s="164" t="str">
        <f>VLOOKUP(I474,'3-Productie normen'!A:N,10,FALSE)</f>
        <v>B</v>
      </c>
      <c r="AC474" s="164"/>
      <c r="AE474" s="128">
        <f t="shared" si="193"/>
        <v>1872</v>
      </c>
    </row>
    <row r="475" spans="1:31" ht="14.1" customHeight="1">
      <c r="A475" s="145">
        <v>477</v>
      </c>
      <c r="B475" s="159" t="s">
        <v>288</v>
      </c>
      <c r="C475" s="625"/>
      <c r="D475" s="536" t="s">
        <v>430</v>
      </c>
      <c r="E475" s="125" t="s">
        <v>314</v>
      </c>
      <c r="F475" s="125" t="s">
        <v>334</v>
      </c>
      <c r="G475" s="125"/>
      <c r="H475" s="125"/>
      <c r="I475" s="213" t="s">
        <v>769</v>
      </c>
      <c r="J475" s="661" t="s">
        <v>1315</v>
      </c>
      <c r="K475" s="545">
        <v>18</v>
      </c>
      <c r="L475" s="483">
        <v>1</v>
      </c>
      <c r="M475" s="483">
        <v>1</v>
      </c>
      <c r="N475" s="483"/>
      <c r="O475" s="483"/>
      <c r="P475" s="670">
        <v>104</v>
      </c>
      <c r="Q475" s="670"/>
      <c r="R475" s="161"/>
      <c r="S475" s="161"/>
      <c r="T475" s="162" t="e">
        <f t="shared" si="186"/>
        <v>#DIV/0!</v>
      </c>
      <c r="U475" s="162">
        <f t="shared" si="187"/>
        <v>0</v>
      </c>
      <c r="V475" s="162">
        <f t="shared" si="188"/>
        <v>0</v>
      </c>
      <c r="W475" s="162">
        <f t="shared" si="189"/>
        <v>0</v>
      </c>
      <c r="X475" s="163">
        <f>IF(P475="nio",0,IF(P475&gt;0,VLOOKUP(I475,'3-Productie normen'!A:N,VLOOKUP(P475,'3-Productie normen'!Q:R,2,FALSE),FALSE)))</f>
        <v>0</v>
      </c>
      <c r="Y475" s="163">
        <f t="shared" si="190"/>
        <v>0</v>
      </c>
      <c r="Z475" s="163">
        <f t="shared" si="191"/>
        <v>0</v>
      </c>
      <c r="AA475" s="163">
        <f t="shared" si="192"/>
        <v>0</v>
      </c>
      <c r="AB475" s="164" t="str">
        <f>VLOOKUP(I475,'3-Productie normen'!A:N,10,FALSE)</f>
        <v>B</v>
      </c>
      <c r="AC475" s="164"/>
      <c r="AE475" s="128">
        <f t="shared" si="193"/>
        <v>1872</v>
      </c>
    </row>
    <row r="476" spans="1:31" ht="14.1" customHeight="1">
      <c r="A476" s="145">
        <v>478</v>
      </c>
      <c r="B476" s="159" t="s">
        <v>288</v>
      </c>
      <c r="C476" s="625"/>
      <c r="D476" s="536" t="s">
        <v>432</v>
      </c>
      <c r="E476" s="125" t="s">
        <v>314</v>
      </c>
      <c r="F476" s="125" t="s">
        <v>334</v>
      </c>
      <c r="G476" s="125"/>
      <c r="H476" s="125"/>
      <c r="I476" s="160" t="s">
        <v>769</v>
      </c>
      <c r="J476" s="160" t="s">
        <v>1315</v>
      </c>
      <c r="K476" s="545">
        <v>36</v>
      </c>
      <c r="L476" s="483">
        <v>1</v>
      </c>
      <c r="M476" s="483">
        <v>1</v>
      </c>
      <c r="N476" s="483"/>
      <c r="O476" s="483"/>
      <c r="P476" s="670">
        <v>104</v>
      </c>
      <c r="Q476" s="670"/>
      <c r="R476" s="161"/>
      <c r="S476" s="161"/>
      <c r="T476" s="162" t="e">
        <f t="shared" si="186"/>
        <v>#DIV/0!</v>
      </c>
      <c r="U476" s="162">
        <f t="shared" si="187"/>
        <v>0</v>
      </c>
      <c r="V476" s="162">
        <f t="shared" si="188"/>
        <v>0</v>
      </c>
      <c r="W476" s="162">
        <f t="shared" si="189"/>
        <v>0</v>
      </c>
      <c r="X476" s="163">
        <f>IF(P476="nio",0,IF(P476&gt;0,VLOOKUP(I476,'3-Productie normen'!A:N,VLOOKUP(P476,'3-Productie normen'!Q:R,2,FALSE),FALSE)))</f>
        <v>0</v>
      </c>
      <c r="Y476" s="163">
        <f t="shared" si="190"/>
        <v>0</v>
      </c>
      <c r="Z476" s="163">
        <f t="shared" si="191"/>
        <v>0</v>
      </c>
      <c r="AA476" s="163">
        <f t="shared" si="192"/>
        <v>0</v>
      </c>
      <c r="AB476" s="164" t="str">
        <f>VLOOKUP(I476,'3-Productie normen'!A:N,10,FALSE)</f>
        <v>B</v>
      </c>
      <c r="AC476" s="164"/>
      <c r="AE476" s="128">
        <f t="shared" si="193"/>
        <v>3744</v>
      </c>
    </row>
    <row r="477" spans="1:31" ht="14.1" customHeight="1">
      <c r="A477" s="145">
        <v>479</v>
      </c>
      <c r="B477" s="159" t="s">
        <v>288</v>
      </c>
      <c r="C477" s="625"/>
      <c r="D477" s="536" t="s">
        <v>473</v>
      </c>
      <c r="E477" s="125" t="s">
        <v>314</v>
      </c>
      <c r="F477" s="125" t="s">
        <v>334</v>
      </c>
      <c r="G477" s="125"/>
      <c r="H477" s="125"/>
      <c r="I477" s="159" t="s">
        <v>769</v>
      </c>
      <c r="J477" s="661" t="s">
        <v>1315</v>
      </c>
      <c r="K477" s="545">
        <v>18</v>
      </c>
      <c r="L477" s="483">
        <v>1</v>
      </c>
      <c r="M477" s="483">
        <v>1</v>
      </c>
      <c r="N477" s="483"/>
      <c r="O477" s="483"/>
      <c r="P477" s="670">
        <v>104</v>
      </c>
      <c r="Q477" s="670"/>
      <c r="R477" s="161"/>
      <c r="S477" s="161"/>
      <c r="T477" s="162" t="e">
        <f t="shared" si="186"/>
        <v>#DIV/0!</v>
      </c>
      <c r="U477" s="162">
        <f t="shared" si="187"/>
        <v>0</v>
      </c>
      <c r="V477" s="162">
        <f t="shared" si="188"/>
        <v>0</v>
      </c>
      <c r="W477" s="162">
        <f t="shared" si="189"/>
        <v>0</v>
      </c>
      <c r="X477" s="163">
        <f>IF(P477="nio",0,IF(P477&gt;0,VLOOKUP(I477,'3-Productie normen'!A:N,VLOOKUP(P477,'3-Productie normen'!Q:R,2,FALSE),FALSE)))</f>
        <v>0</v>
      </c>
      <c r="Y477" s="163">
        <f t="shared" si="190"/>
        <v>0</v>
      </c>
      <c r="Z477" s="163">
        <f t="shared" si="191"/>
        <v>0</v>
      </c>
      <c r="AA477" s="163">
        <f t="shared" si="192"/>
        <v>0</v>
      </c>
      <c r="AB477" s="164" t="str">
        <f>VLOOKUP(I477,'3-Productie normen'!A:N,10,FALSE)</f>
        <v>B</v>
      </c>
      <c r="AC477" s="164"/>
      <c r="AE477" s="128">
        <f t="shared" si="193"/>
        <v>1872</v>
      </c>
    </row>
    <row r="478" spans="1:31" ht="14.1" customHeight="1">
      <c r="A478" s="145">
        <v>480</v>
      </c>
      <c r="B478" s="159" t="s">
        <v>288</v>
      </c>
      <c r="C478" s="625"/>
      <c r="D478" s="536" t="s">
        <v>435</v>
      </c>
      <c r="E478" s="159" t="s">
        <v>314</v>
      </c>
      <c r="F478" s="159" t="s">
        <v>334</v>
      </c>
      <c r="G478" s="125"/>
      <c r="H478" s="125"/>
      <c r="I478" s="169" t="s">
        <v>769</v>
      </c>
      <c r="J478" s="661" t="s">
        <v>1315</v>
      </c>
      <c r="K478" s="545">
        <v>36</v>
      </c>
      <c r="L478" s="483">
        <v>1</v>
      </c>
      <c r="M478" s="483">
        <v>1</v>
      </c>
      <c r="N478" s="483"/>
      <c r="O478" s="483"/>
      <c r="P478" s="670">
        <v>104</v>
      </c>
      <c r="Q478" s="670"/>
      <c r="R478" s="161"/>
      <c r="S478" s="161"/>
      <c r="T478" s="162" t="e">
        <f t="shared" si="186"/>
        <v>#DIV/0!</v>
      </c>
      <c r="U478" s="162">
        <f t="shared" si="187"/>
        <v>0</v>
      </c>
      <c r="V478" s="162">
        <f t="shared" si="188"/>
        <v>0</v>
      </c>
      <c r="W478" s="162">
        <f t="shared" si="189"/>
        <v>0</v>
      </c>
      <c r="X478" s="163">
        <f>IF(P478="nio",0,IF(P478&gt;0,VLOOKUP(I478,'3-Productie normen'!A:N,VLOOKUP(P478,'3-Productie normen'!Q:R,2,FALSE),FALSE)))</f>
        <v>0</v>
      </c>
      <c r="Y478" s="163">
        <f t="shared" si="190"/>
        <v>0</v>
      </c>
      <c r="Z478" s="163">
        <f t="shared" si="191"/>
        <v>0</v>
      </c>
      <c r="AA478" s="163">
        <f t="shared" si="192"/>
        <v>0</v>
      </c>
      <c r="AB478" s="164" t="str">
        <f>VLOOKUP(I478,'3-Productie normen'!A:N,10,FALSE)</f>
        <v>B</v>
      </c>
      <c r="AC478" s="164"/>
      <c r="AE478" s="128">
        <f t="shared" si="193"/>
        <v>3744</v>
      </c>
    </row>
    <row r="479" spans="1:31" ht="14.1" customHeight="1">
      <c r="A479" s="145">
        <v>481</v>
      </c>
      <c r="B479" s="159" t="s">
        <v>288</v>
      </c>
      <c r="C479" s="625"/>
      <c r="D479" s="536" t="s">
        <v>436</v>
      </c>
      <c r="E479" s="159" t="s">
        <v>314</v>
      </c>
      <c r="F479" s="159" t="s">
        <v>334</v>
      </c>
      <c r="G479" s="125"/>
      <c r="H479" s="125"/>
      <c r="I479" s="169" t="s">
        <v>769</v>
      </c>
      <c r="J479" s="661" t="s">
        <v>1315</v>
      </c>
      <c r="K479" s="545">
        <v>12</v>
      </c>
      <c r="L479" s="483">
        <v>1</v>
      </c>
      <c r="M479" s="483">
        <v>1</v>
      </c>
      <c r="N479" s="483"/>
      <c r="O479" s="483"/>
      <c r="P479" s="670">
        <v>104</v>
      </c>
      <c r="Q479" s="670"/>
      <c r="R479" s="161"/>
      <c r="S479" s="161"/>
      <c r="T479" s="162" t="e">
        <f t="shared" si="186"/>
        <v>#DIV/0!</v>
      </c>
      <c r="U479" s="162">
        <f t="shared" si="187"/>
        <v>0</v>
      </c>
      <c r="V479" s="162">
        <f t="shared" si="188"/>
        <v>0</v>
      </c>
      <c r="W479" s="162">
        <f t="shared" si="189"/>
        <v>0</v>
      </c>
      <c r="X479" s="163">
        <f>IF(P479="nio",0,IF(P479&gt;0,VLOOKUP(I479,'3-Productie normen'!A:N,VLOOKUP(P479,'3-Productie normen'!Q:R,2,FALSE),FALSE)))</f>
        <v>0</v>
      </c>
      <c r="Y479" s="163">
        <f t="shared" si="190"/>
        <v>0</v>
      </c>
      <c r="Z479" s="163">
        <f t="shared" si="191"/>
        <v>0</v>
      </c>
      <c r="AA479" s="163">
        <f t="shared" si="192"/>
        <v>0</v>
      </c>
      <c r="AB479" s="164" t="str">
        <f>VLOOKUP(I479,'3-Productie normen'!A:N,10,FALSE)</f>
        <v>B</v>
      </c>
      <c r="AC479" s="164"/>
      <c r="AE479" s="128">
        <f t="shared" si="193"/>
        <v>1248</v>
      </c>
    </row>
    <row r="480" spans="1:31" ht="14.1" customHeight="1">
      <c r="A480" s="145">
        <v>482</v>
      </c>
      <c r="B480" s="159" t="s">
        <v>288</v>
      </c>
      <c r="C480" s="625"/>
      <c r="D480" s="536" t="s">
        <v>474</v>
      </c>
      <c r="E480" s="159" t="s">
        <v>466</v>
      </c>
      <c r="F480" s="159" t="s">
        <v>467</v>
      </c>
      <c r="G480" s="125"/>
      <c r="H480" s="125"/>
      <c r="I480" s="169" t="s">
        <v>217</v>
      </c>
      <c r="J480" s="661" t="s">
        <v>1315</v>
      </c>
      <c r="K480" s="545">
        <v>12</v>
      </c>
      <c r="L480" s="483">
        <v>1</v>
      </c>
      <c r="M480" s="483">
        <v>1</v>
      </c>
      <c r="N480" s="483"/>
      <c r="O480" s="483"/>
      <c r="P480" s="670">
        <v>255</v>
      </c>
      <c r="Q480" s="670"/>
      <c r="R480" s="161"/>
      <c r="S480" s="161"/>
      <c r="T480" s="162" t="e">
        <f t="shared" si="186"/>
        <v>#DIV/0!</v>
      </c>
      <c r="U480" s="162">
        <f t="shared" si="187"/>
        <v>0</v>
      </c>
      <c r="V480" s="162">
        <f t="shared" si="188"/>
        <v>0</v>
      </c>
      <c r="W480" s="162">
        <f t="shared" si="189"/>
        <v>0</v>
      </c>
      <c r="X480" s="163">
        <f>IF(P480="nio",0,IF(P480&gt;0,VLOOKUP(I480,'3-Productie normen'!A:N,VLOOKUP(P480,'3-Productie normen'!Q:R,2,FALSE),FALSE)))</f>
        <v>0</v>
      </c>
      <c r="Y480" s="163">
        <f t="shared" si="190"/>
        <v>0</v>
      </c>
      <c r="Z480" s="163">
        <f t="shared" si="191"/>
        <v>0</v>
      </c>
      <c r="AA480" s="163">
        <f t="shared" si="192"/>
        <v>0</v>
      </c>
      <c r="AB480" s="164" t="str">
        <f>VLOOKUP(I480,'3-Productie normen'!A:N,10,FALSE)</f>
        <v>V</v>
      </c>
      <c r="AC480" s="164"/>
      <c r="AE480" s="128">
        <f t="shared" si="193"/>
        <v>3060</v>
      </c>
    </row>
    <row r="481" spans="1:31" ht="14.1" customHeight="1">
      <c r="A481" s="145">
        <v>483</v>
      </c>
      <c r="B481" s="159" t="s">
        <v>288</v>
      </c>
      <c r="C481" s="625"/>
      <c r="D481" s="536" t="s">
        <v>437</v>
      </c>
      <c r="E481" s="160" t="s">
        <v>320</v>
      </c>
      <c r="F481" s="160" t="s">
        <v>358</v>
      </c>
      <c r="G481" s="125"/>
      <c r="H481" s="125"/>
      <c r="I481" s="169" t="s">
        <v>17</v>
      </c>
      <c r="J481" s="661" t="s">
        <v>354</v>
      </c>
      <c r="K481" s="545">
        <v>14</v>
      </c>
      <c r="L481" s="483">
        <v>1</v>
      </c>
      <c r="M481" s="483">
        <v>1</v>
      </c>
      <c r="N481" s="483"/>
      <c r="O481" s="483"/>
      <c r="P481" s="670">
        <v>255</v>
      </c>
      <c r="Q481" s="670"/>
      <c r="R481" s="161"/>
      <c r="S481" s="161"/>
      <c r="T481" s="162" t="e">
        <f t="shared" si="186"/>
        <v>#DIV/0!</v>
      </c>
      <c r="U481" s="162">
        <f t="shared" si="187"/>
        <v>0</v>
      </c>
      <c r="V481" s="162">
        <f t="shared" si="188"/>
        <v>0</v>
      </c>
      <c r="W481" s="162">
        <f t="shared" si="189"/>
        <v>0</v>
      </c>
      <c r="X481" s="163">
        <f>IF(P481="nio",0,IF(P481&gt;0,VLOOKUP(I481,'3-Productie normen'!A:N,VLOOKUP(P481,'3-Productie normen'!Q:R,2,FALSE),FALSE)))</f>
        <v>0</v>
      </c>
      <c r="Y481" s="163">
        <f t="shared" si="190"/>
        <v>0</v>
      </c>
      <c r="Z481" s="163">
        <f t="shared" si="191"/>
        <v>0</v>
      </c>
      <c r="AA481" s="163">
        <f t="shared" si="192"/>
        <v>0</v>
      </c>
      <c r="AB481" s="164" t="str">
        <f>VLOOKUP(I481,'3-Productie normen'!A:N,10,FALSE)</f>
        <v>S</v>
      </c>
      <c r="AC481" s="164"/>
      <c r="AE481" s="128">
        <f t="shared" si="193"/>
        <v>3570</v>
      </c>
    </row>
    <row r="482" spans="1:31" ht="14.1" customHeight="1">
      <c r="A482" s="145">
        <v>484</v>
      </c>
      <c r="B482" s="159" t="s">
        <v>288</v>
      </c>
      <c r="C482" s="625"/>
      <c r="D482" s="536" t="s">
        <v>475</v>
      </c>
      <c r="E482" s="160" t="s">
        <v>314</v>
      </c>
      <c r="F482" s="160" t="s">
        <v>334</v>
      </c>
      <c r="G482" s="125"/>
      <c r="H482" s="125"/>
      <c r="I482" s="169" t="s">
        <v>769</v>
      </c>
      <c r="J482" s="661" t="s">
        <v>1315</v>
      </c>
      <c r="K482" s="545">
        <v>12</v>
      </c>
      <c r="L482" s="483">
        <v>1</v>
      </c>
      <c r="M482" s="483">
        <v>1</v>
      </c>
      <c r="N482" s="483"/>
      <c r="O482" s="483"/>
      <c r="P482" s="670">
        <v>104</v>
      </c>
      <c r="Q482" s="670"/>
      <c r="R482" s="161"/>
      <c r="S482" s="161"/>
      <c r="T482" s="162" t="e">
        <f t="shared" si="186"/>
        <v>#DIV/0!</v>
      </c>
      <c r="U482" s="162">
        <f t="shared" si="187"/>
        <v>0</v>
      </c>
      <c r="V482" s="162">
        <f t="shared" si="188"/>
        <v>0</v>
      </c>
      <c r="W482" s="162">
        <f t="shared" si="189"/>
        <v>0</v>
      </c>
      <c r="X482" s="163">
        <f>IF(P482="nio",0,IF(P482&gt;0,VLOOKUP(I482,'3-Productie normen'!A:N,VLOOKUP(P482,'3-Productie normen'!Q:R,2,FALSE),FALSE)))</f>
        <v>0</v>
      </c>
      <c r="Y482" s="163">
        <f t="shared" si="190"/>
        <v>0</v>
      </c>
      <c r="Z482" s="163">
        <f t="shared" si="191"/>
        <v>0</v>
      </c>
      <c r="AA482" s="163">
        <f t="shared" si="192"/>
        <v>0</v>
      </c>
      <c r="AB482" s="164" t="str">
        <f>VLOOKUP(I482,'3-Productie normen'!A:N,10,FALSE)</f>
        <v>B</v>
      </c>
      <c r="AC482" s="164"/>
      <c r="AE482" s="128">
        <f t="shared" si="193"/>
        <v>1248</v>
      </c>
    </row>
    <row r="483" spans="1:31" ht="14.1" customHeight="1">
      <c r="A483" s="145">
        <v>485</v>
      </c>
      <c r="B483" s="159" t="s">
        <v>288</v>
      </c>
      <c r="C483" s="625"/>
      <c r="D483" s="536" t="s">
        <v>62</v>
      </c>
      <c r="E483" s="160" t="s">
        <v>468</v>
      </c>
      <c r="F483" s="160" t="s">
        <v>469</v>
      </c>
      <c r="G483" s="125"/>
      <c r="H483" s="125"/>
      <c r="I483" s="169" t="s">
        <v>773</v>
      </c>
      <c r="J483" s="661" t="s">
        <v>470</v>
      </c>
      <c r="K483" s="545">
        <v>12</v>
      </c>
      <c r="L483" s="483">
        <v>1</v>
      </c>
      <c r="M483" s="483">
        <v>1</v>
      </c>
      <c r="N483" s="483"/>
      <c r="O483" s="483"/>
      <c r="P483" s="670">
        <v>104</v>
      </c>
      <c r="Q483" s="670"/>
      <c r="R483" s="161"/>
      <c r="S483" s="161"/>
      <c r="T483" s="162" t="e">
        <f t="shared" si="186"/>
        <v>#DIV/0!</v>
      </c>
      <c r="U483" s="162">
        <f t="shared" si="187"/>
        <v>0</v>
      </c>
      <c r="V483" s="162">
        <f t="shared" si="188"/>
        <v>0</v>
      </c>
      <c r="W483" s="162">
        <f t="shared" si="189"/>
        <v>0</v>
      </c>
      <c r="X483" s="163">
        <f>IF(P483="nio",0,IF(P483&gt;0,VLOOKUP(I483,'3-Productie normen'!A:N,VLOOKUP(P483,'3-Productie normen'!Q:R,2,FALSE),FALSE)))</f>
        <v>0</v>
      </c>
      <c r="Y483" s="163">
        <f t="shared" si="190"/>
        <v>0</v>
      </c>
      <c r="Z483" s="163">
        <f t="shared" si="191"/>
        <v>0</v>
      </c>
      <c r="AA483" s="163">
        <f t="shared" si="192"/>
        <v>0</v>
      </c>
      <c r="AB483" s="164" t="str">
        <f>VLOOKUP(I483,'3-Productie normen'!A:N,10,FALSE)</f>
        <v>V</v>
      </c>
      <c r="AC483" s="164"/>
      <c r="AE483" s="128">
        <f t="shared" si="193"/>
        <v>1248</v>
      </c>
    </row>
    <row r="484" spans="1:31" ht="14.1" customHeight="1">
      <c r="A484" s="145">
        <v>486</v>
      </c>
      <c r="B484" s="159" t="s">
        <v>288</v>
      </c>
      <c r="C484" s="625"/>
      <c r="D484" s="536" t="s">
        <v>62</v>
      </c>
      <c r="E484" s="160" t="s">
        <v>316</v>
      </c>
      <c r="F484" s="160" t="s">
        <v>318</v>
      </c>
      <c r="G484" s="125"/>
      <c r="H484" s="125"/>
      <c r="I484" s="169" t="s">
        <v>749</v>
      </c>
      <c r="J484" s="661" t="s">
        <v>1315</v>
      </c>
      <c r="K484" s="545">
        <v>42</v>
      </c>
      <c r="L484" s="483">
        <v>1</v>
      </c>
      <c r="M484" s="483">
        <v>1</v>
      </c>
      <c r="N484" s="483"/>
      <c r="O484" s="483"/>
      <c r="P484" s="670">
        <v>52</v>
      </c>
      <c r="Q484" s="670"/>
      <c r="R484" s="161"/>
      <c r="S484" s="161"/>
      <c r="T484" s="162" t="e">
        <f t="shared" si="186"/>
        <v>#DIV/0!</v>
      </c>
      <c r="U484" s="162">
        <f t="shared" si="187"/>
        <v>0</v>
      </c>
      <c r="V484" s="162">
        <f t="shared" si="188"/>
        <v>0</v>
      </c>
      <c r="W484" s="162">
        <f t="shared" si="189"/>
        <v>0</v>
      </c>
      <c r="X484" s="163">
        <f>IF(P484="nio",0,IF(P484&gt;0,VLOOKUP(I484,'3-Productie normen'!A:N,VLOOKUP(P484,'3-Productie normen'!Q:R,2,FALSE),FALSE)))</f>
        <v>0</v>
      </c>
      <c r="Y484" s="163">
        <f t="shared" si="190"/>
        <v>0</v>
      </c>
      <c r="Z484" s="163">
        <f t="shared" si="191"/>
        <v>0</v>
      </c>
      <c r="AA484" s="163">
        <f t="shared" si="192"/>
        <v>0</v>
      </c>
      <c r="AB484" s="164" t="str">
        <f>VLOOKUP(I484,'3-Productie normen'!A:N,10,FALSE)</f>
        <v>V</v>
      </c>
      <c r="AC484" s="164"/>
      <c r="AE484" s="128">
        <f t="shared" si="193"/>
        <v>2184</v>
      </c>
    </row>
    <row r="485" spans="1:31" ht="14.1" customHeight="1">
      <c r="A485" s="145">
        <v>487</v>
      </c>
      <c r="B485" s="662" t="s">
        <v>298</v>
      </c>
      <c r="C485" s="663"/>
      <c r="D485" s="664"/>
      <c r="E485" s="663"/>
      <c r="F485" s="663" t="s">
        <v>1255</v>
      </c>
      <c r="G485" s="662"/>
      <c r="H485" s="662"/>
      <c r="I485" s="665" t="s">
        <v>1256</v>
      </c>
      <c r="J485" s="663" t="s">
        <v>1257</v>
      </c>
      <c r="K485" s="666">
        <v>15</v>
      </c>
      <c r="L485" s="483">
        <v>1</v>
      </c>
      <c r="M485" s="483">
        <v>1</v>
      </c>
      <c r="N485" s="667"/>
      <c r="O485" s="667"/>
      <c r="P485" s="670">
        <v>52</v>
      </c>
      <c r="Q485" s="670"/>
      <c r="R485" s="161"/>
      <c r="S485" s="161"/>
      <c r="T485" s="162" t="e">
        <f t="shared" si="186"/>
        <v>#DIV/0!</v>
      </c>
      <c r="U485" s="162">
        <f t="shared" si="187"/>
        <v>0</v>
      </c>
      <c r="V485" s="162">
        <f t="shared" si="188"/>
        <v>0</v>
      </c>
      <c r="W485" s="162">
        <f t="shared" si="189"/>
        <v>0</v>
      </c>
      <c r="X485" s="163">
        <f>IF(P485="nio",0,IF(P485&gt;0,VLOOKUP(I485,'3-Productie normen'!A:N,VLOOKUP(P485,'3-Productie normen'!Q:R,2,FALSE),FALSE)))</f>
        <v>0</v>
      </c>
      <c r="Y485" s="163">
        <f t="shared" si="190"/>
        <v>0</v>
      </c>
      <c r="Z485" s="163">
        <f t="shared" si="191"/>
        <v>0</v>
      </c>
      <c r="AA485" s="163">
        <f t="shared" si="192"/>
        <v>0</v>
      </c>
      <c r="AB485" s="164" t="str">
        <f>VLOOKUP(I485,'3-Productie normen'!A:N,10,FALSE)</f>
        <v>V</v>
      </c>
      <c r="AC485" s="164"/>
      <c r="AE485" s="128">
        <f t="shared" si="193"/>
        <v>780</v>
      </c>
    </row>
    <row r="486" spans="1:31" ht="14.1" customHeight="1">
      <c r="A486" s="145">
        <v>488</v>
      </c>
      <c r="B486" s="159" t="s">
        <v>298</v>
      </c>
      <c r="C486" s="625"/>
      <c r="D486" s="536" t="s">
        <v>344</v>
      </c>
      <c r="E486" s="166" t="s">
        <v>314</v>
      </c>
      <c r="F486" s="166" t="s">
        <v>334</v>
      </c>
      <c r="G486" s="125"/>
      <c r="H486" s="125"/>
      <c r="I486" s="169" t="s">
        <v>769</v>
      </c>
      <c r="J486" s="661" t="s">
        <v>1315</v>
      </c>
      <c r="K486" s="545">
        <v>16</v>
      </c>
      <c r="L486" s="483">
        <v>1</v>
      </c>
      <c r="M486" s="483">
        <v>1</v>
      </c>
      <c r="N486" s="483"/>
      <c r="O486" s="483"/>
      <c r="P486" s="670">
        <v>104</v>
      </c>
      <c r="Q486" s="670"/>
      <c r="R486" s="161"/>
      <c r="S486" s="161"/>
      <c r="T486" s="162" t="e">
        <f t="shared" si="186"/>
        <v>#DIV/0!</v>
      </c>
      <c r="U486" s="162">
        <f t="shared" si="187"/>
        <v>0</v>
      </c>
      <c r="V486" s="162">
        <f t="shared" si="188"/>
        <v>0</v>
      </c>
      <c r="W486" s="162">
        <f t="shared" si="189"/>
        <v>0</v>
      </c>
      <c r="X486" s="163">
        <f>IF(P486="nio",0,IF(P486&gt;0,VLOOKUP(I486,'3-Productie normen'!A:N,VLOOKUP(P486,'3-Productie normen'!Q:R,2,FALSE),FALSE)))</f>
        <v>0</v>
      </c>
      <c r="Y486" s="163">
        <f t="shared" si="190"/>
        <v>0</v>
      </c>
      <c r="Z486" s="163">
        <f t="shared" si="191"/>
        <v>0</v>
      </c>
      <c r="AA486" s="163">
        <f t="shared" si="192"/>
        <v>0</v>
      </c>
      <c r="AB486" s="164" t="str">
        <f>VLOOKUP(I486,'3-Productie normen'!A:N,10,FALSE)</f>
        <v>B</v>
      </c>
      <c r="AC486" s="164"/>
      <c r="AE486" s="128">
        <f t="shared" si="193"/>
        <v>1664</v>
      </c>
    </row>
    <row r="487" spans="1:31" ht="14.1" customHeight="1">
      <c r="A487" s="145">
        <v>489</v>
      </c>
      <c r="B487" s="159" t="s">
        <v>298</v>
      </c>
      <c r="C487" s="625"/>
      <c r="D487" s="536" t="s">
        <v>345</v>
      </c>
      <c r="E487" s="167" t="s">
        <v>314</v>
      </c>
      <c r="F487" s="167" t="s">
        <v>334</v>
      </c>
      <c r="G487" s="125"/>
      <c r="H487" s="125"/>
      <c r="I487" s="169" t="s">
        <v>769</v>
      </c>
      <c r="J487" s="661" t="s">
        <v>1315</v>
      </c>
      <c r="K487" s="545">
        <v>16</v>
      </c>
      <c r="L487" s="483">
        <v>1</v>
      </c>
      <c r="M487" s="483">
        <v>1</v>
      </c>
      <c r="N487" s="483"/>
      <c r="O487" s="483"/>
      <c r="P487" s="670">
        <v>104</v>
      </c>
      <c r="Q487" s="670"/>
      <c r="R487" s="161"/>
      <c r="S487" s="161"/>
      <c r="T487" s="162" t="e">
        <f t="shared" si="186"/>
        <v>#DIV/0!</v>
      </c>
      <c r="U487" s="162">
        <f t="shared" si="187"/>
        <v>0</v>
      </c>
      <c r="V487" s="162">
        <f t="shared" si="188"/>
        <v>0</v>
      </c>
      <c r="W487" s="162">
        <f t="shared" si="189"/>
        <v>0</v>
      </c>
      <c r="X487" s="163">
        <f>IF(P487="nio",0,IF(P487&gt;0,VLOOKUP(I487,'3-Productie normen'!A:N,VLOOKUP(P487,'3-Productie normen'!Q:R,2,FALSE),FALSE)))</f>
        <v>0</v>
      </c>
      <c r="Y487" s="163">
        <f t="shared" si="190"/>
        <v>0</v>
      </c>
      <c r="Z487" s="163">
        <f t="shared" si="191"/>
        <v>0</v>
      </c>
      <c r="AA487" s="163">
        <f t="shared" si="192"/>
        <v>0</v>
      </c>
      <c r="AB487" s="164" t="str">
        <f>VLOOKUP(I487,'3-Productie normen'!A:N,10,FALSE)</f>
        <v>B</v>
      </c>
      <c r="AC487" s="164"/>
      <c r="AE487" s="128">
        <f t="shared" si="193"/>
        <v>1664</v>
      </c>
    </row>
    <row r="488" spans="1:31" ht="14.1" customHeight="1">
      <c r="A488" s="145">
        <v>490</v>
      </c>
      <c r="B488" s="159" t="s">
        <v>298</v>
      </c>
      <c r="C488" s="626"/>
      <c r="D488" s="537" t="s">
        <v>348</v>
      </c>
      <c r="E488" s="169" t="s">
        <v>314</v>
      </c>
      <c r="F488" s="169" t="s">
        <v>334</v>
      </c>
      <c r="G488" s="125"/>
      <c r="H488" s="125"/>
      <c r="I488" s="169" t="s">
        <v>769</v>
      </c>
      <c r="J488" s="661" t="s">
        <v>1315</v>
      </c>
      <c r="K488" s="545">
        <v>16</v>
      </c>
      <c r="L488" s="483">
        <v>1</v>
      </c>
      <c r="M488" s="483">
        <v>1</v>
      </c>
      <c r="N488" s="483"/>
      <c r="O488" s="483"/>
      <c r="P488" s="670">
        <v>104</v>
      </c>
      <c r="Q488" s="670"/>
      <c r="R488" s="161"/>
      <c r="S488" s="161"/>
      <c r="T488" s="162" t="e">
        <f t="shared" si="186"/>
        <v>#DIV/0!</v>
      </c>
      <c r="U488" s="162">
        <f t="shared" si="187"/>
        <v>0</v>
      </c>
      <c r="V488" s="162">
        <f t="shared" si="188"/>
        <v>0</v>
      </c>
      <c r="W488" s="162">
        <f t="shared" si="189"/>
        <v>0</v>
      </c>
      <c r="X488" s="163">
        <f>IF(P488="nio",0,IF(P488&gt;0,VLOOKUP(I488,'3-Productie normen'!A:N,VLOOKUP(P488,'3-Productie normen'!Q:R,2,FALSE),FALSE)))</f>
        <v>0</v>
      </c>
      <c r="Y488" s="163">
        <f t="shared" si="190"/>
        <v>0</v>
      </c>
      <c r="Z488" s="163">
        <f t="shared" si="191"/>
        <v>0</v>
      </c>
      <c r="AA488" s="163">
        <f t="shared" si="192"/>
        <v>0</v>
      </c>
      <c r="AB488" s="164" t="str">
        <f>VLOOKUP(I488,'3-Productie normen'!A:N,10,FALSE)</f>
        <v>B</v>
      </c>
      <c r="AC488" s="164"/>
      <c r="AE488" s="128">
        <f t="shared" si="193"/>
        <v>1664</v>
      </c>
    </row>
    <row r="489" spans="1:31" ht="14.1" customHeight="1">
      <c r="A489" s="145">
        <v>491</v>
      </c>
      <c r="B489" s="159" t="s">
        <v>298</v>
      </c>
      <c r="C489" s="625"/>
      <c r="D489" s="536" t="s">
        <v>351</v>
      </c>
      <c r="E489" s="160" t="s">
        <v>314</v>
      </c>
      <c r="F489" s="160" t="s">
        <v>334</v>
      </c>
      <c r="G489" s="125"/>
      <c r="H489" s="125"/>
      <c r="I489" s="169" t="s">
        <v>769</v>
      </c>
      <c r="J489" s="661" t="s">
        <v>1315</v>
      </c>
      <c r="K489" s="545">
        <v>16</v>
      </c>
      <c r="L489" s="483">
        <v>1</v>
      </c>
      <c r="M489" s="483">
        <v>1</v>
      </c>
      <c r="N489" s="483"/>
      <c r="O489" s="483"/>
      <c r="P489" s="670">
        <v>104</v>
      </c>
      <c r="Q489" s="670"/>
      <c r="R489" s="161"/>
      <c r="S489" s="161"/>
      <c r="T489" s="162" t="e">
        <f t="shared" si="186"/>
        <v>#DIV/0!</v>
      </c>
      <c r="U489" s="162">
        <f t="shared" si="187"/>
        <v>0</v>
      </c>
      <c r="V489" s="162">
        <f t="shared" si="188"/>
        <v>0</v>
      </c>
      <c r="W489" s="162">
        <f t="shared" si="189"/>
        <v>0</v>
      </c>
      <c r="X489" s="163">
        <f>IF(P489="nio",0,IF(P489&gt;0,VLOOKUP(I489,'3-Productie normen'!A:N,VLOOKUP(P489,'3-Productie normen'!Q:R,2,FALSE),FALSE)))</f>
        <v>0</v>
      </c>
      <c r="Y489" s="163">
        <f t="shared" si="190"/>
        <v>0</v>
      </c>
      <c r="Z489" s="163">
        <f t="shared" si="191"/>
        <v>0</v>
      </c>
      <c r="AA489" s="163">
        <f t="shared" si="192"/>
        <v>0</v>
      </c>
      <c r="AB489" s="164" t="str">
        <f>VLOOKUP(I489,'3-Productie normen'!A:N,10,FALSE)</f>
        <v>B</v>
      </c>
      <c r="AC489" s="164"/>
      <c r="AE489" s="128">
        <f t="shared" si="193"/>
        <v>1664</v>
      </c>
    </row>
    <row r="490" spans="1:31" ht="14.1" customHeight="1">
      <c r="A490" s="145">
        <v>492</v>
      </c>
      <c r="B490" s="159" t="s">
        <v>298</v>
      </c>
      <c r="C490" s="625"/>
      <c r="D490" s="536" t="s">
        <v>352</v>
      </c>
      <c r="E490" s="125" t="s">
        <v>314</v>
      </c>
      <c r="F490" s="125" t="s">
        <v>334</v>
      </c>
      <c r="G490" s="125"/>
      <c r="H490" s="125"/>
      <c r="I490" s="169" t="s">
        <v>769</v>
      </c>
      <c r="J490" s="661" t="s">
        <v>1315</v>
      </c>
      <c r="K490" s="545">
        <v>34</v>
      </c>
      <c r="L490" s="483">
        <v>1</v>
      </c>
      <c r="M490" s="483">
        <v>1</v>
      </c>
      <c r="N490" s="483"/>
      <c r="O490" s="483"/>
      <c r="P490" s="670">
        <v>104</v>
      </c>
      <c r="Q490" s="670"/>
      <c r="R490" s="161"/>
      <c r="S490" s="161"/>
      <c r="T490" s="162" t="e">
        <f t="shared" si="186"/>
        <v>#DIV/0!</v>
      </c>
      <c r="U490" s="162">
        <f t="shared" si="187"/>
        <v>0</v>
      </c>
      <c r="V490" s="162">
        <f t="shared" si="188"/>
        <v>0</v>
      </c>
      <c r="W490" s="162">
        <f t="shared" si="189"/>
        <v>0</v>
      </c>
      <c r="X490" s="163">
        <f>IF(P490="nio",0,IF(P490&gt;0,VLOOKUP(I490,'3-Productie normen'!A:N,VLOOKUP(P490,'3-Productie normen'!Q:R,2,FALSE),FALSE)))</f>
        <v>0</v>
      </c>
      <c r="Y490" s="163">
        <f t="shared" si="190"/>
        <v>0</v>
      </c>
      <c r="Z490" s="163">
        <f t="shared" si="191"/>
        <v>0</v>
      </c>
      <c r="AA490" s="163">
        <f t="shared" si="192"/>
        <v>0</v>
      </c>
      <c r="AB490" s="164" t="str">
        <f>VLOOKUP(I490,'3-Productie normen'!A:N,10,FALSE)</f>
        <v>B</v>
      </c>
      <c r="AC490" s="164"/>
      <c r="AE490" s="128">
        <f t="shared" si="193"/>
        <v>3536</v>
      </c>
    </row>
    <row r="491" spans="1:31" ht="14.1" customHeight="1">
      <c r="A491" s="145">
        <v>493</v>
      </c>
      <c r="B491" s="159" t="s">
        <v>298</v>
      </c>
      <c r="C491" s="625"/>
      <c r="D491" s="536" t="s">
        <v>492</v>
      </c>
      <c r="E491" s="125" t="s">
        <v>314</v>
      </c>
      <c r="F491" s="125" t="s">
        <v>334</v>
      </c>
      <c r="G491" s="125"/>
      <c r="H491" s="125"/>
      <c r="I491" s="213" t="s">
        <v>769</v>
      </c>
      <c r="J491" s="661" t="s">
        <v>1315</v>
      </c>
      <c r="K491" s="545">
        <v>31</v>
      </c>
      <c r="L491" s="483">
        <v>1</v>
      </c>
      <c r="M491" s="483">
        <v>1</v>
      </c>
      <c r="N491" s="483"/>
      <c r="O491" s="483"/>
      <c r="P491" s="670">
        <v>104</v>
      </c>
      <c r="Q491" s="670"/>
      <c r="R491" s="161"/>
      <c r="S491" s="161"/>
      <c r="T491" s="162" t="e">
        <f t="shared" si="186"/>
        <v>#DIV/0!</v>
      </c>
      <c r="U491" s="162">
        <f t="shared" si="187"/>
        <v>0</v>
      </c>
      <c r="V491" s="162">
        <f t="shared" si="188"/>
        <v>0</v>
      </c>
      <c r="W491" s="162">
        <f t="shared" si="189"/>
        <v>0</v>
      </c>
      <c r="X491" s="163">
        <f>IF(P491="nio",0,IF(P491&gt;0,VLOOKUP(I491,'3-Productie normen'!A:N,VLOOKUP(P491,'3-Productie normen'!Q:R,2,FALSE),FALSE)))</f>
        <v>0</v>
      </c>
      <c r="Y491" s="163">
        <f t="shared" si="190"/>
        <v>0</v>
      </c>
      <c r="Z491" s="163">
        <f t="shared" si="191"/>
        <v>0</v>
      </c>
      <c r="AA491" s="163">
        <f t="shared" si="192"/>
        <v>0</v>
      </c>
      <c r="AB491" s="164" t="str">
        <f>VLOOKUP(I491,'3-Productie normen'!A:N,10,FALSE)</f>
        <v>B</v>
      </c>
      <c r="AC491" s="164"/>
      <c r="AE491" s="128">
        <f t="shared" si="193"/>
        <v>3224</v>
      </c>
    </row>
    <row r="492" spans="1:31" ht="14.1" customHeight="1">
      <c r="A492" s="145">
        <v>494</v>
      </c>
      <c r="B492" s="159" t="s">
        <v>298</v>
      </c>
      <c r="C492" s="625"/>
      <c r="D492" s="536" t="s">
        <v>412</v>
      </c>
      <c r="E492" s="125" t="s">
        <v>314</v>
      </c>
      <c r="F492" s="125" t="s">
        <v>334</v>
      </c>
      <c r="G492" s="125"/>
      <c r="H492" s="125"/>
      <c r="I492" s="213" t="s">
        <v>769</v>
      </c>
      <c r="J492" s="160" t="s">
        <v>1315</v>
      </c>
      <c r="K492" s="545">
        <v>21</v>
      </c>
      <c r="L492" s="483">
        <v>1</v>
      </c>
      <c r="M492" s="483">
        <v>1</v>
      </c>
      <c r="N492" s="483"/>
      <c r="O492" s="483"/>
      <c r="P492" s="670">
        <v>104</v>
      </c>
      <c r="Q492" s="670"/>
      <c r="R492" s="161"/>
      <c r="S492" s="161"/>
      <c r="T492" s="162" t="e">
        <f t="shared" si="186"/>
        <v>#DIV/0!</v>
      </c>
      <c r="U492" s="162">
        <f t="shared" si="187"/>
        <v>0</v>
      </c>
      <c r="V492" s="162">
        <f t="shared" si="188"/>
        <v>0</v>
      </c>
      <c r="W492" s="162">
        <f t="shared" si="189"/>
        <v>0</v>
      </c>
      <c r="X492" s="163">
        <f>IF(P492="nio",0,IF(P492&gt;0,VLOOKUP(I492,'3-Productie normen'!A:N,VLOOKUP(P492,'3-Productie normen'!Q:R,2,FALSE),FALSE)))</f>
        <v>0</v>
      </c>
      <c r="Y492" s="163">
        <f t="shared" si="190"/>
        <v>0</v>
      </c>
      <c r="Z492" s="163">
        <f t="shared" si="191"/>
        <v>0</v>
      </c>
      <c r="AA492" s="163">
        <f t="shared" si="192"/>
        <v>0</v>
      </c>
      <c r="AB492" s="164" t="str">
        <f>VLOOKUP(I492,'3-Productie normen'!A:N,10,FALSE)</f>
        <v>B</v>
      </c>
      <c r="AC492" s="164"/>
      <c r="AE492" s="128">
        <f t="shared" si="193"/>
        <v>2184</v>
      </c>
    </row>
    <row r="493" spans="1:31" ht="14.1" customHeight="1">
      <c r="A493" s="145">
        <v>495</v>
      </c>
      <c r="B493" s="159" t="s">
        <v>298</v>
      </c>
      <c r="C493" s="625"/>
      <c r="D493" s="536" t="s">
        <v>414</v>
      </c>
      <c r="E493" s="125" t="s">
        <v>314</v>
      </c>
      <c r="F493" s="125" t="s">
        <v>334</v>
      </c>
      <c r="G493" s="125"/>
      <c r="H493" s="125"/>
      <c r="I493" s="169" t="s">
        <v>769</v>
      </c>
      <c r="J493" s="661" t="s">
        <v>1315</v>
      </c>
      <c r="K493" s="545">
        <v>17</v>
      </c>
      <c r="L493" s="483">
        <v>1</v>
      </c>
      <c r="M493" s="483">
        <v>1</v>
      </c>
      <c r="N493" s="483"/>
      <c r="O493" s="483"/>
      <c r="P493" s="670">
        <v>104</v>
      </c>
      <c r="Q493" s="670"/>
      <c r="R493" s="161"/>
      <c r="S493" s="161"/>
      <c r="T493" s="162" t="e">
        <f t="shared" si="186"/>
        <v>#DIV/0!</v>
      </c>
      <c r="U493" s="162">
        <f t="shared" si="187"/>
        <v>0</v>
      </c>
      <c r="V493" s="162">
        <f t="shared" si="188"/>
        <v>0</v>
      </c>
      <c r="W493" s="162">
        <f t="shared" si="189"/>
        <v>0</v>
      </c>
      <c r="X493" s="163">
        <f>IF(P493="nio",0,IF(P493&gt;0,VLOOKUP(I493,'3-Productie normen'!A:N,VLOOKUP(P493,'3-Productie normen'!Q:R,2,FALSE),FALSE)))</f>
        <v>0</v>
      </c>
      <c r="Y493" s="163">
        <f t="shared" si="190"/>
        <v>0</v>
      </c>
      <c r="Z493" s="163">
        <f t="shared" si="191"/>
        <v>0</v>
      </c>
      <c r="AA493" s="163">
        <f t="shared" si="192"/>
        <v>0</v>
      </c>
      <c r="AB493" s="164" t="str">
        <f>VLOOKUP(I493,'3-Productie normen'!A:N,10,FALSE)</f>
        <v>B</v>
      </c>
      <c r="AC493" s="164"/>
      <c r="AE493" s="128">
        <f t="shared" si="193"/>
        <v>1768</v>
      </c>
    </row>
    <row r="494" spans="1:31" ht="14.1" customHeight="1">
      <c r="A494" s="145">
        <v>496</v>
      </c>
      <c r="B494" s="159" t="s">
        <v>298</v>
      </c>
      <c r="C494" s="625"/>
      <c r="D494" s="536" t="s">
        <v>415</v>
      </c>
      <c r="E494" s="159" t="s">
        <v>314</v>
      </c>
      <c r="F494" s="159" t="s">
        <v>334</v>
      </c>
      <c r="G494" s="125"/>
      <c r="H494" s="125"/>
      <c r="I494" s="160" t="s">
        <v>769</v>
      </c>
      <c r="J494" s="160" t="s">
        <v>1315</v>
      </c>
      <c r="K494" s="545">
        <v>17</v>
      </c>
      <c r="L494" s="483">
        <v>1</v>
      </c>
      <c r="M494" s="483">
        <v>1</v>
      </c>
      <c r="N494" s="483"/>
      <c r="O494" s="483"/>
      <c r="P494" s="670">
        <v>104</v>
      </c>
      <c r="Q494" s="670"/>
      <c r="R494" s="161"/>
      <c r="S494" s="161"/>
      <c r="T494" s="162" t="e">
        <f t="shared" si="186"/>
        <v>#DIV/0!</v>
      </c>
      <c r="U494" s="162">
        <f t="shared" si="187"/>
        <v>0</v>
      </c>
      <c r="V494" s="162">
        <f t="shared" si="188"/>
        <v>0</v>
      </c>
      <c r="W494" s="162">
        <f t="shared" si="189"/>
        <v>0</v>
      </c>
      <c r="X494" s="163">
        <f>IF(P494="nio",0,IF(P494&gt;0,VLOOKUP(I494,'3-Productie normen'!A:N,VLOOKUP(P494,'3-Productie normen'!Q:R,2,FALSE),FALSE)))</f>
        <v>0</v>
      </c>
      <c r="Y494" s="163">
        <f t="shared" si="190"/>
        <v>0</v>
      </c>
      <c r="Z494" s="163">
        <f t="shared" si="191"/>
        <v>0</v>
      </c>
      <c r="AA494" s="163">
        <f t="shared" si="192"/>
        <v>0</v>
      </c>
      <c r="AB494" s="164" t="str">
        <f>VLOOKUP(I494,'3-Productie normen'!A:N,10,FALSE)</f>
        <v>B</v>
      </c>
      <c r="AC494" s="164"/>
      <c r="AE494" s="128">
        <f t="shared" si="193"/>
        <v>1768</v>
      </c>
    </row>
    <row r="495" spans="1:31" ht="14.1" customHeight="1">
      <c r="A495" s="145">
        <v>497</v>
      </c>
      <c r="B495" s="159" t="s">
        <v>298</v>
      </c>
      <c r="C495" s="625"/>
      <c r="D495" s="536" t="s">
        <v>416</v>
      </c>
      <c r="E495" s="159" t="s">
        <v>320</v>
      </c>
      <c r="F495" s="159" t="s">
        <v>353</v>
      </c>
      <c r="G495" s="125"/>
      <c r="H495" s="125"/>
      <c r="I495" s="159" t="s">
        <v>17</v>
      </c>
      <c r="J495" s="661" t="s">
        <v>322</v>
      </c>
      <c r="K495" s="545">
        <v>10</v>
      </c>
      <c r="L495" s="483">
        <v>1</v>
      </c>
      <c r="M495" s="483">
        <v>1</v>
      </c>
      <c r="N495" s="483"/>
      <c r="O495" s="483"/>
      <c r="P495" s="670">
        <v>255</v>
      </c>
      <c r="Q495" s="670">
        <f>12*3*5+40*5*1</f>
        <v>380</v>
      </c>
      <c r="R495" s="161"/>
      <c r="S495" s="161"/>
      <c r="T495" s="162" t="e">
        <f t="shared" si="186"/>
        <v>#DIV/0!</v>
      </c>
      <c r="U495" s="162" t="e">
        <f t="shared" si="187"/>
        <v>#DIV/0!</v>
      </c>
      <c r="V495" s="162">
        <f t="shared" si="188"/>
        <v>0</v>
      </c>
      <c r="W495" s="162">
        <f t="shared" si="189"/>
        <v>0</v>
      </c>
      <c r="X495" s="163">
        <f>IF(P495="nio",0,IF(P495&gt;0,VLOOKUP(I495,'3-Productie normen'!A:N,VLOOKUP(P495,'3-Productie normen'!Q:R,2,FALSE),FALSE)))</f>
        <v>0</v>
      </c>
      <c r="Y495" s="163">
        <f t="shared" si="190"/>
        <v>0</v>
      </c>
      <c r="Z495" s="163">
        <f t="shared" si="191"/>
        <v>0</v>
      </c>
      <c r="AA495" s="163">
        <f t="shared" si="192"/>
        <v>0</v>
      </c>
      <c r="AB495" s="164" t="str">
        <f>VLOOKUP(I495,'3-Productie normen'!A:N,10,FALSE)</f>
        <v>S</v>
      </c>
      <c r="AC495" s="164"/>
      <c r="AE495" s="128">
        <f t="shared" si="193"/>
        <v>6350</v>
      </c>
    </row>
    <row r="496" spans="1:31" s="165" customFormat="1" ht="14.1" customHeight="1">
      <c r="A496" s="145">
        <v>498</v>
      </c>
      <c r="B496" s="159" t="s">
        <v>298</v>
      </c>
      <c r="C496" s="625"/>
      <c r="D496" s="536" t="s">
        <v>417</v>
      </c>
      <c r="E496" s="159" t="s">
        <v>314</v>
      </c>
      <c r="F496" s="159" t="s">
        <v>1329</v>
      </c>
      <c r="G496" s="159"/>
      <c r="H496" s="159"/>
      <c r="I496" s="159" t="s">
        <v>774</v>
      </c>
      <c r="J496" s="160" t="s">
        <v>1315</v>
      </c>
      <c r="K496" s="545">
        <v>47</v>
      </c>
      <c r="L496" s="483">
        <v>1</v>
      </c>
      <c r="M496" s="483">
        <v>1</v>
      </c>
      <c r="N496" s="483"/>
      <c r="O496" s="483"/>
      <c r="P496" s="670">
        <v>255</v>
      </c>
      <c r="Q496" s="670"/>
      <c r="R496" s="161"/>
      <c r="S496" s="161"/>
      <c r="T496" s="162" t="e">
        <f t="shared" ref="T496:T556" si="194">IF(P496="nio",0,IF(P496&gt;0,P496*K496/X496,0))*L496</f>
        <v>#DIV/0!</v>
      </c>
      <c r="U496" s="162">
        <f t="shared" ref="U496:U556" si="195">IF(Q496&gt;0,Q496*K496/Y496,0)*M496</f>
        <v>0</v>
      </c>
      <c r="V496" s="162">
        <f t="shared" ref="V496:V556" si="196">IF(R496&gt;0,R496*K496/Z496,0)*N496</f>
        <v>0</v>
      </c>
      <c r="W496" s="162">
        <f t="shared" ref="W496:W556" si="197">IF(S496&gt;0,S496*K496/AA496,0)*O496</f>
        <v>0</v>
      </c>
      <c r="X496" s="163">
        <f>IF(P496="nio",0,IF(P496&gt;0,VLOOKUP(I496,'3-Productie normen'!A:N,VLOOKUP(P496,'3-Productie normen'!Q:R,2,FALSE),FALSE)))</f>
        <v>0</v>
      </c>
      <c r="Y496" s="163">
        <f t="shared" ref="Y496:Y556" si="198">IF(Q496&gt;0,X496*$Y$8,0)</f>
        <v>0</v>
      </c>
      <c r="Z496" s="163">
        <f t="shared" ref="Z496:Z556" si="199">IF(R496&gt;0,X496*$Z$8,0)</f>
        <v>0</v>
      </c>
      <c r="AA496" s="163">
        <f t="shared" ref="AA496:AA556" si="200">IF(S496&gt;0,X496*$AA$8,0)</f>
        <v>0</v>
      </c>
      <c r="AB496" s="164" t="str">
        <f>VLOOKUP(I496,'3-Productie normen'!A:N,10,FALSE)</f>
        <v>B</v>
      </c>
      <c r="AC496" s="164"/>
      <c r="AD496" s="4"/>
      <c r="AE496" s="128">
        <f>SUM(P496:S496)*K496</f>
        <v>11985</v>
      </c>
    </row>
    <row r="497" spans="1:31" ht="14.1" customHeight="1">
      <c r="A497" s="145">
        <v>499</v>
      </c>
      <c r="B497" s="159" t="s">
        <v>298</v>
      </c>
      <c r="C497" s="625"/>
      <c r="D497" s="536" t="s">
        <v>500</v>
      </c>
      <c r="E497" s="166" t="s">
        <v>320</v>
      </c>
      <c r="F497" s="166" t="s">
        <v>353</v>
      </c>
      <c r="G497" s="125"/>
      <c r="H497" s="125"/>
      <c r="I497" s="169" t="s">
        <v>17</v>
      </c>
      <c r="J497" s="661" t="s">
        <v>322</v>
      </c>
      <c r="K497" s="545">
        <v>3</v>
      </c>
      <c r="L497" s="483">
        <v>1</v>
      </c>
      <c r="M497" s="483">
        <v>1</v>
      </c>
      <c r="N497" s="483"/>
      <c r="O497" s="483"/>
      <c r="P497" s="670">
        <v>255</v>
      </c>
      <c r="Q497" s="670">
        <f>12*3*5+40*5*1</f>
        <v>380</v>
      </c>
      <c r="R497" s="161"/>
      <c r="S497" s="161"/>
      <c r="T497" s="162" t="e">
        <f t="shared" si="194"/>
        <v>#DIV/0!</v>
      </c>
      <c r="U497" s="162" t="e">
        <f t="shared" si="195"/>
        <v>#DIV/0!</v>
      </c>
      <c r="V497" s="162">
        <f t="shared" si="196"/>
        <v>0</v>
      </c>
      <c r="W497" s="162">
        <f t="shared" si="197"/>
        <v>0</v>
      </c>
      <c r="X497" s="163">
        <f>IF(P497="nio",0,IF(P497&gt;0,VLOOKUP(I497,'3-Productie normen'!A:N,VLOOKUP(P497,'3-Productie normen'!Q:R,2,FALSE),FALSE)))</f>
        <v>0</v>
      </c>
      <c r="Y497" s="163">
        <f t="shared" si="198"/>
        <v>0</v>
      </c>
      <c r="Z497" s="163">
        <f t="shared" si="199"/>
        <v>0</v>
      </c>
      <c r="AA497" s="163">
        <f t="shared" si="200"/>
        <v>0</v>
      </c>
      <c r="AB497" s="164" t="str">
        <f>VLOOKUP(I497,'3-Productie normen'!A:N,10,FALSE)</f>
        <v>S</v>
      </c>
      <c r="AC497" s="164"/>
      <c r="AE497" s="128">
        <f t="shared" ref="AE497:AE557" si="201">SUM(P497:S497)*K497</f>
        <v>1905</v>
      </c>
    </row>
    <row r="498" spans="1:31" ht="14.1" customHeight="1">
      <c r="A498" s="145">
        <v>500</v>
      </c>
      <c r="B498" s="159" t="s">
        <v>298</v>
      </c>
      <c r="C498" s="625"/>
      <c r="D498" s="536" t="s">
        <v>503</v>
      </c>
      <c r="E498" s="167" t="s">
        <v>320</v>
      </c>
      <c r="F498" s="167" t="s">
        <v>353</v>
      </c>
      <c r="G498" s="125"/>
      <c r="H498" s="125"/>
      <c r="I498" s="169" t="s">
        <v>17</v>
      </c>
      <c r="J498" s="661" t="s">
        <v>322</v>
      </c>
      <c r="K498" s="545">
        <v>12</v>
      </c>
      <c r="L498" s="483">
        <v>1</v>
      </c>
      <c r="M498" s="483">
        <v>1</v>
      </c>
      <c r="N498" s="483"/>
      <c r="O498" s="483"/>
      <c r="P498" s="670">
        <v>255</v>
      </c>
      <c r="Q498" s="670">
        <f>12*3*5+40*5*1</f>
        <v>380</v>
      </c>
      <c r="R498" s="161"/>
      <c r="S498" s="161"/>
      <c r="T498" s="162" t="e">
        <f t="shared" si="194"/>
        <v>#DIV/0!</v>
      </c>
      <c r="U498" s="162" t="e">
        <f t="shared" si="195"/>
        <v>#DIV/0!</v>
      </c>
      <c r="V498" s="162">
        <f t="shared" si="196"/>
        <v>0</v>
      </c>
      <c r="W498" s="162">
        <f t="shared" si="197"/>
        <v>0</v>
      </c>
      <c r="X498" s="163">
        <f>IF(P498="nio",0,IF(P498&gt;0,VLOOKUP(I498,'3-Productie normen'!A:N,VLOOKUP(P498,'3-Productie normen'!Q:R,2,FALSE),FALSE)))</f>
        <v>0</v>
      </c>
      <c r="Y498" s="163">
        <f t="shared" si="198"/>
        <v>0</v>
      </c>
      <c r="Z498" s="163">
        <f t="shared" si="199"/>
        <v>0</v>
      </c>
      <c r="AA498" s="163">
        <f t="shared" si="200"/>
        <v>0</v>
      </c>
      <c r="AB498" s="164" t="str">
        <f>VLOOKUP(I498,'3-Productie normen'!A:N,10,FALSE)</f>
        <v>S</v>
      </c>
      <c r="AC498" s="164"/>
      <c r="AE498" s="128">
        <f t="shared" si="201"/>
        <v>7620</v>
      </c>
    </row>
    <row r="499" spans="1:31" ht="14.1" customHeight="1">
      <c r="A499" s="145">
        <v>501</v>
      </c>
      <c r="B499" s="159" t="s">
        <v>298</v>
      </c>
      <c r="C499" s="626"/>
      <c r="D499" s="537" t="s">
        <v>418</v>
      </c>
      <c r="E499" s="169" t="s">
        <v>314</v>
      </c>
      <c r="F499" s="169" t="s">
        <v>334</v>
      </c>
      <c r="G499" s="125"/>
      <c r="H499" s="125"/>
      <c r="I499" s="169" t="s">
        <v>769</v>
      </c>
      <c r="J499" s="661" t="s">
        <v>1315</v>
      </c>
      <c r="K499" s="545">
        <v>33</v>
      </c>
      <c r="L499" s="483">
        <v>1</v>
      </c>
      <c r="M499" s="483">
        <v>1</v>
      </c>
      <c r="N499" s="483"/>
      <c r="O499" s="483"/>
      <c r="P499" s="670">
        <v>104</v>
      </c>
      <c r="Q499" s="670"/>
      <c r="R499" s="161"/>
      <c r="S499" s="161"/>
      <c r="T499" s="162" t="e">
        <f t="shared" si="194"/>
        <v>#DIV/0!</v>
      </c>
      <c r="U499" s="162">
        <f t="shared" si="195"/>
        <v>0</v>
      </c>
      <c r="V499" s="162">
        <f t="shared" si="196"/>
        <v>0</v>
      </c>
      <c r="W499" s="162">
        <f t="shared" si="197"/>
        <v>0</v>
      </c>
      <c r="X499" s="163">
        <f>IF(P499="nio",0,IF(P499&gt;0,VLOOKUP(I499,'3-Productie normen'!A:N,VLOOKUP(P499,'3-Productie normen'!Q:R,2,FALSE),FALSE)))</f>
        <v>0</v>
      </c>
      <c r="Y499" s="163">
        <f t="shared" si="198"/>
        <v>0</v>
      </c>
      <c r="Z499" s="163">
        <f t="shared" si="199"/>
        <v>0</v>
      </c>
      <c r="AA499" s="163">
        <f t="shared" si="200"/>
        <v>0</v>
      </c>
      <c r="AB499" s="164" t="str">
        <f>VLOOKUP(I499,'3-Productie normen'!A:N,10,FALSE)</f>
        <v>B</v>
      </c>
      <c r="AC499" s="164"/>
      <c r="AE499" s="128">
        <f t="shared" si="201"/>
        <v>3432</v>
      </c>
    </row>
    <row r="500" spans="1:31" ht="14.1" customHeight="1">
      <c r="A500" s="145">
        <v>502</v>
      </c>
      <c r="B500" s="159" t="s">
        <v>298</v>
      </c>
      <c r="C500" s="625"/>
      <c r="D500" s="536" t="s">
        <v>655</v>
      </c>
      <c r="E500" s="160" t="s">
        <v>314</v>
      </c>
      <c r="F500" s="160" t="s">
        <v>334</v>
      </c>
      <c r="G500" s="125"/>
      <c r="H500" s="125"/>
      <c r="I500" s="169" t="s">
        <v>769</v>
      </c>
      <c r="J500" s="661" t="s">
        <v>1315</v>
      </c>
      <c r="K500" s="545">
        <v>33</v>
      </c>
      <c r="L500" s="483">
        <v>1</v>
      </c>
      <c r="M500" s="483">
        <v>1</v>
      </c>
      <c r="N500" s="483"/>
      <c r="O500" s="483"/>
      <c r="P500" s="670">
        <v>104</v>
      </c>
      <c r="Q500" s="670"/>
      <c r="R500" s="161"/>
      <c r="S500" s="161"/>
      <c r="T500" s="162" t="e">
        <f t="shared" si="194"/>
        <v>#DIV/0!</v>
      </c>
      <c r="U500" s="162">
        <f t="shared" si="195"/>
        <v>0</v>
      </c>
      <c r="V500" s="162">
        <f t="shared" si="196"/>
        <v>0</v>
      </c>
      <c r="W500" s="162">
        <f t="shared" si="197"/>
        <v>0</v>
      </c>
      <c r="X500" s="163">
        <f>IF(P500="nio",0,IF(P500&gt;0,VLOOKUP(I500,'3-Productie normen'!A:N,VLOOKUP(P500,'3-Productie normen'!Q:R,2,FALSE),FALSE)))</f>
        <v>0</v>
      </c>
      <c r="Y500" s="163">
        <f t="shared" si="198"/>
        <v>0</v>
      </c>
      <c r="Z500" s="163">
        <f t="shared" si="199"/>
        <v>0</v>
      </c>
      <c r="AA500" s="163">
        <f t="shared" si="200"/>
        <v>0</v>
      </c>
      <c r="AB500" s="164" t="str">
        <f>VLOOKUP(I500,'3-Productie normen'!A:N,10,FALSE)</f>
        <v>B</v>
      </c>
      <c r="AC500" s="164"/>
      <c r="AE500" s="128">
        <f t="shared" si="201"/>
        <v>3432</v>
      </c>
    </row>
    <row r="501" spans="1:31" ht="14.1" customHeight="1">
      <c r="A501" s="145">
        <v>503</v>
      </c>
      <c r="B501" s="159" t="s">
        <v>298</v>
      </c>
      <c r="C501" s="625"/>
      <c r="D501" s="536" t="s">
        <v>419</v>
      </c>
      <c r="E501" s="125" t="s">
        <v>314</v>
      </c>
      <c r="F501" s="125" t="s">
        <v>334</v>
      </c>
      <c r="G501" s="125"/>
      <c r="H501" s="125"/>
      <c r="I501" s="169" t="s">
        <v>769</v>
      </c>
      <c r="J501" s="661" t="s">
        <v>1315</v>
      </c>
      <c r="K501" s="545">
        <v>16</v>
      </c>
      <c r="L501" s="483">
        <v>1</v>
      </c>
      <c r="M501" s="483">
        <v>1</v>
      </c>
      <c r="N501" s="483"/>
      <c r="O501" s="483"/>
      <c r="P501" s="670">
        <v>104</v>
      </c>
      <c r="Q501" s="670"/>
      <c r="R501" s="161"/>
      <c r="S501" s="161"/>
      <c r="T501" s="162" t="e">
        <f t="shared" si="194"/>
        <v>#DIV/0!</v>
      </c>
      <c r="U501" s="162">
        <f t="shared" si="195"/>
        <v>0</v>
      </c>
      <c r="V501" s="162">
        <f t="shared" si="196"/>
        <v>0</v>
      </c>
      <c r="W501" s="162">
        <f t="shared" si="197"/>
        <v>0</v>
      </c>
      <c r="X501" s="163">
        <f>IF(P501="nio",0,IF(P501&gt;0,VLOOKUP(I501,'3-Productie normen'!A:N,VLOOKUP(P501,'3-Productie normen'!Q:R,2,FALSE),FALSE)))</f>
        <v>0</v>
      </c>
      <c r="Y501" s="163">
        <f t="shared" si="198"/>
        <v>0</v>
      </c>
      <c r="Z501" s="163">
        <f t="shared" si="199"/>
        <v>0</v>
      </c>
      <c r="AA501" s="163">
        <f t="shared" si="200"/>
        <v>0</v>
      </c>
      <c r="AB501" s="164" t="str">
        <f>VLOOKUP(I501,'3-Productie normen'!A:N,10,FALSE)</f>
        <v>B</v>
      </c>
      <c r="AC501" s="164"/>
      <c r="AE501" s="128">
        <f t="shared" si="201"/>
        <v>1664</v>
      </c>
    </row>
    <row r="502" spans="1:31" ht="14.1" customHeight="1">
      <c r="A502" s="145">
        <v>504</v>
      </c>
      <c r="B502" s="159" t="s">
        <v>298</v>
      </c>
      <c r="C502" s="625"/>
      <c r="D502" s="536" t="s">
        <v>422</v>
      </c>
      <c r="E502" s="125" t="s">
        <v>314</v>
      </c>
      <c r="F502" s="125" t="s">
        <v>334</v>
      </c>
      <c r="G502" s="125"/>
      <c r="H502" s="125"/>
      <c r="I502" s="169" t="s">
        <v>769</v>
      </c>
      <c r="J502" s="661" t="s">
        <v>1315</v>
      </c>
      <c r="K502" s="545">
        <v>16</v>
      </c>
      <c r="L502" s="483">
        <v>1</v>
      </c>
      <c r="M502" s="483">
        <v>1</v>
      </c>
      <c r="N502" s="483"/>
      <c r="O502" s="483"/>
      <c r="P502" s="670">
        <v>104</v>
      </c>
      <c r="Q502" s="670"/>
      <c r="R502" s="161"/>
      <c r="S502" s="161"/>
      <c r="T502" s="162" t="e">
        <f t="shared" si="194"/>
        <v>#DIV/0!</v>
      </c>
      <c r="U502" s="162">
        <f t="shared" si="195"/>
        <v>0</v>
      </c>
      <c r="V502" s="162">
        <f t="shared" si="196"/>
        <v>0</v>
      </c>
      <c r="W502" s="162">
        <f t="shared" si="197"/>
        <v>0</v>
      </c>
      <c r="X502" s="163">
        <f>IF(P502="nio",0,IF(P502&gt;0,VLOOKUP(I502,'3-Productie normen'!A:N,VLOOKUP(P502,'3-Productie normen'!Q:R,2,FALSE),FALSE)))</f>
        <v>0</v>
      </c>
      <c r="Y502" s="163">
        <f t="shared" si="198"/>
        <v>0</v>
      </c>
      <c r="Z502" s="163">
        <f t="shared" si="199"/>
        <v>0</v>
      </c>
      <c r="AA502" s="163">
        <f t="shared" si="200"/>
        <v>0</v>
      </c>
      <c r="AB502" s="164" t="str">
        <f>VLOOKUP(I502,'3-Productie normen'!A:N,10,FALSE)</f>
        <v>B</v>
      </c>
      <c r="AC502" s="164"/>
      <c r="AE502" s="128">
        <f t="shared" si="201"/>
        <v>1664</v>
      </c>
    </row>
    <row r="503" spans="1:31" ht="14.1" customHeight="1">
      <c r="A503" s="145">
        <v>505</v>
      </c>
      <c r="B503" s="159" t="s">
        <v>298</v>
      </c>
      <c r="C503" s="625"/>
      <c r="D503" s="536" t="s">
        <v>682</v>
      </c>
      <c r="E503" s="125" t="s">
        <v>314</v>
      </c>
      <c r="F503" s="125" t="s">
        <v>334</v>
      </c>
      <c r="G503" s="125"/>
      <c r="H503" s="125"/>
      <c r="I503" s="169" t="s">
        <v>769</v>
      </c>
      <c r="J503" s="661" t="s">
        <v>1315</v>
      </c>
      <c r="K503" s="545">
        <v>22</v>
      </c>
      <c r="L503" s="483">
        <v>1</v>
      </c>
      <c r="M503" s="483">
        <v>1</v>
      </c>
      <c r="N503" s="483"/>
      <c r="O503" s="483"/>
      <c r="P503" s="670">
        <v>104</v>
      </c>
      <c r="Q503" s="670"/>
      <c r="R503" s="161"/>
      <c r="S503" s="161"/>
      <c r="T503" s="162" t="e">
        <f t="shared" si="194"/>
        <v>#DIV/0!</v>
      </c>
      <c r="U503" s="162">
        <f t="shared" si="195"/>
        <v>0</v>
      </c>
      <c r="V503" s="162">
        <f t="shared" si="196"/>
        <v>0</v>
      </c>
      <c r="W503" s="162">
        <f t="shared" si="197"/>
        <v>0</v>
      </c>
      <c r="X503" s="163">
        <f>IF(P503="nio",0,IF(P503&gt;0,VLOOKUP(I503,'3-Productie normen'!A:N,VLOOKUP(P503,'3-Productie normen'!Q:R,2,FALSE),FALSE)))</f>
        <v>0</v>
      </c>
      <c r="Y503" s="163">
        <f t="shared" si="198"/>
        <v>0</v>
      </c>
      <c r="Z503" s="163">
        <f t="shared" si="199"/>
        <v>0</v>
      </c>
      <c r="AA503" s="163">
        <f t="shared" si="200"/>
        <v>0</v>
      </c>
      <c r="AB503" s="164" t="str">
        <f>VLOOKUP(I503,'3-Productie normen'!A:N,10,FALSE)</f>
        <v>B</v>
      </c>
      <c r="AC503" s="164"/>
      <c r="AE503" s="128">
        <f t="shared" si="201"/>
        <v>2288</v>
      </c>
    </row>
    <row r="504" spans="1:31" ht="14.1" customHeight="1">
      <c r="A504" s="145">
        <v>506</v>
      </c>
      <c r="B504" s="159" t="s">
        <v>298</v>
      </c>
      <c r="C504" s="625"/>
      <c r="D504" s="536" t="s">
        <v>534</v>
      </c>
      <c r="E504" s="125" t="s">
        <v>314</v>
      </c>
      <c r="F504" s="125" t="s">
        <v>334</v>
      </c>
      <c r="G504" s="125"/>
      <c r="H504" s="125"/>
      <c r="I504" s="169" t="s">
        <v>769</v>
      </c>
      <c r="J504" s="661" t="s">
        <v>1315</v>
      </c>
      <c r="K504" s="545">
        <v>34</v>
      </c>
      <c r="L504" s="483">
        <v>1</v>
      </c>
      <c r="M504" s="483">
        <v>1</v>
      </c>
      <c r="N504" s="483"/>
      <c r="O504" s="483"/>
      <c r="P504" s="670">
        <v>104</v>
      </c>
      <c r="Q504" s="670"/>
      <c r="R504" s="161"/>
      <c r="S504" s="161"/>
      <c r="T504" s="162" t="e">
        <f t="shared" si="194"/>
        <v>#DIV/0!</v>
      </c>
      <c r="U504" s="162">
        <f t="shared" si="195"/>
        <v>0</v>
      </c>
      <c r="V504" s="162">
        <f t="shared" si="196"/>
        <v>0</v>
      </c>
      <c r="W504" s="162">
        <f t="shared" si="197"/>
        <v>0</v>
      </c>
      <c r="X504" s="163">
        <f>IF(P504="nio",0,IF(P504&gt;0,VLOOKUP(I504,'3-Productie normen'!A:N,VLOOKUP(P504,'3-Productie normen'!Q:R,2,FALSE),FALSE)))</f>
        <v>0</v>
      </c>
      <c r="Y504" s="163">
        <f t="shared" si="198"/>
        <v>0</v>
      </c>
      <c r="Z504" s="163">
        <f t="shared" si="199"/>
        <v>0</v>
      </c>
      <c r="AA504" s="163">
        <f t="shared" si="200"/>
        <v>0</v>
      </c>
      <c r="AB504" s="164" t="str">
        <f>VLOOKUP(I504,'3-Productie normen'!A:N,10,FALSE)</f>
        <v>B</v>
      </c>
      <c r="AC504" s="164"/>
      <c r="AE504" s="128">
        <f t="shared" si="201"/>
        <v>3536</v>
      </c>
    </row>
    <row r="505" spans="1:31" ht="14.1" customHeight="1">
      <c r="A505" s="145">
        <v>507</v>
      </c>
      <c r="B505" s="159" t="s">
        <v>298</v>
      </c>
      <c r="C505" s="625"/>
      <c r="D505" s="536" t="s">
        <v>683</v>
      </c>
      <c r="E505" s="159" t="s">
        <v>314</v>
      </c>
      <c r="F505" s="159" t="s">
        <v>676</v>
      </c>
      <c r="G505" s="125"/>
      <c r="H505" s="125"/>
      <c r="I505" s="169" t="s">
        <v>1236</v>
      </c>
      <c r="J505" s="661" t="s">
        <v>1315</v>
      </c>
      <c r="K505" s="545">
        <v>13</v>
      </c>
      <c r="L505" s="483">
        <v>1</v>
      </c>
      <c r="M505" s="483">
        <v>1</v>
      </c>
      <c r="N505" s="483"/>
      <c r="O505" s="483"/>
      <c r="P505" s="670" t="s">
        <v>1235</v>
      </c>
      <c r="Q505" s="670"/>
      <c r="R505" s="161"/>
      <c r="S505" s="161"/>
      <c r="T505" s="162">
        <f t="shared" si="194"/>
        <v>0</v>
      </c>
      <c r="U505" s="162">
        <f t="shared" si="195"/>
        <v>0</v>
      </c>
      <c r="V505" s="162">
        <f t="shared" si="196"/>
        <v>0</v>
      </c>
      <c r="W505" s="162">
        <f t="shared" si="197"/>
        <v>0</v>
      </c>
      <c r="X505" s="163">
        <f>IF(P505="nio",0,IF(P505&gt;0,VLOOKUP(I505,'3-Productie normen'!A:N,VLOOKUP(P505,'3-Productie normen'!Q:R,2,FALSE),FALSE)))</f>
        <v>0</v>
      </c>
      <c r="Y505" s="163">
        <f t="shared" si="198"/>
        <v>0</v>
      </c>
      <c r="Z505" s="163">
        <f t="shared" si="199"/>
        <v>0</v>
      </c>
      <c r="AA505" s="163">
        <f t="shared" si="200"/>
        <v>0</v>
      </c>
      <c r="AB505" s="164" t="str">
        <f>VLOOKUP(I505,'3-Productie normen'!A:N,10,FALSE)</f>
        <v>nvt</v>
      </c>
      <c r="AC505" s="164"/>
      <c r="AE505" s="128">
        <f t="shared" si="201"/>
        <v>0</v>
      </c>
    </row>
    <row r="506" spans="1:31" ht="14.1" customHeight="1">
      <c r="A506" s="145">
        <v>508</v>
      </c>
      <c r="B506" s="159" t="s">
        <v>298</v>
      </c>
      <c r="C506" s="625"/>
      <c r="D506" s="536" t="s">
        <v>535</v>
      </c>
      <c r="E506" s="159" t="s">
        <v>314</v>
      </c>
      <c r="F506" s="159" t="s">
        <v>676</v>
      </c>
      <c r="G506" s="125"/>
      <c r="H506" s="125"/>
      <c r="I506" s="125" t="s">
        <v>1236</v>
      </c>
      <c r="J506" s="160" t="s">
        <v>1315</v>
      </c>
      <c r="K506" s="545">
        <v>72</v>
      </c>
      <c r="L506" s="483">
        <v>1</v>
      </c>
      <c r="M506" s="483">
        <v>1</v>
      </c>
      <c r="N506" s="483"/>
      <c r="O506" s="483"/>
      <c r="P506" s="670" t="s">
        <v>1235</v>
      </c>
      <c r="Q506" s="670"/>
      <c r="R506" s="161"/>
      <c r="S506" s="161"/>
      <c r="T506" s="162">
        <f t="shared" si="194"/>
        <v>0</v>
      </c>
      <c r="U506" s="162">
        <f t="shared" si="195"/>
        <v>0</v>
      </c>
      <c r="V506" s="162">
        <f t="shared" si="196"/>
        <v>0</v>
      </c>
      <c r="W506" s="162">
        <f t="shared" si="197"/>
        <v>0</v>
      </c>
      <c r="X506" s="163">
        <f>IF(P506="nio",0,IF(P506&gt;0,VLOOKUP(I506,'3-Productie normen'!A:N,VLOOKUP(P506,'3-Productie normen'!Q:R,2,FALSE),FALSE)))</f>
        <v>0</v>
      </c>
      <c r="Y506" s="163">
        <f t="shared" si="198"/>
        <v>0</v>
      </c>
      <c r="Z506" s="163">
        <f t="shared" si="199"/>
        <v>0</v>
      </c>
      <c r="AA506" s="163">
        <f t="shared" si="200"/>
        <v>0</v>
      </c>
      <c r="AB506" s="164" t="str">
        <f>VLOOKUP(I506,'3-Productie normen'!A:N,10,FALSE)</f>
        <v>nvt</v>
      </c>
      <c r="AC506" s="164"/>
      <c r="AE506" s="128">
        <f t="shared" si="201"/>
        <v>0</v>
      </c>
    </row>
    <row r="507" spans="1:31" ht="14.1" customHeight="1">
      <c r="A507" s="145">
        <v>509</v>
      </c>
      <c r="B507" s="159" t="s">
        <v>298</v>
      </c>
      <c r="C507" s="625"/>
      <c r="D507" s="536" t="s">
        <v>684</v>
      </c>
      <c r="E507" s="159" t="s">
        <v>314</v>
      </c>
      <c r="F507" s="159" t="s">
        <v>676</v>
      </c>
      <c r="G507" s="125"/>
      <c r="H507" s="125"/>
      <c r="I507" s="169" t="s">
        <v>1236</v>
      </c>
      <c r="J507" s="661" t="s">
        <v>1315</v>
      </c>
      <c r="K507" s="545">
        <v>11</v>
      </c>
      <c r="L507" s="483">
        <v>1</v>
      </c>
      <c r="M507" s="483">
        <v>1</v>
      </c>
      <c r="N507" s="483"/>
      <c r="O507" s="483"/>
      <c r="P507" s="670" t="s">
        <v>1235</v>
      </c>
      <c r="Q507" s="670"/>
      <c r="R507" s="161"/>
      <c r="S507" s="161"/>
      <c r="T507" s="162">
        <f t="shared" si="194"/>
        <v>0</v>
      </c>
      <c r="U507" s="162">
        <f t="shared" si="195"/>
        <v>0</v>
      </c>
      <c r="V507" s="162">
        <f t="shared" si="196"/>
        <v>0</v>
      </c>
      <c r="W507" s="162">
        <f t="shared" si="197"/>
        <v>0</v>
      </c>
      <c r="X507" s="163">
        <f>IF(P507="nio",0,IF(P507&gt;0,VLOOKUP(I507,'3-Productie normen'!A:N,VLOOKUP(P507,'3-Productie normen'!Q:R,2,FALSE),FALSE)))</f>
        <v>0</v>
      </c>
      <c r="Y507" s="163">
        <f t="shared" si="198"/>
        <v>0</v>
      </c>
      <c r="Z507" s="163">
        <f t="shared" si="199"/>
        <v>0</v>
      </c>
      <c r="AA507" s="163">
        <f t="shared" si="200"/>
        <v>0</v>
      </c>
      <c r="AB507" s="164" t="str">
        <f>VLOOKUP(I507,'3-Productie normen'!A:N,10,FALSE)</f>
        <v>nvt</v>
      </c>
      <c r="AC507" s="164"/>
      <c r="AE507" s="128">
        <f t="shared" si="201"/>
        <v>0</v>
      </c>
    </row>
    <row r="508" spans="1:31" ht="14.1" customHeight="1">
      <c r="A508" s="145">
        <v>510</v>
      </c>
      <c r="B508" s="159" t="s">
        <v>298</v>
      </c>
      <c r="C508" s="625"/>
      <c r="D508" s="536" t="s">
        <v>1330</v>
      </c>
      <c r="E508" s="160" t="s">
        <v>316</v>
      </c>
      <c r="F508" s="160" t="s">
        <v>676</v>
      </c>
      <c r="G508" s="125"/>
      <c r="H508" s="125"/>
      <c r="I508" s="125" t="s">
        <v>1236</v>
      </c>
      <c r="J508" s="160" t="s">
        <v>1315</v>
      </c>
      <c r="K508" s="545">
        <v>45</v>
      </c>
      <c r="L508" s="483">
        <v>1</v>
      </c>
      <c r="M508" s="483">
        <v>1</v>
      </c>
      <c r="N508" s="483"/>
      <c r="O508" s="483"/>
      <c r="P508" s="670" t="s">
        <v>1235</v>
      </c>
      <c r="Q508" s="670"/>
      <c r="R508" s="161"/>
      <c r="S508" s="161"/>
      <c r="T508" s="162">
        <f t="shared" si="194"/>
        <v>0</v>
      </c>
      <c r="U508" s="162">
        <f t="shared" si="195"/>
        <v>0</v>
      </c>
      <c r="V508" s="162">
        <f t="shared" si="196"/>
        <v>0</v>
      </c>
      <c r="W508" s="162">
        <f t="shared" si="197"/>
        <v>0</v>
      </c>
      <c r="X508" s="163">
        <f>IF(P508="nio",0,IF(P508&gt;0,VLOOKUP(I508,'3-Productie normen'!A:N,VLOOKUP(P508,'3-Productie normen'!Q:R,2,FALSE),FALSE)))</f>
        <v>0</v>
      </c>
      <c r="Y508" s="163">
        <f t="shared" si="198"/>
        <v>0</v>
      </c>
      <c r="Z508" s="163">
        <f t="shared" si="199"/>
        <v>0</v>
      </c>
      <c r="AA508" s="163">
        <f t="shared" si="200"/>
        <v>0</v>
      </c>
      <c r="AB508" s="164" t="str">
        <f>VLOOKUP(I508,'3-Productie normen'!A:N,10,FALSE)</f>
        <v>nvt</v>
      </c>
      <c r="AC508" s="164"/>
      <c r="AE508" s="128">
        <f t="shared" si="201"/>
        <v>0</v>
      </c>
    </row>
    <row r="509" spans="1:31" ht="14.1" customHeight="1">
      <c r="A509" s="145">
        <v>511</v>
      </c>
      <c r="B509" s="159" t="s">
        <v>298</v>
      </c>
      <c r="C509" s="625"/>
      <c r="D509" s="536" t="s">
        <v>685</v>
      </c>
      <c r="E509" s="160" t="s">
        <v>314</v>
      </c>
      <c r="F509" s="160" t="s">
        <v>676</v>
      </c>
      <c r="G509" s="125"/>
      <c r="H509" s="125"/>
      <c r="I509" s="125" t="s">
        <v>1236</v>
      </c>
      <c r="J509" s="160" t="s">
        <v>1315</v>
      </c>
      <c r="K509" s="545">
        <v>36</v>
      </c>
      <c r="L509" s="483">
        <v>1</v>
      </c>
      <c r="M509" s="483">
        <v>1</v>
      </c>
      <c r="N509" s="483"/>
      <c r="O509" s="483"/>
      <c r="P509" s="670" t="s">
        <v>1235</v>
      </c>
      <c r="Q509" s="670"/>
      <c r="R509" s="161"/>
      <c r="S509" s="161"/>
      <c r="T509" s="162">
        <f t="shared" si="194"/>
        <v>0</v>
      </c>
      <c r="U509" s="162">
        <f t="shared" si="195"/>
        <v>0</v>
      </c>
      <c r="V509" s="162">
        <f t="shared" si="196"/>
        <v>0</v>
      </c>
      <c r="W509" s="162">
        <f t="shared" si="197"/>
        <v>0</v>
      </c>
      <c r="X509" s="163">
        <f>IF(P509="nio",0,IF(P509&gt;0,VLOOKUP(I509,'3-Productie normen'!A:N,VLOOKUP(P509,'3-Productie normen'!Q:R,2,FALSE),FALSE)))</f>
        <v>0</v>
      </c>
      <c r="Y509" s="163">
        <f t="shared" si="198"/>
        <v>0</v>
      </c>
      <c r="Z509" s="163">
        <f t="shared" si="199"/>
        <v>0</v>
      </c>
      <c r="AA509" s="163">
        <f t="shared" si="200"/>
        <v>0</v>
      </c>
      <c r="AB509" s="164" t="str">
        <f>VLOOKUP(I509,'3-Productie normen'!A:N,10,FALSE)</f>
        <v>nvt</v>
      </c>
      <c r="AC509" s="164"/>
      <c r="AE509" s="128">
        <f t="shared" si="201"/>
        <v>0</v>
      </c>
    </row>
    <row r="510" spans="1:31" ht="14.1" customHeight="1">
      <c r="A510" s="145">
        <v>512</v>
      </c>
      <c r="B510" s="159" t="s">
        <v>298</v>
      </c>
      <c r="C510" s="625"/>
      <c r="D510" s="536" t="s">
        <v>686</v>
      </c>
      <c r="E510" s="160" t="s">
        <v>466</v>
      </c>
      <c r="F510" s="160" t="s">
        <v>1331</v>
      </c>
      <c r="G510" s="125"/>
      <c r="H510" s="125"/>
      <c r="I510" s="169" t="s">
        <v>1236</v>
      </c>
      <c r="J510" s="661" t="s">
        <v>1315</v>
      </c>
      <c r="K510" s="545">
        <v>12</v>
      </c>
      <c r="L510" s="483">
        <v>1</v>
      </c>
      <c r="M510" s="483">
        <v>1</v>
      </c>
      <c r="N510" s="483"/>
      <c r="O510" s="483"/>
      <c r="P510" s="670" t="s">
        <v>1235</v>
      </c>
      <c r="Q510" s="670"/>
      <c r="R510" s="161"/>
      <c r="S510" s="161"/>
      <c r="T510" s="162">
        <f t="shared" si="194"/>
        <v>0</v>
      </c>
      <c r="U510" s="162">
        <f t="shared" si="195"/>
        <v>0</v>
      </c>
      <c r="V510" s="162">
        <f t="shared" si="196"/>
        <v>0</v>
      </c>
      <c r="W510" s="162">
        <f t="shared" si="197"/>
        <v>0</v>
      </c>
      <c r="X510" s="163">
        <f>IF(P510="nio",0,IF(P510&gt;0,VLOOKUP(I510,'3-Productie normen'!A:N,VLOOKUP(P510,'3-Productie normen'!Q:R,2,FALSE),FALSE)))</f>
        <v>0</v>
      </c>
      <c r="Y510" s="163">
        <f t="shared" si="198"/>
        <v>0</v>
      </c>
      <c r="Z510" s="163">
        <f t="shared" si="199"/>
        <v>0</v>
      </c>
      <c r="AA510" s="163">
        <f t="shared" si="200"/>
        <v>0</v>
      </c>
      <c r="AB510" s="164" t="str">
        <f>VLOOKUP(I510,'3-Productie normen'!A:N,10,FALSE)</f>
        <v>nvt</v>
      </c>
      <c r="AC510" s="164"/>
      <c r="AE510" s="128">
        <f t="shared" si="201"/>
        <v>0</v>
      </c>
    </row>
    <row r="511" spans="1:31" ht="14.1" customHeight="1">
      <c r="A511" s="145">
        <v>513</v>
      </c>
      <c r="B511" s="159" t="s">
        <v>298</v>
      </c>
      <c r="C511" s="625"/>
      <c r="D511" s="536" t="s">
        <v>536</v>
      </c>
      <c r="E511" s="160" t="s">
        <v>320</v>
      </c>
      <c r="F511" s="160" t="s">
        <v>1332</v>
      </c>
      <c r="G511" s="125"/>
      <c r="H511" s="125"/>
      <c r="I511" s="169" t="s">
        <v>1236</v>
      </c>
      <c r="J511" s="661" t="s">
        <v>322</v>
      </c>
      <c r="K511" s="545">
        <v>53</v>
      </c>
      <c r="L511" s="483">
        <v>1</v>
      </c>
      <c r="M511" s="483">
        <v>1</v>
      </c>
      <c r="N511" s="483"/>
      <c r="O511" s="483"/>
      <c r="P511" s="670" t="s">
        <v>1235</v>
      </c>
      <c r="Q511" s="670"/>
      <c r="R511" s="161"/>
      <c r="S511" s="161"/>
      <c r="T511" s="162">
        <f t="shared" si="194"/>
        <v>0</v>
      </c>
      <c r="U511" s="162">
        <f t="shared" si="195"/>
        <v>0</v>
      </c>
      <c r="V511" s="162">
        <f t="shared" si="196"/>
        <v>0</v>
      </c>
      <c r="W511" s="162">
        <f t="shared" si="197"/>
        <v>0</v>
      </c>
      <c r="X511" s="163">
        <f>IF(P511="nio",0,IF(P511&gt;0,VLOOKUP(I511,'3-Productie normen'!A:N,VLOOKUP(P511,'3-Productie normen'!Q:R,2,FALSE),FALSE)))</f>
        <v>0</v>
      </c>
      <c r="Y511" s="163">
        <f t="shared" si="198"/>
        <v>0</v>
      </c>
      <c r="Z511" s="163">
        <f t="shared" si="199"/>
        <v>0</v>
      </c>
      <c r="AA511" s="163">
        <f t="shared" si="200"/>
        <v>0</v>
      </c>
      <c r="AB511" s="164" t="str">
        <f>VLOOKUP(I511,'3-Productie normen'!A:N,10,FALSE)</f>
        <v>nvt</v>
      </c>
      <c r="AC511" s="164"/>
      <c r="AE511" s="128">
        <f t="shared" si="201"/>
        <v>0</v>
      </c>
    </row>
    <row r="512" spans="1:31" ht="14.1" customHeight="1">
      <c r="A512" s="145">
        <v>514</v>
      </c>
      <c r="B512" s="159" t="s">
        <v>298</v>
      </c>
      <c r="C512" s="625"/>
      <c r="D512" s="536" t="s">
        <v>687</v>
      </c>
      <c r="E512" s="166" t="s">
        <v>507</v>
      </c>
      <c r="F512" s="166" t="s">
        <v>353</v>
      </c>
      <c r="G512" s="125"/>
      <c r="H512" s="125"/>
      <c r="I512" s="169" t="s">
        <v>17</v>
      </c>
      <c r="J512" s="661" t="s">
        <v>322</v>
      </c>
      <c r="K512" s="545">
        <v>95</v>
      </c>
      <c r="L512" s="483">
        <v>1</v>
      </c>
      <c r="M512" s="483">
        <v>1</v>
      </c>
      <c r="N512" s="483"/>
      <c r="O512" s="483"/>
      <c r="P512" s="670">
        <v>255</v>
      </c>
      <c r="Q512" s="670">
        <f>12*3*5+40*5*1</f>
        <v>380</v>
      </c>
      <c r="R512" s="161"/>
      <c r="S512" s="161"/>
      <c r="T512" s="162" t="e">
        <f t="shared" si="194"/>
        <v>#DIV/0!</v>
      </c>
      <c r="U512" s="162" t="e">
        <f t="shared" si="195"/>
        <v>#DIV/0!</v>
      </c>
      <c r="V512" s="162">
        <f t="shared" si="196"/>
        <v>0</v>
      </c>
      <c r="W512" s="162">
        <f t="shared" si="197"/>
        <v>0</v>
      </c>
      <c r="X512" s="163">
        <f>IF(P512="nio",0,IF(P512&gt;0,VLOOKUP(I512,'3-Productie normen'!A:N,VLOOKUP(P512,'3-Productie normen'!Q:R,2,FALSE),FALSE)))</f>
        <v>0</v>
      </c>
      <c r="Y512" s="163">
        <f t="shared" si="198"/>
        <v>0</v>
      </c>
      <c r="Z512" s="163">
        <f t="shared" si="199"/>
        <v>0</v>
      </c>
      <c r="AA512" s="163">
        <f t="shared" si="200"/>
        <v>0</v>
      </c>
      <c r="AB512" s="164" t="str">
        <f>VLOOKUP(I512,'3-Productie normen'!A:N,10,FALSE)</f>
        <v>S</v>
      </c>
      <c r="AC512" s="164"/>
      <c r="AE512" s="128">
        <f t="shared" si="201"/>
        <v>60325</v>
      </c>
    </row>
    <row r="513" spans="1:31" ht="14.1" customHeight="1">
      <c r="A513" s="145">
        <v>515</v>
      </c>
      <c r="B513" s="159" t="s">
        <v>298</v>
      </c>
      <c r="C513" s="625"/>
      <c r="D513" s="536" t="s">
        <v>688</v>
      </c>
      <c r="E513" s="167" t="s">
        <v>1333</v>
      </c>
      <c r="F513" s="167" t="s">
        <v>353</v>
      </c>
      <c r="G513" s="125"/>
      <c r="H513" s="125"/>
      <c r="I513" s="169" t="s">
        <v>1236</v>
      </c>
      <c r="J513" s="661" t="s">
        <v>322</v>
      </c>
      <c r="K513" s="545">
        <v>10</v>
      </c>
      <c r="L513" s="483">
        <v>1</v>
      </c>
      <c r="M513" s="483">
        <v>1</v>
      </c>
      <c r="N513" s="483"/>
      <c r="O513" s="483"/>
      <c r="P513" s="670" t="s">
        <v>1235</v>
      </c>
      <c r="Q513" s="670"/>
      <c r="R513" s="161"/>
      <c r="S513" s="161"/>
      <c r="T513" s="162">
        <f t="shared" si="194"/>
        <v>0</v>
      </c>
      <c r="U513" s="162">
        <f t="shared" si="195"/>
        <v>0</v>
      </c>
      <c r="V513" s="162">
        <f t="shared" si="196"/>
        <v>0</v>
      </c>
      <c r="W513" s="162">
        <f t="shared" si="197"/>
        <v>0</v>
      </c>
      <c r="X513" s="163">
        <f>IF(P513="nio",0,IF(P513&gt;0,VLOOKUP(I513,'3-Productie normen'!A:N,VLOOKUP(P513,'3-Productie normen'!Q:R,2,FALSE),FALSE)))</f>
        <v>0</v>
      </c>
      <c r="Y513" s="163">
        <f t="shared" si="198"/>
        <v>0</v>
      </c>
      <c r="Z513" s="163">
        <f t="shared" si="199"/>
        <v>0</v>
      </c>
      <c r="AA513" s="163">
        <f t="shared" si="200"/>
        <v>0</v>
      </c>
      <c r="AB513" s="164" t="str">
        <f>VLOOKUP(I513,'3-Productie normen'!A:N,10,FALSE)</f>
        <v>nvt</v>
      </c>
      <c r="AC513" s="164"/>
      <c r="AE513" s="128">
        <f t="shared" si="201"/>
        <v>0</v>
      </c>
    </row>
    <row r="514" spans="1:31" ht="14.1" customHeight="1">
      <c r="A514" s="145">
        <v>516</v>
      </c>
      <c r="B514" s="159" t="s">
        <v>298</v>
      </c>
      <c r="C514" s="625"/>
      <c r="D514" s="537" t="s">
        <v>689</v>
      </c>
      <c r="E514" s="169" t="s">
        <v>320</v>
      </c>
      <c r="F514" s="169" t="s">
        <v>353</v>
      </c>
      <c r="G514" s="125"/>
      <c r="H514" s="125"/>
      <c r="I514" s="169" t="s">
        <v>17</v>
      </c>
      <c r="J514" s="661" t="s">
        <v>322</v>
      </c>
      <c r="K514" s="545">
        <v>26</v>
      </c>
      <c r="L514" s="483">
        <v>1</v>
      </c>
      <c r="M514" s="483">
        <v>1</v>
      </c>
      <c r="N514" s="483"/>
      <c r="O514" s="483"/>
      <c r="P514" s="670">
        <v>255</v>
      </c>
      <c r="Q514" s="670">
        <f>12*3*5+40*5*1</f>
        <v>380</v>
      </c>
      <c r="R514" s="161"/>
      <c r="S514" s="161"/>
      <c r="T514" s="162" t="e">
        <f t="shared" si="194"/>
        <v>#DIV/0!</v>
      </c>
      <c r="U514" s="162" t="e">
        <f t="shared" si="195"/>
        <v>#DIV/0!</v>
      </c>
      <c r="V514" s="162">
        <f t="shared" si="196"/>
        <v>0</v>
      </c>
      <c r="W514" s="162">
        <f t="shared" si="197"/>
        <v>0</v>
      </c>
      <c r="X514" s="163">
        <f>IF(P514="nio",0,IF(P514&gt;0,VLOOKUP(I514,'3-Productie normen'!A:N,VLOOKUP(P514,'3-Productie normen'!Q:R,2,FALSE),FALSE)))</f>
        <v>0</v>
      </c>
      <c r="Y514" s="163">
        <f t="shared" si="198"/>
        <v>0</v>
      </c>
      <c r="Z514" s="163">
        <f t="shared" si="199"/>
        <v>0</v>
      </c>
      <c r="AA514" s="163">
        <f t="shared" si="200"/>
        <v>0</v>
      </c>
      <c r="AB514" s="164" t="str">
        <f>VLOOKUP(I514,'3-Productie normen'!A:N,10,FALSE)</f>
        <v>S</v>
      </c>
      <c r="AC514" s="164"/>
      <c r="AE514" s="128">
        <f t="shared" si="201"/>
        <v>16510</v>
      </c>
    </row>
    <row r="515" spans="1:31" ht="14.1" customHeight="1">
      <c r="A515" s="145">
        <v>517</v>
      </c>
      <c r="B515" s="159" t="s">
        <v>298</v>
      </c>
      <c r="C515" s="625"/>
      <c r="D515" s="536" t="s">
        <v>537</v>
      </c>
      <c r="E515" s="160" t="s">
        <v>314</v>
      </c>
      <c r="F515" s="160" t="s">
        <v>334</v>
      </c>
      <c r="G515" s="125"/>
      <c r="H515" s="125"/>
      <c r="I515" s="169" t="s">
        <v>1236</v>
      </c>
      <c r="J515" s="661" t="s">
        <v>1315</v>
      </c>
      <c r="K515" s="545">
        <v>15</v>
      </c>
      <c r="L515" s="483">
        <v>1</v>
      </c>
      <c r="M515" s="483">
        <v>1</v>
      </c>
      <c r="N515" s="483"/>
      <c r="O515" s="483"/>
      <c r="P515" s="670" t="s">
        <v>1235</v>
      </c>
      <c r="Q515" s="670"/>
      <c r="R515" s="161"/>
      <c r="S515" s="161"/>
      <c r="T515" s="162">
        <f t="shared" si="194"/>
        <v>0</v>
      </c>
      <c r="U515" s="162">
        <f t="shared" si="195"/>
        <v>0</v>
      </c>
      <c r="V515" s="162">
        <f t="shared" si="196"/>
        <v>0</v>
      </c>
      <c r="W515" s="162">
        <f t="shared" si="197"/>
        <v>0</v>
      </c>
      <c r="X515" s="163">
        <f>IF(P515="nio",0,IF(P515&gt;0,VLOOKUP(I515,'3-Productie normen'!A:N,VLOOKUP(P515,'3-Productie normen'!Q:R,2,FALSE),FALSE)))</f>
        <v>0</v>
      </c>
      <c r="Y515" s="163">
        <f t="shared" si="198"/>
        <v>0</v>
      </c>
      <c r="Z515" s="163">
        <f t="shared" si="199"/>
        <v>0</v>
      </c>
      <c r="AA515" s="163">
        <f t="shared" si="200"/>
        <v>0</v>
      </c>
      <c r="AB515" s="164" t="str">
        <f>VLOOKUP(I515,'3-Productie normen'!A:N,10,FALSE)</f>
        <v>nvt</v>
      </c>
      <c r="AC515" s="164"/>
      <c r="AE515" s="128">
        <f t="shared" si="201"/>
        <v>0</v>
      </c>
    </row>
    <row r="516" spans="1:31" ht="14.1" customHeight="1">
      <c r="A516" s="145">
        <v>518</v>
      </c>
      <c r="B516" s="159" t="s">
        <v>298</v>
      </c>
      <c r="C516" s="625"/>
      <c r="D516" s="536" t="s">
        <v>1334</v>
      </c>
      <c r="E516" s="159" t="s">
        <v>314</v>
      </c>
      <c r="F516" s="159" t="s">
        <v>1359</v>
      </c>
      <c r="G516" s="125"/>
      <c r="H516" s="125"/>
      <c r="I516" s="159" t="s">
        <v>17</v>
      </c>
      <c r="J516" s="661" t="s">
        <v>322</v>
      </c>
      <c r="K516" s="545">
        <v>3</v>
      </c>
      <c r="L516" s="483">
        <v>1</v>
      </c>
      <c r="M516" s="483">
        <v>1</v>
      </c>
      <c r="N516" s="483"/>
      <c r="O516" s="483"/>
      <c r="P516" s="670">
        <v>255</v>
      </c>
      <c r="Q516" s="670">
        <f>12*3*5+40*5*1</f>
        <v>380</v>
      </c>
      <c r="R516" s="161"/>
      <c r="S516" s="161"/>
      <c r="T516" s="162" t="e">
        <f t="shared" si="194"/>
        <v>#DIV/0!</v>
      </c>
      <c r="U516" s="162" t="e">
        <f t="shared" si="195"/>
        <v>#DIV/0!</v>
      </c>
      <c r="V516" s="162">
        <f t="shared" si="196"/>
        <v>0</v>
      </c>
      <c r="W516" s="162">
        <f t="shared" si="197"/>
        <v>0</v>
      </c>
      <c r="X516" s="163">
        <f>IF(P516="nio",0,IF(P516&gt;0,VLOOKUP(I516,'3-Productie normen'!A:N,VLOOKUP(P516,'3-Productie normen'!Q:R,2,FALSE),FALSE)))</f>
        <v>0</v>
      </c>
      <c r="Y516" s="163">
        <f t="shared" si="198"/>
        <v>0</v>
      </c>
      <c r="Z516" s="163">
        <f t="shared" si="199"/>
        <v>0</v>
      </c>
      <c r="AA516" s="163">
        <f t="shared" si="200"/>
        <v>0</v>
      </c>
      <c r="AB516" s="164" t="str">
        <f>VLOOKUP(I516,'3-Productie normen'!A:N,10,FALSE)</f>
        <v>S</v>
      </c>
      <c r="AC516" s="164"/>
      <c r="AE516" s="128">
        <f t="shared" si="201"/>
        <v>1905</v>
      </c>
    </row>
    <row r="517" spans="1:31" ht="14.1" customHeight="1">
      <c r="A517" s="145">
        <v>519</v>
      </c>
      <c r="B517" s="159" t="s">
        <v>298</v>
      </c>
      <c r="C517" s="625"/>
      <c r="D517" s="536" t="s">
        <v>690</v>
      </c>
      <c r="E517" s="159" t="s">
        <v>691</v>
      </c>
      <c r="F517" s="159" t="s">
        <v>350</v>
      </c>
      <c r="G517" s="125"/>
      <c r="H517" s="125"/>
      <c r="I517" s="167" t="s">
        <v>765</v>
      </c>
      <c r="J517" s="661" t="s">
        <v>496</v>
      </c>
      <c r="K517" s="545">
        <v>52</v>
      </c>
      <c r="L517" s="483">
        <v>1</v>
      </c>
      <c r="M517" s="483">
        <v>1</v>
      </c>
      <c r="N517" s="483"/>
      <c r="O517" s="483"/>
      <c r="P517" s="670">
        <v>156</v>
      </c>
      <c r="Q517" s="670"/>
      <c r="R517" s="161"/>
      <c r="S517" s="161"/>
      <c r="T517" s="162" t="e">
        <f t="shared" si="194"/>
        <v>#DIV/0!</v>
      </c>
      <c r="U517" s="162">
        <f t="shared" si="195"/>
        <v>0</v>
      </c>
      <c r="V517" s="162">
        <f t="shared" si="196"/>
        <v>0</v>
      </c>
      <c r="W517" s="162">
        <f t="shared" si="197"/>
        <v>0</v>
      </c>
      <c r="X517" s="163">
        <f>IF(P517="nio",0,IF(P517&gt;0,VLOOKUP(I517,'3-Productie normen'!A:N,VLOOKUP(P517,'3-Productie normen'!Q:R,2,FALSE),FALSE)))</f>
        <v>0</v>
      </c>
      <c r="Y517" s="163">
        <f t="shared" si="198"/>
        <v>0</v>
      </c>
      <c r="Z517" s="163">
        <f t="shared" si="199"/>
        <v>0</v>
      </c>
      <c r="AA517" s="163">
        <f t="shared" si="200"/>
        <v>0</v>
      </c>
      <c r="AB517" s="164" t="str">
        <f>VLOOKUP(I517,'3-Productie normen'!A:N,10,FALSE)</f>
        <v>V</v>
      </c>
      <c r="AC517" s="164"/>
      <c r="AE517" s="128">
        <f t="shared" si="201"/>
        <v>8112</v>
      </c>
    </row>
    <row r="518" spans="1:31" ht="14.1" customHeight="1">
      <c r="A518" s="145">
        <v>520</v>
      </c>
      <c r="B518" s="159" t="s">
        <v>298</v>
      </c>
      <c r="C518" s="625"/>
      <c r="D518" s="536" t="s">
        <v>538</v>
      </c>
      <c r="E518" s="159" t="s">
        <v>314</v>
      </c>
      <c r="F518" s="159" t="s">
        <v>350</v>
      </c>
      <c r="G518" s="125"/>
      <c r="H518" s="125"/>
      <c r="I518" s="169" t="s">
        <v>765</v>
      </c>
      <c r="J518" s="661" t="s">
        <v>1315</v>
      </c>
      <c r="K518" s="545">
        <v>18</v>
      </c>
      <c r="L518" s="483">
        <v>1</v>
      </c>
      <c r="M518" s="483">
        <v>1</v>
      </c>
      <c r="N518" s="483"/>
      <c r="O518" s="483"/>
      <c r="P518" s="670">
        <v>156</v>
      </c>
      <c r="Q518" s="670"/>
      <c r="R518" s="161"/>
      <c r="S518" s="161"/>
      <c r="T518" s="162" t="e">
        <f t="shared" si="194"/>
        <v>#DIV/0!</v>
      </c>
      <c r="U518" s="162">
        <f t="shared" si="195"/>
        <v>0</v>
      </c>
      <c r="V518" s="162">
        <f t="shared" si="196"/>
        <v>0</v>
      </c>
      <c r="W518" s="162">
        <f t="shared" si="197"/>
        <v>0</v>
      </c>
      <c r="X518" s="163">
        <f>IF(P518="nio",0,IF(P518&gt;0,VLOOKUP(I518,'3-Productie normen'!A:N,VLOOKUP(P518,'3-Productie normen'!Q:R,2,FALSE),FALSE)))</f>
        <v>0</v>
      </c>
      <c r="Y518" s="163">
        <f t="shared" si="198"/>
        <v>0</v>
      </c>
      <c r="Z518" s="163">
        <f t="shared" si="199"/>
        <v>0</v>
      </c>
      <c r="AA518" s="163">
        <f t="shared" si="200"/>
        <v>0</v>
      </c>
      <c r="AB518" s="164" t="str">
        <f>VLOOKUP(I518,'3-Productie normen'!A:N,10,FALSE)</f>
        <v>V</v>
      </c>
      <c r="AC518" s="164"/>
      <c r="AE518" s="128">
        <f t="shared" si="201"/>
        <v>2808</v>
      </c>
    </row>
    <row r="519" spans="1:31" ht="14.1" customHeight="1">
      <c r="A519" s="145">
        <v>521</v>
      </c>
      <c r="B519" s="159" t="s">
        <v>298</v>
      </c>
      <c r="C519" s="625"/>
      <c r="D519" s="536" t="s">
        <v>692</v>
      </c>
      <c r="E519" s="160" t="s">
        <v>691</v>
      </c>
      <c r="F519" s="160" t="s">
        <v>350</v>
      </c>
      <c r="G519" s="125"/>
      <c r="H519" s="125"/>
      <c r="I519" s="159" t="s">
        <v>765</v>
      </c>
      <c r="J519" s="661" t="s">
        <v>496</v>
      </c>
      <c r="K519" s="545">
        <v>42</v>
      </c>
      <c r="L519" s="483">
        <v>1</v>
      </c>
      <c r="M519" s="483">
        <v>1</v>
      </c>
      <c r="N519" s="483"/>
      <c r="O519" s="483"/>
      <c r="P519" s="670">
        <v>156</v>
      </c>
      <c r="Q519" s="670"/>
      <c r="R519" s="161"/>
      <c r="S519" s="161"/>
      <c r="T519" s="162" t="e">
        <f t="shared" si="194"/>
        <v>#DIV/0!</v>
      </c>
      <c r="U519" s="162">
        <f t="shared" si="195"/>
        <v>0</v>
      </c>
      <c r="V519" s="162">
        <f t="shared" si="196"/>
        <v>0</v>
      </c>
      <c r="W519" s="162">
        <f t="shared" si="197"/>
        <v>0</v>
      </c>
      <c r="X519" s="163">
        <f>IF(P519="nio",0,IF(P519&gt;0,VLOOKUP(I519,'3-Productie normen'!A:N,VLOOKUP(P519,'3-Productie normen'!Q:R,2,FALSE),FALSE)))</f>
        <v>0</v>
      </c>
      <c r="Y519" s="163">
        <f t="shared" si="198"/>
        <v>0</v>
      </c>
      <c r="Z519" s="163">
        <f t="shared" si="199"/>
        <v>0</v>
      </c>
      <c r="AA519" s="163">
        <f t="shared" si="200"/>
        <v>0</v>
      </c>
      <c r="AB519" s="164" t="str">
        <f>VLOOKUP(I519,'3-Productie normen'!A:N,10,FALSE)</f>
        <v>V</v>
      </c>
      <c r="AC519" s="164"/>
      <c r="AE519" s="128">
        <f t="shared" si="201"/>
        <v>6552</v>
      </c>
    </row>
    <row r="520" spans="1:31" ht="14.1" customHeight="1">
      <c r="A520" s="145">
        <v>522</v>
      </c>
      <c r="B520" s="159" t="s">
        <v>298</v>
      </c>
      <c r="C520" s="625"/>
      <c r="D520" s="536" t="s">
        <v>693</v>
      </c>
      <c r="E520" s="160" t="s">
        <v>314</v>
      </c>
      <c r="F520" s="160" t="s">
        <v>350</v>
      </c>
      <c r="G520" s="125"/>
      <c r="H520" s="125"/>
      <c r="I520" s="169" t="s">
        <v>765</v>
      </c>
      <c r="J520" s="661" t="s">
        <v>1315</v>
      </c>
      <c r="K520" s="545">
        <v>67</v>
      </c>
      <c r="L520" s="483">
        <v>1</v>
      </c>
      <c r="M520" s="483">
        <v>1</v>
      </c>
      <c r="N520" s="483"/>
      <c r="O520" s="483"/>
      <c r="P520" s="670">
        <v>156</v>
      </c>
      <c r="Q520" s="670"/>
      <c r="R520" s="161"/>
      <c r="S520" s="161"/>
      <c r="T520" s="162" t="e">
        <f t="shared" si="194"/>
        <v>#DIV/0!</v>
      </c>
      <c r="U520" s="162">
        <f t="shared" si="195"/>
        <v>0</v>
      </c>
      <c r="V520" s="162">
        <f t="shared" si="196"/>
        <v>0</v>
      </c>
      <c r="W520" s="162">
        <f t="shared" si="197"/>
        <v>0</v>
      </c>
      <c r="X520" s="163">
        <f>IF(P520="nio",0,IF(P520&gt;0,VLOOKUP(I520,'3-Productie normen'!A:N,VLOOKUP(P520,'3-Productie normen'!Q:R,2,FALSE),FALSE)))</f>
        <v>0</v>
      </c>
      <c r="Y520" s="163">
        <f t="shared" si="198"/>
        <v>0</v>
      </c>
      <c r="Z520" s="163">
        <f t="shared" si="199"/>
        <v>0</v>
      </c>
      <c r="AA520" s="163">
        <f t="shared" si="200"/>
        <v>0</v>
      </c>
      <c r="AB520" s="164" t="str">
        <f>VLOOKUP(I520,'3-Productie normen'!A:N,10,FALSE)</f>
        <v>V</v>
      </c>
      <c r="AC520" s="164"/>
      <c r="AE520" s="128">
        <f t="shared" si="201"/>
        <v>10452</v>
      </c>
    </row>
    <row r="521" spans="1:31" ht="14.1" customHeight="1">
      <c r="A521" s="145">
        <v>523</v>
      </c>
      <c r="B521" s="159" t="s">
        <v>298</v>
      </c>
      <c r="C521" s="625"/>
      <c r="D521" s="536" t="s">
        <v>539</v>
      </c>
      <c r="E521" s="160" t="s">
        <v>691</v>
      </c>
      <c r="F521" s="160" t="s">
        <v>350</v>
      </c>
      <c r="G521" s="125"/>
      <c r="H521" s="125"/>
      <c r="I521" s="213" t="s">
        <v>765</v>
      </c>
      <c r="J521" s="661" t="s">
        <v>496</v>
      </c>
      <c r="K521" s="545">
        <v>34</v>
      </c>
      <c r="L521" s="483">
        <v>1</v>
      </c>
      <c r="M521" s="483">
        <v>1</v>
      </c>
      <c r="N521" s="483"/>
      <c r="O521" s="483"/>
      <c r="P521" s="670">
        <v>156</v>
      </c>
      <c r="Q521" s="670"/>
      <c r="R521" s="161"/>
      <c r="S521" s="161"/>
      <c r="T521" s="162" t="e">
        <f t="shared" si="194"/>
        <v>#DIV/0!</v>
      </c>
      <c r="U521" s="162">
        <f t="shared" si="195"/>
        <v>0</v>
      </c>
      <c r="V521" s="162">
        <f t="shared" si="196"/>
        <v>0</v>
      </c>
      <c r="W521" s="162">
        <f t="shared" si="197"/>
        <v>0</v>
      </c>
      <c r="X521" s="163">
        <f>IF(P521="nio",0,IF(P521&gt;0,VLOOKUP(I521,'3-Productie normen'!A:N,VLOOKUP(P521,'3-Productie normen'!Q:R,2,FALSE),FALSE)))</f>
        <v>0</v>
      </c>
      <c r="Y521" s="163">
        <f t="shared" si="198"/>
        <v>0</v>
      </c>
      <c r="Z521" s="163">
        <f t="shared" si="199"/>
        <v>0</v>
      </c>
      <c r="AA521" s="163">
        <f t="shared" si="200"/>
        <v>0</v>
      </c>
      <c r="AB521" s="164" t="str">
        <f>VLOOKUP(I521,'3-Productie normen'!A:N,10,FALSE)</f>
        <v>V</v>
      </c>
      <c r="AC521" s="164"/>
      <c r="AE521" s="128">
        <f t="shared" si="201"/>
        <v>5304</v>
      </c>
    </row>
    <row r="522" spans="1:31" ht="14.1" customHeight="1">
      <c r="A522" s="145">
        <v>524</v>
      </c>
      <c r="B522" s="159" t="s">
        <v>298</v>
      </c>
      <c r="C522" s="625"/>
      <c r="D522" s="536" t="s">
        <v>1335</v>
      </c>
      <c r="E522" s="160" t="s">
        <v>691</v>
      </c>
      <c r="F522" s="160" t="s">
        <v>350</v>
      </c>
      <c r="G522" s="125"/>
      <c r="H522" s="125"/>
      <c r="I522" s="125" t="s">
        <v>765</v>
      </c>
      <c r="J522" s="160" t="s">
        <v>496</v>
      </c>
      <c r="K522" s="545">
        <v>19</v>
      </c>
      <c r="L522" s="483">
        <v>1</v>
      </c>
      <c r="M522" s="483">
        <v>1</v>
      </c>
      <c r="N522" s="483"/>
      <c r="O522" s="483"/>
      <c r="P522" s="670">
        <v>156</v>
      </c>
      <c r="Q522" s="670"/>
      <c r="R522" s="161"/>
      <c r="S522" s="161"/>
      <c r="T522" s="162" t="e">
        <f t="shared" si="194"/>
        <v>#DIV/0!</v>
      </c>
      <c r="U522" s="162">
        <f t="shared" si="195"/>
        <v>0</v>
      </c>
      <c r="V522" s="162">
        <f t="shared" si="196"/>
        <v>0</v>
      </c>
      <c r="W522" s="162">
        <f t="shared" si="197"/>
        <v>0</v>
      </c>
      <c r="X522" s="163">
        <f>IF(P522="nio",0,IF(P522&gt;0,VLOOKUP(I522,'3-Productie normen'!A:N,VLOOKUP(P522,'3-Productie normen'!Q:R,2,FALSE),FALSE)))</f>
        <v>0</v>
      </c>
      <c r="Y522" s="163">
        <f t="shared" si="198"/>
        <v>0</v>
      </c>
      <c r="Z522" s="163">
        <f t="shared" si="199"/>
        <v>0</v>
      </c>
      <c r="AA522" s="163">
        <f t="shared" si="200"/>
        <v>0</v>
      </c>
      <c r="AB522" s="164" t="str">
        <f>VLOOKUP(I522,'3-Productie normen'!A:N,10,FALSE)</f>
        <v>V</v>
      </c>
      <c r="AC522" s="164"/>
      <c r="AE522" s="128">
        <f t="shared" si="201"/>
        <v>2964</v>
      </c>
    </row>
    <row r="523" spans="1:31" ht="14.1" customHeight="1">
      <c r="A523" s="145">
        <v>525</v>
      </c>
      <c r="B523" s="159" t="s">
        <v>298</v>
      </c>
      <c r="C523" s="625"/>
      <c r="D523" s="536" t="s">
        <v>542</v>
      </c>
      <c r="E523" s="166" t="s">
        <v>314</v>
      </c>
      <c r="F523" s="166" t="s">
        <v>334</v>
      </c>
      <c r="G523" s="125"/>
      <c r="H523" s="125"/>
      <c r="I523" s="166" t="s">
        <v>1236</v>
      </c>
      <c r="J523" s="160" t="s">
        <v>1315</v>
      </c>
      <c r="K523" s="545">
        <v>11</v>
      </c>
      <c r="L523" s="483">
        <v>1</v>
      </c>
      <c r="M523" s="483">
        <v>1</v>
      </c>
      <c r="N523" s="483"/>
      <c r="O523" s="483"/>
      <c r="P523" s="670" t="s">
        <v>1235</v>
      </c>
      <c r="Q523" s="670"/>
      <c r="R523" s="161"/>
      <c r="S523" s="161"/>
      <c r="T523" s="162">
        <f t="shared" si="194"/>
        <v>0</v>
      </c>
      <c r="U523" s="162">
        <f t="shared" si="195"/>
        <v>0</v>
      </c>
      <c r="V523" s="162">
        <f t="shared" si="196"/>
        <v>0</v>
      </c>
      <c r="W523" s="162">
        <f t="shared" si="197"/>
        <v>0</v>
      </c>
      <c r="X523" s="163">
        <f>IF(P523="nio",0,IF(P523&gt;0,VLOOKUP(I523,'3-Productie normen'!A:N,VLOOKUP(P523,'3-Productie normen'!Q:R,2,FALSE),FALSE)))</f>
        <v>0</v>
      </c>
      <c r="Y523" s="163">
        <f t="shared" si="198"/>
        <v>0</v>
      </c>
      <c r="Z523" s="163">
        <f t="shared" si="199"/>
        <v>0</v>
      </c>
      <c r="AA523" s="163">
        <f t="shared" si="200"/>
        <v>0</v>
      </c>
      <c r="AB523" s="164" t="str">
        <f>VLOOKUP(I523,'3-Productie normen'!A:N,10,FALSE)</f>
        <v>nvt</v>
      </c>
      <c r="AC523" s="164"/>
      <c r="AE523" s="128">
        <f t="shared" si="201"/>
        <v>0</v>
      </c>
    </row>
    <row r="524" spans="1:31" ht="14.1" customHeight="1">
      <c r="A524" s="145">
        <v>526</v>
      </c>
      <c r="B524" s="159" t="s">
        <v>298</v>
      </c>
      <c r="C524" s="625"/>
      <c r="D524" s="536" t="s">
        <v>543</v>
      </c>
      <c r="E524" s="167" t="s">
        <v>314</v>
      </c>
      <c r="F524" s="167" t="s">
        <v>350</v>
      </c>
      <c r="G524" s="125"/>
      <c r="H524" s="125"/>
      <c r="I524" s="125" t="s">
        <v>765</v>
      </c>
      <c r="J524" s="168" t="s">
        <v>1315</v>
      </c>
      <c r="K524" s="545">
        <v>17</v>
      </c>
      <c r="L524" s="483">
        <v>1</v>
      </c>
      <c r="M524" s="483">
        <v>1</v>
      </c>
      <c r="N524" s="483"/>
      <c r="O524" s="483"/>
      <c r="P524" s="670">
        <v>156</v>
      </c>
      <c r="Q524" s="670"/>
      <c r="R524" s="161"/>
      <c r="S524" s="161"/>
      <c r="T524" s="162" t="e">
        <f t="shared" si="194"/>
        <v>#DIV/0!</v>
      </c>
      <c r="U524" s="162">
        <f t="shared" si="195"/>
        <v>0</v>
      </c>
      <c r="V524" s="162">
        <f t="shared" si="196"/>
        <v>0</v>
      </c>
      <c r="W524" s="162">
        <f t="shared" si="197"/>
        <v>0</v>
      </c>
      <c r="X524" s="163">
        <f>IF(P524="nio",0,IF(P524&gt;0,VLOOKUP(I524,'3-Productie normen'!A:N,VLOOKUP(P524,'3-Productie normen'!Q:R,2,FALSE),FALSE)))</f>
        <v>0</v>
      </c>
      <c r="Y524" s="163">
        <f t="shared" si="198"/>
        <v>0</v>
      </c>
      <c r="Z524" s="163">
        <f t="shared" si="199"/>
        <v>0</v>
      </c>
      <c r="AA524" s="163">
        <f t="shared" si="200"/>
        <v>0</v>
      </c>
      <c r="AB524" s="164" t="str">
        <f>VLOOKUP(I524,'3-Productie normen'!A:N,10,FALSE)</f>
        <v>V</v>
      </c>
      <c r="AC524" s="164"/>
      <c r="AE524" s="128">
        <f t="shared" si="201"/>
        <v>2652</v>
      </c>
    </row>
    <row r="525" spans="1:31" ht="14.1" customHeight="1">
      <c r="A525" s="145">
        <v>527</v>
      </c>
      <c r="B525" s="159" t="s">
        <v>298</v>
      </c>
      <c r="C525" s="625"/>
      <c r="D525" s="536" t="s">
        <v>544</v>
      </c>
      <c r="E525" s="159" t="s">
        <v>314</v>
      </c>
      <c r="F525" s="159" t="s">
        <v>350</v>
      </c>
      <c r="G525" s="125"/>
      <c r="H525" s="125"/>
      <c r="I525" s="125" t="s">
        <v>1236</v>
      </c>
      <c r="J525" s="160" t="s">
        <v>1315</v>
      </c>
      <c r="K525" s="545">
        <v>15</v>
      </c>
      <c r="L525" s="483">
        <v>1</v>
      </c>
      <c r="M525" s="483">
        <v>1</v>
      </c>
      <c r="N525" s="483"/>
      <c r="O525" s="483"/>
      <c r="P525" s="670" t="s">
        <v>1235</v>
      </c>
      <c r="Q525" s="670"/>
      <c r="R525" s="161"/>
      <c r="S525" s="161"/>
      <c r="T525" s="162">
        <f t="shared" si="194"/>
        <v>0</v>
      </c>
      <c r="U525" s="162">
        <f t="shared" si="195"/>
        <v>0</v>
      </c>
      <c r="V525" s="162">
        <f t="shared" si="196"/>
        <v>0</v>
      </c>
      <c r="W525" s="162">
        <f t="shared" si="197"/>
        <v>0</v>
      </c>
      <c r="X525" s="163">
        <f>IF(P525="nio",0,IF(P525&gt;0,VLOOKUP(I525,'3-Productie normen'!A:N,VLOOKUP(P525,'3-Productie normen'!Q:R,2,FALSE),FALSE)))</f>
        <v>0</v>
      </c>
      <c r="Y525" s="163">
        <f t="shared" si="198"/>
        <v>0</v>
      </c>
      <c r="Z525" s="163">
        <f t="shared" si="199"/>
        <v>0</v>
      </c>
      <c r="AA525" s="163">
        <f t="shared" si="200"/>
        <v>0</v>
      </c>
      <c r="AB525" s="164" t="str">
        <f>VLOOKUP(I525,'3-Productie normen'!A:N,10,FALSE)</f>
        <v>nvt</v>
      </c>
      <c r="AC525" s="164"/>
      <c r="AE525" s="128">
        <f t="shared" si="201"/>
        <v>0</v>
      </c>
    </row>
    <row r="526" spans="1:31" ht="14.1" customHeight="1">
      <c r="A526" s="145">
        <v>528</v>
      </c>
      <c r="B526" s="159" t="s">
        <v>298</v>
      </c>
      <c r="C526" s="625"/>
      <c r="D526" s="536" t="s">
        <v>545</v>
      </c>
      <c r="E526" s="159" t="s">
        <v>314</v>
      </c>
      <c r="F526" s="159" t="s">
        <v>350</v>
      </c>
      <c r="G526" s="125"/>
      <c r="H526" s="125"/>
      <c r="I526" s="169" t="s">
        <v>765</v>
      </c>
      <c r="J526" s="661" t="s">
        <v>1315</v>
      </c>
      <c r="K526" s="545">
        <v>30</v>
      </c>
      <c r="L526" s="483">
        <v>1</v>
      </c>
      <c r="M526" s="483">
        <v>1</v>
      </c>
      <c r="N526" s="483"/>
      <c r="O526" s="483"/>
      <c r="P526" s="670">
        <v>156</v>
      </c>
      <c r="Q526" s="670"/>
      <c r="R526" s="161"/>
      <c r="S526" s="161"/>
      <c r="T526" s="162" t="e">
        <f t="shared" si="194"/>
        <v>#DIV/0!</v>
      </c>
      <c r="U526" s="162">
        <f t="shared" si="195"/>
        <v>0</v>
      </c>
      <c r="V526" s="162">
        <f t="shared" si="196"/>
        <v>0</v>
      </c>
      <c r="W526" s="162">
        <f t="shared" si="197"/>
        <v>0</v>
      </c>
      <c r="X526" s="163">
        <f>IF(P526="nio",0,IF(P526&gt;0,VLOOKUP(I526,'3-Productie normen'!A:N,VLOOKUP(P526,'3-Productie normen'!Q:R,2,FALSE),FALSE)))</f>
        <v>0</v>
      </c>
      <c r="Y526" s="163">
        <f t="shared" si="198"/>
        <v>0</v>
      </c>
      <c r="Z526" s="163">
        <f t="shared" si="199"/>
        <v>0</v>
      </c>
      <c r="AA526" s="163">
        <f t="shared" si="200"/>
        <v>0</v>
      </c>
      <c r="AB526" s="164" t="str">
        <f>VLOOKUP(I526,'3-Productie normen'!A:N,10,FALSE)</f>
        <v>V</v>
      </c>
      <c r="AC526" s="164"/>
      <c r="AE526" s="128">
        <f t="shared" si="201"/>
        <v>4680</v>
      </c>
    </row>
    <row r="527" spans="1:31" ht="14.1" customHeight="1">
      <c r="A527" s="145">
        <v>529</v>
      </c>
      <c r="B527" s="159" t="s">
        <v>298</v>
      </c>
      <c r="C527" s="625"/>
      <c r="D527" s="536" t="s">
        <v>546</v>
      </c>
      <c r="E527" s="159" t="s">
        <v>320</v>
      </c>
      <c r="F527" s="159" t="s">
        <v>353</v>
      </c>
      <c r="G527" s="125"/>
      <c r="H527" s="125"/>
      <c r="I527" s="160" t="s">
        <v>17</v>
      </c>
      <c r="J527" s="160" t="s">
        <v>322</v>
      </c>
      <c r="K527" s="545">
        <v>30</v>
      </c>
      <c r="L527" s="483">
        <v>1</v>
      </c>
      <c r="M527" s="483">
        <v>1</v>
      </c>
      <c r="N527" s="483"/>
      <c r="O527" s="483"/>
      <c r="P527" s="670">
        <v>255</v>
      </c>
      <c r="Q527" s="670">
        <f>12*3*5+40*5*1</f>
        <v>380</v>
      </c>
      <c r="R527" s="161"/>
      <c r="S527" s="161"/>
      <c r="T527" s="162" t="e">
        <f t="shared" si="194"/>
        <v>#DIV/0!</v>
      </c>
      <c r="U527" s="162" t="e">
        <f t="shared" si="195"/>
        <v>#DIV/0!</v>
      </c>
      <c r="V527" s="162">
        <f t="shared" si="196"/>
        <v>0</v>
      </c>
      <c r="W527" s="162">
        <f t="shared" si="197"/>
        <v>0</v>
      </c>
      <c r="X527" s="163">
        <f>IF(P527="nio",0,IF(P527&gt;0,VLOOKUP(I527,'3-Productie normen'!A:N,VLOOKUP(P527,'3-Productie normen'!Q:R,2,FALSE),FALSE)))</f>
        <v>0</v>
      </c>
      <c r="Y527" s="163">
        <f t="shared" si="198"/>
        <v>0</v>
      </c>
      <c r="Z527" s="163">
        <f t="shared" si="199"/>
        <v>0</v>
      </c>
      <c r="AA527" s="163">
        <f t="shared" si="200"/>
        <v>0</v>
      </c>
      <c r="AB527" s="164" t="str">
        <f>VLOOKUP(I527,'3-Productie normen'!A:N,10,FALSE)</f>
        <v>S</v>
      </c>
      <c r="AC527" s="164"/>
      <c r="AE527" s="128">
        <f t="shared" si="201"/>
        <v>19050</v>
      </c>
    </row>
    <row r="528" spans="1:31" ht="14.1" customHeight="1">
      <c r="A528" s="145">
        <v>530</v>
      </c>
      <c r="B528" s="159" t="s">
        <v>298</v>
      </c>
      <c r="C528" s="625"/>
      <c r="D528" s="536" t="s">
        <v>694</v>
      </c>
      <c r="E528" s="160" t="s">
        <v>316</v>
      </c>
      <c r="F528" s="160" t="s">
        <v>318</v>
      </c>
      <c r="G528" s="125"/>
      <c r="H528" s="125"/>
      <c r="I528" s="169" t="s">
        <v>749</v>
      </c>
      <c r="J528" s="661" t="s">
        <v>1315</v>
      </c>
      <c r="K528" s="545">
        <v>57</v>
      </c>
      <c r="L528" s="483">
        <v>1</v>
      </c>
      <c r="M528" s="483">
        <v>1</v>
      </c>
      <c r="N528" s="483"/>
      <c r="O528" s="483"/>
      <c r="P528" s="670">
        <v>156</v>
      </c>
      <c r="Q528" s="670"/>
      <c r="R528" s="161"/>
      <c r="S528" s="161"/>
      <c r="T528" s="162" t="e">
        <f t="shared" si="194"/>
        <v>#DIV/0!</v>
      </c>
      <c r="U528" s="162">
        <f t="shared" si="195"/>
        <v>0</v>
      </c>
      <c r="V528" s="162">
        <f t="shared" si="196"/>
        <v>0</v>
      </c>
      <c r="W528" s="162">
        <f t="shared" si="197"/>
        <v>0</v>
      </c>
      <c r="X528" s="163">
        <f>IF(P528="nio",0,IF(P528&gt;0,VLOOKUP(I528,'3-Productie normen'!A:N,VLOOKUP(P528,'3-Productie normen'!Q:R,2,FALSE),FALSE)))</f>
        <v>0</v>
      </c>
      <c r="Y528" s="163">
        <f t="shared" si="198"/>
        <v>0</v>
      </c>
      <c r="Z528" s="163">
        <f t="shared" si="199"/>
        <v>0</v>
      </c>
      <c r="AA528" s="163">
        <f t="shared" si="200"/>
        <v>0</v>
      </c>
      <c r="AB528" s="164" t="str">
        <f>VLOOKUP(I528,'3-Productie normen'!A:N,10,FALSE)</f>
        <v>V</v>
      </c>
      <c r="AC528" s="164"/>
      <c r="AE528" s="128">
        <f t="shared" si="201"/>
        <v>8892</v>
      </c>
    </row>
    <row r="529" spans="1:31" ht="14.1" customHeight="1">
      <c r="A529" s="145">
        <v>531</v>
      </c>
      <c r="B529" s="159" t="s">
        <v>298</v>
      </c>
      <c r="C529" s="625"/>
      <c r="D529" s="536" t="s">
        <v>695</v>
      </c>
      <c r="E529" s="160" t="s">
        <v>316</v>
      </c>
      <c r="F529" s="160" t="s">
        <v>318</v>
      </c>
      <c r="G529" s="125"/>
      <c r="H529" s="125"/>
      <c r="I529" s="169" t="s">
        <v>749</v>
      </c>
      <c r="J529" s="661" t="s">
        <v>1315</v>
      </c>
      <c r="K529" s="545">
        <v>46</v>
      </c>
      <c r="L529" s="483">
        <v>1</v>
      </c>
      <c r="M529" s="483">
        <v>1</v>
      </c>
      <c r="N529" s="483"/>
      <c r="O529" s="483"/>
      <c r="P529" s="670">
        <v>156</v>
      </c>
      <c r="Q529" s="670"/>
      <c r="R529" s="161"/>
      <c r="S529" s="161"/>
      <c r="T529" s="162" t="e">
        <f t="shared" si="194"/>
        <v>#DIV/0!</v>
      </c>
      <c r="U529" s="162">
        <f t="shared" si="195"/>
        <v>0</v>
      </c>
      <c r="V529" s="162">
        <f t="shared" si="196"/>
        <v>0</v>
      </c>
      <c r="W529" s="162">
        <f t="shared" si="197"/>
        <v>0</v>
      </c>
      <c r="X529" s="163">
        <f>IF(P529="nio",0,IF(P529&gt;0,VLOOKUP(I529,'3-Productie normen'!A:N,VLOOKUP(P529,'3-Productie normen'!Q:R,2,FALSE),FALSE)))</f>
        <v>0</v>
      </c>
      <c r="Y529" s="163">
        <f t="shared" si="198"/>
        <v>0</v>
      </c>
      <c r="Z529" s="163">
        <f t="shared" si="199"/>
        <v>0</v>
      </c>
      <c r="AA529" s="163">
        <f t="shared" si="200"/>
        <v>0</v>
      </c>
      <c r="AB529" s="164" t="str">
        <f>VLOOKUP(I529,'3-Productie normen'!A:N,10,FALSE)</f>
        <v>V</v>
      </c>
      <c r="AC529" s="164"/>
      <c r="AE529" s="128">
        <f t="shared" si="201"/>
        <v>7176</v>
      </c>
    </row>
    <row r="530" spans="1:31" ht="14.1" customHeight="1">
      <c r="A530" s="145">
        <v>532</v>
      </c>
      <c r="B530" s="159" t="s">
        <v>298</v>
      </c>
      <c r="C530" s="625"/>
      <c r="D530" s="536" t="s">
        <v>696</v>
      </c>
      <c r="E530" s="160" t="s">
        <v>316</v>
      </c>
      <c r="F530" s="160" t="s">
        <v>318</v>
      </c>
      <c r="G530" s="125"/>
      <c r="H530" s="125"/>
      <c r="I530" s="160" t="s">
        <v>749</v>
      </c>
      <c r="J530" s="160" t="s">
        <v>1315</v>
      </c>
      <c r="K530" s="545">
        <v>60</v>
      </c>
      <c r="L530" s="483">
        <v>1</v>
      </c>
      <c r="M530" s="483">
        <v>1</v>
      </c>
      <c r="N530" s="483"/>
      <c r="O530" s="483"/>
      <c r="P530" s="670">
        <v>156</v>
      </c>
      <c r="Q530" s="670"/>
      <c r="R530" s="161"/>
      <c r="S530" s="161"/>
      <c r="T530" s="162" t="e">
        <f t="shared" si="194"/>
        <v>#DIV/0!</v>
      </c>
      <c r="U530" s="162">
        <f t="shared" si="195"/>
        <v>0</v>
      </c>
      <c r="V530" s="162">
        <f t="shared" si="196"/>
        <v>0</v>
      </c>
      <c r="W530" s="162">
        <f t="shared" si="197"/>
        <v>0</v>
      </c>
      <c r="X530" s="163">
        <f>IF(P530="nio",0,IF(P530&gt;0,VLOOKUP(I530,'3-Productie normen'!A:N,VLOOKUP(P530,'3-Productie normen'!Q:R,2,FALSE),FALSE)))</f>
        <v>0</v>
      </c>
      <c r="Y530" s="163">
        <f t="shared" si="198"/>
        <v>0</v>
      </c>
      <c r="Z530" s="163">
        <f t="shared" si="199"/>
        <v>0</v>
      </c>
      <c r="AA530" s="163">
        <f t="shared" si="200"/>
        <v>0</v>
      </c>
      <c r="AB530" s="164" t="str">
        <f>VLOOKUP(I530,'3-Productie normen'!A:N,10,FALSE)</f>
        <v>V</v>
      </c>
      <c r="AC530" s="164"/>
      <c r="AE530" s="128">
        <f t="shared" si="201"/>
        <v>9360</v>
      </c>
    </row>
    <row r="531" spans="1:31" ht="14.1" customHeight="1">
      <c r="A531" s="145">
        <v>533</v>
      </c>
      <c r="B531" s="159" t="s">
        <v>298</v>
      </c>
      <c r="C531" s="625"/>
      <c r="D531" s="536" t="s">
        <v>697</v>
      </c>
      <c r="E531" s="160" t="s">
        <v>316</v>
      </c>
      <c r="F531" s="160" t="s">
        <v>318</v>
      </c>
      <c r="G531" s="125"/>
      <c r="H531" s="125"/>
      <c r="I531" s="169" t="s">
        <v>749</v>
      </c>
      <c r="J531" s="661" t="s">
        <v>1315</v>
      </c>
      <c r="K531" s="545">
        <v>30</v>
      </c>
      <c r="L531" s="483">
        <v>1</v>
      </c>
      <c r="M531" s="483">
        <v>1</v>
      </c>
      <c r="N531" s="483"/>
      <c r="O531" s="483"/>
      <c r="P531" s="670">
        <v>156</v>
      </c>
      <c r="Q531" s="670"/>
      <c r="R531" s="161"/>
      <c r="S531" s="161"/>
      <c r="T531" s="162" t="e">
        <f t="shared" si="194"/>
        <v>#DIV/0!</v>
      </c>
      <c r="U531" s="162">
        <f t="shared" si="195"/>
        <v>0</v>
      </c>
      <c r="V531" s="162">
        <f t="shared" si="196"/>
        <v>0</v>
      </c>
      <c r="W531" s="162">
        <f t="shared" si="197"/>
        <v>0</v>
      </c>
      <c r="X531" s="163">
        <f>IF(P531="nio",0,IF(P531&gt;0,VLOOKUP(I531,'3-Productie normen'!A:N,VLOOKUP(P531,'3-Productie normen'!Q:R,2,FALSE),FALSE)))</f>
        <v>0</v>
      </c>
      <c r="Y531" s="163">
        <f t="shared" si="198"/>
        <v>0</v>
      </c>
      <c r="Z531" s="163">
        <f t="shared" si="199"/>
        <v>0</v>
      </c>
      <c r="AA531" s="163">
        <f t="shared" si="200"/>
        <v>0</v>
      </c>
      <c r="AB531" s="164" t="str">
        <f>VLOOKUP(I531,'3-Productie normen'!A:N,10,FALSE)</f>
        <v>V</v>
      </c>
      <c r="AC531" s="164"/>
      <c r="AE531" s="128">
        <f t="shared" si="201"/>
        <v>4680</v>
      </c>
    </row>
    <row r="532" spans="1:31" ht="14.1" customHeight="1">
      <c r="A532" s="145">
        <v>534</v>
      </c>
      <c r="B532" s="159" t="s">
        <v>298</v>
      </c>
      <c r="C532" s="625"/>
      <c r="D532" s="536" t="s">
        <v>698</v>
      </c>
      <c r="E532" s="166" t="s">
        <v>316</v>
      </c>
      <c r="F532" s="166" t="s">
        <v>318</v>
      </c>
      <c r="G532" s="125"/>
      <c r="H532" s="125"/>
      <c r="I532" s="160" t="s">
        <v>749</v>
      </c>
      <c r="J532" s="160" t="s">
        <v>1315</v>
      </c>
      <c r="K532" s="545">
        <v>83</v>
      </c>
      <c r="L532" s="483">
        <v>1</v>
      </c>
      <c r="M532" s="483">
        <v>1</v>
      </c>
      <c r="N532" s="483"/>
      <c r="O532" s="483"/>
      <c r="P532" s="670">
        <v>156</v>
      </c>
      <c r="Q532" s="670"/>
      <c r="R532" s="161"/>
      <c r="S532" s="161"/>
      <c r="T532" s="162" t="e">
        <f t="shared" si="194"/>
        <v>#DIV/0!</v>
      </c>
      <c r="U532" s="162">
        <f t="shared" si="195"/>
        <v>0</v>
      </c>
      <c r="V532" s="162">
        <f t="shared" si="196"/>
        <v>0</v>
      </c>
      <c r="W532" s="162">
        <f t="shared" si="197"/>
        <v>0</v>
      </c>
      <c r="X532" s="163">
        <f>IF(P532="nio",0,IF(P532&gt;0,VLOOKUP(I532,'3-Productie normen'!A:N,VLOOKUP(P532,'3-Productie normen'!Q:R,2,FALSE),FALSE)))</f>
        <v>0</v>
      </c>
      <c r="Y532" s="163">
        <f t="shared" si="198"/>
        <v>0</v>
      </c>
      <c r="Z532" s="163">
        <f t="shared" si="199"/>
        <v>0</v>
      </c>
      <c r="AA532" s="163">
        <f t="shared" si="200"/>
        <v>0</v>
      </c>
      <c r="AB532" s="164" t="str">
        <f>VLOOKUP(I532,'3-Productie normen'!A:N,10,FALSE)</f>
        <v>V</v>
      </c>
      <c r="AC532" s="164"/>
      <c r="AE532" s="128">
        <f t="shared" si="201"/>
        <v>12948</v>
      </c>
    </row>
    <row r="533" spans="1:31" ht="14.1" customHeight="1">
      <c r="A533" s="145">
        <v>535</v>
      </c>
      <c r="B533" s="159" t="s">
        <v>298</v>
      </c>
      <c r="C533" s="625"/>
      <c r="D533" s="536" t="s">
        <v>699</v>
      </c>
      <c r="E533" s="167" t="s">
        <v>316</v>
      </c>
      <c r="F533" s="167" t="s">
        <v>318</v>
      </c>
      <c r="G533" s="125"/>
      <c r="H533" s="125"/>
      <c r="I533" s="160" t="s">
        <v>749</v>
      </c>
      <c r="J533" s="168" t="s">
        <v>1315</v>
      </c>
      <c r="K533" s="545">
        <v>35</v>
      </c>
      <c r="L533" s="483">
        <v>1</v>
      </c>
      <c r="M533" s="483">
        <v>1</v>
      </c>
      <c r="N533" s="483"/>
      <c r="O533" s="483"/>
      <c r="P533" s="670">
        <v>156</v>
      </c>
      <c r="Q533" s="670"/>
      <c r="R533" s="161"/>
      <c r="S533" s="161"/>
      <c r="T533" s="162" t="e">
        <f t="shared" si="194"/>
        <v>#DIV/0!</v>
      </c>
      <c r="U533" s="162">
        <f t="shared" si="195"/>
        <v>0</v>
      </c>
      <c r="V533" s="162">
        <f t="shared" si="196"/>
        <v>0</v>
      </c>
      <c r="W533" s="162">
        <f t="shared" si="197"/>
        <v>0</v>
      </c>
      <c r="X533" s="163">
        <f>IF(P533="nio",0,IF(P533&gt;0,VLOOKUP(I533,'3-Productie normen'!A:N,VLOOKUP(P533,'3-Productie normen'!Q:R,2,FALSE),FALSE)))</f>
        <v>0</v>
      </c>
      <c r="Y533" s="163">
        <f t="shared" si="198"/>
        <v>0</v>
      </c>
      <c r="Z533" s="163">
        <f t="shared" si="199"/>
        <v>0</v>
      </c>
      <c r="AA533" s="163">
        <f t="shared" si="200"/>
        <v>0</v>
      </c>
      <c r="AB533" s="164" t="str">
        <f>VLOOKUP(I533,'3-Productie normen'!A:N,10,FALSE)</f>
        <v>V</v>
      </c>
      <c r="AC533" s="164"/>
      <c r="AE533" s="128">
        <f t="shared" si="201"/>
        <v>5460</v>
      </c>
    </row>
    <row r="534" spans="1:31" ht="14.1" customHeight="1">
      <c r="A534" s="145">
        <v>536</v>
      </c>
      <c r="B534" s="159" t="s">
        <v>298</v>
      </c>
      <c r="C534" s="625"/>
      <c r="D534" s="537" t="s">
        <v>425</v>
      </c>
      <c r="E534" s="169" t="s">
        <v>314</v>
      </c>
      <c r="F534" s="169" t="s">
        <v>334</v>
      </c>
      <c r="G534" s="125"/>
      <c r="H534" s="125"/>
      <c r="I534" s="160" t="s">
        <v>769</v>
      </c>
      <c r="J534" s="160" t="s">
        <v>1315</v>
      </c>
      <c r="K534" s="545">
        <v>15</v>
      </c>
      <c r="L534" s="483">
        <v>1</v>
      </c>
      <c r="M534" s="483">
        <v>1</v>
      </c>
      <c r="N534" s="483"/>
      <c r="O534" s="483"/>
      <c r="P534" s="670">
        <v>104</v>
      </c>
      <c r="Q534" s="670"/>
      <c r="R534" s="161"/>
      <c r="S534" s="161"/>
      <c r="T534" s="162" t="e">
        <f t="shared" si="194"/>
        <v>#DIV/0!</v>
      </c>
      <c r="U534" s="162">
        <f t="shared" si="195"/>
        <v>0</v>
      </c>
      <c r="V534" s="162">
        <f t="shared" si="196"/>
        <v>0</v>
      </c>
      <c r="W534" s="162">
        <f t="shared" si="197"/>
        <v>0</v>
      </c>
      <c r="X534" s="163">
        <f>IF(P534="nio",0,IF(P534&gt;0,VLOOKUP(I534,'3-Productie normen'!A:N,VLOOKUP(P534,'3-Productie normen'!Q:R,2,FALSE),FALSE)))</f>
        <v>0</v>
      </c>
      <c r="Y534" s="163">
        <f t="shared" si="198"/>
        <v>0</v>
      </c>
      <c r="Z534" s="163">
        <f t="shared" si="199"/>
        <v>0</v>
      </c>
      <c r="AA534" s="163">
        <f t="shared" si="200"/>
        <v>0</v>
      </c>
      <c r="AB534" s="164" t="str">
        <f>VLOOKUP(I534,'3-Productie normen'!A:N,10,FALSE)</f>
        <v>B</v>
      </c>
      <c r="AC534" s="164"/>
      <c r="AE534" s="128">
        <f t="shared" si="201"/>
        <v>1560</v>
      </c>
    </row>
    <row r="535" spans="1:31" ht="14.1" customHeight="1">
      <c r="A535" s="145">
        <v>537</v>
      </c>
      <c r="B535" s="159" t="s">
        <v>298</v>
      </c>
      <c r="C535" s="625"/>
      <c r="D535" s="536" t="s">
        <v>471</v>
      </c>
      <c r="E535" s="160" t="s">
        <v>314</v>
      </c>
      <c r="F535" s="160" t="s">
        <v>334</v>
      </c>
      <c r="G535" s="125"/>
      <c r="H535" s="125"/>
      <c r="I535" s="169" t="s">
        <v>769</v>
      </c>
      <c r="J535" s="661" t="s">
        <v>1315</v>
      </c>
      <c r="K535" s="545">
        <v>15</v>
      </c>
      <c r="L535" s="483">
        <v>1</v>
      </c>
      <c r="M535" s="483">
        <v>1</v>
      </c>
      <c r="N535" s="483"/>
      <c r="O535" s="483"/>
      <c r="P535" s="670">
        <v>104</v>
      </c>
      <c r="Q535" s="670"/>
      <c r="R535" s="161"/>
      <c r="S535" s="161"/>
      <c r="T535" s="162" t="e">
        <f t="shared" si="194"/>
        <v>#DIV/0!</v>
      </c>
      <c r="U535" s="162">
        <f t="shared" si="195"/>
        <v>0</v>
      </c>
      <c r="V535" s="162">
        <f t="shared" si="196"/>
        <v>0</v>
      </c>
      <c r="W535" s="162">
        <f t="shared" si="197"/>
        <v>0</v>
      </c>
      <c r="X535" s="163">
        <f>IF(P535="nio",0,IF(P535&gt;0,VLOOKUP(I535,'3-Productie normen'!A:N,VLOOKUP(P535,'3-Productie normen'!Q:R,2,FALSE),FALSE)))</f>
        <v>0</v>
      </c>
      <c r="Y535" s="163">
        <f t="shared" si="198"/>
        <v>0</v>
      </c>
      <c r="Z535" s="163">
        <f t="shared" si="199"/>
        <v>0</v>
      </c>
      <c r="AA535" s="163">
        <f t="shared" si="200"/>
        <v>0</v>
      </c>
      <c r="AB535" s="164" t="str">
        <f>VLOOKUP(I535,'3-Productie normen'!A:N,10,FALSE)</f>
        <v>B</v>
      </c>
      <c r="AC535" s="164"/>
      <c r="AE535" s="128">
        <f t="shared" si="201"/>
        <v>1560</v>
      </c>
    </row>
    <row r="536" spans="1:31" ht="14.1" customHeight="1">
      <c r="A536" s="145">
        <v>538</v>
      </c>
      <c r="B536" s="159" t="s">
        <v>298</v>
      </c>
      <c r="C536" s="625"/>
      <c r="D536" s="536" t="s">
        <v>426</v>
      </c>
      <c r="E536" s="159" t="s">
        <v>314</v>
      </c>
      <c r="F536" s="159" t="s">
        <v>334</v>
      </c>
      <c r="G536" s="125"/>
      <c r="H536" s="125"/>
      <c r="I536" s="169" t="s">
        <v>769</v>
      </c>
      <c r="J536" s="661" t="s">
        <v>1315</v>
      </c>
      <c r="K536" s="545">
        <v>15</v>
      </c>
      <c r="L536" s="483">
        <v>1</v>
      </c>
      <c r="M536" s="483">
        <v>1</v>
      </c>
      <c r="N536" s="483"/>
      <c r="O536" s="483"/>
      <c r="P536" s="670">
        <v>104</v>
      </c>
      <c r="Q536" s="670"/>
      <c r="R536" s="161"/>
      <c r="S536" s="161"/>
      <c r="T536" s="162" t="e">
        <f t="shared" si="194"/>
        <v>#DIV/0!</v>
      </c>
      <c r="U536" s="162">
        <f t="shared" si="195"/>
        <v>0</v>
      </c>
      <c r="V536" s="162">
        <f t="shared" si="196"/>
        <v>0</v>
      </c>
      <c r="W536" s="162">
        <f t="shared" si="197"/>
        <v>0</v>
      </c>
      <c r="X536" s="163">
        <f>IF(P536="nio",0,IF(P536&gt;0,VLOOKUP(I536,'3-Productie normen'!A:N,VLOOKUP(P536,'3-Productie normen'!Q:R,2,FALSE),FALSE)))</f>
        <v>0</v>
      </c>
      <c r="Y536" s="163">
        <f t="shared" si="198"/>
        <v>0</v>
      </c>
      <c r="Z536" s="163">
        <f t="shared" si="199"/>
        <v>0</v>
      </c>
      <c r="AA536" s="163">
        <f t="shared" si="200"/>
        <v>0</v>
      </c>
      <c r="AB536" s="164" t="str">
        <f>VLOOKUP(I536,'3-Productie normen'!A:N,10,FALSE)</f>
        <v>B</v>
      </c>
      <c r="AC536" s="164"/>
      <c r="AE536" s="128">
        <f t="shared" si="201"/>
        <v>1560</v>
      </c>
    </row>
    <row r="537" spans="1:31" ht="14.1" customHeight="1">
      <c r="A537" s="145">
        <v>539</v>
      </c>
      <c r="B537" s="159" t="s">
        <v>298</v>
      </c>
      <c r="C537" s="625"/>
      <c r="D537" s="536" t="s">
        <v>427</v>
      </c>
      <c r="E537" s="159" t="s">
        <v>314</v>
      </c>
      <c r="F537" s="159" t="s">
        <v>334</v>
      </c>
      <c r="G537" s="125"/>
      <c r="H537" s="125"/>
      <c r="I537" s="169" t="s">
        <v>769</v>
      </c>
      <c r="J537" s="661" t="s">
        <v>1315</v>
      </c>
      <c r="K537" s="545">
        <v>15</v>
      </c>
      <c r="L537" s="483">
        <v>1</v>
      </c>
      <c r="M537" s="483">
        <v>1</v>
      </c>
      <c r="N537" s="483"/>
      <c r="O537" s="483"/>
      <c r="P537" s="670">
        <v>104</v>
      </c>
      <c r="Q537" s="670"/>
      <c r="R537" s="161"/>
      <c r="S537" s="161"/>
      <c r="T537" s="162" t="e">
        <f t="shared" si="194"/>
        <v>#DIV/0!</v>
      </c>
      <c r="U537" s="162">
        <f t="shared" si="195"/>
        <v>0</v>
      </c>
      <c r="V537" s="162">
        <f t="shared" si="196"/>
        <v>0</v>
      </c>
      <c r="W537" s="162">
        <f t="shared" si="197"/>
        <v>0</v>
      </c>
      <c r="X537" s="163">
        <f>IF(P537="nio",0,IF(P537&gt;0,VLOOKUP(I537,'3-Productie normen'!A:N,VLOOKUP(P537,'3-Productie normen'!Q:R,2,FALSE),FALSE)))</f>
        <v>0</v>
      </c>
      <c r="Y537" s="163">
        <f t="shared" si="198"/>
        <v>0</v>
      </c>
      <c r="Z537" s="163">
        <f t="shared" si="199"/>
        <v>0</v>
      </c>
      <c r="AA537" s="163">
        <f t="shared" si="200"/>
        <v>0</v>
      </c>
      <c r="AB537" s="164" t="str">
        <f>VLOOKUP(I537,'3-Productie normen'!A:N,10,FALSE)</f>
        <v>B</v>
      </c>
      <c r="AC537" s="164"/>
      <c r="AE537" s="128">
        <f t="shared" si="201"/>
        <v>1560</v>
      </c>
    </row>
    <row r="538" spans="1:31" ht="14.1" customHeight="1">
      <c r="A538" s="145">
        <v>540</v>
      </c>
      <c r="B538" s="159" t="s">
        <v>298</v>
      </c>
      <c r="C538" s="625"/>
      <c r="D538" s="536" t="s">
        <v>428</v>
      </c>
      <c r="E538" s="159" t="s">
        <v>314</v>
      </c>
      <c r="F538" s="159" t="s">
        <v>334</v>
      </c>
      <c r="G538" s="125"/>
      <c r="H538" s="125"/>
      <c r="I538" s="169" t="s">
        <v>769</v>
      </c>
      <c r="J538" s="661" t="s">
        <v>1315</v>
      </c>
      <c r="K538" s="545">
        <v>15</v>
      </c>
      <c r="L538" s="483">
        <v>1</v>
      </c>
      <c r="M538" s="483">
        <v>1</v>
      </c>
      <c r="N538" s="483"/>
      <c r="O538" s="483"/>
      <c r="P538" s="670">
        <v>104</v>
      </c>
      <c r="Q538" s="670"/>
      <c r="R538" s="161"/>
      <c r="S538" s="161"/>
      <c r="T538" s="162" t="e">
        <f t="shared" si="194"/>
        <v>#DIV/0!</v>
      </c>
      <c r="U538" s="162">
        <f t="shared" si="195"/>
        <v>0</v>
      </c>
      <c r="V538" s="162">
        <f t="shared" si="196"/>
        <v>0</v>
      </c>
      <c r="W538" s="162">
        <f t="shared" si="197"/>
        <v>0</v>
      </c>
      <c r="X538" s="163">
        <f>IF(P538="nio",0,IF(P538&gt;0,VLOOKUP(I538,'3-Productie normen'!A:N,VLOOKUP(P538,'3-Productie normen'!Q:R,2,FALSE),FALSE)))</f>
        <v>0</v>
      </c>
      <c r="Y538" s="163">
        <f t="shared" si="198"/>
        <v>0</v>
      </c>
      <c r="Z538" s="163">
        <f t="shared" si="199"/>
        <v>0</v>
      </c>
      <c r="AA538" s="163">
        <f t="shared" si="200"/>
        <v>0</v>
      </c>
      <c r="AB538" s="164" t="str">
        <f>VLOOKUP(I538,'3-Productie normen'!A:N,10,FALSE)</f>
        <v>B</v>
      </c>
      <c r="AC538" s="164"/>
      <c r="AE538" s="128">
        <f t="shared" si="201"/>
        <v>1560</v>
      </c>
    </row>
    <row r="539" spans="1:31" ht="14.1" customHeight="1">
      <c r="A539" s="145">
        <v>541</v>
      </c>
      <c r="B539" s="159" t="s">
        <v>298</v>
      </c>
      <c r="C539" s="625"/>
      <c r="D539" s="536" t="s">
        <v>472</v>
      </c>
      <c r="E539" s="160" t="s">
        <v>314</v>
      </c>
      <c r="F539" s="160" t="s">
        <v>334</v>
      </c>
      <c r="G539" s="125"/>
      <c r="H539" s="125"/>
      <c r="I539" s="169" t="s">
        <v>769</v>
      </c>
      <c r="J539" s="661" t="s">
        <v>1315</v>
      </c>
      <c r="K539" s="545">
        <v>15</v>
      </c>
      <c r="L539" s="483">
        <v>1</v>
      </c>
      <c r="M539" s="483">
        <v>1</v>
      </c>
      <c r="N539" s="483"/>
      <c r="O539" s="483"/>
      <c r="P539" s="670">
        <v>104</v>
      </c>
      <c r="Q539" s="670"/>
      <c r="R539" s="161"/>
      <c r="S539" s="161"/>
      <c r="T539" s="162" t="e">
        <f t="shared" si="194"/>
        <v>#DIV/0!</v>
      </c>
      <c r="U539" s="162">
        <f t="shared" si="195"/>
        <v>0</v>
      </c>
      <c r="V539" s="162">
        <f t="shared" si="196"/>
        <v>0</v>
      </c>
      <c r="W539" s="162">
        <f t="shared" si="197"/>
        <v>0</v>
      </c>
      <c r="X539" s="163">
        <f>IF(P539="nio",0,IF(P539&gt;0,VLOOKUP(I539,'3-Productie normen'!A:N,VLOOKUP(P539,'3-Productie normen'!Q:R,2,FALSE),FALSE)))</f>
        <v>0</v>
      </c>
      <c r="Y539" s="163">
        <f t="shared" si="198"/>
        <v>0</v>
      </c>
      <c r="Z539" s="163">
        <f t="shared" si="199"/>
        <v>0</v>
      </c>
      <c r="AA539" s="163">
        <f t="shared" si="200"/>
        <v>0</v>
      </c>
      <c r="AB539" s="164" t="str">
        <f>VLOOKUP(I539,'3-Productie normen'!A:N,10,FALSE)</f>
        <v>B</v>
      </c>
      <c r="AC539" s="164"/>
      <c r="AE539" s="128">
        <f t="shared" si="201"/>
        <v>1560</v>
      </c>
    </row>
    <row r="540" spans="1:31" ht="14.1" customHeight="1">
      <c r="A540" s="145">
        <v>542</v>
      </c>
      <c r="B540" s="159" t="s">
        <v>298</v>
      </c>
      <c r="C540" s="625"/>
      <c r="D540" s="536" t="s">
        <v>429</v>
      </c>
      <c r="E540" s="160" t="s">
        <v>314</v>
      </c>
      <c r="F540" s="160" t="s">
        <v>334</v>
      </c>
      <c r="G540" s="125"/>
      <c r="H540" s="125"/>
      <c r="I540" s="169" t="s">
        <v>769</v>
      </c>
      <c r="J540" s="661" t="s">
        <v>1315</v>
      </c>
      <c r="K540" s="545">
        <v>15</v>
      </c>
      <c r="L540" s="483">
        <v>1</v>
      </c>
      <c r="M540" s="483">
        <v>1</v>
      </c>
      <c r="N540" s="483"/>
      <c r="O540" s="483"/>
      <c r="P540" s="670">
        <v>104</v>
      </c>
      <c r="Q540" s="670"/>
      <c r="R540" s="161"/>
      <c r="S540" s="161"/>
      <c r="T540" s="162" t="e">
        <f t="shared" si="194"/>
        <v>#DIV/0!</v>
      </c>
      <c r="U540" s="162">
        <f t="shared" si="195"/>
        <v>0</v>
      </c>
      <c r="V540" s="162">
        <f t="shared" si="196"/>
        <v>0</v>
      </c>
      <c r="W540" s="162">
        <f t="shared" si="197"/>
        <v>0</v>
      </c>
      <c r="X540" s="163">
        <f>IF(P540="nio",0,IF(P540&gt;0,VLOOKUP(I540,'3-Productie normen'!A:N,VLOOKUP(P540,'3-Productie normen'!Q:R,2,FALSE),FALSE)))</f>
        <v>0</v>
      </c>
      <c r="Y540" s="163">
        <f t="shared" si="198"/>
        <v>0</v>
      </c>
      <c r="Z540" s="163">
        <f t="shared" si="199"/>
        <v>0</v>
      </c>
      <c r="AA540" s="163">
        <f t="shared" si="200"/>
        <v>0</v>
      </c>
      <c r="AB540" s="164" t="str">
        <f>VLOOKUP(I540,'3-Productie normen'!A:N,10,FALSE)</f>
        <v>B</v>
      </c>
      <c r="AC540" s="164"/>
      <c r="AE540" s="128">
        <f t="shared" si="201"/>
        <v>1560</v>
      </c>
    </row>
    <row r="541" spans="1:31" ht="14.1" customHeight="1">
      <c r="A541" s="145">
        <v>543</v>
      </c>
      <c r="B541" s="159" t="s">
        <v>298</v>
      </c>
      <c r="C541" s="625"/>
      <c r="D541" s="536" t="s">
        <v>430</v>
      </c>
      <c r="E541" s="160" t="s">
        <v>314</v>
      </c>
      <c r="F541" s="160" t="s">
        <v>334</v>
      </c>
      <c r="G541" s="125"/>
      <c r="H541" s="125"/>
      <c r="I541" s="125" t="s">
        <v>769</v>
      </c>
      <c r="J541" s="160" t="s">
        <v>1315</v>
      </c>
      <c r="K541" s="545">
        <v>15</v>
      </c>
      <c r="L541" s="483">
        <v>1</v>
      </c>
      <c r="M541" s="483">
        <v>1</v>
      </c>
      <c r="N541" s="483"/>
      <c r="O541" s="483"/>
      <c r="P541" s="670">
        <v>104</v>
      </c>
      <c r="Q541" s="670"/>
      <c r="R541" s="161"/>
      <c r="S541" s="161"/>
      <c r="T541" s="162" t="e">
        <f t="shared" si="194"/>
        <v>#DIV/0!</v>
      </c>
      <c r="U541" s="162">
        <f t="shared" si="195"/>
        <v>0</v>
      </c>
      <c r="V541" s="162">
        <f t="shared" si="196"/>
        <v>0</v>
      </c>
      <c r="W541" s="162">
        <f t="shared" si="197"/>
        <v>0</v>
      </c>
      <c r="X541" s="163">
        <f>IF(P541="nio",0,IF(P541&gt;0,VLOOKUP(I541,'3-Productie normen'!A:N,VLOOKUP(P541,'3-Productie normen'!Q:R,2,FALSE),FALSE)))</f>
        <v>0</v>
      </c>
      <c r="Y541" s="163">
        <f t="shared" si="198"/>
        <v>0</v>
      </c>
      <c r="Z541" s="163">
        <f t="shared" si="199"/>
        <v>0</v>
      </c>
      <c r="AA541" s="163">
        <f t="shared" si="200"/>
        <v>0</v>
      </c>
      <c r="AB541" s="164" t="str">
        <f>VLOOKUP(I541,'3-Productie normen'!A:N,10,FALSE)</f>
        <v>B</v>
      </c>
      <c r="AC541" s="164"/>
      <c r="AE541" s="128">
        <f t="shared" si="201"/>
        <v>1560</v>
      </c>
    </row>
    <row r="542" spans="1:31" ht="14.1" customHeight="1">
      <c r="A542" s="145">
        <v>544</v>
      </c>
      <c r="B542" s="159" t="s">
        <v>298</v>
      </c>
      <c r="C542" s="625"/>
      <c r="D542" s="536" t="s">
        <v>431</v>
      </c>
      <c r="E542" s="160" t="s">
        <v>314</v>
      </c>
      <c r="F542" s="160" t="s">
        <v>334</v>
      </c>
      <c r="G542" s="125"/>
      <c r="H542" s="125"/>
      <c r="I542" s="159" t="s">
        <v>769</v>
      </c>
      <c r="J542" s="661" t="s">
        <v>1315</v>
      </c>
      <c r="K542" s="545">
        <v>17</v>
      </c>
      <c r="L542" s="483">
        <v>1</v>
      </c>
      <c r="M542" s="483">
        <v>1</v>
      </c>
      <c r="N542" s="483"/>
      <c r="O542" s="483"/>
      <c r="P542" s="670">
        <v>104</v>
      </c>
      <c r="Q542" s="670"/>
      <c r="R542" s="161"/>
      <c r="S542" s="161"/>
      <c r="T542" s="162" t="e">
        <f t="shared" si="194"/>
        <v>#DIV/0!</v>
      </c>
      <c r="U542" s="162">
        <f t="shared" si="195"/>
        <v>0</v>
      </c>
      <c r="V542" s="162">
        <f t="shared" si="196"/>
        <v>0</v>
      </c>
      <c r="W542" s="162">
        <f t="shared" si="197"/>
        <v>0</v>
      </c>
      <c r="X542" s="163">
        <f>IF(P542="nio",0,IF(P542&gt;0,VLOOKUP(I542,'3-Productie normen'!A:N,VLOOKUP(P542,'3-Productie normen'!Q:R,2,FALSE),FALSE)))</f>
        <v>0</v>
      </c>
      <c r="Y542" s="163">
        <f t="shared" si="198"/>
        <v>0</v>
      </c>
      <c r="Z542" s="163">
        <f t="shared" si="199"/>
        <v>0</v>
      </c>
      <c r="AA542" s="163">
        <f t="shared" si="200"/>
        <v>0</v>
      </c>
      <c r="AB542" s="164" t="str">
        <f>VLOOKUP(I542,'3-Productie normen'!A:N,10,FALSE)</f>
        <v>B</v>
      </c>
      <c r="AC542" s="164"/>
      <c r="AE542" s="128">
        <f t="shared" si="201"/>
        <v>1768</v>
      </c>
    </row>
    <row r="543" spans="1:31" ht="14.1" customHeight="1">
      <c r="A543" s="145">
        <v>545</v>
      </c>
      <c r="B543" s="159" t="s">
        <v>298</v>
      </c>
      <c r="C543" s="625"/>
      <c r="D543" s="536" t="s">
        <v>473</v>
      </c>
      <c r="E543" s="159" t="s">
        <v>314</v>
      </c>
      <c r="F543" s="159" t="s">
        <v>334</v>
      </c>
      <c r="G543" s="125"/>
      <c r="H543" s="125"/>
      <c r="I543" s="159" t="s">
        <v>769</v>
      </c>
      <c r="J543" s="661" t="s">
        <v>1315</v>
      </c>
      <c r="K543" s="545">
        <v>17</v>
      </c>
      <c r="L543" s="483">
        <v>1</v>
      </c>
      <c r="M543" s="483">
        <v>1</v>
      </c>
      <c r="N543" s="483"/>
      <c r="O543" s="483"/>
      <c r="P543" s="670">
        <v>104</v>
      </c>
      <c r="Q543" s="670"/>
      <c r="R543" s="161"/>
      <c r="S543" s="161"/>
      <c r="T543" s="162" t="e">
        <f t="shared" si="194"/>
        <v>#DIV/0!</v>
      </c>
      <c r="U543" s="162">
        <f t="shared" si="195"/>
        <v>0</v>
      </c>
      <c r="V543" s="162">
        <f t="shared" si="196"/>
        <v>0</v>
      </c>
      <c r="W543" s="162">
        <f t="shared" si="197"/>
        <v>0</v>
      </c>
      <c r="X543" s="163">
        <f>IF(P543="nio",0,IF(P543&gt;0,VLOOKUP(I543,'3-Productie normen'!A:N,VLOOKUP(P543,'3-Productie normen'!Q:R,2,FALSE),FALSE)))</f>
        <v>0</v>
      </c>
      <c r="Y543" s="163">
        <f t="shared" si="198"/>
        <v>0</v>
      </c>
      <c r="Z543" s="163">
        <f t="shared" si="199"/>
        <v>0</v>
      </c>
      <c r="AA543" s="163">
        <f t="shared" si="200"/>
        <v>0</v>
      </c>
      <c r="AB543" s="164" t="str">
        <f>VLOOKUP(I543,'3-Productie normen'!A:N,10,FALSE)</f>
        <v>B</v>
      </c>
      <c r="AC543" s="164"/>
      <c r="AE543" s="128">
        <f t="shared" si="201"/>
        <v>1768</v>
      </c>
    </row>
    <row r="544" spans="1:31" ht="14.1" customHeight="1">
      <c r="A544" s="145">
        <v>546</v>
      </c>
      <c r="B544" s="159" t="s">
        <v>298</v>
      </c>
      <c r="C544" s="625"/>
      <c r="D544" s="536" t="s">
        <v>433</v>
      </c>
      <c r="E544" s="159" t="s">
        <v>314</v>
      </c>
      <c r="F544" s="159" t="s">
        <v>334</v>
      </c>
      <c r="G544" s="125"/>
      <c r="H544" s="125"/>
      <c r="I544" s="159" t="s">
        <v>769</v>
      </c>
      <c r="J544" s="661" t="s">
        <v>1315</v>
      </c>
      <c r="K544" s="545">
        <v>17</v>
      </c>
      <c r="L544" s="483">
        <v>1</v>
      </c>
      <c r="M544" s="483">
        <v>1</v>
      </c>
      <c r="N544" s="483"/>
      <c r="O544" s="483"/>
      <c r="P544" s="670">
        <v>104</v>
      </c>
      <c r="Q544" s="670"/>
      <c r="R544" s="161"/>
      <c r="S544" s="161"/>
      <c r="T544" s="162" t="e">
        <f t="shared" si="194"/>
        <v>#DIV/0!</v>
      </c>
      <c r="U544" s="162">
        <f t="shared" si="195"/>
        <v>0</v>
      </c>
      <c r="V544" s="162">
        <f t="shared" si="196"/>
        <v>0</v>
      </c>
      <c r="W544" s="162">
        <f t="shared" si="197"/>
        <v>0</v>
      </c>
      <c r="X544" s="163">
        <f>IF(P544="nio",0,IF(P544&gt;0,VLOOKUP(I544,'3-Productie normen'!A:N,VLOOKUP(P544,'3-Productie normen'!Q:R,2,FALSE),FALSE)))</f>
        <v>0</v>
      </c>
      <c r="Y544" s="163">
        <f t="shared" si="198"/>
        <v>0</v>
      </c>
      <c r="Z544" s="163">
        <f t="shared" si="199"/>
        <v>0</v>
      </c>
      <c r="AA544" s="163">
        <f t="shared" si="200"/>
        <v>0</v>
      </c>
      <c r="AB544" s="164" t="str">
        <f>VLOOKUP(I544,'3-Productie normen'!A:N,10,FALSE)</f>
        <v>B</v>
      </c>
      <c r="AC544" s="164"/>
      <c r="AE544" s="128">
        <f t="shared" si="201"/>
        <v>1768</v>
      </c>
    </row>
    <row r="545" spans="1:31" ht="14.1" customHeight="1">
      <c r="A545" s="145">
        <v>547</v>
      </c>
      <c r="B545" s="159" t="s">
        <v>298</v>
      </c>
      <c r="C545" s="625"/>
      <c r="D545" s="536" t="s">
        <v>435</v>
      </c>
      <c r="E545" s="159" t="s">
        <v>314</v>
      </c>
      <c r="F545" s="159" t="s">
        <v>334</v>
      </c>
      <c r="G545" s="125"/>
      <c r="H545" s="125"/>
      <c r="I545" s="159" t="s">
        <v>769</v>
      </c>
      <c r="J545" s="661" t="s">
        <v>1315</v>
      </c>
      <c r="K545" s="545">
        <v>17</v>
      </c>
      <c r="L545" s="483">
        <v>1</v>
      </c>
      <c r="M545" s="483">
        <v>1</v>
      </c>
      <c r="N545" s="483"/>
      <c r="O545" s="483"/>
      <c r="P545" s="670">
        <v>104</v>
      </c>
      <c r="Q545" s="670"/>
      <c r="R545" s="161"/>
      <c r="S545" s="161"/>
      <c r="T545" s="162" t="e">
        <f t="shared" si="194"/>
        <v>#DIV/0!</v>
      </c>
      <c r="U545" s="162">
        <f t="shared" si="195"/>
        <v>0</v>
      </c>
      <c r="V545" s="162">
        <f t="shared" si="196"/>
        <v>0</v>
      </c>
      <c r="W545" s="162">
        <f t="shared" si="197"/>
        <v>0</v>
      </c>
      <c r="X545" s="163">
        <f>IF(P545="nio",0,IF(P545&gt;0,VLOOKUP(I545,'3-Productie normen'!A:N,VLOOKUP(P545,'3-Productie normen'!Q:R,2,FALSE),FALSE)))</f>
        <v>0</v>
      </c>
      <c r="Y545" s="163">
        <f t="shared" si="198"/>
        <v>0</v>
      </c>
      <c r="Z545" s="163">
        <f t="shared" si="199"/>
        <v>0</v>
      </c>
      <c r="AA545" s="163">
        <f t="shared" si="200"/>
        <v>0</v>
      </c>
      <c r="AB545" s="164" t="str">
        <f>VLOOKUP(I545,'3-Productie normen'!A:N,10,FALSE)</f>
        <v>B</v>
      </c>
      <c r="AC545" s="164"/>
      <c r="AE545" s="128">
        <f t="shared" si="201"/>
        <v>1768</v>
      </c>
    </row>
    <row r="546" spans="1:31" ht="14.1" customHeight="1">
      <c r="A546" s="145">
        <v>548</v>
      </c>
      <c r="B546" s="159" t="s">
        <v>298</v>
      </c>
      <c r="C546" s="625"/>
      <c r="D546" s="536" t="s">
        <v>436</v>
      </c>
      <c r="E546" s="160" t="s">
        <v>314</v>
      </c>
      <c r="F546" s="160" t="s">
        <v>334</v>
      </c>
      <c r="G546" s="125"/>
      <c r="H546" s="125"/>
      <c r="I546" s="159" t="s">
        <v>769</v>
      </c>
      <c r="J546" s="661" t="s">
        <v>1315</v>
      </c>
      <c r="K546" s="545">
        <v>55</v>
      </c>
      <c r="L546" s="483">
        <v>1</v>
      </c>
      <c r="M546" s="483">
        <v>1</v>
      </c>
      <c r="N546" s="483"/>
      <c r="O546" s="483"/>
      <c r="P546" s="670">
        <v>104</v>
      </c>
      <c r="Q546" s="670"/>
      <c r="R546" s="161"/>
      <c r="S546" s="161"/>
      <c r="T546" s="162" t="e">
        <f t="shared" si="194"/>
        <v>#DIV/0!</v>
      </c>
      <c r="U546" s="162">
        <f t="shared" si="195"/>
        <v>0</v>
      </c>
      <c r="V546" s="162">
        <f t="shared" si="196"/>
        <v>0</v>
      </c>
      <c r="W546" s="162">
        <f t="shared" si="197"/>
        <v>0</v>
      </c>
      <c r="X546" s="163">
        <f>IF(P546="nio",0,IF(P546&gt;0,VLOOKUP(I546,'3-Productie normen'!A:N,VLOOKUP(P546,'3-Productie normen'!Q:R,2,FALSE),FALSE)))</f>
        <v>0</v>
      </c>
      <c r="Y546" s="163">
        <f t="shared" si="198"/>
        <v>0</v>
      </c>
      <c r="Z546" s="163">
        <f t="shared" si="199"/>
        <v>0</v>
      </c>
      <c r="AA546" s="163">
        <f t="shared" si="200"/>
        <v>0</v>
      </c>
      <c r="AB546" s="164" t="str">
        <f>VLOOKUP(I546,'3-Productie normen'!A:N,10,FALSE)</f>
        <v>B</v>
      </c>
      <c r="AC546" s="164"/>
      <c r="AE546" s="128">
        <f t="shared" si="201"/>
        <v>5720</v>
      </c>
    </row>
    <row r="547" spans="1:31" ht="14.1" customHeight="1">
      <c r="A547" s="145">
        <v>549</v>
      </c>
      <c r="B547" s="159" t="s">
        <v>298</v>
      </c>
      <c r="C547" s="625"/>
      <c r="D547" s="536" t="s">
        <v>474</v>
      </c>
      <c r="E547" s="160" t="s">
        <v>314</v>
      </c>
      <c r="F547" s="160" t="s">
        <v>404</v>
      </c>
      <c r="G547" s="125"/>
      <c r="H547" s="125"/>
      <c r="I547" s="159" t="s">
        <v>774</v>
      </c>
      <c r="J547" s="661" t="s">
        <v>1315</v>
      </c>
      <c r="K547" s="545">
        <v>49</v>
      </c>
      <c r="L547" s="483">
        <v>1</v>
      </c>
      <c r="M547" s="483">
        <v>1</v>
      </c>
      <c r="N547" s="483"/>
      <c r="O547" s="483"/>
      <c r="P547" s="670">
        <v>255</v>
      </c>
      <c r="Q547" s="670"/>
      <c r="R547" s="161"/>
      <c r="S547" s="161"/>
      <c r="T547" s="162" t="e">
        <f t="shared" si="194"/>
        <v>#DIV/0!</v>
      </c>
      <c r="U547" s="162">
        <f t="shared" si="195"/>
        <v>0</v>
      </c>
      <c r="V547" s="162">
        <f t="shared" si="196"/>
        <v>0</v>
      </c>
      <c r="W547" s="162">
        <f t="shared" si="197"/>
        <v>0</v>
      </c>
      <c r="X547" s="163">
        <f>IF(P547="nio",0,IF(P547&gt;0,VLOOKUP(I547,'3-Productie normen'!A:N,VLOOKUP(P547,'3-Productie normen'!Q:R,2,FALSE),FALSE)))</f>
        <v>0</v>
      </c>
      <c r="Y547" s="163">
        <f t="shared" si="198"/>
        <v>0</v>
      </c>
      <c r="Z547" s="163">
        <f t="shared" si="199"/>
        <v>0</v>
      </c>
      <c r="AA547" s="163">
        <f t="shared" si="200"/>
        <v>0</v>
      </c>
      <c r="AB547" s="164" t="str">
        <f>VLOOKUP(I547,'3-Productie normen'!A:N,10,FALSE)</f>
        <v>B</v>
      </c>
      <c r="AC547" s="164"/>
      <c r="AE547" s="128">
        <f t="shared" si="201"/>
        <v>12495</v>
      </c>
    </row>
    <row r="548" spans="1:31" ht="14.1" customHeight="1">
      <c r="A548" s="145">
        <v>550</v>
      </c>
      <c r="B548" s="159" t="s">
        <v>298</v>
      </c>
      <c r="C548" s="625"/>
      <c r="D548" s="536" t="s">
        <v>700</v>
      </c>
      <c r="E548" s="160" t="s">
        <v>314</v>
      </c>
      <c r="F548" s="160" t="s">
        <v>334</v>
      </c>
      <c r="G548" s="125"/>
      <c r="H548" s="125"/>
      <c r="I548" s="169" t="s">
        <v>769</v>
      </c>
      <c r="J548" s="661" t="s">
        <v>1315</v>
      </c>
      <c r="K548" s="545">
        <v>17</v>
      </c>
      <c r="L548" s="483">
        <v>1</v>
      </c>
      <c r="M548" s="483">
        <v>1</v>
      </c>
      <c r="N548" s="483"/>
      <c r="O548" s="483"/>
      <c r="P548" s="670">
        <v>104</v>
      </c>
      <c r="Q548" s="670"/>
      <c r="R548" s="161"/>
      <c r="S548" s="161"/>
      <c r="T548" s="162" t="e">
        <f t="shared" si="194"/>
        <v>#DIV/0!</v>
      </c>
      <c r="U548" s="162">
        <f t="shared" si="195"/>
        <v>0</v>
      </c>
      <c r="V548" s="162">
        <f t="shared" si="196"/>
        <v>0</v>
      </c>
      <c r="W548" s="162">
        <f t="shared" si="197"/>
        <v>0</v>
      </c>
      <c r="X548" s="163">
        <f>IF(P548="nio",0,IF(P548&gt;0,VLOOKUP(I548,'3-Productie normen'!A:N,VLOOKUP(P548,'3-Productie normen'!Q:R,2,FALSE),FALSE)))</f>
        <v>0</v>
      </c>
      <c r="Y548" s="163">
        <f t="shared" si="198"/>
        <v>0</v>
      </c>
      <c r="Z548" s="163">
        <f t="shared" si="199"/>
        <v>0</v>
      </c>
      <c r="AA548" s="163">
        <f t="shared" si="200"/>
        <v>0</v>
      </c>
      <c r="AB548" s="164" t="str">
        <f>VLOOKUP(I548,'3-Productie normen'!A:N,10,FALSE)</f>
        <v>B</v>
      </c>
      <c r="AC548" s="164"/>
      <c r="AE548" s="128">
        <f t="shared" si="201"/>
        <v>1768</v>
      </c>
    </row>
    <row r="549" spans="1:31" ht="14.1" customHeight="1">
      <c r="A549" s="145">
        <v>551</v>
      </c>
      <c r="B549" s="159" t="s">
        <v>298</v>
      </c>
      <c r="C549" s="625"/>
      <c r="D549" s="536" t="s">
        <v>437</v>
      </c>
      <c r="E549" s="160" t="s">
        <v>314</v>
      </c>
      <c r="F549" s="160" t="s">
        <v>334</v>
      </c>
      <c r="G549" s="125"/>
      <c r="H549" s="125"/>
      <c r="I549" s="169" t="s">
        <v>769</v>
      </c>
      <c r="J549" s="661" t="s">
        <v>1315</v>
      </c>
      <c r="K549" s="545">
        <v>17</v>
      </c>
      <c r="L549" s="483">
        <v>1</v>
      </c>
      <c r="M549" s="483">
        <v>1</v>
      </c>
      <c r="N549" s="483"/>
      <c r="O549" s="483"/>
      <c r="P549" s="670">
        <v>104</v>
      </c>
      <c r="Q549" s="670"/>
      <c r="R549" s="161"/>
      <c r="S549" s="161"/>
      <c r="T549" s="162" t="e">
        <f t="shared" si="194"/>
        <v>#DIV/0!</v>
      </c>
      <c r="U549" s="162">
        <f t="shared" si="195"/>
        <v>0</v>
      </c>
      <c r="V549" s="162">
        <f t="shared" si="196"/>
        <v>0</v>
      </c>
      <c r="W549" s="162">
        <f t="shared" si="197"/>
        <v>0</v>
      </c>
      <c r="X549" s="163">
        <f>IF(P549="nio",0,IF(P549&gt;0,VLOOKUP(I549,'3-Productie normen'!A:N,VLOOKUP(P549,'3-Productie normen'!Q:R,2,FALSE),FALSE)))</f>
        <v>0</v>
      </c>
      <c r="Y549" s="163">
        <f t="shared" si="198"/>
        <v>0</v>
      </c>
      <c r="Z549" s="163">
        <f t="shared" si="199"/>
        <v>0</v>
      </c>
      <c r="AA549" s="163">
        <f t="shared" si="200"/>
        <v>0</v>
      </c>
      <c r="AB549" s="164" t="str">
        <f>VLOOKUP(I549,'3-Productie normen'!A:N,10,FALSE)</f>
        <v>B</v>
      </c>
      <c r="AC549" s="164"/>
      <c r="AE549" s="128">
        <f t="shared" si="201"/>
        <v>1768</v>
      </c>
    </row>
    <row r="550" spans="1:31" ht="14.1" customHeight="1">
      <c r="A550" s="145">
        <v>552</v>
      </c>
      <c r="B550" s="159" t="s">
        <v>298</v>
      </c>
      <c r="C550" s="625"/>
      <c r="D550" s="536" t="s">
        <v>475</v>
      </c>
      <c r="E550" s="166" t="s">
        <v>314</v>
      </c>
      <c r="F550" s="166" t="s">
        <v>334</v>
      </c>
      <c r="G550" s="125"/>
      <c r="H550" s="125"/>
      <c r="I550" s="169" t="s">
        <v>769</v>
      </c>
      <c r="J550" s="661" t="s">
        <v>1315</v>
      </c>
      <c r="K550" s="545">
        <v>17</v>
      </c>
      <c r="L550" s="483">
        <v>1</v>
      </c>
      <c r="M550" s="483">
        <v>1</v>
      </c>
      <c r="N550" s="483"/>
      <c r="O550" s="483"/>
      <c r="P550" s="670">
        <v>104</v>
      </c>
      <c r="Q550" s="670"/>
      <c r="R550" s="161"/>
      <c r="S550" s="161"/>
      <c r="T550" s="162" t="e">
        <f t="shared" si="194"/>
        <v>#DIV/0!</v>
      </c>
      <c r="U550" s="162">
        <f t="shared" si="195"/>
        <v>0</v>
      </c>
      <c r="V550" s="162">
        <f t="shared" si="196"/>
        <v>0</v>
      </c>
      <c r="W550" s="162">
        <f t="shared" si="197"/>
        <v>0</v>
      </c>
      <c r="X550" s="163">
        <f>IF(P550="nio",0,IF(P550&gt;0,VLOOKUP(I550,'3-Productie normen'!A:N,VLOOKUP(P550,'3-Productie normen'!Q:R,2,FALSE),FALSE)))</f>
        <v>0</v>
      </c>
      <c r="Y550" s="163">
        <f t="shared" si="198"/>
        <v>0</v>
      </c>
      <c r="Z550" s="163">
        <f t="shared" si="199"/>
        <v>0</v>
      </c>
      <c r="AA550" s="163">
        <f t="shared" si="200"/>
        <v>0</v>
      </c>
      <c r="AB550" s="164" t="str">
        <f>VLOOKUP(I550,'3-Productie normen'!A:N,10,FALSE)</f>
        <v>B</v>
      </c>
      <c r="AC550" s="164"/>
      <c r="AE550" s="128">
        <f t="shared" si="201"/>
        <v>1768</v>
      </c>
    </row>
    <row r="551" spans="1:31" ht="14.1" customHeight="1">
      <c r="A551" s="145">
        <v>553</v>
      </c>
      <c r="B551" s="159" t="s">
        <v>298</v>
      </c>
      <c r="C551" s="625"/>
      <c r="D551" s="536" t="s">
        <v>728</v>
      </c>
      <c r="E551" s="167" t="s">
        <v>320</v>
      </c>
      <c r="F551" s="167" t="s">
        <v>353</v>
      </c>
      <c r="G551" s="125"/>
      <c r="H551" s="125"/>
      <c r="I551" s="169" t="s">
        <v>17</v>
      </c>
      <c r="J551" s="661" t="s">
        <v>322</v>
      </c>
      <c r="K551" s="545">
        <v>10</v>
      </c>
      <c r="L551" s="483">
        <v>1</v>
      </c>
      <c r="M551" s="483">
        <v>1</v>
      </c>
      <c r="N551" s="483"/>
      <c r="O551" s="483"/>
      <c r="P551" s="670">
        <v>255</v>
      </c>
      <c r="Q551" s="670">
        <f>12*3*5+40*5*1</f>
        <v>380</v>
      </c>
      <c r="R551" s="161"/>
      <c r="S551" s="161"/>
      <c r="T551" s="162" t="e">
        <f t="shared" si="194"/>
        <v>#DIV/0!</v>
      </c>
      <c r="U551" s="162" t="e">
        <f t="shared" si="195"/>
        <v>#DIV/0!</v>
      </c>
      <c r="V551" s="162">
        <f t="shared" si="196"/>
        <v>0</v>
      </c>
      <c r="W551" s="162">
        <f t="shared" si="197"/>
        <v>0</v>
      </c>
      <c r="X551" s="163">
        <f>IF(P551="nio",0,IF(P551&gt;0,VLOOKUP(I551,'3-Productie normen'!A:N,VLOOKUP(P551,'3-Productie normen'!Q:R,2,FALSE),FALSE)))</f>
        <v>0</v>
      </c>
      <c r="Y551" s="163">
        <f t="shared" si="198"/>
        <v>0</v>
      </c>
      <c r="Z551" s="163">
        <f t="shared" si="199"/>
        <v>0</v>
      </c>
      <c r="AA551" s="163">
        <f t="shared" si="200"/>
        <v>0</v>
      </c>
      <c r="AB551" s="164" t="str">
        <f>VLOOKUP(I551,'3-Productie normen'!A:N,10,FALSE)</f>
        <v>S</v>
      </c>
      <c r="AC551" s="164"/>
      <c r="AE551" s="128">
        <f t="shared" si="201"/>
        <v>6350</v>
      </c>
    </row>
    <row r="552" spans="1:31" ht="14.1" customHeight="1">
      <c r="A552" s="145">
        <v>554</v>
      </c>
      <c r="B552" s="159" t="s">
        <v>298</v>
      </c>
      <c r="C552" s="626"/>
      <c r="D552" s="537" t="s">
        <v>1336</v>
      </c>
      <c r="E552" s="169" t="s">
        <v>320</v>
      </c>
      <c r="F552" s="169" t="s">
        <v>353</v>
      </c>
      <c r="G552" s="125"/>
      <c r="H552" s="125"/>
      <c r="I552" s="169" t="s">
        <v>17</v>
      </c>
      <c r="J552" s="661" t="s">
        <v>322</v>
      </c>
      <c r="K552" s="545">
        <v>2</v>
      </c>
      <c r="L552" s="483">
        <v>1</v>
      </c>
      <c r="M552" s="483">
        <v>1</v>
      </c>
      <c r="N552" s="483"/>
      <c r="O552" s="483"/>
      <c r="P552" s="670">
        <v>255</v>
      </c>
      <c r="Q552" s="670">
        <f>12*3*5+40*5*1</f>
        <v>380</v>
      </c>
      <c r="R552" s="161"/>
      <c r="S552" s="161"/>
      <c r="T552" s="162" t="e">
        <f t="shared" si="194"/>
        <v>#DIV/0!</v>
      </c>
      <c r="U552" s="162" t="e">
        <f t="shared" si="195"/>
        <v>#DIV/0!</v>
      </c>
      <c r="V552" s="162">
        <f t="shared" si="196"/>
        <v>0</v>
      </c>
      <c r="W552" s="162">
        <f t="shared" si="197"/>
        <v>0</v>
      </c>
      <c r="X552" s="163">
        <f>IF(P552="nio",0,IF(P552&gt;0,VLOOKUP(I552,'3-Productie normen'!A:N,VLOOKUP(P552,'3-Productie normen'!Q:R,2,FALSE),FALSE)))</f>
        <v>0</v>
      </c>
      <c r="Y552" s="163">
        <f t="shared" si="198"/>
        <v>0</v>
      </c>
      <c r="Z552" s="163">
        <f t="shared" si="199"/>
        <v>0</v>
      </c>
      <c r="AA552" s="163">
        <f t="shared" si="200"/>
        <v>0</v>
      </c>
      <c r="AB552" s="164" t="str">
        <f>VLOOKUP(I552,'3-Productie normen'!A:N,10,FALSE)</f>
        <v>S</v>
      </c>
      <c r="AC552" s="164"/>
      <c r="AE552" s="128">
        <f t="shared" si="201"/>
        <v>1270</v>
      </c>
    </row>
    <row r="553" spans="1:31" ht="14.1" customHeight="1">
      <c r="A553" s="145">
        <v>555</v>
      </c>
      <c r="B553" s="159" t="s">
        <v>298</v>
      </c>
      <c r="C553" s="625"/>
      <c r="D553" s="536" t="s">
        <v>701</v>
      </c>
      <c r="E553" s="160" t="s">
        <v>316</v>
      </c>
      <c r="F553" s="160" t="s">
        <v>702</v>
      </c>
      <c r="G553" s="125"/>
      <c r="H553" s="125"/>
      <c r="I553" s="169" t="s">
        <v>749</v>
      </c>
      <c r="J553" s="661" t="s">
        <v>1315</v>
      </c>
      <c r="K553" s="545">
        <v>8</v>
      </c>
      <c r="L553" s="483">
        <v>1</v>
      </c>
      <c r="M553" s="483">
        <v>1</v>
      </c>
      <c r="N553" s="483"/>
      <c r="O553" s="483"/>
      <c r="P553" s="670">
        <v>156</v>
      </c>
      <c r="Q553" s="670"/>
      <c r="R553" s="161"/>
      <c r="S553" s="161"/>
      <c r="T553" s="162" t="e">
        <f t="shared" si="194"/>
        <v>#DIV/0!</v>
      </c>
      <c r="U553" s="162">
        <f t="shared" si="195"/>
        <v>0</v>
      </c>
      <c r="V553" s="162">
        <f t="shared" si="196"/>
        <v>0</v>
      </c>
      <c r="W553" s="162">
        <f t="shared" si="197"/>
        <v>0</v>
      </c>
      <c r="X553" s="163">
        <f>IF(P553="nio",0,IF(P553&gt;0,VLOOKUP(I553,'3-Productie normen'!A:N,VLOOKUP(P553,'3-Productie normen'!Q:R,2,FALSE),FALSE)))</f>
        <v>0</v>
      </c>
      <c r="Y553" s="163">
        <f t="shared" si="198"/>
        <v>0</v>
      </c>
      <c r="Z553" s="163">
        <f t="shared" si="199"/>
        <v>0</v>
      </c>
      <c r="AA553" s="163">
        <f t="shared" si="200"/>
        <v>0</v>
      </c>
      <c r="AB553" s="164" t="str">
        <f>VLOOKUP(I553,'3-Productie normen'!A:N,10,FALSE)</f>
        <v>V</v>
      </c>
      <c r="AC553" s="164"/>
      <c r="AE553" s="128">
        <f t="shared" si="201"/>
        <v>1248</v>
      </c>
    </row>
    <row r="554" spans="1:31" ht="14.1" customHeight="1">
      <c r="A554" s="145">
        <v>556</v>
      </c>
      <c r="B554" s="159" t="s">
        <v>298</v>
      </c>
      <c r="C554" s="625"/>
      <c r="D554" s="536" t="s">
        <v>703</v>
      </c>
      <c r="E554" s="125" t="s">
        <v>316</v>
      </c>
      <c r="F554" s="125" t="s">
        <v>318</v>
      </c>
      <c r="G554" s="125"/>
      <c r="H554" s="125"/>
      <c r="I554" s="169" t="s">
        <v>749</v>
      </c>
      <c r="J554" s="661" t="s">
        <v>1315</v>
      </c>
      <c r="K554" s="545">
        <v>43</v>
      </c>
      <c r="L554" s="483">
        <v>1</v>
      </c>
      <c r="M554" s="483">
        <v>1</v>
      </c>
      <c r="N554" s="483"/>
      <c r="O554" s="483"/>
      <c r="P554" s="670">
        <v>156</v>
      </c>
      <c r="Q554" s="670"/>
      <c r="R554" s="161"/>
      <c r="S554" s="161"/>
      <c r="T554" s="162" t="e">
        <f t="shared" si="194"/>
        <v>#DIV/0!</v>
      </c>
      <c r="U554" s="162">
        <f t="shared" si="195"/>
        <v>0</v>
      </c>
      <c r="V554" s="162">
        <f t="shared" si="196"/>
        <v>0</v>
      </c>
      <c r="W554" s="162">
        <f t="shared" si="197"/>
        <v>0</v>
      </c>
      <c r="X554" s="163">
        <f>IF(P554="nio",0,IF(P554&gt;0,VLOOKUP(I554,'3-Productie normen'!A:N,VLOOKUP(P554,'3-Productie normen'!Q:R,2,FALSE),FALSE)))</f>
        <v>0</v>
      </c>
      <c r="Y554" s="163">
        <f t="shared" si="198"/>
        <v>0</v>
      </c>
      <c r="Z554" s="163">
        <f t="shared" si="199"/>
        <v>0</v>
      </c>
      <c r="AA554" s="163">
        <f t="shared" si="200"/>
        <v>0</v>
      </c>
      <c r="AB554" s="164" t="str">
        <f>VLOOKUP(I554,'3-Productie normen'!A:N,10,FALSE)</f>
        <v>V</v>
      </c>
      <c r="AC554" s="164"/>
      <c r="AE554" s="128">
        <f t="shared" si="201"/>
        <v>6708</v>
      </c>
    </row>
    <row r="555" spans="1:31" ht="14.1" customHeight="1">
      <c r="A555" s="145">
        <v>557</v>
      </c>
      <c r="B555" s="159" t="s">
        <v>298</v>
      </c>
      <c r="C555" s="625"/>
      <c r="D555" s="536" t="s">
        <v>704</v>
      </c>
      <c r="E555" s="125" t="s">
        <v>316</v>
      </c>
      <c r="F555" s="125" t="s">
        <v>318</v>
      </c>
      <c r="G555" s="125"/>
      <c r="H555" s="125"/>
      <c r="I555" s="169" t="s">
        <v>749</v>
      </c>
      <c r="J555" s="661" t="s">
        <v>1315</v>
      </c>
      <c r="K555" s="545">
        <v>51</v>
      </c>
      <c r="L555" s="483">
        <v>1</v>
      </c>
      <c r="M555" s="483">
        <v>1</v>
      </c>
      <c r="N555" s="483"/>
      <c r="O555" s="483"/>
      <c r="P555" s="670">
        <v>156</v>
      </c>
      <c r="Q555" s="670"/>
      <c r="R555" s="161"/>
      <c r="S555" s="161"/>
      <c r="T555" s="162" t="e">
        <f t="shared" si="194"/>
        <v>#DIV/0!</v>
      </c>
      <c r="U555" s="162">
        <f t="shared" si="195"/>
        <v>0</v>
      </c>
      <c r="V555" s="162">
        <f t="shared" si="196"/>
        <v>0</v>
      </c>
      <c r="W555" s="162">
        <f t="shared" si="197"/>
        <v>0</v>
      </c>
      <c r="X555" s="163">
        <f>IF(P555="nio",0,IF(P555&gt;0,VLOOKUP(I555,'3-Productie normen'!A:N,VLOOKUP(P555,'3-Productie normen'!Q:R,2,FALSE),FALSE)))</f>
        <v>0</v>
      </c>
      <c r="Y555" s="163">
        <f t="shared" si="198"/>
        <v>0</v>
      </c>
      <c r="Z555" s="163">
        <f t="shared" si="199"/>
        <v>0</v>
      </c>
      <c r="AA555" s="163">
        <f t="shared" si="200"/>
        <v>0</v>
      </c>
      <c r="AB555" s="164" t="str">
        <f>VLOOKUP(I555,'3-Productie normen'!A:N,10,FALSE)</f>
        <v>V</v>
      </c>
      <c r="AC555" s="164"/>
      <c r="AE555" s="128">
        <f t="shared" si="201"/>
        <v>7956</v>
      </c>
    </row>
    <row r="556" spans="1:31" ht="14.1" customHeight="1">
      <c r="A556" s="145">
        <v>558</v>
      </c>
      <c r="B556" s="159" t="s">
        <v>298</v>
      </c>
      <c r="C556" s="625"/>
      <c r="D556" s="536" t="s">
        <v>62</v>
      </c>
      <c r="E556" s="125" t="s">
        <v>656</v>
      </c>
      <c r="F556" s="125" t="s">
        <v>705</v>
      </c>
      <c r="G556" s="125"/>
      <c r="H556" s="125"/>
      <c r="I556" s="169" t="s">
        <v>773</v>
      </c>
      <c r="J556" s="661" t="s">
        <v>354</v>
      </c>
      <c r="K556" s="545">
        <v>17</v>
      </c>
      <c r="L556" s="483">
        <v>1</v>
      </c>
      <c r="M556" s="483">
        <v>1</v>
      </c>
      <c r="N556" s="483"/>
      <c r="O556" s="483"/>
      <c r="P556" s="670">
        <v>156</v>
      </c>
      <c r="Q556" s="670"/>
      <c r="R556" s="161"/>
      <c r="S556" s="161"/>
      <c r="T556" s="162" t="e">
        <f t="shared" si="194"/>
        <v>#DIV/0!</v>
      </c>
      <c r="U556" s="162">
        <f t="shared" si="195"/>
        <v>0</v>
      </c>
      <c r="V556" s="162">
        <f t="shared" si="196"/>
        <v>0</v>
      </c>
      <c r="W556" s="162">
        <f t="shared" si="197"/>
        <v>0</v>
      </c>
      <c r="X556" s="163">
        <f>IF(P556="nio",0,IF(P556&gt;0,VLOOKUP(I556,'3-Productie normen'!A:N,VLOOKUP(P556,'3-Productie normen'!Q:R,2,FALSE),FALSE)))</f>
        <v>0</v>
      </c>
      <c r="Y556" s="163">
        <f t="shared" si="198"/>
        <v>0</v>
      </c>
      <c r="Z556" s="163">
        <f t="shared" si="199"/>
        <v>0</v>
      </c>
      <c r="AA556" s="163">
        <f t="shared" si="200"/>
        <v>0</v>
      </c>
      <c r="AB556" s="164" t="str">
        <f>VLOOKUP(I556,'3-Productie normen'!A:N,10,FALSE)</f>
        <v>V</v>
      </c>
      <c r="AC556" s="164"/>
      <c r="AE556" s="128">
        <f t="shared" si="201"/>
        <v>2652</v>
      </c>
    </row>
    <row r="557" spans="1:31" ht="14.1" customHeight="1">
      <c r="A557" s="145">
        <v>559</v>
      </c>
      <c r="B557" s="159" t="s">
        <v>298</v>
      </c>
      <c r="C557" s="625"/>
      <c r="D557" s="536" t="s">
        <v>325</v>
      </c>
      <c r="E557" s="125" t="s">
        <v>673</v>
      </c>
      <c r="F557" s="125" t="s">
        <v>1337</v>
      </c>
      <c r="G557" s="125"/>
      <c r="H557" s="125"/>
      <c r="I557" s="169" t="s">
        <v>105</v>
      </c>
      <c r="J557" s="661" t="s">
        <v>674</v>
      </c>
      <c r="K557" s="545">
        <v>16</v>
      </c>
      <c r="L557" s="483">
        <v>1</v>
      </c>
      <c r="M557" s="483">
        <v>1</v>
      </c>
      <c r="N557" s="483"/>
      <c r="O557" s="483"/>
      <c r="P557" s="670">
        <v>255</v>
      </c>
      <c r="Q557" s="670"/>
      <c r="R557" s="161"/>
      <c r="S557" s="161"/>
      <c r="T557" s="162" t="e">
        <f t="shared" ref="T557:T653" si="202">IF(P557="nio",0,IF(P557&gt;0,P557*K557/X557,0))*L557</f>
        <v>#DIV/0!</v>
      </c>
      <c r="U557" s="162">
        <f t="shared" ref="U557:U653" si="203">IF(Q557&gt;0,Q557*K557/Y557,0)*M557</f>
        <v>0</v>
      </c>
      <c r="V557" s="162">
        <f t="shared" ref="V557:V653" si="204">IF(R557&gt;0,R557*K557/Z557,0)*N557</f>
        <v>0</v>
      </c>
      <c r="W557" s="162">
        <f t="shared" ref="W557:W653" si="205">IF(S557&gt;0,S557*K557/AA557,0)*O557</f>
        <v>0</v>
      </c>
      <c r="X557" s="163">
        <f>IF(P557="nio",0,IF(P557&gt;0,VLOOKUP(I557,'3-Productie normen'!A:N,VLOOKUP(P557,'3-Productie normen'!Q:R,2,FALSE),FALSE)))</f>
        <v>0</v>
      </c>
      <c r="Y557" s="163">
        <f t="shared" ref="Y557:Y653" si="206">IF(Q557&gt;0,X557*$Y$8,0)</f>
        <v>0</v>
      </c>
      <c r="Z557" s="163">
        <f t="shared" ref="Z557:Z653" si="207">IF(R557&gt;0,X557*$Z$8,0)</f>
        <v>0</v>
      </c>
      <c r="AA557" s="163">
        <f t="shared" ref="AA557:AA653" si="208">IF(S557&gt;0,X557*$AA$8,0)</f>
        <v>0</v>
      </c>
      <c r="AB557" s="164" t="str">
        <f>VLOOKUP(I557,'3-Productie normen'!A:N,10,FALSE)</f>
        <v>V</v>
      </c>
      <c r="AC557" s="164"/>
      <c r="AE557" s="128">
        <f t="shared" si="201"/>
        <v>4080</v>
      </c>
    </row>
    <row r="558" spans="1:31" ht="14.1" customHeight="1">
      <c r="A558" s="145">
        <v>560</v>
      </c>
      <c r="B558" s="159" t="s">
        <v>298</v>
      </c>
      <c r="C558" s="625"/>
      <c r="D558" s="536" t="s">
        <v>326</v>
      </c>
      <c r="E558" s="125" t="s">
        <v>316</v>
      </c>
      <c r="F558" s="125" t="s">
        <v>448</v>
      </c>
      <c r="G558" s="125"/>
      <c r="H558" s="125"/>
      <c r="I558" s="169" t="s">
        <v>773</v>
      </c>
      <c r="J558" s="661" t="s">
        <v>1315</v>
      </c>
      <c r="K558" s="545">
        <v>15</v>
      </c>
      <c r="L558" s="483">
        <v>1</v>
      </c>
      <c r="M558" s="483">
        <v>1</v>
      </c>
      <c r="N558" s="483"/>
      <c r="O558" s="483"/>
      <c r="P558" s="670">
        <v>156</v>
      </c>
      <c r="Q558" s="670"/>
      <c r="R558" s="161"/>
      <c r="S558" s="161"/>
      <c r="T558" s="162" t="e">
        <f t="shared" si="202"/>
        <v>#DIV/0!</v>
      </c>
      <c r="U558" s="162">
        <f t="shared" si="203"/>
        <v>0</v>
      </c>
      <c r="V558" s="162">
        <f t="shared" si="204"/>
        <v>0</v>
      </c>
      <c r="W558" s="162">
        <f t="shared" si="205"/>
        <v>0</v>
      </c>
      <c r="X558" s="163">
        <f>IF(P558="nio",0,IF(P558&gt;0,VLOOKUP(I558,'3-Productie normen'!A:N,VLOOKUP(P558,'3-Productie normen'!Q:R,2,FALSE),FALSE)))</f>
        <v>0</v>
      </c>
      <c r="Y558" s="163">
        <f t="shared" si="206"/>
        <v>0</v>
      </c>
      <c r="Z558" s="163">
        <f t="shared" si="207"/>
        <v>0</v>
      </c>
      <c r="AA558" s="163">
        <f t="shared" si="208"/>
        <v>0</v>
      </c>
      <c r="AB558" s="164" t="str">
        <f>VLOOKUP(I558,'3-Productie normen'!A:N,10,FALSE)</f>
        <v>V</v>
      </c>
      <c r="AC558" s="164"/>
      <c r="AE558" s="128">
        <f t="shared" ref="AE558:AE653" si="209">SUM(P558:S558)*K558</f>
        <v>2340</v>
      </c>
    </row>
    <row r="559" spans="1:31" ht="14.1" customHeight="1">
      <c r="A559" s="145">
        <v>561</v>
      </c>
      <c r="B559" s="159" t="s">
        <v>298</v>
      </c>
      <c r="C559" s="625"/>
      <c r="D559" s="536" t="s">
        <v>328</v>
      </c>
      <c r="E559" s="125" t="s">
        <v>314</v>
      </c>
      <c r="F559" s="125" t="s">
        <v>334</v>
      </c>
      <c r="G559" s="125"/>
      <c r="H559" s="125"/>
      <c r="I559" s="169" t="s">
        <v>769</v>
      </c>
      <c r="J559" s="661" t="s">
        <v>1315</v>
      </c>
      <c r="K559" s="545">
        <v>15</v>
      </c>
      <c r="L559" s="483">
        <v>1</v>
      </c>
      <c r="M559" s="483">
        <v>1</v>
      </c>
      <c r="N559" s="483"/>
      <c r="O559" s="483"/>
      <c r="P559" s="670">
        <v>104</v>
      </c>
      <c r="Q559" s="670"/>
      <c r="R559" s="161"/>
      <c r="S559" s="161"/>
      <c r="T559" s="162" t="e">
        <f t="shared" si="202"/>
        <v>#DIV/0!</v>
      </c>
      <c r="U559" s="162">
        <f t="shared" si="203"/>
        <v>0</v>
      </c>
      <c r="V559" s="162">
        <f t="shared" si="204"/>
        <v>0</v>
      </c>
      <c r="W559" s="162">
        <f t="shared" si="205"/>
        <v>0</v>
      </c>
      <c r="X559" s="163">
        <f>IF(P559="nio",0,IF(P559&gt;0,VLOOKUP(I559,'3-Productie normen'!A:N,VLOOKUP(P559,'3-Productie normen'!Q:R,2,FALSE),FALSE)))</f>
        <v>0</v>
      </c>
      <c r="Y559" s="163">
        <f t="shared" si="206"/>
        <v>0</v>
      </c>
      <c r="Z559" s="163">
        <f t="shared" si="207"/>
        <v>0</v>
      </c>
      <c r="AA559" s="163">
        <f t="shared" si="208"/>
        <v>0</v>
      </c>
      <c r="AB559" s="164" t="str">
        <f>VLOOKUP(I559,'3-Productie normen'!A:N,10,FALSE)</f>
        <v>B</v>
      </c>
      <c r="AC559" s="164"/>
      <c r="AE559" s="128">
        <f t="shared" si="209"/>
        <v>1560</v>
      </c>
    </row>
    <row r="560" spans="1:31" ht="14.1" customHeight="1">
      <c r="A560" s="145">
        <v>562</v>
      </c>
      <c r="B560" s="159" t="s">
        <v>298</v>
      </c>
      <c r="C560" s="625"/>
      <c r="D560" s="536" t="s">
        <v>332</v>
      </c>
      <c r="E560" s="125" t="s">
        <v>314</v>
      </c>
      <c r="F560" s="125" t="s">
        <v>334</v>
      </c>
      <c r="G560" s="125"/>
      <c r="H560" s="125"/>
      <c r="I560" s="169" t="s">
        <v>769</v>
      </c>
      <c r="J560" s="661" t="s">
        <v>1315</v>
      </c>
      <c r="K560" s="545">
        <v>15</v>
      </c>
      <c r="L560" s="483">
        <v>1</v>
      </c>
      <c r="M560" s="483">
        <v>1</v>
      </c>
      <c r="N560" s="483"/>
      <c r="O560" s="483"/>
      <c r="P560" s="670">
        <v>104</v>
      </c>
      <c r="Q560" s="670"/>
      <c r="R560" s="161"/>
      <c r="S560" s="161"/>
      <c r="T560" s="162" t="e">
        <f t="shared" si="202"/>
        <v>#DIV/0!</v>
      </c>
      <c r="U560" s="162">
        <f t="shared" si="203"/>
        <v>0</v>
      </c>
      <c r="V560" s="162">
        <f t="shared" si="204"/>
        <v>0</v>
      </c>
      <c r="W560" s="162">
        <f t="shared" si="205"/>
        <v>0</v>
      </c>
      <c r="X560" s="163">
        <f>IF(P560="nio",0,IF(P560&gt;0,VLOOKUP(I560,'3-Productie normen'!A:N,VLOOKUP(P560,'3-Productie normen'!Q:R,2,FALSE),FALSE)))</f>
        <v>0</v>
      </c>
      <c r="Y560" s="163">
        <f t="shared" si="206"/>
        <v>0</v>
      </c>
      <c r="Z560" s="163">
        <f t="shared" si="207"/>
        <v>0</v>
      </c>
      <c r="AA560" s="163">
        <f t="shared" si="208"/>
        <v>0</v>
      </c>
      <c r="AB560" s="164" t="str">
        <f>VLOOKUP(I560,'3-Productie normen'!A:N,10,FALSE)</f>
        <v>B</v>
      </c>
      <c r="AC560" s="164"/>
      <c r="AE560" s="128">
        <f t="shared" si="209"/>
        <v>1560</v>
      </c>
    </row>
    <row r="561" spans="1:31" ht="14.1" customHeight="1">
      <c r="A561" s="145">
        <v>563</v>
      </c>
      <c r="B561" s="159" t="s">
        <v>298</v>
      </c>
      <c r="C561" s="625"/>
      <c r="D561" s="536" t="s">
        <v>335</v>
      </c>
      <c r="E561" s="125" t="s">
        <v>314</v>
      </c>
      <c r="F561" s="125" t="s">
        <v>334</v>
      </c>
      <c r="G561" s="125"/>
      <c r="H561" s="125"/>
      <c r="I561" s="169" t="s">
        <v>769</v>
      </c>
      <c r="J561" s="661" t="s">
        <v>1315</v>
      </c>
      <c r="K561" s="545">
        <v>15</v>
      </c>
      <c r="L561" s="483">
        <v>1</v>
      </c>
      <c r="M561" s="483">
        <v>1</v>
      </c>
      <c r="N561" s="483"/>
      <c r="O561" s="483"/>
      <c r="P561" s="670">
        <v>104</v>
      </c>
      <c r="Q561" s="670"/>
      <c r="R561" s="161"/>
      <c r="S561" s="161"/>
      <c r="T561" s="162" t="e">
        <f t="shared" si="202"/>
        <v>#DIV/0!</v>
      </c>
      <c r="U561" s="162">
        <f t="shared" si="203"/>
        <v>0</v>
      </c>
      <c r="V561" s="162">
        <f t="shared" si="204"/>
        <v>0</v>
      </c>
      <c r="W561" s="162">
        <f t="shared" si="205"/>
        <v>0</v>
      </c>
      <c r="X561" s="163">
        <f>IF(P561="nio",0,IF(P561&gt;0,VLOOKUP(I561,'3-Productie normen'!A:N,VLOOKUP(P561,'3-Productie normen'!Q:R,2,FALSE),FALSE)))</f>
        <v>0</v>
      </c>
      <c r="Y561" s="163">
        <f t="shared" si="206"/>
        <v>0</v>
      </c>
      <c r="Z561" s="163">
        <f t="shared" si="207"/>
        <v>0</v>
      </c>
      <c r="AA561" s="163">
        <f t="shared" si="208"/>
        <v>0</v>
      </c>
      <c r="AB561" s="164" t="str">
        <f>VLOOKUP(I561,'3-Productie normen'!A:N,10,FALSE)</f>
        <v>B</v>
      </c>
      <c r="AC561" s="164"/>
      <c r="AE561" s="128">
        <f t="shared" si="209"/>
        <v>1560</v>
      </c>
    </row>
    <row r="562" spans="1:31" s="47" customFormat="1" ht="14.1" customHeight="1">
      <c r="A562" s="145">
        <v>564</v>
      </c>
      <c r="B562" s="159" t="s">
        <v>298</v>
      </c>
      <c r="C562" s="625"/>
      <c r="D562" s="536" t="s">
        <v>338</v>
      </c>
      <c r="E562" s="125" t="s">
        <v>314</v>
      </c>
      <c r="F562" s="125" t="s">
        <v>334</v>
      </c>
      <c r="G562" s="125"/>
      <c r="H562" s="125"/>
      <c r="I562" s="169" t="s">
        <v>769</v>
      </c>
      <c r="J562" s="661" t="s">
        <v>1315</v>
      </c>
      <c r="K562" s="545">
        <v>15</v>
      </c>
      <c r="L562" s="483">
        <v>1</v>
      </c>
      <c r="M562" s="483">
        <v>1</v>
      </c>
      <c r="N562" s="483"/>
      <c r="O562" s="483"/>
      <c r="P562" s="670">
        <v>104</v>
      </c>
      <c r="Q562" s="670"/>
      <c r="R562" s="161"/>
      <c r="S562" s="161"/>
      <c r="T562" s="162" t="e">
        <f t="shared" si="202"/>
        <v>#DIV/0!</v>
      </c>
      <c r="U562" s="162">
        <f t="shared" si="203"/>
        <v>0</v>
      </c>
      <c r="V562" s="162">
        <f t="shared" si="204"/>
        <v>0</v>
      </c>
      <c r="W562" s="162">
        <f t="shared" si="205"/>
        <v>0</v>
      </c>
      <c r="X562" s="163">
        <f>IF(P562="nio",0,IF(P562&gt;0,VLOOKUP(I562,'3-Productie normen'!A:N,VLOOKUP(P562,'3-Productie normen'!Q:R,2,FALSE),FALSE)))</f>
        <v>0</v>
      </c>
      <c r="Y562" s="163">
        <f t="shared" si="206"/>
        <v>0</v>
      </c>
      <c r="Z562" s="163">
        <f t="shared" si="207"/>
        <v>0</v>
      </c>
      <c r="AA562" s="163">
        <f t="shared" si="208"/>
        <v>0</v>
      </c>
      <c r="AB562" s="164" t="str">
        <f>VLOOKUP(I562,'3-Productie normen'!A:N,10,FALSE)</f>
        <v>B</v>
      </c>
      <c r="AC562" s="164"/>
      <c r="AD562" s="4"/>
      <c r="AE562" s="128">
        <f t="shared" si="209"/>
        <v>1560</v>
      </c>
    </row>
    <row r="563" spans="1:31" ht="14.1" customHeight="1">
      <c r="A563" s="145">
        <v>565</v>
      </c>
      <c r="B563" s="159" t="s">
        <v>298</v>
      </c>
      <c r="C563" s="625"/>
      <c r="D563" s="536" t="s">
        <v>339</v>
      </c>
      <c r="E563" s="125" t="s">
        <v>314</v>
      </c>
      <c r="F563" s="125" t="s">
        <v>334</v>
      </c>
      <c r="G563" s="125"/>
      <c r="H563" s="125"/>
      <c r="I563" s="169" t="s">
        <v>769</v>
      </c>
      <c r="J563" s="661" t="s">
        <v>1315</v>
      </c>
      <c r="K563" s="545">
        <v>15</v>
      </c>
      <c r="L563" s="483">
        <v>1</v>
      </c>
      <c r="M563" s="483">
        <v>1</v>
      </c>
      <c r="N563" s="483"/>
      <c r="O563" s="483"/>
      <c r="P563" s="670">
        <v>104</v>
      </c>
      <c r="Q563" s="670"/>
      <c r="R563" s="161"/>
      <c r="S563" s="161"/>
      <c r="T563" s="162" t="e">
        <f t="shared" si="202"/>
        <v>#DIV/0!</v>
      </c>
      <c r="U563" s="162">
        <f t="shared" si="203"/>
        <v>0</v>
      </c>
      <c r="V563" s="162">
        <f t="shared" si="204"/>
        <v>0</v>
      </c>
      <c r="W563" s="162">
        <f t="shared" si="205"/>
        <v>0</v>
      </c>
      <c r="X563" s="163">
        <f>IF(P563="nio",0,IF(P563&gt;0,VLOOKUP(I563,'3-Productie normen'!A:N,VLOOKUP(P563,'3-Productie normen'!Q:R,2,FALSE),FALSE)))</f>
        <v>0</v>
      </c>
      <c r="Y563" s="163">
        <f t="shared" si="206"/>
        <v>0</v>
      </c>
      <c r="Z563" s="163">
        <f t="shared" si="207"/>
        <v>0</v>
      </c>
      <c r="AA563" s="163">
        <f t="shared" si="208"/>
        <v>0</v>
      </c>
      <c r="AB563" s="164" t="str">
        <f>VLOOKUP(I563,'3-Productie normen'!A:N,10,FALSE)</f>
        <v>B</v>
      </c>
      <c r="AC563" s="164"/>
      <c r="AE563" s="128">
        <f t="shared" si="209"/>
        <v>1560</v>
      </c>
    </row>
    <row r="564" spans="1:31" ht="14.1" customHeight="1">
      <c r="A564" s="145">
        <v>566</v>
      </c>
      <c r="B564" s="159" t="s">
        <v>298</v>
      </c>
      <c r="C564" s="625"/>
      <c r="D564" s="536" t="s">
        <v>340</v>
      </c>
      <c r="E564" s="159" t="s">
        <v>314</v>
      </c>
      <c r="F564" s="159" t="s">
        <v>334</v>
      </c>
      <c r="G564" s="125"/>
      <c r="H564" s="125"/>
      <c r="I564" s="169" t="s">
        <v>769</v>
      </c>
      <c r="J564" s="661" t="s">
        <v>1315</v>
      </c>
      <c r="K564" s="545">
        <v>15</v>
      </c>
      <c r="L564" s="483">
        <v>1</v>
      </c>
      <c r="M564" s="483">
        <v>1</v>
      </c>
      <c r="N564" s="483"/>
      <c r="O564" s="483"/>
      <c r="P564" s="670">
        <v>104</v>
      </c>
      <c r="Q564" s="670"/>
      <c r="R564" s="161"/>
      <c r="S564" s="161"/>
      <c r="T564" s="162" t="e">
        <f t="shared" si="202"/>
        <v>#DIV/0!</v>
      </c>
      <c r="U564" s="162">
        <f t="shared" si="203"/>
        <v>0</v>
      </c>
      <c r="V564" s="162">
        <f t="shared" si="204"/>
        <v>0</v>
      </c>
      <c r="W564" s="162">
        <f t="shared" si="205"/>
        <v>0</v>
      </c>
      <c r="X564" s="163">
        <f>IF(P564="nio",0,IF(P564&gt;0,VLOOKUP(I564,'3-Productie normen'!A:N,VLOOKUP(P564,'3-Productie normen'!Q:R,2,FALSE),FALSE)))</f>
        <v>0</v>
      </c>
      <c r="Y564" s="163">
        <f t="shared" si="206"/>
        <v>0</v>
      </c>
      <c r="Z564" s="163">
        <f t="shared" si="207"/>
        <v>0</v>
      </c>
      <c r="AA564" s="163">
        <f t="shared" si="208"/>
        <v>0</v>
      </c>
      <c r="AB564" s="164" t="str">
        <f>VLOOKUP(I564,'3-Productie normen'!A:N,10,FALSE)</f>
        <v>B</v>
      </c>
      <c r="AC564" s="164"/>
      <c r="AE564" s="128">
        <f t="shared" si="209"/>
        <v>1560</v>
      </c>
    </row>
    <row r="565" spans="1:31" ht="14.1" customHeight="1">
      <c r="A565" s="145">
        <v>567</v>
      </c>
      <c r="B565" s="159" t="s">
        <v>298</v>
      </c>
      <c r="C565" s="625"/>
      <c r="D565" s="536" t="s">
        <v>341</v>
      </c>
      <c r="E565" s="159" t="s">
        <v>314</v>
      </c>
      <c r="F565" s="159" t="s">
        <v>334</v>
      </c>
      <c r="G565" s="125"/>
      <c r="H565" s="125"/>
      <c r="I565" s="125" t="s">
        <v>769</v>
      </c>
      <c r="J565" s="160" t="s">
        <v>1315</v>
      </c>
      <c r="K565" s="545">
        <v>25</v>
      </c>
      <c r="L565" s="483">
        <v>1</v>
      </c>
      <c r="M565" s="483">
        <v>1</v>
      </c>
      <c r="N565" s="483"/>
      <c r="O565" s="483"/>
      <c r="P565" s="670">
        <v>104</v>
      </c>
      <c r="Q565" s="670"/>
      <c r="R565" s="161"/>
      <c r="S565" s="161"/>
      <c r="T565" s="162" t="e">
        <f t="shared" si="202"/>
        <v>#DIV/0!</v>
      </c>
      <c r="U565" s="162">
        <f t="shared" si="203"/>
        <v>0</v>
      </c>
      <c r="V565" s="162">
        <f t="shared" si="204"/>
        <v>0</v>
      </c>
      <c r="W565" s="162">
        <f t="shared" si="205"/>
        <v>0</v>
      </c>
      <c r="X565" s="163">
        <f>IF(P565="nio",0,IF(P565&gt;0,VLOOKUP(I565,'3-Productie normen'!A:N,VLOOKUP(P565,'3-Productie normen'!Q:R,2,FALSE),FALSE)))</f>
        <v>0</v>
      </c>
      <c r="Y565" s="163">
        <f t="shared" si="206"/>
        <v>0</v>
      </c>
      <c r="Z565" s="163">
        <f t="shared" si="207"/>
        <v>0</v>
      </c>
      <c r="AA565" s="163">
        <f t="shared" si="208"/>
        <v>0</v>
      </c>
      <c r="AB565" s="164" t="str">
        <f>VLOOKUP(I565,'3-Productie normen'!A:N,10,FALSE)</f>
        <v>B</v>
      </c>
      <c r="AC565" s="164"/>
      <c r="AE565" s="128">
        <f t="shared" si="209"/>
        <v>2600</v>
      </c>
    </row>
    <row r="566" spans="1:31" ht="14.1" customHeight="1">
      <c r="A566" s="145">
        <v>568</v>
      </c>
      <c r="B566" s="159" t="s">
        <v>298</v>
      </c>
      <c r="C566" s="625"/>
      <c r="D566" s="536" t="s">
        <v>342</v>
      </c>
      <c r="E566" s="159" t="s">
        <v>314</v>
      </c>
      <c r="F566" s="159" t="s">
        <v>334</v>
      </c>
      <c r="G566" s="125"/>
      <c r="H566" s="125"/>
      <c r="I566" s="159" t="s">
        <v>769</v>
      </c>
      <c r="J566" s="661" t="s">
        <v>1315</v>
      </c>
      <c r="K566" s="545">
        <v>25</v>
      </c>
      <c r="L566" s="483">
        <v>1</v>
      </c>
      <c r="M566" s="483">
        <v>1</v>
      </c>
      <c r="N566" s="483"/>
      <c r="O566" s="483"/>
      <c r="P566" s="670">
        <v>104</v>
      </c>
      <c r="Q566" s="670"/>
      <c r="R566" s="161"/>
      <c r="S566" s="161"/>
      <c r="T566" s="162" t="e">
        <f t="shared" si="202"/>
        <v>#DIV/0!</v>
      </c>
      <c r="U566" s="162">
        <f t="shared" si="203"/>
        <v>0</v>
      </c>
      <c r="V566" s="162">
        <f t="shared" si="204"/>
        <v>0</v>
      </c>
      <c r="W566" s="162">
        <f t="shared" si="205"/>
        <v>0</v>
      </c>
      <c r="X566" s="163">
        <f>IF(P566="nio",0,IF(P566&gt;0,VLOOKUP(I566,'3-Productie normen'!A:N,VLOOKUP(P566,'3-Productie normen'!Q:R,2,FALSE),FALSE)))</f>
        <v>0</v>
      </c>
      <c r="Y566" s="163">
        <f t="shared" si="206"/>
        <v>0</v>
      </c>
      <c r="Z566" s="163">
        <f t="shared" si="207"/>
        <v>0</v>
      </c>
      <c r="AA566" s="163">
        <f t="shared" si="208"/>
        <v>0</v>
      </c>
      <c r="AB566" s="164" t="str">
        <f>VLOOKUP(I566,'3-Productie normen'!A:N,10,FALSE)</f>
        <v>B</v>
      </c>
      <c r="AC566" s="164"/>
      <c r="AE566" s="128">
        <f t="shared" si="209"/>
        <v>2600</v>
      </c>
    </row>
    <row r="567" spans="1:31" ht="14.1" customHeight="1">
      <c r="A567" s="145">
        <v>569</v>
      </c>
      <c r="B567" s="159" t="s">
        <v>298</v>
      </c>
      <c r="C567" s="625"/>
      <c r="D567" s="536" t="s">
        <v>1338</v>
      </c>
      <c r="E567" s="160" t="s">
        <v>314</v>
      </c>
      <c r="F567" s="160" t="s">
        <v>1339</v>
      </c>
      <c r="G567" s="125"/>
      <c r="H567" s="125"/>
      <c r="I567" s="159" t="s">
        <v>770</v>
      </c>
      <c r="J567" s="661" t="s">
        <v>674</v>
      </c>
      <c r="K567" s="545">
        <v>80</v>
      </c>
      <c r="L567" s="483">
        <v>1</v>
      </c>
      <c r="M567" s="483">
        <v>1</v>
      </c>
      <c r="N567" s="483"/>
      <c r="O567" s="483"/>
      <c r="P567" s="670">
        <v>156</v>
      </c>
      <c r="Q567" s="670"/>
      <c r="R567" s="161"/>
      <c r="S567" s="161"/>
      <c r="T567" s="162" t="e">
        <f t="shared" si="202"/>
        <v>#DIV/0!</v>
      </c>
      <c r="U567" s="162">
        <f t="shared" si="203"/>
        <v>0</v>
      </c>
      <c r="V567" s="162">
        <f t="shared" si="204"/>
        <v>0</v>
      </c>
      <c r="W567" s="162">
        <f t="shared" si="205"/>
        <v>0</v>
      </c>
      <c r="X567" s="163">
        <f>IF(P567="nio",0,IF(P567&gt;0,VLOOKUP(I567,'3-Productie normen'!A:N,VLOOKUP(P567,'3-Productie normen'!Q:R,2,FALSE),FALSE)))</f>
        <v>0</v>
      </c>
      <c r="Y567" s="163">
        <f t="shared" si="206"/>
        <v>0</v>
      </c>
      <c r="Z567" s="163">
        <f t="shared" si="207"/>
        <v>0</v>
      </c>
      <c r="AA567" s="163">
        <f t="shared" si="208"/>
        <v>0</v>
      </c>
      <c r="AB567" s="164" t="str">
        <f>VLOOKUP(I567,'3-Productie normen'!A:N,10,FALSE)</f>
        <v>S</v>
      </c>
      <c r="AC567" s="164"/>
      <c r="AE567" s="128">
        <f t="shared" si="209"/>
        <v>12480</v>
      </c>
    </row>
    <row r="568" spans="1:31" ht="14.1" customHeight="1">
      <c r="A568" s="145">
        <v>570</v>
      </c>
      <c r="B568" s="159" t="s">
        <v>298</v>
      </c>
      <c r="C568" s="625"/>
      <c r="D568" s="536">
        <v>51</v>
      </c>
      <c r="E568" s="160" t="s">
        <v>314</v>
      </c>
      <c r="F568" s="160" t="s">
        <v>1340</v>
      </c>
      <c r="G568" s="125"/>
      <c r="H568" s="125"/>
      <c r="I568" s="159" t="s">
        <v>766</v>
      </c>
      <c r="J568" s="661" t="s">
        <v>674</v>
      </c>
      <c r="K568" s="545">
        <v>18</v>
      </c>
      <c r="L568" s="483">
        <v>1</v>
      </c>
      <c r="M568" s="483">
        <v>1</v>
      </c>
      <c r="N568" s="483"/>
      <c r="O568" s="483"/>
      <c r="P568" s="670">
        <v>156</v>
      </c>
      <c r="Q568" s="670"/>
      <c r="R568" s="161"/>
      <c r="S568" s="161"/>
      <c r="T568" s="162" t="e">
        <f t="shared" si="202"/>
        <v>#DIV/0!</v>
      </c>
      <c r="U568" s="162">
        <f t="shared" si="203"/>
        <v>0</v>
      </c>
      <c r="V568" s="162">
        <f t="shared" si="204"/>
        <v>0</v>
      </c>
      <c r="W568" s="162">
        <f t="shared" si="205"/>
        <v>0</v>
      </c>
      <c r="X568" s="163">
        <f>IF(P568="nio",0,IF(P568&gt;0,VLOOKUP(I568,'3-Productie normen'!A:N,VLOOKUP(P568,'3-Productie normen'!Q:R,2,FALSE),FALSE)))</f>
        <v>0</v>
      </c>
      <c r="Y568" s="163">
        <f t="shared" si="206"/>
        <v>0</v>
      </c>
      <c r="Z568" s="163">
        <f t="shared" si="207"/>
        <v>0</v>
      </c>
      <c r="AA568" s="163">
        <f t="shared" si="208"/>
        <v>0</v>
      </c>
      <c r="AB568" s="164" t="str">
        <f>VLOOKUP(I568,'3-Productie normen'!A:N,10,FALSE)</f>
        <v>V</v>
      </c>
      <c r="AC568" s="164"/>
      <c r="AE568" s="128">
        <f t="shared" si="209"/>
        <v>2808</v>
      </c>
    </row>
    <row r="569" spans="1:31" ht="14.1" customHeight="1">
      <c r="A569" s="145">
        <v>571</v>
      </c>
      <c r="B569" s="159" t="s">
        <v>298</v>
      </c>
      <c r="C569" s="625"/>
      <c r="D569" s="536">
        <v>52</v>
      </c>
      <c r="E569" s="160" t="s">
        <v>314</v>
      </c>
      <c r="F569" s="160" t="s">
        <v>1340</v>
      </c>
      <c r="G569" s="125"/>
      <c r="H569" s="125"/>
      <c r="I569" s="160" t="s">
        <v>766</v>
      </c>
      <c r="J569" s="160" t="s">
        <v>470</v>
      </c>
      <c r="K569" s="545">
        <v>18</v>
      </c>
      <c r="L569" s="483">
        <v>1</v>
      </c>
      <c r="M569" s="483">
        <v>1</v>
      </c>
      <c r="N569" s="483"/>
      <c r="O569" s="483"/>
      <c r="P569" s="670">
        <v>156</v>
      </c>
      <c r="Q569" s="670"/>
      <c r="R569" s="161"/>
      <c r="S569" s="161"/>
      <c r="T569" s="162" t="e">
        <f t="shared" si="202"/>
        <v>#DIV/0!</v>
      </c>
      <c r="U569" s="162">
        <f t="shared" si="203"/>
        <v>0</v>
      </c>
      <c r="V569" s="162">
        <f t="shared" si="204"/>
        <v>0</v>
      </c>
      <c r="W569" s="162">
        <f t="shared" si="205"/>
        <v>0</v>
      </c>
      <c r="X569" s="163">
        <f>IF(P569="nio",0,IF(P569&gt;0,VLOOKUP(I569,'3-Productie normen'!A:N,VLOOKUP(P569,'3-Productie normen'!Q:R,2,FALSE),FALSE)))</f>
        <v>0</v>
      </c>
      <c r="Y569" s="163">
        <f t="shared" si="206"/>
        <v>0</v>
      </c>
      <c r="Z569" s="163">
        <f t="shared" si="207"/>
        <v>0</v>
      </c>
      <c r="AA569" s="163">
        <f t="shared" si="208"/>
        <v>0</v>
      </c>
      <c r="AB569" s="164" t="str">
        <f>VLOOKUP(I569,'3-Productie normen'!A:N,10,FALSE)</f>
        <v>V</v>
      </c>
      <c r="AC569" s="164"/>
      <c r="AE569" s="128">
        <f t="shared" si="209"/>
        <v>2808</v>
      </c>
    </row>
    <row r="570" spans="1:31" ht="14.1" customHeight="1">
      <c r="A570" s="145">
        <v>572</v>
      </c>
      <c r="B570" s="159" t="s">
        <v>298</v>
      </c>
      <c r="C570" s="625"/>
      <c r="D570" s="536">
        <v>53</v>
      </c>
      <c r="E570" s="160" t="s">
        <v>314</v>
      </c>
      <c r="F570" s="160" t="s">
        <v>1340</v>
      </c>
      <c r="G570" s="125"/>
      <c r="H570" s="125"/>
      <c r="I570" s="159" t="s">
        <v>766</v>
      </c>
      <c r="J570" s="661" t="s">
        <v>674</v>
      </c>
      <c r="K570" s="545">
        <v>85</v>
      </c>
      <c r="L570" s="483">
        <v>1</v>
      </c>
      <c r="M570" s="483">
        <v>1</v>
      </c>
      <c r="N570" s="483"/>
      <c r="O570" s="483"/>
      <c r="P570" s="670">
        <v>156</v>
      </c>
      <c r="Q570" s="670"/>
      <c r="R570" s="161"/>
      <c r="S570" s="161"/>
      <c r="T570" s="162" t="e">
        <f t="shared" si="202"/>
        <v>#DIV/0!</v>
      </c>
      <c r="U570" s="162">
        <f t="shared" si="203"/>
        <v>0</v>
      </c>
      <c r="V570" s="162">
        <f t="shared" si="204"/>
        <v>0</v>
      </c>
      <c r="W570" s="162">
        <f t="shared" si="205"/>
        <v>0</v>
      </c>
      <c r="X570" s="163">
        <f>IF(P570="nio",0,IF(P570&gt;0,VLOOKUP(I570,'3-Productie normen'!A:N,VLOOKUP(P570,'3-Productie normen'!Q:R,2,FALSE),FALSE)))</f>
        <v>0</v>
      </c>
      <c r="Y570" s="163">
        <f t="shared" si="206"/>
        <v>0</v>
      </c>
      <c r="Z570" s="163">
        <f t="shared" si="207"/>
        <v>0</v>
      </c>
      <c r="AA570" s="163">
        <f t="shared" si="208"/>
        <v>0</v>
      </c>
      <c r="AB570" s="164" t="str">
        <f>VLOOKUP(I570,'3-Productie normen'!A:N,10,FALSE)</f>
        <v>V</v>
      </c>
      <c r="AC570" s="164"/>
      <c r="AE570" s="128">
        <f t="shared" si="209"/>
        <v>13260</v>
      </c>
    </row>
    <row r="571" spans="1:31" ht="14.1" customHeight="1">
      <c r="A571" s="145">
        <v>573</v>
      </c>
      <c r="B571" s="159" t="s">
        <v>298</v>
      </c>
      <c r="C571" s="659"/>
      <c r="D571" s="660">
        <v>119</v>
      </c>
      <c r="E571" s="661" t="s">
        <v>314</v>
      </c>
      <c r="F571" s="661" t="s">
        <v>1341</v>
      </c>
      <c r="G571" s="125"/>
      <c r="H571" s="125"/>
      <c r="I571" s="167" t="s">
        <v>810</v>
      </c>
      <c r="J571" s="661" t="s">
        <v>674</v>
      </c>
      <c r="K571" s="673">
        <v>18</v>
      </c>
      <c r="L571" s="483">
        <v>1</v>
      </c>
      <c r="M571" s="483">
        <v>1</v>
      </c>
      <c r="N571" s="483"/>
      <c r="O571" s="483"/>
      <c r="P571" s="670" t="s">
        <v>1235</v>
      </c>
      <c r="Q571" s="670"/>
      <c r="R571" s="161"/>
      <c r="S571" s="161"/>
      <c r="T571" s="162">
        <f t="shared" si="202"/>
        <v>0</v>
      </c>
      <c r="U571" s="162">
        <f t="shared" si="203"/>
        <v>0</v>
      </c>
      <c r="V571" s="162">
        <f t="shared" si="204"/>
        <v>0</v>
      </c>
      <c r="W571" s="162">
        <f t="shared" si="205"/>
        <v>0</v>
      </c>
      <c r="X571" s="163">
        <f>IF(P571="nio",0,IF(P571&gt;0,VLOOKUP(I571,'3-Productie normen'!A:N,VLOOKUP(P571,'3-Productie normen'!Q:R,2,FALSE),FALSE)))</f>
        <v>0</v>
      </c>
      <c r="Y571" s="163">
        <f t="shared" si="206"/>
        <v>0</v>
      </c>
      <c r="Z571" s="163">
        <f t="shared" si="207"/>
        <v>0</v>
      </c>
      <c r="AA571" s="163">
        <f t="shared" si="208"/>
        <v>0</v>
      </c>
      <c r="AB571" s="164" t="str">
        <f>VLOOKUP(I571,'3-Productie normen'!A:N,10,FALSE)</f>
        <v>nvt</v>
      </c>
      <c r="AC571" s="164"/>
      <c r="AE571" s="128">
        <f t="shared" si="209"/>
        <v>0</v>
      </c>
    </row>
    <row r="572" spans="1:31" ht="14.1" customHeight="1">
      <c r="A572" s="145">
        <v>574</v>
      </c>
      <c r="B572" s="159" t="s">
        <v>298</v>
      </c>
      <c r="C572" s="659"/>
      <c r="D572" s="660">
        <v>120</v>
      </c>
      <c r="E572" s="661" t="s">
        <v>314</v>
      </c>
      <c r="F572" s="661" t="s">
        <v>1329</v>
      </c>
      <c r="G572" s="125"/>
      <c r="H572" s="125"/>
      <c r="I572" s="169" t="s">
        <v>774</v>
      </c>
      <c r="J572" s="661" t="s">
        <v>674</v>
      </c>
      <c r="K572" s="673">
        <v>54</v>
      </c>
      <c r="L572" s="483">
        <v>1</v>
      </c>
      <c r="M572" s="483">
        <v>1</v>
      </c>
      <c r="N572" s="483"/>
      <c r="O572" s="483"/>
      <c r="P572" s="670">
        <v>156</v>
      </c>
      <c r="Q572" s="670"/>
      <c r="R572" s="161"/>
      <c r="S572" s="161"/>
      <c r="T572" s="162" t="e">
        <f t="shared" si="202"/>
        <v>#DIV/0!</v>
      </c>
      <c r="U572" s="162">
        <f t="shared" si="203"/>
        <v>0</v>
      </c>
      <c r="V572" s="162">
        <f t="shared" si="204"/>
        <v>0</v>
      </c>
      <c r="W572" s="162">
        <f t="shared" si="205"/>
        <v>0</v>
      </c>
      <c r="X572" s="163">
        <f>IF(P572="nio",0,IF(P572&gt;0,VLOOKUP(I572,'3-Productie normen'!A:N,VLOOKUP(P572,'3-Productie normen'!Q:R,2,FALSE),FALSE)))</f>
        <v>0</v>
      </c>
      <c r="Y572" s="163">
        <f t="shared" si="206"/>
        <v>0</v>
      </c>
      <c r="Z572" s="163">
        <f t="shared" si="207"/>
        <v>0</v>
      </c>
      <c r="AA572" s="163">
        <f t="shared" si="208"/>
        <v>0</v>
      </c>
      <c r="AB572" s="164" t="str">
        <f>VLOOKUP(I572,'3-Productie normen'!A:N,10,FALSE)</f>
        <v>B</v>
      </c>
      <c r="AC572" s="164"/>
      <c r="AE572" s="128">
        <f t="shared" si="209"/>
        <v>8424</v>
      </c>
    </row>
    <row r="573" spans="1:31" ht="14.1" customHeight="1">
      <c r="A573" s="145">
        <v>575</v>
      </c>
      <c r="B573" s="662" t="s">
        <v>1352</v>
      </c>
      <c r="C573" s="663"/>
      <c r="D573" s="664"/>
      <c r="E573" s="663"/>
      <c r="F573" s="663" t="s">
        <v>1255</v>
      </c>
      <c r="G573" s="662"/>
      <c r="H573" s="662"/>
      <c r="I573" s="665" t="s">
        <v>1256</v>
      </c>
      <c r="J573" s="663" t="s">
        <v>1257</v>
      </c>
      <c r="K573" s="666">
        <v>15</v>
      </c>
      <c r="L573" s="483">
        <v>1</v>
      </c>
      <c r="M573" s="483">
        <v>1</v>
      </c>
      <c r="N573" s="667"/>
      <c r="O573" s="667"/>
      <c r="P573" s="670">
        <v>52</v>
      </c>
      <c r="Q573" s="670"/>
      <c r="R573" s="161"/>
      <c r="S573" s="161"/>
      <c r="T573" s="162" t="e">
        <f t="shared" si="202"/>
        <v>#DIV/0!</v>
      </c>
      <c r="U573" s="162">
        <f t="shared" si="203"/>
        <v>0</v>
      </c>
      <c r="V573" s="162">
        <f t="shared" si="204"/>
        <v>0</v>
      </c>
      <c r="W573" s="162">
        <f t="shared" si="205"/>
        <v>0</v>
      </c>
      <c r="X573" s="163">
        <f>IF(P573="nio",0,IF(P573&gt;0,VLOOKUP(I573,'3-Productie normen'!A:N,VLOOKUP(P573,'3-Productie normen'!Q:R,2,FALSE),FALSE)))</f>
        <v>0</v>
      </c>
      <c r="Y573" s="163">
        <f t="shared" si="206"/>
        <v>0</v>
      </c>
      <c r="Z573" s="163">
        <f t="shared" si="207"/>
        <v>0</v>
      </c>
      <c r="AA573" s="163">
        <f t="shared" si="208"/>
        <v>0</v>
      </c>
      <c r="AB573" s="164" t="str">
        <f>VLOOKUP(I573,'3-Productie normen'!A:N,10,FALSE)</f>
        <v>V</v>
      </c>
      <c r="AC573" s="164"/>
      <c r="AE573" s="128">
        <f t="shared" si="209"/>
        <v>780</v>
      </c>
    </row>
    <row r="574" spans="1:31" ht="14.1" customHeight="1">
      <c r="A574" s="145">
        <v>576</v>
      </c>
      <c r="B574" s="159" t="s">
        <v>1352</v>
      </c>
      <c r="C574" s="659"/>
      <c r="D574" s="660">
        <v>1</v>
      </c>
      <c r="E574" s="661" t="s">
        <v>306</v>
      </c>
      <c r="F574" s="661" t="s">
        <v>105</v>
      </c>
      <c r="G574" s="125"/>
      <c r="H574" s="125"/>
      <c r="I574" s="169" t="s">
        <v>105</v>
      </c>
      <c r="J574" s="661" t="s">
        <v>529</v>
      </c>
      <c r="K574" s="673">
        <v>12</v>
      </c>
      <c r="L574" s="483">
        <v>1</v>
      </c>
      <c r="M574" s="483">
        <v>1</v>
      </c>
      <c r="N574" s="483"/>
      <c r="O574" s="483"/>
      <c r="P574" s="670">
        <v>156</v>
      </c>
      <c r="Q574" s="670"/>
      <c r="R574" s="161"/>
      <c r="S574" s="161"/>
      <c r="T574" s="162" t="e">
        <f t="shared" si="202"/>
        <v>#DIV/0!</v>
      </c>
      <c r="U574" s="162">
        <f t="shared" si="203"/>
        <v>0</v>
      </c>
      <c r="V574" s="162">
        <f t="shared" si="204"/>
        <v>0</v>
      </c>
      <c r="W574" s="162">
        <f t="shared" si="205"/>
        <v>0</v>
      </c>
      <c r="X574" s="163">
        <f>IF(P574="nio",0,IF(P574&gt;0,VLOOKUP(I574,'3-Productie normen'!A:N,VLOOKUP(P574,'3-Productie normen'!Q:R,2,FALSE),FALSE)))</f>
        <v>0</v>
      </c>
      <c r="Y574" s="163">
        <f t="shared" si="206"/>
        <v>0</v>
      </c>
      <c r="Z574" s="163">
        <f t="shared" si="207"/>
        <v>0</v>
      </c>
      <c r="AA574" s="163">
        <f t="shared" si="208"/>
        <v>0</v>
      </c>
      <c r="AB574" s="164" t="str">
        <f>VLOOKUP(I574,'3-Productie normen'!A:N,10,FALSE)</f>
        <v>V</v>
      </c>
      <c r="AC574" s="164"/>
      <c r="AE574" s="128">
        <f t="shared" si="209"/>
        <v>1872</v>
      </c>
    </row>
    <row r="575" spans="1:31" ht="14.1" customHeight="1">
      <c r="A575" s="145">
        <v>577</v>
      </c>
      <c r="B575" s="159" t="s">
        <v>1352</v>
      </c>
      <c r="C575" s="659"/>
      <c r="D575" s="660">
        <v>2</v>
      </c>
      <c r="E575" s="661" t="s">
        <v>507</v>
      </c>
      <c r="F575" s="661" t="s">
        <v>751</v>
      </c>
      <c r="G575" s="125"/>
      <c r="H575" s="125"/>
      <c r="I575" s="169" t="s">
        <v>749</v>
      </c>
      <c r="J575" s="661" t="s">
        <v>752</v>
      </c>
      <c r="K575" s="673">
        <v>10</v>
      </c>
      <c r="L575" s="483">
        <v>1</v>
      </c>
      <c r="M575" s="483">
        <v>1</v>
      </c>
      <c r="N575" s="483"/>
      <c r="O575" s="483"/>
      <c r="P575" s="670">
        <v>156</v>
      </c>
      <c r="Q575" s="670"/>
      <c r="R575" s="161"/>
      <c r="S575" s="161"/>
      <c r="T575" s="162" t="e">
        <f t="shared" si="202"/>
        <v>#DIV/0!</v>
      </c>
      <c r="U575" s="162">
        <f t="shared" si="203"/>
        <v>0</v>
      </c>
      <c r="V575" s="162">
        <f t="shared" si="204"/>
        <v>0</v>
      </c>
      <c r="W575" s="162">
        <f t="shared" si="205"/>
        <v>0</v>
      </c>
      <c r="X575" s="163">
        <f>IF(P575="nio",0,IF(P575&gt;0,VLOOKUP(I575,'3-Productie normen'!A:N,VLOOKUP(P575,'3-Productie normen'!Q:R,2,FALSE),FALSE)))</f>
        <v>0</v>
      </c>
      <c r="Y575" s="163">
        <f t="shared" si="206"/>
        <v>0</v>
      </c>
      <c r="Z575" s="163">
        <f t="shared" si="207"/>
        <v>0</v>
      </c>
      <c r="AA575" s="163">
        <f t="shared" si="208"/>
        <v>0</v>
      </c>
      <c r="AB575" s="164" t="str">
        <f>VLOOKUP(I575,'3-Productie normen'!A:N,10,FALSE)</f>
        <v>V</v>
      </c>
      <c r="AC575" s="164"/>
      <c r="AE575" s="128">
        <f t="shared" si="209"/>
        <v>1560</v>
      </c>
    </row>
    <row r="576" spans="1:31" ht="14.1" customHeight="1">
      <c r="A576" s="145">
        <v>578</v>
      </c>
      <c r="B576" s="159" t="s">
        <v>1352</v>
      </c>
      <c r="C576" s="659"/>
      <c r="D576" s="660">
        <v>3</v>
      </c>
      <c r="E576" s="661" t="s">
        <v>320</v>
      </c>
      <c r="F576" s="661" t="s">
        <v>753</v>
      </c>
      <c r="G576" s="125"/>
      <c r="H576" s="125"/>
      <c r="I576" s="169" t="s">
        <v>17</v>
      </c>
      <c r="J576" s="661" t="s">
        <v>752</v>
      </c>
      <c r="K576" s="673">
        <v>9</v>
      </c>
      <c r="L576" s="483">
        <v>1</v>
      </c>
      <c r="M576" s="483">
        <v>1</v>
      </c>
      <c r="N576" s="483"/>
      <c r="O576" s="483"/>
      <c r="P576" s="670">
        <v>255</v>
      </c>
      <c r="Q576" s="670"/>
      <c r="R576" s="161"/>
      <c r="S576" s="161"/>
      <c r="T576" s="162" t="e">
        <f t="shared" si="202"/>
        <v>#DIV/0!</v>
      </c>
      <c r="U576" s="162">
        <f t="shared" si="203"/>
        <v>0</v>
      </c>
      <c r="V576" s="162">
        <f t="shared" si="204"/>
        <v>0</v>
      </c>
      <c r="W576" s="162">
        <f t="shared" si="205"/>
        <v>0</v>
      </c>
      <c r="X576" s="163">
        <f>IF(P576="nio",0,IF(P576&gt;0,VLOOKUP(I576,'3-Productie normen'!A:N,VLOOKUP(P576,'3-Productie normen'!Q:R,2,FALSE),FALSE)))</f>
        <v>0</v>
      </c>
      <c r="Y576" s="163">
        <f t="shared" si="206"/>
        <v>0</v>
      </c>
      <c r="Z576" s="163">
        <f t="shared" si="207"/>
        <v>0</v>
      </c>
      <c r="AA576" s="163">
        <f t="shared" si="208"/>
        <v>0</v>
      </c>
      <c r="AB576" s="164" t="str">
        <f>VLOOKUP(I576,'3-Productie normen'!A:N,10,FALSE)</f>
        <v>S</v>
      </c>
      <c r="AC576" s="164"/>
      <c r="AE576" s="128">
        <f t="shared" si="209"/>
        <v>2295</v>
      </c>
    </row>
    <row r="577" spans="1:31" ht="14.1" customHeight="1">
      <c r="A577" s="145">
        <v>579</v>
      </c>
      <c r="B577" s="159" t="s">
        <v>1352</v>
      </c>
      <c r="C577" s="659"/>
      <c r="D577" s="660">
        <v>5</v>
      </c>
      <c r="E577" s="661" t="s">
        <v>754</v>
      </c>
      <c r="F577" s="661" t="s">
        <v>755</v>
      </c>
      <c r="G577" s="125"/>
      <c r="H577" s="125"/>
      <c r="I577" s="169" t="s">
        <v>105</v>
      </c>
      <c r="J577" s="661" t="s">
        <v>752</v>
      </c>
      <c r="K577" s="673">
        <v>44.5</v>
      </c>
      <c r="L577" s="483">
        <v>1</v>
      </c>
      <c r="M577" s="483">
        <v>1</v>
      </c>
      <c r="N577" s="483"/>
      <c r="O577" s="483"/>
      <c r="P577" s="670">
        <v>52</v>
      </c>
      <c r="Q577" s="670"/>
      <c r="R577" s="161"/>
      <c r="S577" s="161"/>
      <c r="T577" s="162" t="e">
        <f t="shared" si="202"/>
        <v>#DIV/0!</v>
      </c>
      <c r="U577" s="162">
        <f t="shared" si="203"/>
        <v>0</v>
      </c>
      <c r="V577" s="162">
        <f t="shared" si="204"/>
        <v>0</v>
      </c>
      <c r="W577" s="162">
        <f t="shared" si="205"/>
        <v>0</v>
      </c>
      <c r="X577" s="163">
        <f>IF(P577="nio",0,IF(P577&gt;0,VLOOKUP(I577,'3-Productie normen'!A:N,VLOOKUP(P577,'3-Productie normen'!Q:R,2,FALSE),FALSE)))</f>
        <v>0</v>
      </c>
      <c r="Y577" s="163">
        <f t="shared" si="206"/>
        <v>0</v>
      </c>
      <c r="Z577" s="163">
        <f t="shared" si="207"/>
        <v>0</v>
      </c>
      <c r="AA577" s="163">
        <f t="shared" si="208"/>
        <v>0</v>
      </c>
      <c r="AB577" s="164" t="str">
        <f>VLOOKUP(I577,'3-Productie normen'!A:N,10,FALSE)</f>
        <v>V</v>
      </c>
      <c r="AC577" s="164"/>
      <c r="AE577" s="128">
        <f t="shared" si="209"/>
        <v>2314</v>
      </c>
    </row>
    <row r="578" spans="1:31" ht="14.1" customHeight="1">
      <c r="A578" s="145">
        <v>580</v>
      </c>
      <c r="B578" s="159" t="s">
        <v>1352</v>
      </c>
      <c r="C578" s="659"/>
      <c r="D578" s="660">
        <v>6</v>
      </c>
      <c r="E578" s="661" t="s">
        <v>756</v>
      </c>
      <c r="F578" s="661" t="s">
        <v>757</v>
      </c>
      <c r="G578" s="125"/>
      <c r="H578" s="125"/>
      <c r="I578" s="169" t="s">
        <v>218</v>
      </c>
      <c r="J578" s="661" t="s">
        <v>752</v>
      </c>
      <c r="K578" s="673">
        <v>25</v>
      </c>
      <c r="L578" s="483">
        <v>1</v>
      </c>
      <c r="M578" s="483">
        <v>1</v>
      </c>
      <c r="N578" s="483"/>
      <c r="O578" s="483"/>
      <c r="P578" s="670">
        <v>1</v>
      </c>
      <c r="Q578" s="670"/>
      <c r="R578" s="161"/>
      <c r="S578" s="161"/>
      <c r="T578" s="162" t="e">
        <f t="shared" si="202"/>
        <v>#DIV/0!</v>
      </c>
      <c r="U578" s="162">
        <f t="shared" si="203"/>
        <v>0</v>
      </c>
      <c r="V578" s="162">
        <f t="shared" si="204"/>
        <v>0</v>
      </c>
      <c r="W578" s="162">
        <f t="shared" si="205"/>
        <v>0</v>
      </c>
      <c r="X578" s="163">
        <f>IF(P578="nio",0,IF(P578&gt;0,VLOOKUP(I578,'3-Productie normen'!A:N,VLOOKUP(P578,'3-Productie normen'!Q:R,2,FALSE),FALSE)))</f>
        <v>0</v>
      </c>
      <c r="Y578" s="163">
        <f t="shared" si="206"/>
        <v>0</v>
      </c>
      <c r="Z578" s="163">
        <f t="shared" si="207"/>
        <v>0</v>
      </c>
      <c r="AA578" s="163">
        <f t="shared" si="208"/>
        <v>0</v>
      </c>
      <c r="AB578" s="164" t="str">
        <f>VLOOKUP(I578,'3-Productie normen'!A:N,10,FALSE)</f>
        <v>V</v>
      </c>
      <c r="AC578" s="164"/>
      <c r="AE578" s="128">
        <f t="shared" si="209"/>
        <v>25</v>
      </c>
    </row>
    <row r="579" spans="1:31" ht="14.1" customHeight="1">
      <c r="A579" s="145">
        <v>581</v>
      </c>
      <c r="B579" s="159" t="s">
        <v>1352</v>
      </c>
      <c r="C579" s="659"/>
      <c r="D579" s="660">
        <v>9</v>
      </c>
      <c r="E579" s="661" t="s">
        <v>754</v>
      </c>
      <c r="F579" s="661" t="s">
        <v>758</v>
      </c>
      <c r="G579" s="125"/>
      <c r="H579" s="125"/>
      <c r="I579" s="169" t="s">
        <v>218</v>
      </c>
      <c r="J579" s="661" t="s">
        <v>752</v>
      </c>
      <c r="K579" s="673">
        <v>73.5</v>
      </c>
      <c r="L579" s="483">
        <v>1</v>
      </c>
      <c r="M579" s="483">
        <v>1</v>
      </c>
      <c r="N579" s="483"/>
      <c r="O579" s="483"/>
      <c r="P579" s="670">
        <v>1</v>
      </c>
      <c r="Q579" s="670"/>
      <c r="R579" s="161"/>
      <c r="S579" s="161"/>
      <c r="T579" s="162" t="e">
        <f t="shared" si="202"/>
        <v>#DIV/0!</v>
      </c>
      <c r="U579" s="162">
        <f t="shared" si="203"/>
        <v>0</v>
      </c>
      <c r="V579" s="162">
        <f t="shared" si="204"/>
        <v>0</v>
      </c>
      <c r="W579" s="162">
        <f t="shared" si="205"/>
        <v>0</v>
      </c>
      <c r="X579" s="163">
        <f>IF(P579="nio",0,IF(P579&gt;0,VLOOKUP(I579,'3-Productie normen'!A:N,VLOOKUP(P579,'3-Productie normen'!Q:R,2,FALSE),FALSE)))</f>
        <v>0</v>
      </c>
      <c r="Y579" s="163">
        <f t="shared" si="206"/>
        <v>0</v>
      </c>
      <c r="Z579" s="163">
        <f t="shared" si="207"/>
        <v>0</v>
      </c>
      <c r="AA579" s="163">
        <f t="shared" si="208"/>
        <v>0</v>
      </c>
      <c r="AB579" s="164" t="str">
        <f>VLOOKUP(I579,'3-Productie normen'!A:N,10,FALSE)</f>
        <v>V</v>
      </c>
      <c r="AC579" s="164"/>
      <c r="AE579" s="128">
        <f t="shared" si="209"/>
        <v>73.5</v>
      </c>
    </row>
    <row r="580" spans="1:31" ht="14.1" customHeight="1">
      <c r="A580" s="145">
        <v>582</v>
      </c>
      <c r="B580" s="159" t="s">
        <v>1352</v>
      </c>
      <c r="C580" s="659"/>
      <c r="D580" s="660" t="s">
        <v>759</v>
      </c>
      <c r="E580" s="661" t="s">
        <v>756</v>
      </c>
      <c r="F580" s="661" t="s">
        <v>757</v>
      </c>
      <c r="G580" s="125"/>
      <c r="H580" s="125"/>
      <c r="I580" s="169" t="s">
        <v>218</v>
      </c>
      <c r="J580" s="661" t="s">
        <v>752</v>
      </c>
      <c r="K580" s="673">
        <v>10.5</v>
      </c>
      <c r="L580" s="483">
        <v>1</v>
      </c>
      <c r="M580" s="483">
        <v>1</v>
      </c>
      <c r="N580" s="483"/>
      <c r="O580" s="483"/>
      <c r="P580" s="670">
        <v>1</v>
      </c>
      <c r="Q580" s="670"/>
      <c r="R580" s="161"/>
      <c r="S580" s="161"/>
      <c r="T580" s="162" t="e">
        <f t="shared" si="202"/>
        <v>#DIV/0!</v>
      </c>
      <c r="U580" s="162">
        <f t="shared" si="203"/>
        <v>0</v>
      </c>
      <c r="V580" s="162">
        <f t="shared" si="204"/>
        <v>0</v>
      </c>
      <c r="W580" s="162">
        <f t="shared" si="205"/>
        <v>0</v>
      </c>
      <c r="X580" s="163">
        <f>IF(P580="nio",0,IF(P580&gt;0,VLOOKUP(I580,'3-Productie normen'!A:N,VLOOKUP(P580,'3-Productie normen'!Q:R,2,FALSE),FALSE)))</f>
        <v>0</v>
      </c>
      <c r="Y580" s="163">
        <f t="shared" si="206"/>
        <v>0</v>
      </c>
      <c r="Z580" s="163">
        <f t="shared" si="207"/>
        <v>0</v>
      </c>
      <c r="AA580" s="163">
        <f t="shared" si="208"/>
        <v>0</v>
      </c>
      <c r="AB580" s="164" t="str">
        <f>VLOOKUP(I580,'3-Productie normen'!A:N,10,FALSE)</f>
        <v>V</v>
      </c>
      <c r="AC580" s="164"/>
      <c r="AE580" s="128">
        <f t="shared" si="209"/>
        <v>10.5</v>
      </c>
    </row>
    <row r="581" spans="1:31" ht="14.1" customHeight="1">
      <c r="A581" s="145">
        <v>583</v>
      </c>
      <c r="B581" s="159" t="s">
        <v>1352</v>
      </c>
      <c r="C581" s="659"/>
      <c r="D581" s="660">
        <v>12</v>
      </c>
      <c r="E581" s="160" t="s">
        <v>333</v>
      </c>
      <c r="F581" s="160" t="s">
        <v>747</v>
      </c>
      <c r="G581" s="125"/>
      <c r="H581" s="125"/>
      <c r="I581" s="169" t="s">
        <v>769</v>
      </c>
      <c r="J581" s="661" t="s">
        <v>752</v>
      </c>
      <c r="K581" s="673">
        <v>29</v>
      </c>
      <c r="L581" s="483">
        <v>1</v>
      </c>
      <c r="M581" s="483">
        <v>1</v>
      </c>
      <c r="N581" s="483"/>
      <c r="O581" s="483"/>
      <c r="P581" s="670">
        <v>52</v>
      </c>
      <c r="Q581" s="670"/>
      <c r="R581" s="161"/>
      <c r="S581" s="161"/>
      <c r="T581" s="162" t="e">
        <f t="shared" si="202"/>
        <v>#DIV/0!</v>
      </c>
      <c r="U581" s="162">
        <f t="shared" si="203"/>
        <v>0</v>
      </c>
      <c r="V581" s="162">
        <f t="shared" si="204"/>
        <v>0</v>
      </c>
      <c r="W581" s="162">
        <f t="shared" si="205"/>
        <v>0</v>
      </c>
      <c r="X581" s="163">
        <f>IF(P581="nio",0,IF(P581&gt;0,VLOOKUP(I581,'3-Productie normen'!A:N,VLOOKUP(P581,'3-Productie normen'!Q:R,2,FALSE),FALSE)))</f>
        <v>0</v>
      </c>
      <c r="Y581" s="163">
        <f t="shared" si="206"/>
        <v>0</v>
      </c>
      <c r="Z581" s="163">
        <f t="shared" si="207"/>
        <v>0</v>
      </c>
      <c r="AA581" s="163">
        <f t="shared" si="208"/>
        <v>0</v>
      </c>
      <c r="AB581" s="164" t="str">
        <f>VLOOKUP(I581,'3-Productie normen'!A:N,10,FALSE)</f>
        <v>B</v>
      </c>
      <c r="AC581" s="164"/>
      <c r="AE581" s="128">
        <f t="shared" si="209"/>
        <v>1508</v>
      </c>
    </row>
    <row r="582" spans="1:31" ht="14.1" customHeight="1">
      <c r="A582" s="145">
        <v>584</v>
      </c>
      <c r="B582" s="159" t="s">
        <v>1352</v>
      </c>
      <c r="C582" s="659"/>
      <c r="D582" s="660">
        <v>7</v>
      </c>
      <c r="E582" s="125" t="s">
        <v>754</v>
      </c>
      <c r="F582" s="661" t="s">
        <v>760</v>
      </c>
      <c r="G582" s="125"/>
      <c r="H582" s="125"/>
      <c r="I582" s="169" t="s">
        <v>765</v>
      </c>
      <c r="J582" s="661" t="s">
        <v>752</v>
      </c>
      <c r="K582" s="673">
        <v>47</v>
      </c>
      <c r="L582" s="483">
        <v>1</v>
      </c>
      <c r="M582" s="483">
        <v>1</v>
      </c>
      <c r="N582" s="483"/>
      <c r="O582" s="483"/>
      <c r="P582" s="670">
        <v>52</v>
      </c>
      <c r="Q582" s="670"/>
      <c r="R582" s="161"/>
      <c r="S582" s="161"/>
      <c r="T582" s="162" t="e">
        <f t="shared" ref="T582" si="210">IF(P582="nio",0,IF(P582&gt;0,P582*K582/X582,0))*L582</f>
        <v>#DIV/0!</v>
      </c>
      <c r="U582" s="162">
        <f t="shared" ref="U582" si="211">IF(Q582&gt;0,Q582*K582/Y582,0)*M582</f>
        <v>0</v>
      </c>
      <c r="V582" s="162">
        <f t="shared" ref="V582" si="212">IF(R582&gt;0,R582*K582/Z582,0)*N582</f>
        <v>0</v>
      </c>
      <c r="W582" s="162">
        <f t="shared" ref="W582" si="213">IF(S582&gt;0,S582*K582/AA582,0)*O582</f>
        <v>0</v>
      </c>
      <c r="X582" s="163">
        <f>IF(P582="nio",0,IF(P582&gt;0,VLOOKUP(I582,'3-Productie normen'!A:N,VLOOKUP(P582,'3-Productie normen'!Q:R,2,FALSE),FALSE)))</f>
        <v>0</v>
      </c>
      <c r="Y582" s="163">
        <f t="shared" ref="Y582" si="214">IF(Q582&gt;0,X582*$Y$8,0)</f>
        <v>0</v>
      </c>
      <c r="Z582" s="163">
        <f t="shared" ref="Z582" si="215">IF(R582&gt;0,X582*$Z$8,0)</f>
        <v>0</v>
      </c>
      <c r="AA582" s="163">
        <f t="shared" ref="AA582" si="216">IF(S582&gt;0,X582*$AA$8,0)</f>
        <v>0</v>
      </c>
      <c r="AB582" s="164" t="str">
        <f>VLOOKUP(I582,'3-Productie normen'!A:N,10,FALSE)</f>
        <v>V</v>
      </c>
      <c r="AC582" s="164"/>
      <c r="AE582" s="128">
        <f t="shared" ref="AE582" si="217">SUM(P582:S582)*K582</f>
        <v>2444</v>
      </c>
    </row>
    <row r="583" spans="1:31" s="165" customFormat="1" ht="14.1" customHeight="1">
      <c r="A583" s="145">
        <v>585</v>
      </c>
      <c r="B583" s="159" t="s">
        <v>1352</v>
      </c>
      <c r="C583" s="625"/>
      <c r="D583" s="536">
        <v>8</v>
      </c>
      <c r="E583" s="159" t="s">
        <v>754</v>
      </c>
      <c r="F583" s="159" t="s">
        <v>761</v>
      </c>
      <c r="G583" s="159"/>
      <c r="H583" s="159"/>
      <c r="I583" s="159" t="s">
        <v>765</v>
      </c>
      <c r="J583" s="160" t="s">
        <v>752</v>
      </c>
      <c r="K583" s="545">
        <v>39</v>
      </c>
      <c r="L583" s="483">
        <v>1</v>
      </c>
      <c r="M583" s="483">
        <v>1</v>
      </c>
      <c r="N583" s="483"/>
      <c r="O583" s="483"/>
      <c r="P583" s="670">
        <v>52</v>
      </c>
      <c r="Q583" s="670"/>
      <c r="R583" s="161"/>
      <c r="S583" s="161"/>
      <c r="T583" s="162" t="e">
        <f t="shared" ref="T583:T584" si="218">IF(P583="nio",0,IF(P583&gt;0,P583*K583/X583,0))*L583</f>
        <v>#DIV/0!</v>
      </c>
      <c r="U583" s="162">
        <f t="shared" ref="U583:U584" si="219">IF(Q583&gt;0,Q583*K583/Y583,0)*M583</f>
        <v>0</v>
      </c>
      <c r="V583" s="162">
        <f t="shared" ref="V583:V584" si="220">IF(R583&gt;0,R583*K583/Z583,0)*N583</f>
        <v>0</v>
      </c>
      <c r="W583" s="162">
        <f t="shared" ref="W583:W584" si="221">IF(S583&gt;0,S583*K583/AA583,0)*O583</f>
        <v>0</v>
      </c>
      <c r="X583" s="163">
        <f>IF(P583="nio",0,IF(P583&gt;0,VLOOKUP(I583,'3-Productie normen'!A:N,VLOOKUP(P583,'3-Productie normen'!Q:R,2,FALSE),FALSE)))</f>
        <v>0</v>
      </c>
      <c r="Y583" s="163">
        <f t="shared" ref="Y583:Y584" si="222">IF(Q583&gt;0,X583*$Y$8,0)</f>
        <v>0</v>
      </c>
      <c r="Z583" s="163">
        <f t="shared" ref="Z583:Z584" si="223">IF(R583&gt;0,X583*$Z$8,0)</f>
        <v>0</v>
      </c>
      <c r="AA583" s="163">
        <f t="shared" ref="AA583:AA584" si="224">IF(S583&gt;0,X583*$AA$8,0)</f>
        <v>0</v>
      </c>
      <c r="AB583" s="164" t="str">
        <f>VLOOKUP(I583,'3-Productie normen'!A:N,10,FALSE)</f>
        <v>V</v>
      </c>
      <c r="AC583" s="164"/>
      <c r="AD583" s="4"/>
      <c r="AE583" s="128">
        <f t="shared" ref="AE583:AE620" si="225">SUM(P583:S583)*K583</f>
        <v>2028</v>
      </c>
    </row>
    <row r="584" spans="1:31" ht="14.1" customHeight="1">
      <c r="A584" s="145">
        <v>586</v>
      </c>
      <c r="B584" s="662" t="s">
        <v>1342</v>
      </c>
      <c r="C584" s="663"/>
      <c r="D584" s="664"/>
      <c r="E584" s="663"/>
      <c r="F584" s="663" t="s">
        <v>1255</v>
      </c>
      <c r="G584" s="662"/>
      <c r="H584" s="662"/>
      <c r="I584" s="665" t="s">
        <v>1256</v>
      </c>
      <c r="J584" s="663" t="s">
        <v>1257</v>
      </c>
      <c r="K584" s="666">
        <v>15</v>
      </c>
      <c r="L584" s="483">
        <v>1</v>
      </c>
      <c r="M584" s="483">
        <v>1</v>
      </c>
      <c r="N584" s="667"/>
      <c r="O584" s="667"/>
      <c r="P584" s="670">
        <v>52</v>
      </c>
      <c r="Q584" s="670"/>
      <c r="R584" s="161"/>
      <c r="S584" s="161"/>
      <c r="T584" s="162" t="e">
        <f t="shared" si="218"/>
        <v>#DIV/0!</v>
      </c>
      <c r="U584" s="162">
        <f t="shared" si="219"/>
        <v>0</v>
      </c>
      <c r="V584" s="162">
        <f t="shared" si="220"/>
        <v>0</v>
      </c>
      <c r="W584" s="162">
        <f t="shared" si="221"/>
        <v>0</v>
      </c>
      <c r="X584" s="163">
        <f>IF(P584="nio",0,IF(P584&gt;0,VLOOKUP(I584,'3-Productie normen'!A:N,VLOOKUP(P584,'3-Productie normen'!Q:R,2,FALSE),FALSE)))</f>
        <v>0</v>
      </c>
      <c r="Y584" s="163">
        <f t="shared" si="222"/>
        <v>0</v>
      </c>
      <c r="Z584" s="163">
        <f t="shared" si="223"/>
        <v>0</v>
      </c>
      <c r="AA584" s="163">
        <f t="shared" si="224"/>
        <v>0</v>
      </c>
      <c r="AB584" s="164" t="str">
        <f>VLOOKUP(I584,'3-Productie normen'!A:N,10,FALSE)</f>
        <v>V</v>
      </c>
      <c r="AC584" s="164"/>
      <c r="AE584" s="128">
        <f t="shared" si="225"/>
        <v>780</v>
      </c>
    </row>
    <row r="585" spans="1:31" ht="13.9" customHeight="1">
      <c r="A585" s="145">
        <v>587</v>
      </c>
      <c r="B585" s="159" t="s">
        <v>1342</v>
      </c>
      <c r="C585" s="659" t="s">
        <v>1343</v>
      </c>
      <c r="D585" s="660"/>
      <c r="E585" s="661"/>
      <c r="F585" s="661" t="s">
        <v>1344</v>
      </c>
      <c r="G585" s="125"/>
      <c r="H585" s="125"/>
      <c r="I585" s="159" t="s">
        <v>105</v>
      </c>
      <c r="J585" s="661" t="s">
        <v>322</v>
      </c>
      <c r="K585" s="673">
        <v>40</v>
      </c>
      <c r="L585" s="483">
        <v>1</v>
      </c>
      <c r="M585" s="483">
        <v>1</v>
      </c>
      <c r="N585" s="483"/>
      <c r="O585" s="483"/>
      <c r="P585" s="670">
        <v>255</v>
      </c>
      <c r="Q585" s="670"/>
      <c r="R585" s="161"/>
      <c r="S585" s="161"/>
      <c r="T585" s="162" t="e">
        <f t="shared" ref="T585:T601" si="226">IF(P585="nio",0,IF(P585&gt;0,P585*K585/X585,0))*L585</f>
        <v>#DIV/0!</v>
      </c>
      <c r="U585" s="162">
        <f t="shared" ref="U585:U601" si="227">IF(Q585&gt;0,Q585*K585/Y585,0)*M585</f>
        <v>0</v>
      </c>
      <c r="V585" s="162">
        <f t="shared" ref="V585:V601" si="228">IF(R585&gt;0,R585*K585/Z585,0)*N585</f>
        <v>0</v>
      </c>
      <c r="W585" s="162">
        <f t="shared" ref="W585:W601" si="229">IF(S585&gt;0,S585*K585/AA585,0)*O585</f>
        <v>0</v>
      </c>
      <c r="X585" s="163">
        <f>IF(P585="nio",0,IF(P585&gt;0,VLOOKUP(I585,'3-Productie normen'!A:N,VLOOKUP(P585,'3-Productie normen'!Q:R,2,FALSE),FALSE)))</f>
        <v>0</v>
      </c>
      <c r="Y585" s="163">
        <f t="shared" ref="Y585:Y601" si="230">IF(Q585&gt;0,X585*$Y$8,0)</f>
        <v>0</v>
      </c>
      <c r="Z585" s="163">
        <f t="shared" ref="Z585:Z601" si="231">IF(R585&gt;0,X585*$Z$8,0)</f>
        <v>0</v>
      </c>
      <c r="AA585" s="163">
        <f t="shared" ref="AA585:AA601" si="232">IF(S585&gt;0,X585*$AA$8,0)</f>
        <v>0</v>
      </c>
      <c r="AB585" s="164" t="str">
        <f>VLOOKUP(I585,'3-Productie normen'!A:N,10,FALSE)</f>
        <v>V</v>
      </c>
      <c r="AC585" s="164"/>
      <c r="AE585" s="128">
        <f t="shared" si="225"/>
        <v>10200</v>
      </c>
    </row>
    <row r="586" spans="1:31" ht="14.1" customHeight="1">
      <c r="A586" s="145">
        <v>588</v>
      </c>
      <c r="B586" s="159" t="s">
        <v>1342</v>
      </c>
      <c r="C586" s="659" t="s">
        <v>1343</v>
      </c>
      <c r="D586" s="660"/>
      <c r="E586" s="661"/>
      <c r="F586" s="661" t="s">
        <v>1345</v>
      </c>
      <c r="G586" s="125"/>
      <c r="H586" s="125"/>
      <c r="I586" s="159" t="s">
        <v>749</v>
      </c>
      <c r="J586" s="661" t="s">
        <v>1346</v>
      </c>
      <c r="K586" s="673">
        <v>20</v>
      </c>
      <c r="L586" s="483">
        <v>1</v>
      </c>
      <c r="M586" s="483">
        <v>1</v>
      </c>
      <c r="N586" s="483"/>
      <c r="O586" s="483"/>
      <c r="P586" s="670">
        <v>255</v>
      </c>
      <c r="Q586" s="670"/>
      <c r="R586" s="161"/>
      <c r="S586" s="161"/>
      <c r="T586" s="162" t="e">
        <f t="shared" si="226"/>
        <v>#DIV/0!</v>
      </c>
      <c r="U586" s="162">
        <f t="shared" si="227"/>
        <v>0</v>
      </c>
      <c r="V586" s="162">
        <f t="shared" si="228"/>
        <v>0</v>
      </c>
      <c r="W586" s="162">
        <f t="shared" si="229"/>
        <v>0</v>
      </c>
      <c r="X586" s="163">
        <f>IF(P586="nio",0,IF(P586&gt;0,VLOOKUP(I586,'3-Productie normen'!A:N,VLOOKUP(P586,'3-Productie normen'!Q:R,2,FALSE),FALSE)))</f>
        <v>0</v>
      </c>
      <c r="Y586" s="163">
        <f t="shared" si="230"/>
        <v>0</v>
      </c>
      <c r="Z586" s="163">
        <f t="shared" si="231"/>
        <v>0</v>
      </c>
      <c r="AA586" s="163">
        <f t="shared" si="232"/>
        <v>0</v>
      </c>
      <c r="AB586" s="164" t="str">
        <f>VLOOKUP(I586,'3-Productie normen'!A:N,10,FALSE)</f>
        <v>V</v>
      </c>
      <c r="AC586" s="164"/>
      <c r="AE586" s="128">
        <f t="shared" si="225"/>
        <v>5100</v>
      </c>
    </row>
    <row r="587" spans="1:31" ht="14.1" customHeight="1">
      <c r="A587" s="145">
        <v>589</v>
      </c>
      <c r="B587" s="159" t="s">
        <v>1342</v>
      </c>
      <c r="C587" s="659" t="s">
        <v>1343</v>
      </c>
      <c r="D587" s="660"/>
      <c r="E587" s="661"/>
      <c r="F587" s="661" t="s">
        <v>334</v>
      </c>
      <c r="G587" s="125"/>
      <c r="H587" s="125"/>
      <c r="I587" s="125" t="s">
        <v>769</v>
      </c>
      <c r="J587" s="661" t="s">
        <v>674</v>
      </c>
      <c r="K587" s="673">
        <v>40</v>
      </c>
      <c r="L587" s="483">
        <v>1</v>
      </c>
      <c r="M587" s="483">
        <v>1</v>
      </c>
      <c r="N587" s="483"/>
      <c r="O587" s="483"/>
      <c r="P587" s="670">
        <v>255</v>
      </c>
      <c r="Q587" s="670"/>
      <c r="R587" s="161"/>
      <c r="S587" s="161"/>
      <c r="T587" s="162" t="e">
        <f t="shared" si="226"/>
        <v>#DIV/0!</v>
      </c>
      <c r="U587" s="162">
        <f t="shared" si="227"/>
        <v>0</v>
      </c>
      <c r="V587" s="162">
        <f t="shared" si="228"/>
        <v>0</v>
      </c>
      <c r="W587" s="162">
        <f t="shared" si="229"/>
        <v>0</v>
      </c>
      <c r="X587" s="163">
        <f>IF(P587="nio",0,IF(P587&gt;0,VLOOKUP(I587,'3-Productie normen'!A:N,VLOOKUP(P587,'3-Productie normen'!Q:R,2,FALSE),FALSE)))</f>
        <v>0</v>
      </c>
      <c r="Y587" s="163">
        <f t="shared" si="230"/>
        <v>0</v>
      </c>
      <c r="Z587" s="163">
        <f t="shared" si="231"/>
        <v>0</v>
      </c>
      <c r="AA587" s="163">
        <f t="shared" si="232"/>
        <v>0</v>
      </c>
      <c r="AB587" s="164" t="str">
        <f>VLOOKUP(I587,'3-Productie normen'!A:N,10,FALSE)</f>
        <v>B</v>
      </c>
      <c r="AC587" s="164"/>
      <c r="AE587" s="128">
        <f t="shared" si="225"/>
        <v>10200</v>
      </c>
    </row>
    <row r="588" spans="1:31" ht="14.1" customHeight="1">
      <c r="A588" s="145">
        <v>590</v>
      </c>
      <c r="B588" s="159" t="s">
        <v>1342</v>
      </c>
      <c r="C588" s="659" t="s">
        <v>1343</v>
      </c>
      <c r="D588" s="660"/>
      <c r="E588" s="661"/>
      <c r="F588" s="661" t="s">
        <v>1347</v>
      </c>
      <c r="G588" s="125"/>
      <c r="H588" s="125"/>
      <c r="I588" s="661" t="s">
        <v>773</v>
      </c>
      <c r="J588" s="661" t="s">
        <v>470</v>
      </c>
      <c r="K588" s="673">
        <v>10</v>
      </c>
      <c r="L588" s="483">
        <v>1</v>
      </c>
      <c r="M588" s="483">
        <v>1</v>
      </c>
      <c r="N588" s="483"/>
      <c r="O588" s="483"/>
      <c r="P588" s="670">
        <v>255</v>
      </c>
      <c r="Q588" s="670"/>
      <c r="R588" s="161"/>
      <c r="S588" s="161"/>
      <c r="T588" s="162" t="e">
        <f t="shared" si="226"/>
        <v>#DIV/0!</v>
      </c>
      <c r="U588" s="162">
        <f t="shared" si="227"/>
        <v>0</v>
      </c>
      <c r="V588" s="162">
        <f t="shared" si="228"/>
        <v>0</v>
      </c>
      <c r="W588" s="162">
        <f t="shared" si="229"/>
        <v>0</v>
      </c>
      <c r="X588" s="163">
        <f>IF(P588="nio",0,IF(P588&gt;0,VLOOKUP(I588,'3-Productie normen'!A:N,VLOOKUP(P588,'3-Productie normen'!Q:R,2,FALSE),FALSE)))</f>
        <v>0</v>
      </c>
      <c r="Y588" s="163">
        <f t="shared" si="230"/>
        <v>0</v>
      </c>
      <c r="Z588" s="163">
        <f t="shared" si="231"/>
        <v>0</v>
      </c>
      <c r="AA588" s="163">
        <f t="shared" si="232"/>
        <v>0</v>
      </c>
      <c r="AB588" s="164" t="str">
        <f>VLOOKUP(I588,'3-Productie normen'!A:N,10,FALSE)</f>
        <v>V</v>
      </c>
      <c r="AC588" s="164"/>
      <c r="AE588" s="128">
        <f t="shared" si="225"/>
        <v>2550</v>
      </c>
    </row>
    <row r="589" spans="1:31" ht="14.1" customHeight="1">
      <c r="A589" s="145">
        <v>591</v>
      </c>
      <c r="B589" s="159" t="s">
        <v>1342</v>
      </c>
      <c r="C589" s="659" t="s">
        <v>1288</v>
      </c>
      <c r="D589" s="660"/>
      <c r="E589" s="661"/>
      <c r="F589" s="661" t="s">
        <v>1348</v>
      </c>
      <c r="G589" s="125"/>
      <c r="H589" s="125"/>
      <c r="I589" s="160" t="s">
        <v>749</v>
      </c>
      <c r="J589" s="661" t="s">
        <v>1349</v>
      </c>
      <c r="K589" s="673">
        <v>30</v>
      </c>
      <c r="L589" s="483">
        <v>1</v>
      </c>
      <c r="M589" s="483">
        <v>1</v>
      </c>
      <c r="N589" s="483"/>
      <c r="O589" s="483"/>
      <c r="P589" s="670">
        <v>255</v>
      </c>
      <c r="Q589" s="670"/>
      <c r="R589" s="161"/>
      <c r="S589" s="161"/>
      <c r="T589" s="162" t="e">
        <f t="shared" si="226"/>
        <v>#DIV/0!</v>
      </c>
      <c r="U589" s="162">
        <f t="shared" si="227"/>
        <v>0</v>
      </c>
      <c r="V589" s="162">
        <f t="shared" si="228"/>
        <v>0</v>
      </c>
      <c r="W589" s="162">
        <f t="shared" si="229"/>
        <v>0</v>
      </c>
      <c r="X589" s="163">
        <f>IF(P589="nio",0,IF(P589&gt;0,VLOOKUP(I589,'3-Productie normen'!A:N,VLOOKUP(P589,'3-Productie normen'!Q:R,2,FALSE),FALSE)))</f>
        <v>0</v>
      </c>
      <c r="Y589" s="163">
        <f t="shared" si="230"/>
        <v>0</v>
      </c>
      <c r="Z589" s="163">
        <f t="shared" si="231"/>
        <v>0</v>
      </c>
      <c r="AA589" s="163">
        <f t="shared" si="232"/>
        <v>0</v>
      </c>
      <c r="AB589" s="164" t="str">
        <f>VLOOKUP(I589,'3-Productie normen'!A:N,10,FALSE)</f>
        <v>V</v>
      </c>
      <c r="AC589" s="164"/>
      <c r="AE589" s="128">
        <f t="shared" si="225"/>
        <v>7650</v>
      </c>
    </row>
    <row r="590" spans="1:31" ht="14.1" customHeight="1">
      <c r="A590" s="145">
        <v>592</v>
      </c>
      <c r="B590" s="159" t="s">
        <v>1342</v>
      </c>
      <c r="C590" s="659" t="s">
        <v>1288</v>
      </c>
      <c r="D590" s="660"/>
      <c r="E590" s="661"/>
      <c r="F590" s="661" t="s">
        <v>334</v>
      </c>
      <c r="G590" s="125"/>
      <c r="H590" s="125"/>
      <c r="I590" s="661" t="s">
        <v>769</v>
      </c>
      <c r="J590" s="661" t="s">
        <v>1349</v>
      </c>
      <c r="K590" s="673">
        <v>50</v>
      </c>
      <c r="L590" s="483">
        <v>1</v>
      </c>
      <c r="M590" s="483">
        <v>1</v>
      </c>
      <c r="N590" s="483"/>
      <c r="O590" s="483"/>
      <c r="P590" s="670">
        <v>255</v>
      </c>
      <c r="Q590" s="670"/>
      <c r="R590" s="161"/>
      <c r="S590" s="161"/>
      <c r="T590" s="162" t="e">
        <f t="shared" si="226"/>
        <v>#DIV/0!</v>
      </c>
      <c r="U590" s="162">
        <f t="shared" si="227"/>
        <v>0</v>
      </c>
      <c r="V590" s="162">
        <f t="shared" si="228"/>
        <v>0</v>
      </c>
      <c r="W590" s="162">
        <f t="shared" si="229"/>
        <v>0</v>
      </c>
      <c r="X590" s="163">
        <f>IF(P590="nio",0,IF(P590&gt;0,VLOOKUP(I590,'3-Productie normen'!A:N,VLOOKUP(P590,'3-Productie normen'!Q:R,2,FALSE),FALSE)))</f>
        <v>0</v>
      </c>
      <c r="Y590" s="163">
        <f t="shared" si="230"/>
        <v>0</v>
      </c>
      <c r="Z590" s="163">
        <f t="shared" si="231"/>
        <v>0</v>
      </c>
      <c r="AA590" s="163">
        <f t="shared" si="232"/>
        <v>0</v>
      </c>
      <c r="AB590" s="164" t="str">
        <f>VLOOKUP(I590,'3-Productie normen'!A:N,10,FALSE)</f>
        <v>B</v>
      </c>
      <c r="AC590" s="164"/>
      <c r="AE590" s="128">
        <f t="shared" si="225"/>
        <v>12750</v>
      </c>
    </row>
    <row r="591" spans="1:31" ht="14.1" customHeight="1">
      <c r="A591" s="145">
        <v>593</v>
      </c>
      <c r="B591" s="159" t="s">
        <v>1342</v>
      </c>
      <c r="C591" s="659" t="s">
        <v>1288</v>
      </c>
      <c r="D591" s="660"/>
      <c r="E591" s="661"/>
      <c r="F591" s="661" t="s">
        <v>353</v>
      </c>
      <c r="G591" s="125"/>
      <c r="H591" s="125"/>
      <c r="I591" s="160" t="s">
        <v>17</v>
      </c>
      <c r="J591" s="661" t="s">
        <v>322</v>
      </c>
      <c r="K591" s="673">
        <v>4</v>
      </c>
      <c r="L591" s="483">
        <v>1</v>
      </c>
      <c r="M591" s="483">
        <v>1</v>
      </c>
      <c r="N591" s="483"/>
      <c r="O591" s="483"/>
      <c r="P591" s="670">
        <v>255</v>
      </c>
      <c r="Q591" s="670"/>
      <c r="R591" s="161"/>
      <c r="S591" s="161"/>
      <c r="T591" s="162" t="e">
        <f t="shared" si="226"/>
        <v>#DIV/0!</v>
      </c>
      <c r="U591" s="162">
        <f t="shared" si="227"/>
        <v>0</v>
      </c>
      <c r="V591" s="162">
        <f t="shared" si="228"/>
        <v>0</v>
      </c>
      <c r="W591" s="162">
        <f t="shared" si="229"/>
        <v>0</v>
      </c>
      <c r="X591" s="163">
        <f>IF(P591="nio",0,IF(P591&gt;0,VLOOKUP(I591,'3-Productie normen'!A:N,VLOOKUP(P591,'3-Productie normen'!Q:R,2,FALSE),FALSE)))</f>
        <v>0</v>
      </c>
      <c r="Y591" s="163">
        <f t="shared" si="230"/>
        <v>0</v>
      </c>
      <c r="Z591" s="163">
        <f t="shared" si="231"/>
        <v>0</v>
      </c>
      <c r="AA591" s="163">
        <f t="shared" si="232"/>
        <v>0</v>
      </c>
      <c r="AB591" s="164" t="str">
        <f>VLOOKUP(I591,'3-Productie normen'!A:N,10,FALSE)</f>
        <v>S</v>
      </c>
      <c r="AC591" s="164"/>
      <c r="AE591" s="128">
        <f t="shared" si="225"/>
        <v>1020</v>
      </c>
    </row>
    <row r="592" spans="1:31" ht="14.1" customHeight="1">
      <c r="A592" s="145">
        <v>594</v>
      </c>
      <c r="B592" s="159" t="s">
        <v>1342</v>
      </c>
      <c r="C592" s="659" t="s">
        <v>1288</v>
      </c>
      <c r="D592" s="660"/>
      <c r="E592" s="661"/>
      <c r="F592" s="661" t="s">
        <v>353</v>
      </c>
      <c r="G592" s="125"/>
      <c r="H592" s="125"/>
      <c r="I592" s="169" t="s">
        <v>17</v>
      </c>
      <c r="J592" s="661" t="s">
        <v>322</v>
      </c>
      <c r="K592" s="673">
        <v>4</v>
      </c>
      <c r="L592" s="483">
        <v>1</v>
      </c>
      <c r="M592" s="483">
        <v>1</v>
      </c>
      <c r="N592" s="483"/>
      <c r="O592" s="483"/>
      <c r="P592" s="670">
        <v>255</v>
      </c>
      <c r="Q592" s="670"/>
      <c r="R592" s="161"/>
      <c r="S592" s="161"/>
      <c r="T592" s="162" t="e">
        <f t="shared" si="226"/>
        <v>#DIV/0!</v>
      </c>
      <c r="U592" s="162">
        <f t="shared" si="227"/>
        <v>0</v>
      </c>
      <c r="V592" s="162">
        <f t="shared" si="228"/>
        <v>0</v>
      </c>
      <c r="W592" s="162">
        <f t="shared" si="229"/>
        <v>0</v>
      </c>
      <c r="X592" s="163">
        <f>IF(P592="nio",0,IF(P592&gt;0,VLOOKUP(I592,'3-Productie normen'!A:N,VLOOKUP(P592,'3-Productie normen'!Q:R,2,FALSE),FALSE)))</f>
        <v>0</v>
      </c>
      <c r="Y592" s="163">
        <f t="shared" si="230"/>
        <v>0</v>
      </c>
      <c r="Z592" s="163">
        <f t="shared" si="231"/>
        <v>0</v>
      </c>
      <c r="AA592" s="163">
        <f t="shared" si="232"/>
        <v>0</v>
      </c>
      <c r="AB592" s="164" t="str">
        <f>VLOOKUP(I592,'3-Productie normen'!A:N,10,FALSE)</f>
        <v>S</v>
      </c>
      <c r="AC592" s="164"/>
      <c r="AE592" s="128">
        <f t="shared" si="225"/>
        <v>1020</v>
      </c>
    </row>
    <row r="593" spans="1:31" ht="14.1" customHeight="1">
      <c r="A593" s="145">
        <v>595</v>
      </c>
      <c r="B593" s="159" t="s">
        <v>1342</v>
      </c>
      <c r="C593" s="659"/>
      <c r="D593" s="660"/>
      <c r="E593" s="661"/>
      <c r="F593" s="661" t="s">
        <v>750</v>
      </c>
      <c r="G593" s="125"/>
      <c r="H593" s="125"/>
      <c r="I593" s="661" t="s">
        <v>217</v>
      </c>
      <c r="J593" s="661" t="s">
        <v>1349</v>
      </c>
      <c r="K593" s="673">
        <v>6</v>
      </c>
      <c r="L593" s="483">
        <v>1</v>
      </c>
      <c r="M593" s="483">
        <v>1</v>
      </c>
      <c r="N593" s="483"/>
      <c r="O593" s="483"/>
      <c r="P593" s="670">
        <v>255</v>
      </c>
      <c r="Q593" s="670"/>
      <c r="R593" s="161"/>
      <c r="S593" s="161"/>
      <c r="T593" s="162" t="e">
        <f t="shared" si="226"/>
        <v>#DIV/0!</v>
      </c>
      <c r="U593" s="162">
        <f t="shared" si="227"/>
        <v>0</v>
      </c>
      <c r="V593" s="162">
        <f t="shared" si="228"/>
        <v>0</v>
      </c>
      <c r="W593" s="162">
        <f t="shared" si="229"/>
        <v>0</v>
      </c>
      <c r="X593" s="163">
        <f>IF(P593="nio",0,IF(P593&gt;0,VLOOKUP(I593,'3-Productie normen'!A:N,VLOOKUP(P593,'3-Productie normen'!Q:R,2,FALSE),FALSE)))</f>
        <v>0</v>
      </c>
      <c r="Y593" s="163">
        <f t="shared" si="230"/>
        <v>0</v>
      </c>
      <c r="Z593" s="163">
        <f t="shared" si="231"/>
        <v>0</v>
      </c>
      <c r="AA593" s="163">
        <f t="shared" si="232"/>
        <v>0</v>
      </c>
      <c r="AB593" s="164" t="str">
        <f>VLOOKUP(I593,'3-Productie normen'!A:N,10,FALSE)</f>
        <v>V</v>
      </c>
      <c r="AC593" s="164"/>
      <c r="AE593" s="128">
        <f t="shared" si="225"/>
        <v>1530</v>
      </c>
    </row>
    <row r="594" spans="1:31" ht="14.1" customHeight="1">
      <c r="A594" s="145">
        <v>596</v>
      </c>
      <c r="B594" s="662" t="s">
        <v>297</v>
      </c>
      <c r="C594" s="663"/>
      <c r="D594" s="664"/>
      <c r="E594" s="663"/>
      <c r="F594" s="663" t="s">
        <v>1255</v>
      </c>
      <c r="G594" s="662"/>
      <c r="H594" s="662"/>
      <c r="I594" s="665" t="s">
        <v>1256</v>
      </c>
      <c r="J594" s="663" t="s">
        <v>1257</v>
      </c>
      <c r="K594" s="666">
        <v>15</v>
      </c>
      <c r="L594" s="483">
        <v>1</v>
      </c>
      <c r="M594" s="483">
        <v>1</v>
      </c>
      <c r="N594" s="667"/>
      <c r="O594" s="667"/>
      <c r="P594" s="670">
        <v>52</v>
      </c>
      <c r="Q594" s="670"/>
      <c r="R594" s="161"/>
      <c r="S594" s="161"/>
      <c r="T594" s="162" t="e">
        <f t="shared" si="226"/>
        <v>#DIV/0!</v>
      </c>
      <c r="U594" s="162">
        <f t="shared" si="227"/>
        <v>0</v>
      </c>
      <c r="V594" s="162">
        <f t="shared" si="228"/>
        <v>0</v>
      </c>
      <c r="W594" s="162">
        <f t="shared" si="229"/>
        <v>0</v>
      </c>
      <c r="X594" s="163">
        <f>IF(P594="nio",0,IF(P594&gt;0,VLOOKUP(I594,'3-Productie normen'!A:N,VLOOKUP(P594,'3-Productie normen'!Q:R,2,FALSE),FALSE)))</f>
        <v>0</v>
      </c>
      <c r="Y594" s="163">
        <f t="shared" si="230"/>
        <v>0</v>
      </c>
      <c r="Z594" s="163">
        <f t="shared" si="231"/>
        <v>0</v>
      </c>
      <c r="AA594" s="163">
        <f t="shared" si="232"/>
        <v>0</v>
      </c>
      <c r="AB594" s="164" t="str">
        <f>VLOOKUP(I594,'3-Productie normen'!A:N,10,FALSE)</f>
        <v>V</v>
      </c>
      <c r="AC594" s="164"/>
      <c r="AE594" s="128">
        <f t="shared" ref="AE594" si="233">SUM(P594:S594)*K594</f>
        <v>780</v>
      </c>
    </row>
    <row r="595" spans="1:31" ht="13.9" customHeight="1">
      <c r="A595" s="145">
        <v>597</v>
      </c>
      <c r="B595" s="159" t="s">
        <v>297</v>
      </c>
      <c r="C595" s="659"/>
      <c r="D595" s="660">
        <v>1</v>
      </c>
      <c r="E595" s="661" t="s">
        <v>314</v>
      </c>
      <c r="F595" s="661" t="s">
        <v>334</v>
      </c>
      <c r="G595" s="125"/>
      <c r="H595" s="125"/>
      <c r="I595" s="160" t="s">
        <v>769</v>
      </c>
      <c r="J595" s="661" t="s">
        <v>1315</v>
      </c>
      <c r="K595" s="673">
        <v>17</v>
      </c>
      <c r="L595" s="483">
        <v>1</v>
      </c>
      <c r="M595" s="483">
        <v>1</v>
      </c>
      <c r="N595" s="483"/>
      <c r="O595" s="483"/>
      <c r="P595" s="670">
        <v>12</v>
      </c>
      <c r="Q595" s="670"/>
      <c r="R595" s="161"/>
      <c r="S595" s="161"/>
      <c r="T595" s="162" t="e">
        <f t="shared" si="226"/>
        <v>#DIV/0!</v>
      </c>
      <c r="U595" s="162">
        <f t="shared" si="227"/>
        <v>0</v>
      </c>
      <c r="V595" s="162">
        <f t="shared" si="228"/>
        <v>0</v>
      </c>
      <c r="W595" s="162">
        <f t="shared" si="229"/>
        <v>0</v>
      </c>
      <c r="X595" s="163">
        <f>IF(P595="nio",0,IF(P595&gt;0,VLOOKUP(I595,'3-Productie normen'!A:N,VLOOKUP(P595,'3-Productie normen'!Q:R,2,FALSE),FALSE)))</f>
        <v>0</v>
      </c>
      <c r="Y595" s="163">
        <f t="shared" si="230"/>
        <v>0</v>
      </c>
      <c r="Z595" s="163">
        <f t="shared" si="231"/>
        <v>0</v>
      </c>
      <c r="AA595" s="163">
        <f t="shared" si="232"/>
        <v>0</v>
      </c>
      <c r="AB595" s="164" t="str">
        <f>VLOOKUP(I595,'3-Productie normen'!A:N,10,FALSE)</f>
        <v>B</v>
      </c>
      <c r="AC595" s="164"/>
      <c r="AE595" s="128">
        <f t="shared" si="225"/>
        <v>204</v>
      </c>
    </row>
    <row r="596" spans="1:31" s="165" customFormat="1" ht="14.1" customHeight="1">
      <c r="A596" s="145">
        <v>598</v>
      </c>
      <c r="B596" s="159" t="s">
        <v>297</v>
      </c>
      <c r="C596" s="625"/>
      <c r="D596" s="536">
        <v>2</v>
      </c>
      <c r="E596" s="159" t="s">
        <v>314</v>
      </c>
      <c r="F596" s="159" t="s">
        <v>679</v>
      </c>
      <c r="G596" s="159"/>
      <c r="H596" s="159"/>
      <c r="I596" s="159" t="s">
        <v>769</v>
      </c>
      <c r="J596" s="160" t="s">
        <v>1315</v>
      </c>
      <c r="K596" s="545">
        <v>130</v>
      </c>
      <c r="L596" s="483">
        <v>1</v>
      </c>
      <c r="M596" s="483">
        <v>1</v>
      </c>
      <c r="N596" s="483"/>
      <c r="O596" s="483"/>
      <c r="P596" s="670">
        <v>12</v>
      </c>
      <c r="Q596" s="670"/>
      <c r="R596" s="161"/>
      <c r="S596" s="161"/>
      <c r="T596" s="162" t="e">
        <f t="shared" si="226"/>
        <v>#DIV/0!</v>
      </c>
      <c r="U596" s="162">
        <f t="shared" si="227"/>
        <v>0</v>
      </c>
      <c r="V596" s="162">
        <f t="shared" si="228"/>
        <v>0</v>
      </c>
      <c r="W596" s="162">
        <f t="shared" si="229"/>
        <v>0</v>
      </c>
      <c r="X596" s="163">
        <f>IF(P596="nio",0,IF(P596&gt;0,VLOOKUP(I596,'3-Productie normen'!A:N,VLOOKUP(P596,'3-Productie normen'!Q:R,2,FALSE),FALSE)))</f>
        <v>0</v>
      </c>
      <c r="Y596" s="163">
        <f t="shared" si="230"/>
        <v>0</v>
      </c>
      <c r="Z596" s="163">
        <f t="shared" si="231"/>
        <v>0</v>
      </c>
      <c r="AA596" s="163">
        <f t="shared" si="232"/>
        <v>0</v>
      </c>
      <c r="AB596" s="164" t="str">
        <f>VLOOKUP(I596,'3-Productie normen'!A:N,10,FALSE)</f>
        <v>B</v>
      </c>
      <c r="AC596" s="164"/>
      <c r="AD596" s="4"/>
      <c r="AE596" s="128">
        <f t="shared" si="225"/>
        <v>1560</v>
      </c>
    </row>
    <row r="597" spans="1:31" ht="14.1" customHeight="1">
      <c r="A597" s="145">
        <v>599</v>
      </c>
      <c r="B597" s="159" t="s">
        <v>297</v>
      </c>
      <c r="C597" s="625"/>
      <c r="D597" s="536">
        <v>3</v>
      </c>
      <c r="E597" s="125" t="s">
        <v>466</v>
      </c>
      <c r="F597" s="125" t="s">
        <v>680</v>
      </c>
      <c r="G597" s="125"/>
      <c r="H597" s="125"/>
      <c r="I597" s="159" t="s">
        <v>217</v>
      </c>
      <c r="J597" s="160" t="s">
        <v>1315</v>
      </c>
      <c r="K597" s="657">
        <v>10</v>
      </c>
      <c r="L597" s="483">
        <v>1</v>
      </c>
      <c r="M597" s="483">
        <v>1</v>
      </c>
      <c r="N597" s="483"/>
      <c r="O597" s="483"/>
      <c r="P597" s="670">
        <v>12</v>
      </c>
      <c r="Q597" s="670"/>
      <c r="R597" s="161"/>
      <c r="S597" s="161"/>
      <c r="T597" s="162" t="e">
        <f t="shared" si="226"/>
        <v>#DIV/0!</v>
      </c>
      <c r="U597" s="162">
        <f t="shared" si="227"/>
        <v>0</v>
      </c>
      <c r="V597" s="162">
        <f t="shared" si="228"/>
        <v>0</v>
      </c>
      <c r="W597" s="162">
        <f t="shared" si="229"/>
        <v>0</v>
      </c>
      <c r="X597" s="163">
        <f>IF(P597="nio",0,IF(P597&gt;0,VLOOKUP(I597,'3-Productie normen'!A:N,VLOOKUP(P597,'3-Productie normen'!Q:R,2,FALSE),FALSE)))</f>
        <v>0</v>
      </c>
      <c r="Y597" s="163">
        <f t="shared" si="230"/>
        <v>0</v>
      </c>
      <c r="Z597" s="163">
        <f t="shared" si="231"/>
        <v>0</v>
      </c>
      <c r="AA597" s="163">
        <f t="shared" si="232"/>
        <v>0</v>
      </c>
      <c r="AB597" s="164" t="str">
        <f>VLOOKUP(I597,'3-Productie normen'!A:N,10,FALSE)</f>
        <v>V</v>
      </c>
      <c r="AC597" s="164"/>
      <c r="AE597" s="128">
        <f t="shared" si="225"/>
        <v>120</v>
      </c>
    </row>
    <row r="598" spans="1:31" ht="14.1" customHeight="1">
      <c r="A598" s="145">
        <v>600</v>
      </c>
      <c r="B598" s="159" t="s">
        <v>297</v>
      </c>
      <c r="C598" s="625"/>
      <c r="D598" s="536">
        <v>5</v>
      </c>
      <c r="E598" s="125" t="s">
        <v>320</v>
      </c>
      <c r="F598" s="125" t="s">
        <v>480</v>
      </c>
      <c r="G598" s="125"/>
      <c r="H598" s="125"/>
      <c r="I598" s="159" t="s">
        <v>17</v>
      </c>
      <c r="J598" s="160" t="s">
        <v>354</v>
      </c>
      <c r="K598" s="657">
        <v>2</v>
      </c>
      <c r="L598" s="483">
        <v>1</v>
      </c>
      <c r="M598" s="483">
        <v>1</v>
      </c>
      <c r="N598" s="483"/>
      <c r="O598" s="483"/>
      <c r="P598" s="670">
        <v>12</v>
      </c>
      <c r="Q598" s="670"/>
      <c r="R598" s="161"/>
      <c r="S598" s="161"/>
      <c r="T598" s="162" t="e">
        <f t="shared" ref="T598:T600" si="234">IF(P598="nio",0,IF(P598&gt;0,P598*K598/X598,0))*L598</f>
        <v>#DIV/0!</v>
      </c>
      <c r="U598" s="162">
        <f t="shared" ref="U598:U600" si="235">IF(Q598&gt;0,Q598*K598/Y598,0)*M598</f>
        <v>0</v>
      </c>
      <c r="V598" s="162">
        <f t="shared" ref="V598:V600" si="236">IF(R598&gt;0,R598*K598/Z598,0)*N598</f>
        <v>0</v>
      </c>
      <c r="W598" s="162">
        <f t="shared" ref="W598:W600" si="237">IF(S598&gt;0,S598*K598/AA598,0)*O598</f>
        <v>0</v>
      </c>
      <c r="X598" s="163">
        <f>IF(P598="nio",0,IF(P598&gt;0,VLOOKUP(I598,'3-Productie normen'!A:N,VLOOKUP(P598,'3-Productie normen'!Q:R,2,FALSE),FALSE)))</f>
        <v>0</v>
      </c>
      <c r="Y598" s="163">
        <f t="shared" ref="Y598:Y600" si="238">IF(Q598&gt;0,X598*$Y$8,0)</f>
        <v>0</v>
      </c>
      <c r="Z598" s="163">
        <f t="shared" ref="Z598:Z600" si="239">IF(R598&gt;0,X598*$Z$8,0)</f>
        <v>0</v>
      </c>
      <c r="AA598" s="163">
        <f t="shared" ref="AA598:AA600" si="240">IF(S598&gt;0,X598*$AA$8,0)</f>
        <v>0</v>
      </c>
      <c r="AB598" s="164" t="str">
        <f>VLOOKUP(I598,'3-Productie normen'!A:N,10,FALSE)</f>
        <v>S</v>
      </c>
      <c r="AC598" s="164"/>
      <c r="AE598" s="128">
        <f t="shared" ref="AE598:AE600" si="241">SUM(P598:S598)*K598</f>
        <v>24</v>
      </c>
    </row>
    <row r="599" spans="1:31" ht="14.1" customHeight="1">
      <c r="A599" s="145">
        <v>601</v>
      </c>
      <c r="B599" s="159" t="s">
        <v>297</v>
      </c>
      <c r="C599" s="625"/>
      <c r="D599" s="536">
        <v>6</v>
      </c>
      <c r="E599" s="125" t="s">
        <v>320</v>
      </c>
      <c r="F599" s="125" t="s">
        <v>681</v>
      </c>
      <c r="G599" s="125"/>
      <c r="H599" s="125"/>
      <c r="I599" s="159" t="s">
        <v>17</v>
      </c>
      <c r="J599" s="160" t="s">
        <v>354</v>
      </c>
      <c r="K599" s="657">
        <v>2</v>
      </c>
      <c r="L599" s="483">
        <v>1</v>
      </c>
      <c r="M599" s="483">
        <v>1</v>
      </c>
      <c r="N599" s="483"/>
      <c r="O599" s="483"/>
      <c r="P599" s="670">
        <v>12</v>
      </c>
      <c r="Q599" s="670"/>
      <c r="R599" s="161"/>
      <c r="S599" s="161"/>
      <c r="T599" s="162" t="e">
        <f t="shared" si="234"/>
        <v>#DIV/0!</v>
      </c>
      <c r="U599" s="162">
        <f t="shared" si="235"/>
        <v>0</v>
      </c>
      <c r="V599" s="162">
        <f t="shared" si="236"/>
        <v>0</v>
      </c>
      <c r="W599" s="162">
        <f t="shared" si="237"/>
        <v>0</v>
      </c>
      <c r="X599" s="163">
        <f>IF(P599="nio",0,IF(P599&gt;0,VLOOKUP(I599,'3-Productie normen'!A:N,VLOOKUP(P599,'3-Productie normen'!Q:R,2,FALSE),FALSE)))</f>
        <v>0</v>
      </c>
      <c r="Y599" s="163">
        <f t="shared" si="238"/>
        <v>0</v>
      </c>
      <c r="Z599" s="163">
        <f t="shared" si="239"/>
        <v>0</v>
      </c>
      <c r="AA599" s="163">
        <f t="shared" si="240"/>
        <v>0</v>
      </c>
      <c r="AB599" s="164" t="str">
        <f>VLOOKUP(I599,'3-Productie normen'!A:N,10,FALSE)</f>
        <v>S</v>
      </c>
      <c r="AC599" s="164"/>
      <c r="AE599" s="128">
        <f t="shared" si="241"/>
        <v>24</v>
      </c>
    </row>
    <row r="600" spans="1:31" ht="14.1" customHeight="1">
      <c r="A600" s="145">
        <v>602</v>
      </c>
      <c r="B600" s="662" t="s">
        <v>300</v>
      </c>
      <c r="C600" s="663"/>
      <c r="D600" s="664"/>
      <c r="E600" s="663"/>
      <c r="F600" s="663" t="s">
        <v>1255</v>
      </c>
      <c r="G600" s="662"/>
      <c r="H600" s="662"/>
      <c r="I600" s="665" t="s">
        <v>1256</v>
      </c>
      <c r="J600" s="663" t="s">
        <v>1257</v>
      </c>
      <c r="K600" s="666">
        <v>15</v>
      </c>
      <c r="L600" s="483">
        <v>1</v>
      </c>
      <c r="M600" s="483">
        <v>1</v>
      </c>
      <c r="N600" s="667"/>
      <c r="O600" s="667"/>
      <c r="P600" s="670">
        <v>52</v>
      </c>
      <c r="Q600" s="670"/>
      <c r="R600" s="161"/>
      <c r="S600" s="161"/>
      <c r="T600" s="162" t="e">
        <f t="shared" si="234"/>
        <v>#DIV/0!</v>
      </c>
      <c r="U600" s="162">
        <f t="shared" si="235"/>
        <v>0</v>
      </c>
      <c r="V600" s="162">
        <f t="shared" si="236"/>
        <v>0</v>
      </c>
      <c r="W600" s="162">
        <f t="shared" si="237"/>
        <v>0</v>
      </c>
      <c r="X600" s="163">
        <f>IF(P600="nio",0,IF(P600&gt;0,VLOOKUP(I600,'3-Productie normen'!A:N,VLOOKUP(P600,'3-Productie normen'!Q:R,2,FALSE),FALSE)))</f>
        <v>0</v>
      </c>
      <c r="Y600" s="163">
        <f t="shared" si="238"/>
        <v>0</v>
      </c>
      <c r="Z600" s="163">
        <f t="shared" si="239"/>
        <v>0</v>
      </c>
      <c r="AA600" s="163">
        <f t="shared" si="240"/>
        <v>0</v>
      </c>
      <c r="AB600" s="164" t="str">
        <f>VLOOKUP(I600,'3-Productie normen'!A:N,10,FALSE)</f>
        <v>V</v>
      </c>
      <c r="AC600" s="164"/>
      <c r="AE600" s="128">
        <f t="shared" si="241"/>
        <v>780</v>
      </c>
    </row>
    <row r="601" spans="1:31" ht="14.1" customHeight="1">
      <c r="A601" s="145">
        <v>603</v>
      </c>
      <c r="B601" s="159" t="s">
        <v>300</v>
      </c>
      <c r="C601" s="625"/>
      <c r="D601" s="536"/>
      <c r="E601" s="125" t="s">
        <v>316</v>
      </c>
      <c r="F601" s="125" t="s">
        <v>746</v>
      </c>
      <c r="G601" s="125"/>
      <c r="H601" s="125"/>
      <c r="I601" s="159" t="s">
        <v>749</v>
      </c>
      <c r="J601" s="160" t="s">
        <v>1351</v>
      </c>
      <c r="K601" s="657">
        <v>8.56</v>
      </c>
      <c r="L601" s="483">
        <v>1</v>
      </c>
      <c r="M601" s="483">
        <v>1</v>
      </c>
      <c r="N601" s="483"/>
      <c r="O601" s="483"/>
      <c r="P601" s="670">
        <v>156</v>
      </c>
      <c r="Q601" s="670"/>
      <c r="R601" s="161"/>
      <c r="S601" s="161"/>
      <c r="T601" s="162" t="e">
        <f t="shared" si="226"/>
        <v>#DIV/0!</v>
      </c>
      <c r="U601" s="162">
        <f t="shared" si="227"/>
        <v>0</v>
      </c>
      <c r="V601" s="162">
        <f t="shared" si="228"/>
        <v>0</v>
      </c>
      <c r="W601" s="162">
        <f t="shared" si="229"/>
        <v>0</v>
      </c>
      <c r="X601" s="163">
        <f>IF(P601="nio",0,IF(P601&gt;0,VLOOKUP(I601,'3-Productie normen'!A:N,VLOOKUP(P601,'3-Productie normen'!Q:R,2,FALSE),FALSE)))</f>
        <v>0</v>
      </c>
      <c r="Y601" s="163">
        <f t="shared" si="230"/>
        <v>0</v>
      </c>
      <c r="Z601" s="163">
        <f t="shared" si="231"/>
        <v>0</v>
      </c>
      <c r="AA601" s="163">
        <f t="shared" si="232"/>
        <v>0</v>
      </c>
      <c r="AB601" s="164" t="str">
        <f>VLOOKUP(I601,'3-Productie normen'!A:N,10,FALSE)</f>
        <v>V</v>
      </c>
      <c r="AC601" s="164"/>
      <c r="AE601" s="128">
        <f t="shared" si="225"/>
        <v>1335.3600000000001</v>
      </c>
    </row>
    <row r="602" spans="1:31" s="165" customFormat="1" ht="14.1" customHeight="1">
      <c r="A602" s="145">
        <v>604</v>
      </c>
      <c r="B602" s="159" t="s">
        <v>300</v>
      </c>
      <c r="C602" s="625"/>
      <c r="D602" s="536"/>
      <c r="E602" s="159" t="s">
        <v>314</v>
      </c>
      <c r="F602" s="159" t="s">
        <v>747</v>
      </c>
      <c r="G602" s="159"/>
      <c r="H602" s="159"/>
      <c r="I602" s="159" t="s">
        <v>769</v>
      </c>
      <c r="J602" s="160" t="s">
        <v>1351</v>
      </c>
      <c r="K602" s="545">
        <v>12.38</v>
      </c>
      <c r="L602" s="483">
        <v>1</v>
      </c>
      <c r="M602" s="483">
        <v>1</v>
      </c>
      <c r="N602" s="483"/>
      <c r="O602" s="483"/>
      <c r="P602" s="670">
        <v>104</v>
      </c>
      <c r="Q602" s="670"/>
      <c r="R602" s="161"/>
      <c r="S602" s="161"/>
      <c r="T602" s="162" t="e">
        <f t="shared" ref="T602" si="242">IF(P602="nio",0,IF(P602&gt;0,P602*K602/X602,0))*L602</f>
        <v>#DIV/0!</v>
      </c>
      <c r="U602" s="162">
        <f t="shared" ref="U602" si="243">IF(Q602&gt;0,Q602*K602/Y602,0)*M602</f>
        <v>0</v>
      </c>
      <c r="V602" s="162">
        <f t="shared" ref="V602" si="244">IF(R602&gt;0,R602*K602/Z602,0)*N602</f>
        <v>0</v>
      </c>
      <c r="W602" s="162">
        <f t="shared" ref="W602" si="245">IF(S602&gt;0,S602*K602/AA602,0)*O602</f>
        <v>0</v>
      </c>
      <c r="X602" s="163">
        <f>IF(P602="nio",0,IF(P602&gt;0,VLOOKUP(I602,'3-Productie normen'!A:N,VLOOKUP(P602,'3-Productie normen'!Q:R,2,FALSE),FALSE)))</f>
        <v>0</v>
      </c>
      <c r="Y602" s="163">
        <f t="shared" ref="Y602" si="246">IF(Q602&gt;0,X602*$Y$8,0)</f>
        <v>0</v>
      </c>
      <c r="Z602" s="163">
        <f t="shared" ref="Z602" si="247">IF(R602&gt;0,X602*$Z$8,0)</f>
        <v>0</v>
      </c>
      <c r="AA602" s="163">
        <f t="shared" ref="AA602" si="248">IF(S602&gt;0,X602*$AA$8,0)</f>
        <v>0</v>
      </c>
      <c r="AB602" s="164" t="str">
        <f>VLOOKUP(I602,'3-Productie normen'!A:N,10,FALSE)</f>
        <v>B</v>
      </c>
      <c r="AC602" s="164"/>
      <c r="AD602" s="4"/>
      <c r="AE602" s="128">
        <f t="shared" si="225"/>
        <v>1287.52</v>
      </c>
    </row>
    <row r="603" spans="1:31" ht="14.1" customHeight="1">
      <c r="A603" s="145">
        <v>605</v>
      </c>
      <c r="B603" s="159" t="s">
        <v>300</v>
      </c>
      <c r="C603" s="625"/>
      <c r="D603" s="536"/>
      <c r="E603" s="159" t="s">
        <v>368</v>
      </c>
      <c r="F603" s="159" t="s">
        <v>748</v>
      </c>
      <c r="G603" s="125"/>
      <c r="H603" s="125"/>
      <c r="I603" s="169" t="s">
        <v>17</v>
      </c>
      <c r="J603" s="661" t="s">
        <v>1351</v>
      </c>
      <c r="K603" s="545">
        <v>1.31</v>
      </c>
      <c r="L603" s="483">
        <v>1</v>
      </c>
      <c r="M603" s="483">
        <v>1</v>
      </c>
      <c r="N603" s="483"/>
      <c r="O603" s="483"/>
      <c r="P603" s="670">
        <v>255</v>
      </c>
      <c r="Q603" s="670"/>
      <c r="R603" s="161"/>
      <c r="S603" s="161"/>
      <c r="T603" s="162" t="e">
        <f>IF(P603="nio",0,IF(P603&gt;0,P603*K603/X603,0))*L603</f>
        <v>#DIV/0!</v>
      </c>
      <c r="U603" s="162">
        <f>IF(Q603&gt;0,Q603*K603/Y603,0)*M603</f>
        <v>0</v>
      </c>
      <c r="V603" s="162">
        <f>IF(R603&gt;0,R603*K603/Z603,0)*N603</f>
        <v>0</v>
      </c>
      <c r="W603" s="162">
        <f>IF(S603&gt;0,S603*K603/AA603,0)*O603</f>
        <v>0</v>
      </c>
      <c r="X603" s="163">
        <f>IF(P603="nio",0,IF(P603&gt;0,VLOOKUP(I603,'3-Productie normen'!A:N,VLOOKUP(P603,'3-Productie normen'!Q:R,2,FALSE),FALSE)))</f>
        <v>0</v>
      </c>
      <c r="Y603" s="163">
        <f>IF(Q603&gt;0,X603*$Y$8,0)</f>
        <v>0</v>
      </c>
      <c r="Z603" s="163">
        <f>IF(R603&gt;0,X603*$Z$8,0)</f>
        <v>0</v>
      </c>
      <c r="AA603" s="163">
        <f>IF(S603&gt;0,X603*$AA$8,0)</f>
        <v>0</v>
      </c>
      <c r="AB603" s="164" t="str">
        <f>VLOOKUP(I603,'3-Productie normen'!A:N,10,FALSE)</f>
        <v>S</v>
      </c>
      <c r="AC603" s="164"/>
      <c r="AE603" s="128">
        <f t="shared" si="225"/>
        <v>334.05</v>
      </c>
    </row>
    <row r="604" spans="1:31" ht="14.1" customHeight="1">
      <c r="A604" s="145">
        <v>606</v>
      </c>
      <c r="B604" s="159" t="s">
        <v>300</v>
      </c>
      <c r="C604" s="625"/>
      <c r="D604" s="536"/>
      <c r="E604" s="160" t="s">
        <v>466</v>
      </c>
      <c r="F604" s="160" t="s">
        <v>650</v>
      </c>
      <c r="G604" s="125"/>
      <c r="H604" s="125"/>
      <c r="I604" s="167" t="s">
        <v>217</v>
      </c>
      <c r="J604" s="661" t="s">
        <v>1351</v>
      </c>
      <c r="K604" s="545">
        <v>2.4700000000000002</v>
      </c>
      <c r="L604" s="483">
        <v>1</v>
      </c>
      <c r="M604" s="483">
        <v>1</v>
      </c>
      <c r="N604" s="483"/>
      <c r="O604" s="483"/>
      <c r="P604" s="670">
        <v>255</v>
      </c>
      <c r="Q604" s="670"/>
      <c r="R604" s="161"/>
      <c r="S604" s="161"/>
      <c r="T604" s="162" t="e">
        <f>IF(P604="nio",0,IF(P604&gt;0,P604*K604/X604,0))*L604</f>
        <v>#DIV/0!</v>
      </c>
      <c r="U604" s="162">
        <f>IF(Q604&gt;0,Q604*K604/Y604,0)*M604</f>
        <v>0</v>
      </c>
      <c r="V604" s="162">
        <f>IF(R604&gt;0,R604*K604/Z604,0)*N604</f>
        <v>0</v>
      </c>
      <c r="W604" s="162">
        <f>IF(S604&gt;0,S604*K604/AA604,0)*O604</f>
        <v>0</v>
      </c>
      <c r="X604" s="163">
        <f>IF(P604="nio",0,IF(P604&gt;0,VLOOKUP(I604,'3-Productie normen'!A:N,VLOOKUP(P604,'3-Productie normen'!Q:R,2,FALSE),FALSE)))</f>
        <v>0</v>
      </c>
      <c r="Y604" s="163">
        <f>IF(Q604&gt;0,X604*$Y$8,0)</f>
        <v>0</v>
      </c>
      <c r="Z604" s="163">
        <f>IF(R604&gt;0,X604*$Z$8,0)</f>
        <v>0</v>
      </c>
      <c r="AA604" s="163">
        <f>IF(S604&gt;0,X604*$AA$8,0)</f>
        <v>0</v>
      </c>
      <c r="AB604" s="164" t="str">
        <f>VLOOKUP(I604,'3-Productie normen'!A:N,10,FALSE)</f>
        <v>V</v>
      </c>
      <c r="AC604" s="164"/>
      <c r="AE604" s="128">
        <f t="shared" si="225"/>
        <v>629.85</v>
      </c>
    </row>
    <row r="605" spans="1:31" ht="14.1" customHeight="1">
      <c r="A605" s="145">
        <v>607</v>
      </c>
      <c r="B605" s="662" t="s">
        <v>1353</v>
      </c>
      <c r="C605" s="663"/>
      <c r="D605" s="664"/>
      <c r="E605" s="663"/>
      <c r="F605" s="663" t="s">
        <v>1255</v>
      </c>
      <c r="G605" s="662"/>
      <c r="H605" s="662"/>
      <c r="I605" s="665" t="s">
        <v>1256</v>
      </c>
      <c r="J605" s="663" t="s">
        <v>1257</v>
      </c>
      <c r="K605" s="666">
        <v>15</v>
      </c>
      <c r="L605" s="483">
        <v>1</v>
      </c>
      <c r="M605" s="483">
        <v>1</v>
      </c>
      <c r="N605" s="667"/>
      <c r="O605" s="667"/>
      <c r="P605" s="670">
        <v>52</v>
      </c>
      <c r="Q605" s="670"/>
      <c r="R605" s="161"/>
      <c r="S605" s="161"/>
      <c r="T605" s="162" t="e">
        <f t="shared" ref="T605" si="249">IF(P605="nio",0,IF(P605&gt;0,P605*K605/X605,0))*L605</f>
        <v>#DIV/0!</v>
      </c>
      <c r="U605" s="162">
        <f t="shared" ref="U605" si="250">IF(Q605&gt;0,Q605*K605/Y605,0)*M605</f>
        <v>0</v>
      </c>
      <c r="V605" s="162">
        <f t="shared" ref="V605" si="251">IF(R605&gt;0,R605*K605/Z605,0)*N605</f>
        <v>0</v>
      </c>
      <c r="W605" s="162">
        <f t="shared" ref="W605" si="252">IF(S605&gt;0,S605*K605/AA605,0)*O605</f>
        <v>0</v>
      </c>
      <c r="X605" s="163">
        <f>IF(P605="nio",0,IF(P605&gt;0,VLOOKUP(I605,'3-Productie normen'!A:N,VLOOKUP(P605,'3-Productie normen'!Q:R,2,FALSE),FALSE)))</f>
        <v>0</v>
      </c>
      <c r="Y605" s="163">
        <f t="shared" ref="Y605" si="253">IF(Q605&gt;0,X605*$Y$8,0)</f>
        <v>0</v>
      </c>
      <c r="Z605" s="163">
        <f t="shared" ref="Z605" si="254">IF(R605&gt;0,X605*$Z$8,0)</f>
        <v>0</v>
      </c>
      <c r="AA605" s="163">
        <f t="shared" ref="AA605" si="255">IF(S605&gt;0,X605*$AA$8,0)</f>
        <v>0</v>
      </c>
      <c r="AB605" s="164" t="str">
        <f>VLOOKUP(I605,'3-Productie normen'!A:N,10,FALSE)</f>
        <v>V</v>
      </c>
      <c r="AC605" s="164"/>
      <c r="AE605" s="128">
        <f t="shared" si="225"/>
        <v>780</v>
      </c>
    </row>
    <row r="606" spans="1:31" ht="14.1" customHeight="1">
      <c r="A606" s="145">
        <v>608</v>
      </c>
      <c r="B606" s="159" t="s">
        <v>1353</v>
      </c>
      <c r="C606" s="625"/>
      <c r="D606" s="536">
        <v>412</v>
      </c>
      <c r="E606" s="160" t="s">
        <v>466</v>
      </c>
      <c r="F606" s="160" t="s">
        <v>650</v>
      </c>
      <c r="G606" s="125"/>
      <c r="H606" s="125"/>
      <c r="I606" s="213" t="s">
        <v>217</v>
      </c>
      <c r="J606" s="661" t="s">
        <v>651</v>
      </c>
      <c r="K606" s="545">
        <v>3</v>
      </c>
      <c r="L606" s="483">
        <v>1</v>
      </c>
      <c r="M606" s="483">
        <v>1</v>
      </c>
      <c r="N606" s="483"/>
      <c r="O606" s="483"/>
      <c r="P606" s="670">
        <v>255</v>
      </c>
      <c r="Q606" s="670"/>
      <c r="R606" s="161"/>
      <c r="S606" s="161"/>
      <c r="T606" s="162" t="e">
        <f>IF(P606="nio",0,IF(P606&gt;0,P606*K606/X606,0))*L606</f>
        <v>#DIV/0!</v>
      </c>
      <c r="U606" s="162">
        <f>IF(Q606&gt;0,Q606*K606/Y606,0)*M606</f>
        <v>0</v>
      </c>
      <c r="V606" s="162">
        <f>IF(R606&gt;0,R606*K606/Z606,0)*N606</f>
        <v>0</v>
      </c>
      <c r="W606" s="162">
        <f>IF(S606&gt;0,S606*K606/AA606,0)*O606</f>
        <v>0</v>
      </c>
      <c r="X606" s="163">
        <f>IF(P606="nio",0,IF(P606&gt;0,VLOOKUP(I606,'3-Productie normen'!A:N,VLOOKUP(P606,'3-Productie normen'!Q:R,2,FALSE),FALSE)))</f>
        <v>0</v>
      </c>
      <c r="Y606" s="163">
        <f>IF(Q606&gt;0,X606*$Y$8,0)</f>
        <v>0</v>
      </c>
      <c r="Z606" s="163">
        <f>IF(R606&gt;0,X606*$Z$8,0)</f>
        <v>0</v>
      </c>
      <c r="AA606" s="163">
        <f>IF(S606&gt;0,X606*$AA$8,0)</f>
        <v>0</v>
      </c>
      <c r="AB606" s="164" t="str">
        <f>VLOOKUP(I606,'3-Productie normen'!A:N,10,FALSE)</f>
        <v>V</v>
      </c>
      <c r="AC606" s="164"/>
      <c r="AE606" s="128">
        <f t="shared" si="225"/>
        <v>765</v>
      </c>
    </row>
    <row r="607" spans="1:31" ht="14.1" customHeight="1">
      <c r="A607" s="145">
        <v>609</v>
      </c>
      <c r="B607" s="159" t="s">
        <v>1353</v>
      </c>
      <c r="C607" s="625"/>
      <c r="D607" s="536">
        <v>412</v>
      </c>
      <c r="E607" s="160" t="s">
        <v>314</v>
      </c>
      <c r="F607" s="160" t="s">
        <v>747</v>
      </c>
      <c r="G607" s="125"/>
      <c r="H607" s="125"/>
      <c r="I607" s="213" t="s">
        <v>769</v>
      </c>
      <c r="J607" s="160" t="s">
        <v>651</v>
      </c>
      <c r="K607" s="545">
        <v>15</v>
      </c>
      <c r="L607" s="483">
        <v>1</v>
      </c>
      <c r="M607" s="483">
        <v>1</v>
      </c>
      <c r="N607" s="483"/>
      <c r="O607" s="483"/>
      <c r="P607" s="670">
        <v>104</v>
      </c>
      <c r="Q607" s="670"/>
      <c r="R607" s="161"/>
      <c r="S607" s="161"/>
      <c r="T607" s="162" t="e">
        <f>IF(P607="nio",0,IF(P607&gt;0,P607*K607/X607,0))*L607</f>
        <v>#DIV/0!</v>
      </c>
      <c r="U607" s="162">
        <f>IF(Q607&gt;0,Q607*K607/Y607,0)*M607</f>
        <v>0</v>
      </c>
      <c r="V607" s="162">
        <f>IF(R607&gt;0,R607*K607/Z607,0)*N607</f>
        <v>0</v>
      </c>
      <c r="W607" s="162">
        <f>IF(S607&gt;0,S607*K607/AA607,0)*O607</f>
        <v>0</v>
      </c>
      <c r="X607" s="163">
        <f>IF(P607="nio",0,IF(P607&gt;0,VLOOKUP(I607,'3-Productie normen'!A:N,VLOOKUP(P607,'3-Productie normen'!Q:R,2,FALSE),FALSE)))</f>
        <v>0</v>
      </c>
      <c r="Y607" s="163">
        <f>IF(Q607&gt;0,X607*$Y$8,0)</f>
        <v>0</v>
      </c>
      <c r="Z607" s="163">
        <f>IF(R607&gt;0,X607*$Z$8,0)</f>
        <v>0</v>
      </c>
      <c r="AA607" s="163">
        <f>IF(S607&gt;0,X607*$AA$8,0)</f>
        <v>0</v>
      </c>
      <c r="AB607" s="164" t="str">
        <f>VLOOKUP(I607,'3-Productie normen'!A:N,10,FALSE)</f>
        <v>B</v>
      </c>
      <c r="AC607" s="164"/>
      <c r="AE607" s="128">
        <f t="shared" si="225"/>
        <v>1560</v>
      </c>
    </row>
    <row r="608" spans="1:31" ht="14.1" customHeight="1">
      <c r="A608" s="145">
        <v>610</v>
      </c>
      <c r="B608" s="159" t="s">
        <v>1353</v>
      </c>
      <c r="C608" s="625"/>
      <c r="D608" s="536">
        <v>412</v>
      </c>
      <c r="E608" s="160" t="s">
        <v>320</v>
      </c>
      <c r="F608" s="160" t="s">
        <v>748</v>
      </c>
      <c r="G608" s="125"/>
      <c r="H608" s="125"/>
      <c r="I608" s="213" t="s">
        <v>17</v>
      </c>
      <c r="J608" s="160" t="s">
        <v>651</v>
      </c>
      <c r="K608" s="545">
        <v>2</v>
      </c>
      <c r="L608" s="483">
        <v>1</v>
      </c>
      <c r="M608" s="483">
        <v>1</v>
      </c>
      <c r="N608" s="483"/>
      <c r="O608" s="483"/>
      <c r="P608" s="670">
        <v>255</v>
      </c>
      <c r="Q608" s="670"/>
      <c r="R608" s="161"/>
      <c r="S608" s="161"/>
      <c r="T608" s="162" t="e">
        <f>IF(P608="nio",0,IF(P608&gt;0,P608*K608/X608,0))*L608</f>
        <v>#DIV/0!</v>
      </c>
      <c r="U608" s="162">
        <f>IF(Q608&gt;0,Q608*K608/Y608,0)*M608</f>
        <v>0</v>
      </c>
      <c r="V608" s="162">
        <f>IF(R608&gt;0,R608*K608/Z608,0)*N608</f>
        <v>0</v>
      </c>
      <c r="W608" s="162">
        <f>IF(S608&gt;0,S608*K608/AA608,0)*O608</f>
        <v>0</v>
      </c>
      <c r="X608" s="163">
        <f>IF(P608="nio",0,IF(P608&gt;0,VLOOKUP(I608,'3-Productie normen'!A:N,VLOOKUP(P608,'3-Productie normen'!Q:R,2,FALSE),FALSE)))</f>
        <v>0</v>
      </c>
      <c r="Y608" s="163">
        <f>IF(Q608&gt;0,X608*$Y$8,0)</f>
        <v>0</v>
      </c>
      <c r="Z608" s="163">
        <f>IF(R608&gt;0,X608*$Z$8,0)</f>
        <v>0</v>
      </c>
      <c r="AA608" s="163">
        <f>IF(S608&gt;0,X608*$AA$8,0)</f>
        <v>0</v>
      </c>
      <c r="AB608" s="164" t="str">
        <f>VLOOKUP(I608,'3-Productie normen'!A:N,10,FALSE)</f>
        <v>S</v>
      </c>
      <c r="AC608" s="164"/>
      <c r="AE608" s="128">
        <f t="shared" si="225"/>
        <v>510</v>
      </c>
    </row>
    <row r="609" spans="1:31" s="165" customFormat="1" ht="14.1" customHeight="1">
      <c r="A609" s="145">
        <v>611</v>
      </c>
      <c r="B609" s="159" t="s">
        <v>1353</v>
      </c>
      <c r="C609" s="625"/>
      <c r="D609" s="536">
        <v>412</v>
      </c>
      <c r="E609" s="159" t="s">
        <v>673</v>
      </c>
      <c r="F609" s="159" t="s">
        <v>749</v>
      </c>
      <c r="G609" s="159"/>
      <c r="H609" s="159"/>
      <c r="I609" s="159" t="s">
        <v>105</v>
      </c>
      <c r="J609" s="160" t="s">
        <v>651</v>
      </c>
      <c r="K609" s="545">
        <v>40</v>
      </c>
      <c r="L609" s="483">
        <v>1</v>
      </c>
      <c r="M609" s="483">
        <v>1</v>
      </c>
      <c r="N609" s="483"/>
      <c r="O609" s="483"/>
      <c r="P609" s="670">
        <v>156</v>
      </c>
      <c r="Q609" s="670"/>
      <c r="R609" s="161"/>
      <c r="S609" s="161"/>
      <c r="T609" s="162" t="e">
        <f t="shared" ref="T609" si="256">IF(P609="nio",0,IF(P609&gt;0,P609*K609/X609,0))*L609</f>
        <v>#DIV/0!</v>
      </c>
      <c r="U609" s="162">
        <f t="shared" ref="U609" si="257">IF(Q609&gt;0,Q609*K609/Y609,0)*M609</f>
        <v>0</v>
      </c>
      <c r="V609" s="162">
        <f t="shared" ref="V609" si="258">IF(R609&gt;0,R609*K609/Z609,0)*N609</f>
        <v>0</v>
      </c>
      <c r="W609" s="162">
        <f t="shared" ref="W609" si="259">IF(S609&gt;0,S609*K609/AA609,0)*O609</f>
        <v>0</v>
      </c>
      <c r="X609" s="163">
        <f>IF(P609="nio",0,IF(P609&gt;0,VLOOKUP(I609,'3-Productie normen'!A:N,VLOOKUP(P609,'3-Productie normen'!Q:R,2,FALSE),FALSE)))</f>
        <v>0</v>
      </c>
      <c r="Y609" s="163">
        <f t="shared" ref="Y609" si="260">IF(Q609&gt;0,X609*$Y$8,0)</f>
        <v>0</v>
      </c>
      <c r="Z609" s="163">
        <f t="shared" ref="Z609" si="261">IF(R609&gt;0,X609*$Z$8,0)</f>
        <v>0</v>
      </c>
      <c r="AA609" s="163">
        <f t="shared" ref="AA609" si="262">IF(S609&gt;0,X609*$AA$8,0)</f>
        <v>0</v>
      </c>
      <c r="AB609" s="164" t="str">
        <f>VLOOKUP(I609,'3-Productie normen'!A:N,10,FALSE)</f>
        <v>V</v>
      </c>
      <c r="AC609" s="164"/>
      <c r="AD609" s="4"/>
      <c r="AE609" s="128">
        <f t="shared" si="225"/>
        <v>6240</v>
      </c>
    </row>
    <row r="610" spans="1:31" ht="14.1" customHeight="1">
      <c r="A610" s="145">
        <v>612</v>
      </c>
      <c r="B610" s="159" t="s">
        <v>1353</v>
      </c>
      <c r="C610" s="659"/>
      <c r="D610" s="660"/>
      <c r="E610" s="661" t="s">
        <v>1356</v>
      </c>
      <c r="F610" s="661" t="s">
        <v>675</v>
      </c>
      <c r="G610" s="125"/>
      <c r="H610" s="125"/>
      <c r="I610" s="159" t="s">
        <v>766</v>
      </c>
      <c r="J610" s="661" t="s">
        <v>1315</v>
      </c>
      <c r="K610" s="673">
        <v>36</v>
      </c>
      <c r="L610" s="483">
        <v>1</v>
      </c>
      <c r="M610" s="483">
        <v>1</v>
      </c>
      <c r="N610" s="483"/>
      <c r="O610" s="483"/>
      <c r="P610" s="670">
        <v>255</v>
      </c>
      <c r="Q610" s="670"/>
      <c r="R610" s="161"/>
      <c r="S610" s="161"/>
      <c r="T610" s="162" t="e">
        <f>IF(P610="nio",0,IF(P610&gt;0,P610*K610/X610,0))*L610</f>
        <v>#DIV/0!</v>
      </c>
      <c r="U610" s="162">
        <f>IF(Q610&gt;0,Q610*K610/Y610,0)*M610</f>
        <v>0</v>
      </c>
      <c r="V610" s="162">
        <f>IF(R610&gt;0,R610*K610/Z610,0)*N610</f>
        <v>0</v>
      </c>
      <c r="W610" s="162">
        <f>IF(S610&gt;0,S610*K610/AA610,0)*O610</f>
        <v>0</v>
      </c>
      <c r="X610" s="163">
        <f>IF(P610="nio",0,IF(P610&gt;0,VLOOKUP(I610,'3-Productie normen'!A:N,VLOOKUP(P610,'3-Productie normen'!Q:R,2,FALSE),FALSE)))</f>
        <v>0</v>
      </c>
      <c r="Y610" s="163">
        <f>IF(Q610&gt;0,X610*$Y$8,0)</f>
        <v>0</v>
      </c>
      <c r="Z610" s="163">
        <f>IF(R610&gt;0,X610*$Z$8,0)</f>
        <v>0</v>
      </c>
      <c r="AA610" s="163">
        <f>IF(S610&gt;0,X610*$AA$8,0)</f>
        <v>0</v>
      </c>
      <c r="AB610" s="164" t="str">
        <f>VLOOKUP(I610,'3-Productie normen'!A:N,10,FALSE)</f>
        <v>V</v>
      </c>
      <c r="AC610" s="164"/>
      <c r="AE610" s="128">
        <f t="shared" si="225"/>
        <v>9180</v>
      </c>
    </row>
    <row r="611" spans="1:31" ht="14.1" customHeight="1">
      <c r="A611" s="145">
        <v>613</v>
      </c>
      <c r="B611" s="159" t="s">
        <v>1353</v>
      </c>
      <c r="C611" s="659"/>
      <c r="D611" s="660"/>
      <c r="E611" s="661" t="s">
        <v>1357</v>
      </c>
      <c r="F611" s="661" t="s">
        <v>315</v>
      </c>
      <c r="G611" s="125"/>
      <c r="H611" s="125"/>
      <c r="I611" s="169" t="s">
        <v>769</v>
      </c>
      <c r="J611" s="661" t="s">
        <v>1315</v>
      </c>
      <c r="K611" s="673">
        <v>36</v>
      </c>
      <c r="L611" s="483">
        <v>1</v>
      </c>
      <c r="M611" s="483">
        <v>1</v>
      </c>
      <c r="N611" s="483"/>
      <c r="O611" s="483"/>
      <c r="P611" s="670">
        <v>104</v>
      </c>
      <c r="Q611" s="670"/>
      <c r="R611" s="161"/>
      <c r="S611" s="161"/>
      <c r="T611" s="162" t="e">
        <f>IF(P611="nio",0,IF(P611&gt;0,P611*K611/X611,0))*L611</f>
        <v>#DIV/0!</v>
      </c>
      <c r="U611" s="162">
        <f>IF(Q611&gt;0,Q611*K611/Y611,0)*M611</f>
        <v>0</v>
      </c>
      <c r="V611" s="162">
        <f>IF(R611&gt;0,R611*K611/Z611,0)*N611</f>
        <v>0</v>
      </c>
      <c r="W611" s="162">
        <f>IF(S611&gt;0,S611*K611/AA611,0)*O611</f>
        <v>0</v>
      </c>
      <c r="X611" s="163">
        <f>IF(P611="nio",0,IF(P611&gt;0,VLOOKUP(I611,'3-Productie normen'!A:N,VLOOKUP(P611,'3-Productie normen'!Q:R,2,FALSE),FALSE)))</f>
        <v>0</v>
      </c>
      <c r="Y611" s="163">
        <f>IF(Q611&gt;0,X611*$Y$8,0)</f>
        <v>0</v>
      </c>
      <c r="Z611" s="163">
        <f>IF(R611&gt;0,X611*$Z$8,0)</f>
        <v>0</v>
      </c>
      <c r="AA611" s="163">
        <f>IF(S611&gt;0,X611*$AA$8,0)</f>
        <v>0</v>
      </c>
      <c r="AB611" s="164" t="str">
        <f>VLOOKUP(I611,'3-Productie normen'!A:N,10,FALSE)</f>
        <v>B</v>
      </c>
      <c r="AC611" s="164"/>
      <c r="AE611" s="128">
        <f t="shared" si="225"/>
        <v>3744</v>
      </c>
    </row>
    <row r="612" spans="1:31" ht="14.1" customHeight="1">
      <c r="A612" s="145">
        <v>614</v>
      </c>
      <c r="B612" s="159" t="s">
        <v>1353</v>
      </c>
      <c r="C612" s="659"/>
      <c r="D612" s="660"/>
      <c r="E612" s="661" t="s">
        <v>1358</v>
      </c>
      <c r="F612" s="661" t="s">
        <v>315</v>
      </c>
      <c r="G612" s="125"/>
      <c r="H612" s="125"/>
      <c r="I612" s="213" t="s">
        <v>769</v>
      </c>
      <c r="J612" s="661" t="s">
        <v>1315</v>
      </c>
      <c r="K612" s="673">
        <v>36</v>
      </c>
      <c r="L612" s="483">
        <v>1</v>
      </c>
      <c r="M612" s="483">
        <v>1</v>
      </c>
      <c r="N612" s="483"/>
      <c r="O612" s="483"/>
      <c r="P612" s="670">
        <v>104</v>
      </c>
      <c r="Q612" s="670"/>
      <c r="R612" s="161"/>
      <c r="S612" s="161"/>
      <c r="T612" s="162" t="e">
        <f>IF(P612="nio",0,IF(P612&gt;0,P612*K612/X612,0))*L612</f>
        <v>#DIV/0!</v>
      </c>
      <c r="U612" s="162">
        <f>IF(Q612&gt;0,Q612*K612/Y612,0)*M612</f>
        <v>0</v>
      </c>
      <c r="V612" s="162">
        <f>IF(R612&gt;0,R612*K612/Z612,0)*N612</f>
        <v>0</v>
      </c>
      <c r="W612" s="162">
        <f>IF(S612&gt;0,S612*K612/AA612,0)*O612</f>
        <v>0</v>
      </c>
      <c r="X612" s="163">
        <f>IF(P612="nio",0,IF(P612&gt;0,VLOOKUP(I612,'3-Productie normen'!A:N,VLOOKUP(P612,'3-Productie normen'!Q:R,2,FALSE),FALSE)))</f>
        <v>0</v>
      </c>
      <c r="Y612" s="163">
        <f>IF(Q612&gt;0,X612*$Y$8,0)</f>
        <v>0</v>
      </c>
      <c r="Z612" s="163">
        <f>IF(R612&gt;0,X612*$Z$8,0)</f>
        <v>0</v>
      </c>
      <c r="AA612" s="163">
        <f>IF(S612&gt;0,X612*$AA$8,0)</f>
        <v>0</v>
      </c>
      <c r="AB612" s="164" t="str">
        <f>VLOOKUP(I612,'3-Productie normen'!A:N,10,FALSE)</f>
        <v>B</v>
      </c>
      <c r="AC612" s="164"/>
      <c r="AE612" s="128">
        <f t="shared" si="225"/>
        <v>3744</v>
      </c>
    </row>
    <row r="613" spans="1:31" ht="14.1" customHeight="1">
      <c r="A613" s="145">
        <v>615</v>
      </c>
      <c r="B613" s="662" t="s">
        <v>303</v>
      </c>
      <c r="C613" s="663"/>
      <c r="D613" s="664"/>
      <c r="E613" s="663"/>
      <c r="F613" s="663" t="s">
        <v>1255</v>
      </c>
      <c r="G613" s="662"/>
      <c r="H613" s="662"/>
      <c r="I613" s="665" t="s">
        <v>1256</v>
      </c>
      <c r="J613" s="663" t="s">
        <v>1257</v>
      </c>
      <c r="K613" s="666">
        <v>15</v>
      </c>
      <c r="L613" s="483">
        <v>1</v>
      </c>
      <c r="M613" s="483">
        <v>1</v>
      </c>
      <c r="N613" s="667"/>
      <c r="O613" s="667"/>
      <c r="P613" s="670">
        <v>52</v>
      </c>
      <c r="Q613" s="670"/>
      <c r="R613" s="161"/>
      <c r="S613" s="161"/>
      <c r="T613" s="162" t="e">
        <f t="shared" ref="T613" si="263">IF(P613="nio",0,IF(P613&gt;0,P613*K613/X613,0))*L613</f>
        <v>#DIV/0!</v>
      </c>
      <c r="U613" s="162">
        <f t="shared" ref="U613" si="264">IF(Q613&gt;0,Q613*K613/Y613,0)*M613</f>
        <v>0</v>
      </c>
      <c r="V613" s="162">
        <f t="shared" ref="V613" si="265">IF(R613&gt;0,R613*K613/Z613,0)*N613</f>
        <v>0</v>
      </c>
      <c r="W613" s="162">
        <f t="shared" ref="W613" si="266">IF(S613&gt;0,S613*K613/AA613,0)*O613</f>
        <v>0</v>
      </c>
      <c r="X613" s="163">
        <f>IF(P613="nio",0,IF(P613&gt;0,VLOOKUP(I613,'3-Productie normen'!A:N,VLOOKUP(P613,'3-Productie normen'!Q:R,2,FALSE),FALSE)))</f>
        <v>0</v>
      </c>
      <c r="Y613" s="163">
        <f t="shared" ref="Y613" si="267">IF(Q613&gt;0,X613*$Y$8,0)</f>
        <v>0</v>
      </c>
      <c r="Z613" s="163">
        <f t="shared" ref="Z613" si="268">IF(R613&gt;0,X613*$Z$8,0)</f>
        <v>0</v>
      </c>
      <c r="AA613" s="163">
        <f t="shared" ref="AA613" si="269">IF(S613&gt;0,X613*$AA$8,0)</f>
        <v>0</v>
      </c>
      <c r="AB613" s="164" t="str">
        <f>VLOOKUP(I613,'3-Productie normen'!A:N,10,FALSE)</f>
        <v>V</v>
      </c>
      <c r="AC613" s="164"/>
      <c r="AE613" s="128">
        <f t="shared" ref="AE613" si="270">SUM(P613:S613)*K613</f>
        <v>780</v>
      </c>
    </row>
    <row r="614" spans="1:31" ht="14.1" customHeight="1">
      <c r="A614" s="145">
        <v>616</v>
      </c>
      <c r="B614" s="159" t="s">
        <v>303</v>
      </c>
      <c r="C614" s="659"/>
      <c r="D614" s="660">
        <v>423</v>
      </c>
      <c r="E614" s="661" t="s">
        <v>518</v>
      </c>
      <c r="F614" s="661" t="s">
        <v>747</v>
      </c>
      <c r="G614" s="125"/>
      <c r="H614" s="125"/>
      <c r="I614" s="213" t="s">
        <v>769</v>
      </c>
      <c r="J614" s="661" t="s">
        <v>1315</v>
      </c>
      <c r="K614" s="673">
        <v>72</v>
      </c>
      <c r="L614" s="483">
        <v>1</v>
      </c>
      <c r="M614" s="483">
        <v>1</v>
      </c>
      <c r="N614" s="483"/>
      <c r="O614" s="483"/>
      <c r="P614" s="670">
        <v>104</v>
      </c>
      <c r="Q614" s="670"/>
      <c r="R614" s="161"/>
      <c r="S614" s="161"/>
      <c r="T614" s="162" t="e">
        <f>IF(P614="nio",0,IF(P614&gt;0,P614*K614/X614,0))*L614</f>
        <v>#DIV/0!</v>
      </c>
      <c r="U614" s="162">
        <f>IF(Q614&gt;0,Q614*K614/Y614,0)*M614</f>
        <v>0</v>
      </c>
      <c r="V614" s="162">
        <f>IF(R614&gt;0,R614*K614/Z614,0)*N614</f>
        <v>0</v>
      </c>
      <c r="W614" s="162">
        <f>IF(S614&gt;0,S614*K614/AA614,0)*O614</f>
        <v>0</v>
      </c>
      <c r="X614" s="163">
        <f>IF(P614="nio",0,IF(P614&gt;0,VLOOKUP(I614,'3-Productie normen'!A:N,VLOOKUP(P614,'3-Productie normen'!Q:R,2,FALSE),FALSE)))</f>
        <v>0</v>
      </c>
      <c r="Y614" s="163">
        <f>IF(Q614&gt;0,X614*$Y$8,0)</f>
        <v>0</v>
      </c>
      <c r="Z614" s="163">
        <f>IF(R614&gt;0,X614*$Z$8,0)</f>
        <v>0</v>
      </c>
      <c r="AA614" s="163">
        <f>IF(S614&gt;0,X614*$AA$8,0)</f>
        <v>0</v>
      </c>
      <c r="AB614" s="164" t="str">
        <f>VLOOKUP(I614,'3-Productie normen'!A:N,10,FALSE)</f>
        <v>B</v>
      </c>
      <c r="AC614" s="164"/>
      <c r="AE614" s="128">
        <f t="shared" si="225"/>
        <v>7488</v>
      </c>
    </row>
    <row r="615" spans="1:31" s="165" customFormat="1" ht="14.1" customHeight="1">
      <c r="A615" s="145">
        <v>617</v>
      </c>
      <c r="B615" s="159" t="s">
        <v>303</v>
      </c>
      <c r="C615" s="625"/>
      <c r="D615" s="536">
        <v>423</v>
      </c>
      <c r="E615" s="159" t="s">
        <v>320</v>
      </c>
      <c r="F615" s="159" t="s">
        <v>748</v>
      </c>
      <c r="G615" s="159"/>
      <c r="H615" s="159"/>
      <c r="I615" s="159" t="s">
        <v>17</v>
      </c>
      <c r="J615" s="160" t="s">
        <v>1315</v>
      </c>
      <c r="K615" s="545">
        <v>16</v>
      </c>
      <c r="L615" s="483">
        <v>1</v>
      </c>
      <c r="M615" s="483">
        <v>1</v>
      </c>
      <c r="N615" s="483"/>
      <c r="O615" s="483"/>
      <c r="P615" s="670">
        <v>255</v>
      </c>
      <c r="Q615" s="670"/>
      <c r="R615" s="161"/>
      <c r="S615" s="161"/>
      <c r="T615" s="162" t="e">
        <f t="shared" ref="T615" si="271">IF(P615="nio",0,IF(P615&gt;0,P615*K615/X615,0))*L615</f>
        <v>#DIV/0!</v>
      </c>
      <c r="U615" s="162">
        <f t="shared" ref="U615" si="272">IF(Q615&gt;0,Q615*K615/Y615,0)*M615</f>
        <v>0</v>
      </c>
      <c r="V615" s="162">
        <f t="shared" ref="V615" si="273">IF(R615&gt;0,R615*K615/Z615,0)*N615</f>
        <v>0</v>
      </c>
      <c r="W615" s="162">
        <f t="shared" ref="W615" si="274">IF(S615&gt;0,S615*K615/AA615,0)*O615</f>
        <v>0</v>
      </c>
      <c r="X615" s="163">
        <f>IF(P615="nio",0,IF(P615&gt;0,VLOOKUP(I615,'3-Productie normen'!A:N,VLOOKUP(P615,'3-Productie normen'!Q:R,2,FALSE),FALSE)))</f>
        <v>0</v>
      </c>
      <c r="Y615" s="163">
        <f t="shared" ref="Y615" si="275">IF(Q615&gt;0,X615*$Y$8,0)</f>
        <v>0</v>
      </c>
      <c r="Z615" s="163">
        <f t="shared" ref="Z615" si="276">IF(R615&gt;0,X615*$Z$8,0)</f>
        <v>0</v>
      </c>
      <c r="AA615" s="163">
        <f t="shared" ref="AA615" si="277">IF(S615&gt;0,X615*$AA$8,0)</f>
        <v>0</v>
      </c>
      <c r="AB615" s="164" t="str">
        <f>VLOOKUP(I615,'3-Productie normen'!A:N,10,FALSE)</f>
        <v>S</v>
      </c>
      <c r="AC615" s="164"/>
      <c r="AD615" s="4"/>
      <c r="AE615" s="128">
        <f t="shared" si="225"/>
        <v>4080</v>
      </c>
    </row>
    <row r="616" spans="1:31" s="165" customFormat="1" ht="14.1" customHeight="1">
      <c r="A616" s="145">
        <v>618</v>
      </c>
      <c r="B616" s="159" t="s">
        <v>303</v>
      </c>
      <c r="C616" s="625"/>
      <c r="D616" s="536">
        <v>423</v>
      </c>
      <c r="E616" s="159" t="s">
        <v>763</v>
      </c>
      <c r="F616" s="159" t="s">
        <v>650</v>
      </c>
      <c r="G616" s="159"/>
      <c r="H616" s="159"/>
      <c r="I616" s="159" t="s">
        <v>217</v>
      </c>
      <c r="J616" s="661" t="s">
        <v>1315</v>
      </c>
      <c r="K616" s="545">
        <v>2</v>
      </c>
      <c r="L616" s="483">
        <v>1</v>
      </c>
      <c r="M616" s="483">
        <v>1</v>
      </c>
      <c r="N616" s="483"/>
      <c r="O616" s="483"/>
      <c r="P616" s="670">
        <v>255</v>
      </c>
      <c r="Q616" s="670"/>
      <c r="R616" s="161"/>
      <c r="S616" s="161"/>
      <c r="T616" s="162" t="e">
        <f t="shared" ref="T616" si="278">IF(P616="nio",0,IF(P616&gt;0,P616*K616/X616,0))*L616</f>
        <v>#DIV/0!</v>
      </c>
      <c r="U616" s="162">
        <f t="shared" ref="U616" si="279">IF(Q616&gt;0,Q616*K616/Y616,0)*M616</f>
        <v>0</v>
      </c>
      <c r="V616" s="162">
        <f t="shared" ref="V616" si="280">IF(R616&gt;0,R616*K616/Z616,0)*N616</f>
        <v>0</v>
      </c>
      <c r="W616" s="162">
        <f t="shared" ref="W616" si="281">IF(S616&gt;0,S616*K616/AA616,0)*O616</f>
        <v>0</v>
      </c>
      <c r="X616" s="163">
        <f>IF(P616="nio",0,IF(P616&gt;0,VLOOKUP(I616,'3-Productie normen'!A:N,VLOOKUP(P616,'3-Productie normen'!Q:R,2,FALSE),FALSE)))</f>
        <v>0</v>
      </c>
      <c r="Y616" s="163">
        <f t="shared" ref="Y616" si="282">IF(Q616&gt;0,X616*$Y$8,0)</f>
        <v>0</v>
      </c>
      <c r="Z616" s="163">
        <f t="shared" ref="Z616" si="283">IF(R616&gt;0,X616*$Z$8,0)</f>
        <v>0</v>
      </c>
      <c r="AA616" s="163">
        <f t="shared" ref="AA616" si="284">IF(S616&gt;0,X616*$AA$8,0)</f>
        <v>0</v>
      </c>
      <c r="AB616" s="164" t="str">
        <f>VLOOKUP(I616,'3-Productie normen'!A:N,10,FALSE)</f>
        <v>V</v>
      </c>
      <c r="AC616" s="164"/>
      <c r="AD616" s="4"/>
      <c r="AE616" s="128">
        <f t="shared" si="225"/>
        <v>510</v>
      </c>
    </row>
    <row r="617" spans="1:31" ht="14.1" customHeight="1">
      <c r="A617" s="145">
        <v>619</v>
      </c>
      <c r="B617" s="159" t="s">
        <v>304</v>
      </c>
      <c r="C617" s="659"/>
      <c r="D617" s="660"/>
      <c r="E617" s="661" t="s">
        <v>662</v>
      </c>
      <c r="F617" s="661" t="s">
        <v>1340</v>
      </c>
      <c r="G617" s="125"/>
      <c r="H617" s="125"/>
      <c r="I617" s="159" t="s">
        <v>766</v>
      </c>
      <c r="J617" s="661" t="s">
        <v>651</v>
      </c>
      <c r="K617" s="673">
        <v>90.89</v>
      </c>
      <c r="L617" s="483">
        <v>1</v>
      </c>
      <c r="M617" s="483">
        <v>1</v>
      </c>
      <c r="N617" s="483"/>
      <c r="O617" s="483"/>
      <c r="P617" s="670">
        <v>255</v>
      </c>
      <c r="Q617" s="670"/>
      <c r="R617" s="161"/>
      <c r="S617" s="161"/>
      <c r="T617" s="162" t="e">
        <f>IF(P617="nio",0,IF(P617&gt;0,P617*K617/X617,0))*L617</f>
        <v>#DIV/0!</v>
      </c>
      <c r="U617" s="162">
        <f>IF(Q617&gt;0,Q617*K617/Y617,0)*M617</f>
        <v>0</v>
      </c>
      <c r="V617" s="162">
        <f>IF(R617&gt;0,R617*K617/Z617,0)*N617</f>
        <v>0</v>
      </c>
      <c r="W617" s="162">
        <f>IF(S617&gt;0,S617*K617/AA617,0)*O617</f>
        <v>0</v>
      </c>
      <c r="X617" s="163">
        <f>IF(P617="nio",0,IF(P617&gt;0,VLOOKUP(I617,'3-Productie normen'!A:N,VLOOKUP(P617,'3-Productie normen'!Q:R,2,FALSE),FALSE)))</f>
        <v>0</v>
      </c>
      <c r="Y617" s="163">
        <f>IF(Q617&gt;0,X617*$Y$8,0)</f>
        <v>0</v>
      </c>
      <c r="Z617" s="163">
        <f>IF(R617&gt;0,X617*$Z$8,0)</f>
        <v>0</v>
      </c>
      <c r="AA617" s="163">
        <f>IF(S617&gt;0,X617*$AA$8,0)</f>
        <v>0</v>
      </c>
      <c r="AB617" s="164" t="str">
        <f>VLOOKUP(I617,'3-Productie normen'!A:N,10,FALSE)</f>
        <v>V</v>
      </c>
      <c r="AC617" s="164"/>
      <c r="AE617" s="128">
        <f t="shared" si="225"/>
        <v>23176.95</v>
      </c>
    </row>
    <row r="618" spans="1:31" ht="14.1" customHeight="1">
      <c r="A618" s="145">
        <v>620</v>
      </c>
      <c r="B618" s="662" t="s">
        <v>299</v>
      </c>
      <c r="C618" s="663"/>
      <c r="D618" s="664"/>
      <c r="E618" s="663"/>
      <c r="F618" s="663" t="s">
        <v>1255</v>
      </c>
      <c r="G618" s="662"/>
      <c r="H618" s="662"/>
      <c r="I618" s="665" t="s">
        <v>1256</v>
      </c>
      <c r="J618" s="663" t="s">
        <v>1257</v>
      </c>
      <c r="K618" s="666">
        <v>15</v>
      </c>
      <c r="L618" s="483">
        <v>1</v>
      </c>
      <c r="M618" s="483">
        <v>1</v>
      </c>
      <c r="N618" s="667"/>
      <c r="O618" s="667"/>
      <c r="P618" s="670">
        <v>52</v>
      </c>
      <c r="Q618" s="670"/>
      <c r="R618" s="161"/>
      <c r="S618" s="161"/>
      <c r="T618" s="162" t="e">
        <f t="shared" ref="T618" si="285">IF(P618="nio",0,IF(P618&gt;0,P618*K618/X618,0))*L618</f>
        <v>#DIV/0!</v>
      </c>
      <c r="U618" s="162">
        <f t="shared" ref="U618" si="286">IF(Q618&gt;0,Q618*K618/Y618,0)*M618</f>
        <v>0</v>
      </c>
      <c r="V618" s="162">
        <f t="shared" ref="V618" si="287">IF(R618&gt;0,R618*K618/Z618,0)*N618</f>
        <v>0</v>
      </c>
      <c r="W618" s="162">
        <f t="shared" ref="W618" si="288">IF(S618&gt;0,S618*K618/AA618,0)*O618</f>
        <v>0</v>
      </c>
      <c r="X618" s="163">
        <f>IF(P618="nio",0,IF(P618&gt;0,VLOOKUP(I618,'3-Productie normen'!A:N,VLOOKUP(P618,'3-Productie normen'!Q:R,2,FALSE),FALSE)))</f>
        <v>0</v>
      </c>
      <c r="Y618" s="163">
        <f t="shared" ref="Y618" si="289">IF(Q618&gt;0,X618*$Y$8,0)</f>
        <v>0</v>
      </c>
      <c r="Z618" s="163">
        <f t="shared" ref="Z618" si="290">IF(R618&gt;0,X618*$Z$8,0)</f>
        <v>0</v>
      </c>
      <c r="AA618" s="163">
        <f t="shared" ref="AA618" si="291">IF(S618&gt;0,X618*$AA$8,0)</f>
        <v>0</v>
      </c>
      <c r="AB618" s="164" t="str">
        <f>VLOOKUP(I618,'3-Productie normen'!A:N,10,FALSE)</f>
        <v>V</v>
      </c>
      <c r="AC618" s="164"/>
      <c r="AE618" s="128">
        <f t="shared" si="225"/>
        <v>780</v>
      </c>
    </row>
    <row r="619" spans="1:31" ht="14.1" customHeight="1">
      <c r="A619" s="145">
        <v>621</v>
      </c>
      <c r="B619" s="159" t="s">
        <v>299</v>
      </c>
      <c r="C619" s="659"/>
      <c r="D619" s="660">
        <v>0</v>
      </c>
      <c r="E619" s="661" t="s">
        <v>306</v>
      </c>
      <c r="F619" s="661" t="s">
        <v>307</v>
      </c>
      <c r="G619" s="125"/>
      <c r="H619" s="125"/>
      <c r="I619" s="169" t="s">
        <v>105</v>
      </c>
      <c r="J619" s="661" t="s">
        <v>707</v>
      </c>
      <c r="K619" s="673">
        <v>4</v>
      </c>
      <c r="L619" s="483">
        <v>1</v>
      </c>
      <c r="M619" s="483">
        <v>1</v>
      </c>
      <c r="N619" s="483"/>
      <c r="O619" s="483"/>
      <c r="P619" s="670">
        <v>104</v>
      </c>
      <c r="Q619" s="670"/>
      <c r="R619" s="161"/>
      <c r="S619" s="161"/>
      <c r="T619" s="162" t="e">
        <f>IF(P619="nio",0,IF(P619&gt;0,P619*K619/X619,0))*L619</f>
        <v>#DIV/0!</v>
      </c>
      <c r="U619" s="162">
        <f>IF(Q619&gt;0,Q619*K619/Y619,0)*M619</f>
        <v>0</v>
      </c>
      <c r="V619" s="162">
        <f>IF(R619&gt;0,R619*K619/Z619,0)*N619</f>
        <v>0</v>
      </c>
      <c r="W619" s="162">
        <f>IF(S619&gt;0,S619*K619/AA619,0)*O619</f>
        <v>0</v>
      </c>
      <c r="X619" s="163">
        <f>IF(P619="nio",0,IF(P619&gt;0,VLOOKUP(I619,'3-Productie normen'!A:N,VLOOKUP(P619,'3-Productie normen'!Q:R,2,FALSE),FALSE)))</f>
        <v>0</v>
      </c>
      <c r="Y619" s="163">
        <f>IF(Q619&gt;0,X619*$Y$8,0)</f>
        <v>0</v>
      </c>
      <c r="Z619" s="163">
        <f>IF(R619&gt;0,X619*$Z$8,0)</f>
        <v>0</v>
      </c>
      <c r="AA619" s="163">
        <f>IF(S619&gt;0,X619*$AA$8,0)</f>
        <v>0</v>
      </c>
      <c r="AB619" s="164" t="str">
        <f>VLOOKUP(I619,'3-Productie normen'!A:N,10,FALSE)</f>
        <v>V</v>
      </c>
      <c r="AC619" s="164"/>
      <c r="AE619" s="128">
        <f t="shared" si="225"/>
        <v>416</v>
      </c>
    </row>
    <row r="620" spans="1:31" s="165" customFormat="1" ht="14.1" customHeight="1">
      <c r="A620" s="145">
        <v>622</v>
      </c>
      <c r="B620" s="159" t="s">
        <v>299</v>
      </c>
      <c r="C620" s="625"/>
      <c r="D620" s="536" t="s">
        <v>708</v>
      </c>
      <c r="E620" s="159" t="s">
        <v>314</v>
      </c>
      <c r="F620" s="159" t="s">
        <v>709</v>
      </c>
      <c r="G620" s="159"/>
      <c r="H620" s="159"/>
      <c r="I620" s="159" t="s">
        <v>769</v>
      </c>
      <c r="J620" s="160" t="s">
        <v>651</v>
      </c>
      <c r="K620" s="545">
        <v>13</v>
      </c>
      <c r="L620" s="483">
        <v>1</v>
      </c>
      <c r="M620" s="483">
        <v>1</v>
      </c>
      <c r="N620" s="483"/>
      <c r="O620" s="483"/>
      <c r="P620" s="670">
        <v>52</v>
      </c>
      <c r="Q620" s="670"/>
      <c r="R620" s="161"/>
      <c r="S620" s="161"/>
      <c r="T620" s="162" t="e">
        <f t="shared" si="202"/>
        <v>#DIV/0!</v>
      </c>
      <c r="U620" s="162">
        <f t="shared" si="203"/>
        <v>0</v>
      </c>
      <c r="V620" s="162">
        <f t="shared" si="204"/>
        <v>0</v>
      </c>
      <c r="W620" s="162">
        <f t="shared" si="205"/>
        <v>0</v>
      </c>
      <c r="X620" s="163">
        <f>IF(P620="nio",0,IF(P620&gt;0,VLOOKUP(I620,'3-Productie normen'!A:N,VLOOKUP(P620,'3-Productie normen'!Q:R,2,FALSE),FALSE)))</f>
        <v>0</v>
      </c>
      <c r="Y620" s="163">
        <f t="shared" si="206"/>
        <v>0</v>
      </c>
      <c r="Z620" s="163">
        <f t="shared" si="207"/>
        <v>0</v>
      </c>
      <c r="AA620" s="163">
        <f t="shared" si="208"/>
        <v>0</v>
      </c>
      <c r="AB620" s="164" t="str">
        <f>VLOOKUP(I620,'3-Productie normen'!A:N,10,FALSE)</f>
        <v>B</v>
      </c>
      <c r="AC620" s="164"/>
      <c r="AD620" s="4"/>
      <c r="AE620" s="128">
        <f t="shared" si="225"/>
        <v>676</v>
      </c>
    </row>
    <row r="621" spans="1:31" ht="14.1" customHeight="1">
      <c r="A621" s="145">
        <v>623</v>
      </c>
      <c r="B621" s="159" t="s">
        <v>299</v>
      </c>
      <c r="C621" s="659"/>
      <c r="D621" s="660" t="s">
        <v>710</v>
      </c>
      <c r="E621" s="661" t="s">
        <v>314</v>
      </c>
      <c r="F621" s="661" t="s">
        <v>334</v>
      </c>
      <c r="G621" s="125"/>
      <c r="H621" s="125"/>
      <c r="I621" s="159" t="s">
        <v>769</v>
      </c>
      <c r="J621" s="661" t="s">
        <v>651</v>
      </c>
      <c r="K621" s="673">
        <v>14</v>
      </c>
      <c r="L621" s="483">
        <v>1</v>
      </c>
      <c r="M621" s="483">
        <v>1</v>
      </c>
      <c r="N621" s="483"/>
      <c r="O621" s="483"/>
      <c r="P621" s="670">
        <v>52</v>
      </c>
      <c r="Q621" s="670"/>
      <c r="R621" s="161"/>
      <c r="S621" s="161"/>
      <c r="T621" s="162" t="e">
        <f t="shared" si="202"/>
        <v>#DIV/0!</v>
      </c>
      <c r="U621" s="162">
        <f t="shared" si="203"/>
        <v>0</v>
      </c>
      <c r="V621" s="162">
        <f t="shared" si="204"/>
        <v>0</v>
      </c>
      <c r="W621" s="162">
        <f t="shared" si="205"/>
        <v>0</v>
      </c>
      <c r="X621" s="163">
        <f>IF(P621="nio",0,IF(P621&gt;0,VLOOKUP(I621,'3-Productie normen'!A:N,VLOOKUP(P621,'3-Productie normen'!Q:R,2,FALSE),FALSE)))</f>
        <v>0</v>
      </c>
      <c r="Y621" s="163">
        <f t="shared" si="206"/>
        <v>0</v>
      </c>
      <c r="Z621" s="163">
        <f t="shared" si="207"/>
        <v>0</v>
      </c>
      <c r="AA621" s="163">
        <f t="shared" si="208"/>
        <v>0</v>
      </c>
      <c r="AB621" s="164" t="str">
        <f>VLOOKUP(I621,'3-Productie normen'!A:N,10,FALSE)</f>
        <v>B</v>
      </c>
      <c r="AC621" s="164"/>
      <c r="AE621" s="128">
        <f t="shared" si="209"/>
        <v>728</v>
      </c>
    </row>
    <row r="622" spans="1:31" ht="14.1" customHeight="1">
      <c r="A622" s="145">
        <v>624</v>
      </c>
      <c r="B622" s="159" t="s">
        <v>299</v>
      </c>
      <c r="C622" s="659"/>
      <c r="D622" s="660" t="s">
        <v>711</v>
      </c>
      <c r="E622" s="661" t="s">
        <v>312</v>
      </c>
      <c r="F622" s="661" t="s">
        <v>334</v>
      </c>
      <c r="G622" s="125"/>
      <c r="H622" s="125"/>
      <c r="I622" s="169" t="s">
        <v>769</v>
      </c>
      <c r="J622" s="661" t="s">
        <v>707</v>
      </c>
      <c r="K622" s="673">
        <v>13.5</v>
      </c>
      <c r="L622" s="483">
        <v>1</v>
      </c>
      <c r="M622" s="483">
        <v>1</v>
      </c>
      <c r="N622" s="483"/>
      <c r="O622" s="483"/>
      <c r="P622" s="670">
        <v>52</v>
      </c>
      <c r="Q622" s="670"/>
      <c r="R622" s="161"/>
      <c r="S622" s="161"/>
      <c r="T622" s="162" t="e">
        <f t="shared" si="202"/>
        <v>#DIV/0!</v>
      </c>
      <c r="U622" s="162">
        <f t="shared" si="203"/>
        <v>0</v>
      </c>
      <c r="V622" s="162">
        <f t="shared" si="204"/>
        <v>0</v>
      </c>
      <c r="W622" s="162">
        <f t="shared" si="205"/>
        <v>0</v>
      </c>
      <c r="X622" s="163">
        <f>IF(P622="nio",0,IF(P622&gt;0,VLOOKUP(I622,'3-Productie normen'!A:N,VLOOKUP(P622,'3-Productie normen'!Q:R,2,FALSE),FALSE)))</f>
        <v>0</v>
      </c>
      <c r="Y622" s="163">
        <f t="shared" si="206"/>
        <v>0</v>
      </c>
      <c r="Z622" s="163">
        <f t="shared" si="207"/>
        <v>0</v>
      </c>
      <c r="AA622" s="163">
        <f t="shared" si="208"/>
        <v>0</v>
      </c>
      <c r="AB622" s="164" t="str">
        <f>VLOOKUP(I622,'3-Productie normen'!A:N,10,FALSE)</f>
        <v>B</v>
      </c>
      <c r="AC622" s="164"/>
      <c r="AE622" s="128">
        <f t="shared" si="209"/>
        <v>702</v>
      </c>
    </row>
    <row r="623" spans="1:31" ht="14.1" customHeight="1">
      <c r="A623" s="145">
        <v>625</v>
      </c>
      <c r="B623" s="159" t="s">
        <v>299</v>
      </c>
      <c r="C623" s="659"/>
      <c r="D623" s="660" t="s">
        <v>712</v>
      </c>
      <c r="E623" s="661" t="s">
        <v>511</v>
      </c>
      <c r="F623" s="661" t="s">
        <v>318</v>
      </c>
      <c r="G623" s="125"/>
      <c r="H623" s="125"/>
      <c r="I623" s="169" t="s">
        <v>749</v>
      </c>
      <c r="J623" s="661" t="s">
        <v>707</v>
      </c>
      <c r="K623" s="673">
        <v>10</v>
      </c>
      <c r="L623" s="483">
        <v>1</v>
      </c>
      <c r="M623" s="483">
        <v>1</v>
      </c>
      <c r="N623" s="483"/>
      <c r="O623" s="483"/>
      <c r="P623" s="670">
        <v>52</v>
      </c>
      <c r="Q623" s="670"/>
      <c r="R623" s="161"/>
      <c r="S623" s="161"/>
      <c r="T623" s="162" t="e">
        <f t="shared" si="202"/>
        <v>#DIV/0!</v>
      </c>
      <c r="U623" s="162">
        <f t="shared" si="203"/>
        <v>0</v>
      </c>
      <c r="V623" s="162">
        <f t="shared" si="204"/>
        <v>0</v>
      </c>
      <c r="W623" s="162">
        <f t="shared" si="205"/>
        <v>0</v>
      </c>
      <c r="X623" s="163">
        <f>IF(P623="nio",0,IF(P623&gt;0,VLOOKUP(I623,'3-Productie normen'!A:N,VLOOKUP(P623,'3-Productie normen'!Q:R,2,FALSE),FALSE)))</f>
        <v>0</v>
      </c>
      <c r="Y623" s="163">
        <f t="shared" si="206"/>
        <v>0</v>
      </c>
      <c r="Z623" s="163">
        <f t="shared" si="207"/>
        <v>0</v>
      </c>
      <c r="AA623" s="163">
        <f t="shared" si="208"/>
        <v>0</v>
      </c>
      <c r="AB623" s="164" t="str">
        <f>VLOOKUP(I623,'3-Productie normen'!A:N,10,FALSE)</f>
        <v>V</v>
      </c>
      <c r="AC623" s="164"/>
      <c r="AE623" s="128">
        <f t="shared" si="209"/>
        <v>520</v>
      </c>
    </row>
    <row r="624" spans="1:31" ht="14.1" customHeight="1">
      <c r="A624" s="145">
        <v>626</v>
      </c>
      <c r="B624" s="159" t="s">
        <v>299</v>
      </c>
      <c r="C624" s="659"/>
      <c r="D624" s="660" t="s">
        <v>713</v>
      </c>
      <c r="E624" s="661" t="s">
        <v>478</v>
      </c>
      <c r="F624" s="661" t="s">
        <v>479</v>
      </c>
      <c r="G624" s="125"/>
      <c r="H624" s="125"/>
      <c r="I624" s="169" t="s">
        <v>17</v>
      </c>
      <c r="J624" s="661" t="s">
        <v>714</v>
      </c>
      <c r="K624" s="673">
        <v>1</v>
      </c>
      <c r="L624" s="483">
        <v>1</v>
      </c>
      <c r="M624" s="483">
        <v>1</v>
      </c>
      <c r="N624" s="483"/>
      <c r="O624" s="483"/>
      <c r="P624" s="670">
        <v>12</v>
      </c>
      <c r="Q624" s="670"/>
      <c r="R624" s="161"/>
      <c r="S624" s="161"/>
      <c r="T624" s="162" t="e">
        <f t="shared" si="202"/>
        <v>#DIV/0!</v>
      </c>
      <c r="U624" s="162">
        <f t="shared" si="203"/>
        <v>0</v>
      </c>
      <c r="V624" s="162">
        <f t="shared" si="204"/>
        <v>0</v>
      </c>
      <c r="W624" s="162">
        <f t="shared" si="205"/>
        <v>0</v>
      </c>
      <c r="X624" s="163">
        <f>IF(P624="nio",0,IF(P624&gt;0,VLOOKUP(I624,'3-Productie normen'!A:N,VLOOKUP(P624,'3-Productie normen'!Q:R,2,FALSE),FALSE)))</f>
        <v>0</v>
      </c>
      <c r="Y624" s="163">
        <f t="shared" si="206"/>
        <v>0</v>
      </c>
      <c r="Z624" s="163">
        <f t="shared" si="207"/>
        <v>0</v>
      </c>
      <c r="AA624" s="163">
        <f t="shared" si="208"/>
        <v>0</v>
      </c>
      <c r="AB624" s="164" t="str">
        <f>VLOOKUP(I624,'3-Productie normen'!A:N,10,FALSE)</f>
        <v>S</v>
      </c>
      <c r="AC624" s="164"/>
      <c r="AE624" s="128">
        <f t="shared" si="209"/>
        <v>12</v>
      </c>
    </row>
    <row r="625" spans="1:31" ht="14.1" customHeight="1">
      <c r="A625" s="145">
        <v>627</v>
      </c>
      <c r="B625" s="159" t="s">
        <v>299</v>
      </c>
      <c r="C625" s="659"/>
      <c r="D625" s="660" t="s">
        <v>715</v>
      </c>
      <c r="E625" s="661" t="s">
        <v>478</v>
      </c>
      <c r="F625" s="661" t="s">
        <v>479</v>
      </c>
      <c r="G625" s="125"/>
      <c r="H625" s="125"/>
      <c r="I625" s="159" t="s">
        <v>17</v>
      </c>
      <c r="J625" s="661" t="s">
        <v>714</v>
      </c>
      <c r="K625" s="673">
        <v>1</v>
      </c>
      <c r="L625" s="483">
        <v>1</v>
      </c>
      <c r="M625" s="483">
        <v>1</v>
      </c>
      <c r="N625" s="483"/>
      <c r="O625" s="483"/>
      <c r="P625" s="670">
        <v>12</v>
      </c>
      <c r="Q625" s="670"/>
      <c r="R625" s="161"/>
      <c r="S625" s="161"/>
      <c r="T625" s="162" t="e">
        <f t="shared" si="202"/>
        <v>#DIV/0!</v>
      </c>
      <c r="U625" s="162">
        <f t="shared" si="203"/>
        <v>0</v>
      </c>
      <c r="V625" s="162">
        <f t="shared" si="204"/>
        <v>0</v>
      </c>
      <c r="W625" s="162">
        <f t="shared" si="205"/>
        <v>0</v>
      </c>
      <c r="X625" s="163">
        <f>IF(P625="nio",0,IF(P625&gt;0,VLOOKUP(I625,'3-Productie normen'!A:N,VLOOKUP(P625,'3-Productie normen'!Q:R,2,FALSE),FALSE)))</f>
        <v>0</v>
      </c>
      <c r="Y625" s="163">
        <f t="shared" si="206"/>
        <v>0</v>
      </c>
      <c r="Z625" s="163">
        <f t="shared" si="207"/>
        <v>0</v>
      </c>
      <c r="AA625" s="163">
        <f t="shared" si="208"/>
        <v>0</v>
      </c>
      <c r="AB625" s="164" t="str">
        <f>VLOOKUP(I625,'3-Productie normen'!A:N,10,FALSE)</f>
        <v>S</v>
      </c>
      <c r="AC625" s="164"/>
      <c r="AE625" s="128">
        <f t="shared" si="209"/>
        <v>12</v>
      </c>
    </row>
    <row r="626" spans="1:31" ht="14.1" customHeight="1">
      <c r="A626" s="145">
        <v>628</v>
      </c>
      <c r="B626" s="159" t="s">
        <v>299</v>
      </c>
      <c r="C626" s="659"/>
      <c r="D626" s="660" t="s">
        <v>716</v>
      </c>
      <c r="E626" s="661" t="s">
        <v>677</v>
      </c>
      <c r="F626" s="661" t="s">
        <v>510</v>
      </c>
      <c r="G626" s="125"/>
      <c r="H626" s="125"/>
      <c r="I626" s="160" t="s">
        <v>770</v>
      </c>
      <c r="J626" s="661" t="s">
        <v>1350</v>
      </c>
      <c r="K626" s="673">
        <v>21</v>
      </c>
      <c r="L626" s="483">
        <v>1</v>
      </c>
      <c r="M626" s="483">
        <v>1</v>
      </c>
      <c r="N626" s="483"/>
      <c r="O626" s="483"/>
      <c r="P626" s="670">
        <v>12</v>
      </c>
      <c r="Q626" s="670"/>
      <c r="R626" s="161"/>
      <c r="S626" s="161"/>
      <c r="T626" s="162" t="e">
        <f t="shared" si="202"/>
        <v>#DIV/0!</v>
      </c>
      <c r="U626" s="162">
        <f t="shared" si="203"/>
        <v>0</v>
      </c>
      <c r="V626" s="162">
        <f t="shared" si="204"/>
        <v>0</v>
      </c>
      <c r="W626" s="162">
        <f t="shared" si="205"/>
        <v>0</v>
      </c>
      <c r="X626" s="163">
        <f>IF(P626="nio",0,IF(P626&gt;0,VLOOKUP(I626,'3-Productie normen'!A:N,VLOOKUP(P626,'3-Productie normen'!Q:R,2,FALSE),FALSE)))</f>
        <v>0</v>
      </c>
      <c r="Y626" s="163">
        <f t="shared" si="206"/>
        <v>0</v>
      </c>
      <c r="Z626" s="163">
        <f t="shared" si="207"/>
        <v>0</v>
      </c>
      <c r="AA626" s="163">
        <f t="shared" si="208"/>
        <v>0</v>
      </c>
      <c r="AB626" s="164" t="str">
        <f>VLOOKUP(I626,'3-Productie normen'!A:N,10,FALSE)</f>
        <v>S</v>
      </c>
      <c r="AC626" s="164"/>
      <c r="AE626" s="128">
        <f t="shared" si="209"/>
        <v>252</v>
      </c>
    </row>
    <row r="627" spans="1:31" ht="14.1" customHeight="1">
      <c r="A627" s="145">
        <v>629</v>
      </c>
      <c r="B627" s="159" t="s">
        <v>299</v>
      </c>
      <c r="C627" s="659"/>
      <c r="D627" s="660" t="s">
        <v>717</v>
      </c>
      <c r="E627" s="661" t="s">
        <v>349</v>
      </c>
      <c r="F627" s="661" t="s">
        <v>718</v>
      </c>
      <c r="G627" s="125"/>
      <c r="H627" s="125"/>
      <c r="I627" s="160" t="s">
        <v>218</v>
      </c>
      <c r="J627" s="661" t="s">
        <v>1350</v>
      </c>
      <c r="K627" s="673">
        <v>62</v>
      </c>
      <c r="L627" s="483">
        <v>1</v>
      </c>
      <c r="M627" s="483">
        <v>1</v>
      </c>
      <c r="N627" s="483"/>
      <c r="O627" s="483"/>
      <c r="P627" s="670">
        <v>12</v>
      </c>
      <c r="Q627" s="670"/>
      <c r="R627" s="161"/>
      <c r="S627" s="161"/>
      <c r="T627" s="162" t="e">
        <f t="shared" si="202"/>
        <v>#DIV/0!</v>
      </c>
      <c r="U627" s="162">
        <f t="shared" si="203"/>
        <v>0</v>
      </c>
      <c r="V627" s="162">
        <f t="shared" si="204"/>
        <v>0</v>
      </c>
      <c r="W627" s="162">
        <f t="shared" si="205"/>
        <v>0</v>
      </c>
      <c r="X627" s="163">
        <f>IF(P627="nio",0,IF(P627&gt;0,VLOOKUP(I627,'3-Productie normen'!A:N,VLOOKUP(P627,'3-Productie normen'!Q:R,2,FALSE),FALSE)))</f>
        <v>0</v>
      </c>
      <c r="Y627" s="163">
        <f t="shared" si="206"/>
        <v>0</v>
      </c>
      <c r="Z627" s="163">
        <f t="shared" si="207"/>
        <v>0</v>
      </c>
      <c r="AA627" s="163">
        <f t="shared" si="208"/>
        <v>0</v>
      </c>
      <c r="AB627" s="164" t="str">
        <f>VLOOKUP(I627,'3-Productie normen'!A:N,10,FALSE)</f>
        <v>V</v>
      </c>
      <c r="AC627" s="164"/>
      <c r="AE627" s="128">
        <f t="shared" si="209"/>
        <v>744</v>
      </c>
    </row>
    <row r="628" spans="1:31" ht="14.1" customHeight="1">
      <c r="A628" s="145">
        <v>630</v>
      </c>
      <c r="B628" s="159" t="s">
        <v>299</v>
      </c>
      <c r="C628" s="659"/>
      <c r="D628" s="660"/>
      <c r="E628" s="661" t="s">
        <v>316</v>
      </c>
      <c r="F628" s="661" t="s">
        <v>318</v>
      </c>
      <c r="G628" s="125"/>
      <c r="H628" s="125"/>
      <c r="I628" s="160" t="s">
        <v>749</v>
      </c>
      <c r="J628" s="661" t="s">
        <v>651</v>
      </c>
      <c r="K628" s="673">
        <v>47</v>
      </c>
      <c r="L628" s="483">
        <v>1</v>
      </c>
      <c r="M628" s="483">
        <v>1</v>
      </c>
      <c r="N628" s="483"/>
      <c r="O628" s="483"/>
      <c r="P628" s="670">
        <v>52</v>
      </c>
      <c r="Q628" s="670"/>
      <c r="R628" s="161"/>
      <c r="S628" s="161"/>
      <c r="T628" s="162" t="e">
        <f t="shared" si="202"/>
        <v>#DIV/0!</v>
      </c>
      <c r="U628" s="162">
        <f t="shared" si="203"/>
        <v>0</v>
      </c>
      <c r="V628" s="162">
        <f t="shared" si="204"/>
        <v>0</v>
      </c>
      <c r="W628" s="162">
        <f t="shared" si="205"/>
        <v>0</v>
      </c>
      <c r="X628" s="163">
        <f>IF(P628="nio",0,IF(P628&gt;0,VLOOKUP(I628,'3-Productie normen'!A:N,VLOOKUP(P628,'3-Productie normen'!Q:R,2,FALSE),FALSE)))</f>
        <v>0</v>
      </c>
      <c r="Y628" s="163">
        <f t="shared" si="206"/>
        <v>0</v>
      </c>
      <c r="Z628" s="163">
        <f t="shared" si="207"/>
        <v>0</v>
      </c>
      <c r="AA628" s="163">
        <f t="shared" si="208"/>
        <v>0</v>
      </c>
      <c r="AB628" s="164" t="str">
        <f>VLOOKUP(I628,'3-Productie normen'!A:N,10,FALSE)</f>
        <v>V</v>
      </c>
      <c r="AC628" s="164"/>
      <c r="AE628" s="128">
        <f t="shared" si="209"/>
        <v>2444</v>
      </c>
    </row>
    <row r="629" spans="1:31" ht="14.1" customHeight="1">
      <c r="A629" s="145">
        <v>631</v>
      </c>
      <c r="B629" s="159" t="s">
        <v>299</v>
      </c>
      <c r="C629" s="659"/>
      <c r="D629" s="660" t="s">
        <v>719</v>
      </c>
      <c r="E629" s="661" t="s">
        <v>312</v>
      </c>
      <c r="F629" s="661" t="s">
        <v>334</v>
      </c>
      <c r="G629" s="125"/>
      <c r="H629" s="125"/>
      <c r="I629" s="159" t="s">
        <v>769</v>
      </c>
      <c r="J629" s="661" t="s">
        <v>707</v>
      </c>
      <c r="K629" s="673">
        <v>27</v>
      </c>
      <c r="L629" s="483">
        <v>1</v>
      </c>
      <c r="M629" s="483">
        <v>1</v>
      </c>
      <c r="N629" s="483"/>
      <c r="O629" s="483"/>
      <c r="P629" s="670">
        <v>52</v>
      </c>
      <c r="Q629" s="670"/>
      <c r="R629" s="161"/>
      <c r="S629" s="161"/>
      <c r="T629" s="162" t="e">
        <f t="shared" si="202"/>
        <v>#DIV/0!</v>
      </c>
      <c r="U629" s="162">
        <f t="shared" si="203"/>
        <v>0</v>
      </c>
      <c r="V629" s="162">
        <f t="shared" si="204"/>
        <v>0</v>
      </c>
      <c r="W629" s="162">
        <f t="shared" si="205"/>
        <v>0</v>
      </c>
      <c r="X629" s="163">
        <f>IF(P629="nio",0,IF(P629&gt;0,VLOOKUP(I629,'3-Productie normen'!A:N,VLOOKUP(P629,'3-Productie normen'!Q:R,2,FALSE),FALSE)))</f>
        <v>0</v>
      </c>
      <c r="Y629" s="163">
        <f t="shared" si="206"/>
        <v>0</v>
      </c>
      <c r="Z629" s="163">
        <f t="shared" si="207"/>
        <v>0</v>
      </c>
      <c r="AA629" s="163">
        <f t="shared" si="208"/>
        <v>0</v>
      </c>
      <c r="AB629" s="164" t="str">
        <f>VLOOKUP(I629,'3-Productie normen'!A:N,10,FALSE)</f>
        <v>B</v>
      </c>
      <c r="AC629" s="164"/>
      <c r="AE629" s="128">
        <f t="shared" si="209"/>
        <v>1404</v>
      </c>
    </row>
    <row r="630" spans="1:31" ht="14.1" customHeight="1">
      <c r="A630" s="145">
        <v>632</v>
      </c>
      <c r="B630" s="159" t="s">
        <v>299</v>
      </c>
      <c r="C630" s="659"/>
      <c r="D630" s="660" t="s">
        <v>720</v>
      </c>
      <c r="E630" s="661" t="s">
        <v>312</v>
      </c>
      <c r="F630" s="661" t="s">
        <v>334</v>
      </c>
      <c r="G630" s="125"/>
      <c r="H630" s="125"/>
      <c r="I630" s="159" t="s">
        <v>769</v>
      </c>
      <c r="J630" s="661" t="s">
        <v>707</v>
      </c>
      <c r="K630" s="673">
        <v>27</v>
      </c>
      <c r="L630" s="483">
        <v>1</v>
      </c>
      <c r="M630" s="483">
        <v>1</v>
      </c>
      <c r="N630" s="483"/>
      <c r="O630" s="483"/>
      <c r="P630" s="670">
        <v>52</v>
      </c>
      <c r="Q630" s="670"/>
      <c r="R630" s="161"/>
      <c r="S630" s="161"/>
      <c r="T630" s="162" t="e">
        <f t="shared" si="202"/>
        <v>#DIV/0!</v>
      </c>
      <c r="U630" s="162">
        <f t="shared" si="203"/>
        <v>0</v>
      </c>
      <c r="V630" s="162">
        <f t="shared" si="204"/>
        <v>0</v>
      </c>
      <c r="W630" s="162">
        <f t="shared" si="205"/>
        <v>0</v>
      </c>
      <c r="X630" s="163">
        <f>IF(P630="nio",0,IF(P630&gt;0,VLOOKUP(I630,'3-Productie normen'!A:N,VLOOKUP(P630,'3-Productie normen'!Q:R,2,FALSE),FALSE)))</f>
        <v>0</v>
      </c>
      <c r="Y630" s="163">
        <f t="shared" si="206"/>
        <v>0</v>
      </c>
      <c r="Z630" s="163">
        <f t="shared" si="207"/>
        <v>0</v>
      </c>
      <c r="AA630" s="163">
        <f t="shared" si="208"/>
        <v>0</v>
      </c>
      <c r="AB630" s="164" t="str">
        <f>VLOOKUP(I630,'3-Productie normen'!A:N,10,FALSE)</f>
        <v>B</v>
      </c>
      <c r="AC630" s="164"/>
      <c r="AE630" s="128">
        <f t="shared" si="209"/>
        <v>1404</v>
      </c>
    </row>
    <row r="631" spans="1:31" ht="14.1" customHeight="1">
      <c r="A631" s="145">
        <v>633</v>
      </c>
      <c r="B631" s="159" t="s">
        <v>299</v>
      </c>
      <c r="C631" s="659"/>
      <c r="D631" s="660" t="s">
        <v>721</v>
      </c>
      <c r="E631" s="661" t="s">
        <v>312</v>
      </c>
      <c r="F631" s="661" t="s">
        <v>334</v>
      </c>
      <c r="G631" s="125"/>
      <c r="H631" s="125"/>
      <c r="I631" s="169" t="s">
        <v>769</v>
      </c>
      <c r="J631" s="661" t="s">
        <v>707</v>
      </c>
      <c r="K631" s="673">
        <v>27</v>
      </c>
      <c r="L631" s="483">
        <v>1</v>
      </c>
      <c r="M631" s="483">
        <v>1</v>
      </c>
      <c r="N631" s="483"/>
      <c r="O631" s="483"/>
      <c r="P631" s="670">
        <v>52</v>
      </c>
      <c r="Q631" s="670"/>
      <c r="R631" s="161"/>
      <c r="S631" s="161"/>
      <c r="T631" s="162" t="e">
        <f t="shared" si="202"/>
        <v>#DIV/0!</v>
      </c>
      <c r="U631" s="162">
        <f t="shared" si="203"/>
        <v>0</v>
      </c>
      <c r="V631" s="162">
        <f t="shared" si="204"/>
        <v>0</v>
      </c>
      <c r="W631" s="162">
        <f t="shared" si="205"/>
        <v>0</v>
      </c>
      <c r="X631" s="163">
        <f>IF(P631="nio",0,IF(P631&gt;0,VLOOKUP(I631,'3-Productie normen'!A:N,VLOOKUP(P631,'3-Productie normen'!Q:R,2,FALSE),FALSE)))</f>
        <v>0</v>
      </c>
      <c r="Y631" s="163">
        <f t="shared" si="206"/>
        <v>0</v>
      </c>
      <c r="Z631" s="163">
        <f t="shared" si="207"/>
        <v>0</v>
      </c>
      <c r="AA631" s="163">
        <f t="shared" si="208"/>
        <v>0</v>
      </c>
      <c r="AB631" s="164" t="str">
        <f>VLOOKUP(I631,'3-Productie normen'!A:N,10,FALSE)</f>
        <v>B</v>
      </c>
      <c r="AC631" s="164"/>
      <c r="AE631" s="128">
        <f t="shared" si="209"/>
        <v>1404</v>
      </c>
    </row>
    <row r="632" spans="1:31" ht="14.1" customHeight="1">
      <c r="A632" s="145">
        <v>634</v>
      </c>
      <c r="B632" s="159" t="s">
        <v>299</v>
      </c>
      <c r="C632" s="659"/>
      <c r="D632" s="660" t="s">
        <v>722</v>
      </c>
      <c r="E632" s="661" t="s">
        <v>312</v>
      </c>
      <c r="F632" s="661" t="s">
        <v>334</v>
      </c>
      <c r="G632" s="125"/>
      <c r="H632" s="125"/>
      <c r="I632" s="169" t="s">
        <v>769</v>
      </c>
      <c r="J632" s="661" t="s">
        <v>707</v>
      </c>
      <c r="K632" s="673">
        <v>42</v>
      </c>
      <c r="L632" s="483">
        <v>1</v>
      </c>
      <c r="M632" s="483">
        <v>1</v>
      </c>
      <c r="N632" s="483"/>
      <c r="O632" s="483"/>
      <c r="P632" s="670">
        <v>52</v>
      </c>
      <c r="Q632" s="670"/>
      <c r="R632" s="161"/>
      <c r="S632" s="161"/>
      <c r="T632" s="162" t="e">
        <f t="shared" si="202"/>
        <v>#DIV/0!</v>
      </c>
      <c r="U632" s="162">
        <f t="shared" si="203"/>
        <v>0</v>
      </c>
      <c r="V632" s="162">
        <f t="shared" si="204"/>
        <v>0</v>
      </c>
      <c r="W632" s="162">
        <f t="shared" si="205"/>
        <v>0</v>
      </c>
      <c r="X632" s="163">
        <f>IF(P632="nio",0,IF(P632&gt;0,VLOOKUP(I632,'3-Productie normen'!A:N,VLOOKUP(P632,'3-Productie normen'!Q:R,2,FALSE),FALSE)))</f>
        <v>0</v>
      </c>
      <c r="Y632" s="163">
        <f t="shared" si="206"/>
        <v>0</v>
      </c>
      <c r="Z632" s="163">
        <f t="shared" si="207"/>
        <v>0</v>
      </c>
      <c r="AA632" s="163">
        <f t="shared" si="208"/>
        <v>0</v>
      </c>
      <c r="AB632" s="164" t="str">
        <f>VLOOKUP(I632,'3-Productie normen'!A:N,10,FALSE)</f>
        <v>B</v>
      </c>
      <c r="AC632" s="164"/>
      <c r="AE632" s="128">
        <f t="shared" si="209"/>
        <v>2184</v>
      </c>
    </row>
    <row r="633" spans="1:31" ht="14.1" customHeight="1">
      <c r="A633" s="145">
        <v>635</v>
      </c>
      <c r="B633" s="159" t="s">
        <v>299</v>
      </c>
      <c r="C633" s="659"/>
      <c r="D633" s="660" t="s">
        <v>723</v>
      </c>
      <c r="E633" s="661" t="s">
        <v>312</v>
      </c>
      <c r="F633" s="661" t="s">
        <v>334</v>
      </c>
      <c r="G633" s="125"/>
      <c r="H633" s="125"/>
      <c r="I633" s="169" t="s">
        <v>769</v>
      </c>
      <c r="J633" s="661" t="s">
        <v>707</v>
      </c>
      <c r="K633" s="673">
        <v>27</v>
      </c>
      <c r="L633" s="483">
        <v>1</v>
      </c>
      <c r="M633" s="483">
        <v>1</v>
      </c>
      <c r="N633" s="483"/>
      <c r="O633" s="483"/>
      <c r="P633" s="670">
        <v>52</v>
      </c>
      <c r="Q633" s="670"/>
      <c r="R633" s="161"/>
      <c r="S633" s="161"/>
      <c r="T633" s="162" t="e">
        <f t="shared" si="202"/>
        <v>#DIV/0!</v>
      </c>
      <c r="U633" s="162">
        <f t="shared" si="203"/>
        <v>0</v>
      </c>
      <c r="V633" s="162">
        <f t="shared" si="204"/>
        <v>0</v>
      </c>
      <c r="W633" s="162">
        <f t="shared" si="205"/>
        <v>0</v>
      </c>
      <c r="X633" s="163">
        <f>IF(P633="nio",0,IF(P633&gt;0,VLOOKUP(I633,'3-Productie normen'!A:N,VLOOKUP(P633,'3-Productie normen'!Q:R,2,FALSE),FALSE)))</f>
        <v>0</v>
      </c>
      <c r="Y633" s="163">
        <f t="shared" si="206"/>
        <v>0</v>
      </c>
      <c r="Z633" s="163">
        <f t="shared" si="207"/>
        <v>0</v>
      </c>
      <c r="AA633" s="163">
        <f t="shared" si="208"/>
        <v>0</v>
      </c>
      <c r="AB633" s="164" t="str">
        <f>VLOOKUP(I633,'3-Productie normen'!A:N,10,FALSE)</f>
        <v>B</v>
      </c>
      <c r="AC633" s="164"/>
      <c r="AE633" s="128">
        <f t="shared" si="209"/>
        <v>1404</v>
      </c>
    </row>
    <row r="634" spans="1:31" ht="14.1" customHeight="1">
      <c r="A634" s="145">
        <v>636</v>
      </c>
      <c r="B634" s="159" t="s">
        <v>299</v>
      </c>
      <c r="C634" s="659"/>
      <c r="D634" s="660" t="s">
        <v>724</v>
      </c>
      <c r="E634" s="661" t="s">
        <v>312</v>
      </c>
      <c r="F634" s="661" t="s">
        <v>334</v>
      </c>
      <c r="G634" s="125"/>
      <c r="H634" s="125"/>
      <c r="I634" s="169" t="s">
        <v>769</v>
      </c>
      <c r="J634" s="661" t="s">
        <v>707</v>
      </c>
      <c r="K634" s="673">
        <v>21</v>
      </c>
      <c r="L634" s="483">
        <v>1</v>
      </c>
      <c r="M634" s="483">
        <v>1</v>
      </c>
      <c r="N634" s="483"/>
      <c r="O634" s="483"/>
      <c r="P634" s="670">
        <v>52</v>
      </c>
      <c r="Q634" s="670"/>
      <c r="R634" s="161"/>
      <c r="S634" s="161"/>
      <c r="T634" s="162" t="e">
        <f t="shared" si="202"/>
        <v>#DIV/0!</v>
      </c>
      <c r="U634" s="162">
        <f t="shared" si="203"/>
        <v>0</v>
      </c>
      <c r="V634" s="162">
        <f t="shared" si="204"/>
        <v>0</v>
      </c>
      <c r="W634" s="162">
        <f t="shared" si="205"/>
        <v>0</v>
      </c>
      <c r="X634" s="163">
        <f>IF(P634="nio",0,IF(P634&gt;0,VLOOKUP(I634,'3-Productie normen'!A:N,VLOOKUP(P634,'3-Productie normen'!Q:R,2,FALSE),FALSE)))</f>
        <v>0</v>
      </c>
      <c r="Y634" s="163">
        <f t="shared" si="206"/>
        <v>0</v>
      </c>
      <c r="Z634" s="163">
        <f t="shared" si="207"/>
        <v>0</v>
      </c>
      <c r="AA634" s="163">
        <f t="shared" si="208"/>
        <v>0</v>
      </c>
      <c r="AB634" s="164" t="str">
        <f>VLOOKUP(I634,'3-Productie normen'!A:N,10,FALSE)</f>
        <v>B</v>
      </c>
      <c r="AC634" s="164"/>
      <c r="AE634" s="128">
        <f t="shared" si="209"/>
        <v>1092</v>
      </c>
    </row>
    <row r="635" spans="1:31" ht="14.1" customHeight="1">
      <c r="A635" s="145">
        <v>637</v>
      </c>
      <c r="B635" s="159" t="s">
        <v>299</v>
      </c>
      <c r="C635" s="659"/>
      <c r="D635" s="660" t="s">
        <v>725</v>
      </c>
      <c r="E635" s="661" t="s">
        <v>726</v>
      </c>
      <c r="F635" s="661" t="s">
        <v>727</v>
      </c>
      <c r="G635" s="125"/>
      <c r="H635" s="125"/>
      <c r="I635" s="169" t="s">
        <v>773</v>
      </c>
      <c r="J635" s="661" t="s">
        <v>707</v>
      </c>
      <c r="K635" s="673">
        <v>54</v>
      </c>
      <c r="L635" s="483">
        <v>1</v>
      </c>
      <c r="M635" s="483">
        <v>1</v>
      </c>
      <c r="N635" s="483"/>
      <c r="O635" s="483"/>
      <c r="P635" s="670">
        <v>52</v>
      </c>
      <c r="Q635" s="670"/>
      <c r="R635" s="161"/>
      <c r="S635" s="161"/>
      <c r="T635" s="162" t="e">
        <f t="shared" si="202"/>
        <v>#DIV/0!</v>
      </c>
      <c r="U635" s="162">
        <f t="shared" si="203"/>
        <v>0</v>
      </c>
      <c r="V635" s="162">
        <f t="shared" si="204"/>
        <v>0</v>
      </c>
      <c r="W635" s="162">
        <f t="shared" si="205"/>
        <v>0</v>
      </c>
      <c r="X635" s="163">
        <f>IF(P635="nio",0,IF(P635&gt;0,VLOOKUP(I635,'3-Productie normen'!A:N,VLOOKUP(P635,'3-Productie normen'!Q:R,2,FALSE),FALSE)))</f>
        <v>0</v>
      </c>
      <c r="Y635" s="163">
        <f t="shared" si="206"/>
        <v>0</v>
      </c>
      <c r="Z635" s="163">
        <f t="shared" si="207"/>
        <v>0</v>
      </c>
      <c r="AA635" s="163">
        <f t="shared" si="208"/>
        <v>0</v>
      </c>
      <c r="AB635" s="164" t="str">
        <f>VLOOKUP(I635,'3-Productie normen'!A:N,10,FALSE)</f>
        <v>V</v>
      </c>
      <c r="AC635" s="164"/>
      <c r="AE635" s="128">
        <f t="shared" si="209"/>
        <v>2808</v>
      </c>
    </row>
    <row r="636" spans="1:31" ht="14.1" customHeight="1">
      <c r="A636" s="145">
        <v>638</v>
      </c>
      <c r="B636" s="159" t="s">
        <v>299</v>
      </c>
      <c r="C636" s="659"/>
      <c r="D636" s="660" t="s">
        <v>728</v>
      </c>
      <c r="E636" s="661" t="s">
        <v>368</v>
      </c>
      <c r="F636" s="661" t="s">
        <v>353</v>
      </c>
      <c r="G636" s="125"/>
      <c r="H636" s="125"/>
      <c r="I636" s="169" t="s">
        <v>17</v>
      </c>
      <c r="J636" s="661" t="s">
        <v>651</v>
      </c>
      <c r="K636" s="673">
        <v>8</v>
      </c>
      <c r="L636" s="483">
        <v>1</v>
      </c>
      <c r="M636" s="483">
        <v>1</v>
      </c>
      <c r="N636" s="483"/>
      <c r="O636" s="483"/>
      <c r="P636" s="670">
        <v>255</v>
      </c>
      <c r="Q636" s="670"/>
      <c r="R636" s="161"/>
      <c r="S636" s="161"/>
      <c r="T636" s="162" t="e">
        <f t="shared" si="202"/>
        <v>#DIV/0!</v>
      </c>
      <c r="U636" s="162">
        <f t="shared" si="203"/>
        <v>0</v>
      </c>
      <c r="V636" s="162">
        <f t="shared" si="204"/>
        <v>0</v>
      </c>
      <c r="W636" s="162">
        <f t="shared" si="205"/>
        <v>0</v>
      </c>
      <c r="X636" s="163">
        <f>IF(P636="nio",0,IF(P636&gt;0,VLOOKUP(I636,'3-Productie normen'!A:N,VLOOKUP(P636,'3-Productie normen'!Q:R,2,FALSE),FALSE)))</f>
        <v>0</v>
      </c>
      <c r="Y636" s="163">
        <f t="shared" si="206"/>
        <v>0</v>
      </c>
      <c r="Z636" s="163">
        <f t="shared" si="207"/>
        <v>0</v>
      </c>
      <c r="AA636" s="163">
        <f t="shared" si="208"/>
        <v>0</v>
      </c>
      <c r="AB636" s="164" t="str">
        <f>VLOOKUP(I636,'3-Productie normen'!A:N,10,FALSE)</f>
        <v>S</v>
      </c>
      <c r="AC636" s="164"/>
      <c r="AE636" s="128">
        <f t="shared" si="209"/>
        <v>2040</v>
      </c>
    </row>
    <row r="637" spans="1:31" ht="14.1" customHeight="1">
      <c r="A637" s="145">
        <v>639</v>
      </c>
      <c r="B637" s="159" t="s">
        <v>299</v>
      </c>
      <c r="C637" s="659"/>
      <c r="D637" s="660" t="s">
        <v>729</v>
      </c>
      <c r="E637" s="661" t="s">
        <v>312</v>
      </c>
      <c r="F637" s="661" t="s">
        <v>334</v>
      </c>
      <c r="G637" s="125"/>
      <c r="H637" s="125"/>
      <c r="I637" s="160" t="s">
        <v>769</v>
      </c>
      <c r="J637" s="661" t="s">
        <v>707</v>
      </c>
      <c r="K637" s="673">
        <v>42</v>
      </c>
      <c r="L637" s="483">
        <v>1</v>
      </c>
      <c r="M637" s="483">
        <v>1</v>
      </c>
      <c r="N637" s="483"/>
      <c r="O637" s="483"/>
      <c r="P637" s="670">
        <v>52</v>
      </c>
      <c r="Q637" s="670"/>
      <c r="R637" s="161"/>
      <c r="S637" s="161"/>
      <c r="T637" s="162" t="e">
        <f t="shared" si="202"/>
        <v>#DIV/0!</v>
      </c>
      <c r="U637" s="162">
        <f t="shared" si="203"/>
        <v>0</v>
      </c>
      <c r="V637" s="162">
        <f t="shared" si="204"/>
        <v>0</v>
      </c>
      <c r="W637" s="162">
        <f t="shared" si="205"/>
        <v>0</v>
      </c>
      <c r="X637" s="163">
        <f>IF(P637="nio",0,IF(P637&gt;0,VLOOKUP(I637,'3-Productie normen'!A:N,VLOOKUP(P637,'3-Productie normen'!Q:R,2,FALSE),FALSE)))</f>
        <v>0</v>
      </c>
      <c r="Y637" s="163">
        <f t="shared" si="206"/>
        <v>0</v>
      </c>
      <c r="Z637" s="163">
        <f t="shared" si="207"/>
        <v>0</v>
      </c>
      <c r="AA637" s="163">
        <f t="shared" si="208"/>
        <v>0</v>
      </c>
      <c r="AB637" s="164" t="str">
        <f>VLOOKUP(I637,'3-Productie normen'!A:N,10,FALSE)</f>
        <v>B</v>
      </c>
      <c r="AC637" s="164"/>
      <c r="AE637" s="128">
        <f t="shared" si="209"/>
        <v>2184</v>
      </c>
    </row>
    <row r="638" spans="1:31" ht="14.1" customHeight="1">
      <c r="A638" s="145">
        <v>640</v>
      </c>
      <c r="B638" s="159" t="s">
        <v>299</v>
      </c>
      <c r="C638" s="659"/>
      <c r="D638" s="660" t="s">
        <v>730</v>
      </c>
      <c r="E638" s="661" t="s">
        <v>312</v>
      </c>
      <c r="F638" s="661" t="s">
        <v>334</v>
      </c>
      <c r="G638" s="125"/>
      <c r="H638" s="125"/>
      <c r="I638" s="125" t="s">
        <v>769</v>
      </c>
      <c r="J638" s="661" t="s">
        <v>707</v>
      </c>
      <c r="K638" s="673">
        <v>14</v>
      </c>
      <c r="L638" s="483">
        <v>1</v>
      </c>
      <c r="M638" s="483">
        <v>1</v>
      </c>
      <c r="N638" s="483"/>
      <c r="O638" s="483"/>
      <c r="P638" s="670">
        <v>52</v>
      </c>
      <c r="Q638" s="670"/>
      <c r="R638" s="161"/>
      <c r="S638" s="161"/>
      <c r="T638" s="162" t="e">
        <f t="shared" si="202"/>
        <v>#DIV/0!</v>
      </c>
      <c r="U638" s="162">
        <f t="shared" si="203"/>
        <v>0</v>
      </c>
      <c r="V638" s="162">
        <f t="shared" si="204"/>
        <v>0</v>
      </c>
      <c r="W638" s="162">
        <f t="shared" si="205"/>
        <v>0</v>
      </c>
      <c r="X638" s="163">
        <f>IF(P638="nio",0,IF(P638&gt;0,VLOOKUP(I638,'3-Productie normen'!A:N,VLOOKUP(P638,'3-Productie normen'!Q:R,2,FALSE),FALSE)))</f>
        <v>0</v>
      </c>
      <c r="Y638" s="163">
        <f t="shared" si="206"/>
        <v>0</v>
      </c>
      <c r="Z638" s="163">
        <f t="shared" si="207"/>
        <v>0</v>
      </c>
      <c r="AA638" s="163">
        <f t="shared" si="208"/>
        <v>0</v>
      </c>
      <c r="AB638" s="164" t="str">
        <f>VLOOKUP(I638,'3-Productie normen'!A:N,10,FALSE)</f>
        <v>B</v>
      </c>
      <c r="AC638" s="164"/>
      <c r="AE638" s="128">
        <f t="shared" si="209"/>
        <v>728</v>
      </c>
    </row>
    <row r="639" spans="1:31" ht="14.1" customHeight="1">
      <c r="A639" s="145">
        <v>641</v>
      </c>
      <c r="B639" s="159" t="s">
        <v>299</v>
      </c>
      <c r="C639" s="659"/>
      <c r="D639" s="660" t="s">
        <v>731</v>
      </c>
      <c r="E639" s="661" t="s">
        <v>312</v>
      </c>
      <c r="F639" s="661" t="s">
        <v>334</v>
      </c>
      <c r="G639" s="125"/>
      <c r="H639" s="125"/>
      <c r="I639" s="169" t="s">
        <v>769</v>
      </c>
      <c r="J639" s="661" t="s">
        <v>707</v>
      </c>
      <c r="K639" s="673">
        <v>27</v>
      </c>
      <c r="L639" s="483">
        <v>1</v>
      </c>
      <c r="M639" s="483">
        <v>1</v>
      </c>
      <c r="N639" s="483"/>
      <c r="O639" s="483"/>
      <c r="P639" s="670">
        <v>52</v>
      </c>
      <c r="Q639" s="670"/>
      <c r="R639" s="161"/>
      <c r="S639" s="161"/>
      <c r="T639" s="162" t="e">
        <f t="shared" si="202"/>
        <v>#DIV/0!</v>
      </c>
      <c r="U639" s="162">
        <f t="shared" si="203"/>
        <v>0</v>
      </c>
      <c r="V639" s="162">
        <f t="shared" si="204"/>
        <v>0</v>
      </c>
      <c r="W639" s="162">
        <f t="shared" si="205"/>
        <v>0</v>
      </c>
      <c r="X639" s="163">
        <f>IF(P639="nio",0,IF(P639&gt;0,VLOOKUP(I639,'3-Productie normen'!A:N,VLOOKUP(P639,'3-Productie normen'!Q:R,2,FALSE),FALSE)))</f>
        <v>0</v>
      </c>
      <c r="Y639" s="163">
        <f t="shared" si="206"/>
        <v>0</v>
      </c>
      <c r="Z639" s="163">
        <f t="shared" si="207"/>
        <v>0</v>
      </c>
      <c r="AA639" s="163">
        <f t="shared" si="208"/>
        <v>0</v>
      </c>
      <c r="AB639" s="164" t="str">
        <f>VLOOKUP(I639,'3-Productie normen'!A:N,10,FALSE)</f>
        <v>B</v>
      </c>
      <c r="AC639" s="164"/>
      <c r="AE639" s="128">
        <f t="shared" si="209"/>
        <v>1404</v>
      </c>
    </row>
    <row r="640" spans="1:31" ht="14.1" customHeight="1">
      <c r="A640" s="145">
        <v>642</v>
      </c>
      <c r="B640" s="159" t="s">
        <v>299</v>
      </c>
      <c r="C640" s="659"/>
      <c r="D640" s="660" t="s">
        <v>732</v>
      </c>
      <c r="E640" s="661" t="s">
        <v>312</v>
      </c>
      <c r="F640" s="661" t="s">
        <v>334</v>
      </c>
      <c r="G640" s="125"/>
      <c r="H640" s="125"/>
      <c r="I640" s="169" t="s">
        <v>769</v>
      </c>
      <c r="J640" s="661" t="s">
        <v>707</v>
      </c>
      <c r="K640" s="673">
        <v>21</v>
      </c>
      <c r="L640" s="483">
        <v>1</v>
      </c>
      <c r="M640" s="483">
        <v>1</v>
      </c>
      <c r="N640" s="483"/>
      <c r="O640" s="483"/>
      <c r="P640" s="670">
        <v>52</v>
      </c>
      <c r="Q640" s="670"/>
      <c r="R640" s="161"/>
      <c r="S640" s="161"/>
      <c r="T640" s="162" t="e">
        <f t="shared" si="202"/>
        <v>#DIV/0!</v>
      </c>
      <c r="U640" s="162">
        <f t="shared" si="203"/>
        <v>0</v>
      </c>
      <c r="V640" s="162">
        <f t="shared" si="204"/>
        <v>0</v>
      </c>
      <c r="W640" s="162">
        <f t="shared" si="205"/>
        <v>0</v>
      </c>
      <c r="X640" s="163">
        <f>IF(P640="nio",0,IF(P640&gt;0,VLOOKUP(I640,'3-Productie normen'!A:N,VLOOKUP(P640,'3-Productie normen'!Q:R,2,FALSE),FALSE)))</f>
        <v>0</v>
      </c>
      <c r="Y640" s="163">
        <f t="shared" si="206"/>
        <v>0</v>
      </c>
      <c r="Z640" s="163">
        <f t="shared" si="207"/>
        <v>0</v>
      </c>
      <c r="AA640" s="163">
        <f t="shared" si="208"/>
        <v>0</v>
      </c>
      <c r="AB640" s="164" t="str">
        <f>VLOOKUP(I640,'3-Productie normen'!A:N,10,FALSE)</f>
        <v>B</v>
      </c>
      <c r="AC640" s="164"/>
      <c r="AE640" s="128">
        <f t="shared" si="209"/>
        <v>1092</v>
      </c>
    </row>
    <row r="641" spans="1:31" ht="14.1" customHeight="1">
      <c r="A641" s="145">
        <v>643</v>
      </c>
      <c r="B641" s="159" t="s">
        <v>299</v>
      </c>
      <c r="C641" s="659"/>
      <c r="D641" s="660" t="s">
        <v>733</v>
      </c>
      <c r="E641" s="661" t="s">
        <v>368</v>
      </c>
      <c r="F641" s="661" t="s">
        <v>481</v>
      </c>
      <c r="G641" s="125"/>
      <c r="H641" s="125"/>
      <c r="I641" s="169" t="s">
        <v>17</v>
      </c>
      <c r="J641" s="661" t="s">
        <v>651</v>
      </c>
      <c r="K641" s="673">
        <v>10</v>
      </c>
      <c r="L641" s="483">
        <v>1</v>
      </c>
      <c r="M641" s="483">
        <v>1</v>
      </c>
      <c r="N641" s="483"/>
      <c r="O641" s="483"/>
      <c r="P641" s="670">
        <v>255</v>
      </c>
      <c r="Q641" s="670"/>
      <c r="R641" s="161"/>
      <c r="S641" s="161"/>
      <c r="T641" s="162" t="e">
        <f t="shared" si="202"/>
        <v>#DIV/0!</v>
      </c>
      <c r="U641" s="162">
        <f t="shared" si="203"/>
        <v>0</v>
      </c>
      <c r="V641" s="162">
        <f t="shared" si="204"/>
        <v>0</v>
      </c>
      <c r="W641" s="162">
        <f t="shared" si="205"/>
        <v>0</v>
      </c>
      <c r="X641" s="163">
        <f>IF(P641="nio",0,IF(P641&gt;0,VLOOKUP(I641,'3-Productie normen'!A:N,VLOOKUP(P641,'3-Productie normen'!Q:R,2,FALSE),FALSE)))</f>
        <v>0</v>
      </c>
      <c r="Y641" s="163">
        <f t="shared" si="206"/>
        <v>0</v>
      </c>
      <c r="Z641" s="163">
        <f t="shared" si="207"/>
        <v>0</v>
      </c>
      <c r="AA641" s="163">
        <f t="shared" si="208"/>
        <v>0</v>
      </c>
      <c r="AB641" s="164" t="str">
        <f>VLOOKUP(I641,'3-Productie normen'!A:N,10,FALSE)</f>
        <v>S</v>
      </c>
      <c r="AC641" s="164"/>
      <c r="AE641" s="128">
        <f t="shared" si="209"/>
        <v>2550</v>
      </c>
    </row>
    <row r="642" spans="1:31" ht="14.1" customHeight="1">
      <c r="A642" s="145">
        <v>644</v>
      </c>
      <c r="B642" s="159" t="s">
        <v>299</v>
      </c>
      <c r="C642" s="659"/>
      <c r="D642" s="660" t="s">
        <v>734</v>
      </c>
      <c r="E642" s="661" t="s">
        <v>368</v>
      </c>
      <c r="F642" s="661" t="s">
        <v>735</v>
      </c>
      <c r="G642" s="125"/>
      <c r="H642" s="125"/>
      <c r="I642" s="169" t="s">
        <v>17</v>
      </c>
      <c r="J642" s="661" t="s">
        <v>651</v>
      </c>
      <c r="K642" s="673">
        <v>4</v>
      </c>
      <c r="L642" s="483">
        <v>1</v>
      </c>
      <c r="M642" s="483">
        <v>1</v>
      </c>
      <c r="N642" s="483"/>
      <c r="O642" s="483"/>
      <c r="P642" s="670">
        <v>255</v>
      </c>
      <c r="Q642" s="670"/>
      <c r="R642" s="161"/>
      <c r="S642" s="161"/>
      <c r="T642" s="162" t="e">
        <f t="shared" si="202"/>
        <v>#DIV/0!</v>
      </c>
      <c r="U642" s="162">
        <f t="shared" si="203"/>
        <v>0</v>
      </c>
      <c r="V642" s="162">
        <f t="shared" si="204"/>
        <v>0</v>
      </c>
      <c r="W642" s="162">
        <f t="shared" si="205"/>
        <v>0</v>
      </c>
      <c r="X642" s="163">
        <f>IF(P642="nio",0,IF(P642&gt;0,VLOOKUP(I642,'3-Productie normen'!A:N,VLOOKUP(P642,'3-Productie normen'!Q:R,2,FALSE),FALSE)))</f>
        <v>0</v>
      </c>
      <c r="Y642" s="163">
        <f t="shared" si="206"/>
        <v>0</v>
      </c>
      <c r="Z642" s="163">
        <f t="shared" si="207"/>
        <v>0</v>
      </c>
      <c r="AA642" s="163">
        <f t="shared" si="208"/>
        <v>0</v>
      </c>
      <c r="AB642" s="164" t="str">
        <f>VLOOKUP(I642,'3-Productie normen'!A:N,10,FALSE)</f>
        <v>S</v>
      </c>
      <c r="AC642" s="164"/>
      <c r="AE642" s="128">
        <f t="shared" si="209"/>
        <v>1020</v>
      </c>
    </row>
    <row r="643" spans="1:31" ht="14.1" customHeight="1">
      <c r="A643" s="145">
        <v>645</v>
      </c>
      <c r="B643" s="159" t="s">
        <v>299</v>
      </c>
      <c r="C643" s="659"/>
      <c r="D643" s="660" t="s">
        <v>736</v>
      </c>
      <c r="E643" s="661" t="s">
        <v>314</v>
      </c>
      <c r="F643" s="661" t="s">
        <v>334</v>
      </c>
      <c r="G643" s="125"/>
      <c r="H643" s="125"/>
      <c r="I643" s="213" t="s">
        <v>769</v>
      </c>
      <c r="J643" s="661" t="s">
        <v>651</v>
      </c>
      <c r="K643" s="673">
        <v>14</v>
      </c>
      <c r="L643" s="483">
        <v>1</v>
      </c>
      <c r="M643" s="483">
        <v>1</v>
      </c>
      <c r="N643" s="483"/>
      <c r="O643" s="483"/>
      <c r="P643" s="670">
        <v>52</v>
      </c>
      <c r="Q643" s="670"/>
      <c r="R643" s="161"/>
      <c r="S643" s="161"/>
      <c r="T643" s="162" t="e">
        <f t="shared" si="202"/>
        <v>#DIV/0!</v>
      </c>
      <c r="U643" s="162">
        <f t="shared" si="203"/>
        <v>0</v>
      </c>
      <c r="V643" s="162">
        <f t="shared" si="204"/>
        <v>0</v>
      </c>
      <c r="W643" s="162">
        <f t="shared" si="205"/>
        <v>0</v>
      </c>
      <c r="X643" s="163">
        <f>IF(P643="nio",0,IF(P643&gt;0,VLOOKUP(I643,'3-Productie normen'!A:N,VLOOKUP(P643,'3-Productie normen'!Q:R,2,FALSE),FALSE)))</f>
        <v>0</v>
      </c>
      <c r="Y643" s="163">
        <f t="shared" si="206"/>
        <v>0</v>
      </c>
      <c r="Z643" s="163">
        <f t="shared" si="207"/>
        <v>0</v>
      </c>
      <c r="AA643" s="163">
        <f t="shared" si="208"/>
        <v>0</v>
      </c>
      <c r="AB643" s="164" t="str">
        <f>VLOOKUP(I643,'3-Productie normen'!A:N,10,FALSE)</f>
        <v>B</v>
      </c>
      <c r="AC643" s="164"/>
      <c r="AE643" s="128">
        <f t="shared" si="209"/>
        <v>728</v>
      </c>
    </row>
    <row r="644" spans="1:31" ht="14.1" customHeight="1">
      <c r="A644" s="145">
        <v>646</v>
      </c>
      <c r="B644" s="159" t="s">
        <v>299</v>
      </c>
      <c r="C644" s="659"/>
      <c r="D644" s="660" t="s">
        <v>737</v>
      </c>
      <c r="E644" s="661" t="s">
        <v>314</v>
      </c>
      <c r="F644" s="661" t="s">
        <v>718</v>
      </c>
      <c r="G644" s="125"/>
      <c r="H644" s="125"/>
      <c r="I644" s="213" t="s">
        <v>218</v>
      </c>
      <c r="J644" s="661" t="s">
        <v>651</v>
      </c>
      <c r="K644" s="673">
        <v>14</v>
      </c>
      <c r="L644" s="483">
        <v>1</v>
      </c>
      <c r="M644" s="483">
        <v>1</v>
      </c>
      <c r="N644" s="483"/>
      <c r="O644" s="483"/>
      <c r="P644" s="670">
        <v>12</v>
      </c>
      <c r="Q644" s="670"/>
      <c r="R644" s="161"/>
      <c r="S644" s="161"/>
      <c r="T644" s="162" t="e">
        <f t="shared" si="202"/>
        <v>#DIV/0!</v>
      </c>
      <c r="U644" s="162">
        <f t="shared" si="203"/>
        <v>0</v>
      </c>
      <c r="V644" s="162">
        <f t="shared" si="204"/>
        <v>0</v>
      </c>
      <c r="W644" s="162">
        <f t="shared" si="205"/>
        <v>0</v>
      </c>
      <c r="X644" s="163">
        <f>IF(P644="nio",0,IF(P644&gt;0,VLOOKUP(I644,'3-Productie normen'!A:N,VLOOKUP(P644,'3-Productie normen'!Q:R,2,FALSE),FALSE)))</f>
        <v>0</v>
      </c>
      <c r="Y644" s="163">
        <f t="shared" si="206"/>
        <v>0</v>
      </c>
      <c r="Z644" s="163">
        <f t="shared" si="207"/>
        <v>0</v>
      </c>
      <c r="AA644" s="163">
        <f t="shared" si="208"/>
        <v>0</v>
      </c>
      <c r="AB644" s="164" t="str">
        <f>VLOOKUP(I644,'3-Productie normen'!A:N,10,FALSE)</f>
        <v>V</v>
      </c>
      <c r="AC644" s="164"/>
      <c r="AE644" s="128">
        <f t="shared" si="209"/>
        <v>168</v>
      </c>
    </row>
    <row r="645" spans="1:31" ht="14.1" customHeight="1">
      <c r="A645" s="145">
        <v>647</v>
      </c>
      <c r="B645" s="159" t="s">
        <v>299</v>
      </c>
      <c r="C645" s="659"/>
      <c r="D645" s="660" t="s">
        <v>738</v>
      </c>
      <c r="E645" s="661" t="s">
        <v>314</v>
      </c>
      <c r="F645" s="661" t="s">
        <v>718</v>
      </c>
      <c r="G645" s="125"/>
      <c r="H645" s="125"/>
      <c r="I645" s="169" t="s">
        <v>218</v>
      </c>
      <c r="J645" s="661" t="s">
        <v>651</v>
      </c>
      <c r="K645" s="673">
        <v>14</v>
      </c>
      <c r="L645" s="483">
        <v>1</v>
      </c>
      <c r="M645" s="483">
        <v>1</v>
      </c>
      <c r="N645" s="483"/>
      <c r="O645" s="483"/>
      <c r="P645" s="670">
        <v>12</v>
      </c>
      <c r="Q645" s="670"/>
      <c r="R645" s="161"/>
      <c r="S645" s="161"/>
      <c r="T645" s="162" t="e">
        <f t="shared" si="202"/>
        <v>#DIV/0!</v>
      </c>
      <c r="U645" s="162">
        <f t="shared" si="203"/>
        <v>0</v>
      </c>
      <c r="V645" s="162">
        <f t="shared" si="204"/>
        <v>0</v>
      </c>
      <c r="W645" s="162">
        <f t="shared" si="205"/>
        <v>0</v>
      </c>
      <c r="X645" s="163">
        <f>IF(P645="nio",0,IF(P645&gt;0,VLOOKUP(I645,'3-Productie normen'!A:N,VLOOKUP(P645,'3-Productie normen'!Q:R,2,FALSE),FALSE)))</f>
        <v>0</v>
      </c>
      <c r="Y645" s="163">
        <f t="shared" si="206"/>
        <v>0</v>
      </c>
      <c r="Z645" s="163">
        <f t="shared" si="207"/>
        <v>0</v>
      </c>
      <c r="AA645" s="163">
        <f t="shared" si="208"/>
        <v>0</v>
      </c>
      <c r="AB645" s="164" t="str">
        <f>VLOOKUP(I645,'3-Productie normen'!A:N,10,FALSE)</f>
        <v>V</v>
      </c>
      <c r="AC645" s="164"/>
      <c r="AE645" s="128">
        <f t="shared" si="209"/>
        <v>168</v>
      </c>
    </row>
    <row r="646" spans="1:31" ht="14.1" customHeight="1">
      <c r="A646" s="145">
        <v>648</v>
      </c>
      <c r="B646" s="159" t="s">
        <v>299</v>
      </c>
      <c r="C646" s="659"/>
      <c r="D646" s="660" t="s">
        <v>739</v>
      </c>
      <c r="E646" s="661" t="s">
        <v>314</v>
      </c>
      <c r="F646" s="661" t="s">
        <v>740</v>
      </c>
      <c r="G646" s="125"/>
      <c r="H646" s="125"/>
      <c r="I646" s="169" t="s">
        <v>769</v>
      </c>
      <c r="J646" s="661" t="s">
        <v>651</v>
      </c>
      <c r="K646" s="673">
        <v>15</v>
      </c>
      <c r="L646" s="483">
        <v>1</v>
      </c>
      <c r="M646" s="483">
        <v>1</v>
      </c>
      <c r="N646" s="483"/>
      <c r="O646" s="483"/>
      <c r="P646" s="670">
        <v>104</v>
      </c>
      <c r="Q646" s="670"/>
      <c r="R646" s="161"/>
      <c r="S646" s="161"/>
      <c r="T646" s="162" t="e">
        <f t="shared" si="202"/>
        <v>#DIV/0!</v>
      </c>
      <c r="U646" s="162">
        <f t="shared" si="203"/>
        <v>0</v>
      </c>
      <c r="V646" s="162">
        <f t="shared" si="204"/>
        <v>0</v>
      </c>
      <c r="W646" s="162">
        <f t="shared" si="205"/>
        <v>0</v>
      </c>
      <c r="X646" s="163">
        <f>IF(P646="nio",0,IF(P646&gt;0,VLOOKUP(I646,'3-Productie normen'!A:N,VLOOKUP(P646,'3-Productie normen'!Q:R,2,FALSE),FALSE)))</f>
        <v>0</v>
      </c>
      <c r="Y646" s="163">
        <f t="shared" si="206"/>
        <v>0</v>
      </c>
      <c r="Z646" s="163">
        <f t="shared" si="207"/>
        <v>0</v>
      </c>
      <c r="AA646" s="163">
        <f t="shared" si="208"/>
        <v>0</v>
      </c>
      <c r="AB646" s="164" t="str">
        <f>VLOOKUP(I646,'3-Productie normen'!A:N,10,FALSE)</f>
        <v>B</v>
      </c>
      <c r="AC646" s="164"/>
      <c r="AE646" s="128">
        <f t="shared" si="209"/>
        <v>1560</v>
      </c>
    </row>
    <row r="647" spans="1:31" ht="14.1" customHeight="1">
      <c r="A647" s="145">
        <v>649</v>
      </c>
      <c r="B647" s="159" t="s">
        <v>299</v>
      </c>
      <c r="C647" s="659"/>
      <c r="D647" s="660" t="s">
        <v>741</v>
      </c>
      <c r="E647" s="661" t="s">
        <v>314</v>
      </c>
      <c r="F647" s="661" t="s">
        <v>334</v>
      </c>
      <c r="G647" s="125"/>
      <c r="H647" s="125"/>
      <c r="I647" s="169" t="s">
        <v>769</v>
      </c>
      <c r="J647" s="661" t="s">
        <v>651</v>
      </c>
      <c r="K647" s="673">
        <v>21</v>
      </c>
      <c r="L647" s="483">
        <v>1</v>
      </c>
      <c r="M647" s="483">
        <v>1</v>
      </c>
      <c r="N647" s="483"/>
      <c r="O647" s="483"/>
      <c r="P647" s="670">
        <v>52</v>
      </c>
      <c r="Q647" s="670"/>
      <c r="R647" s="161"/>
      <c r="S647" s="161"/>
      <c r="T647" s="162" t="e">
        <f t="shared" si="202"/>
        <v>#DIV/0!</v>
      </c>
      <c r="U647" s="162">
        <f t="shared" si="203"/>
        <v>0</v>
      </c>
      <c r="V647" s="162">
        <f t="shared" si="204"/>
        <v>0</v>
      </c>
      <c r="W647" s="162">
        <f t="shared" si="205"/>
        <v>0</v>
      </c>
      <c r="X647" s="163">
        <f>IF(P647="nio",0,IF(P647&gt;0,VLOOKUP(I647,'3-Productie normen'!A:N,VLOOKUP(P647,'3-Productie normen'!Q:R,2,FALSE),FALSE)))</f>
        <v>0</v>
      </c>
      <c r="Y647" s="163">
        <f t="shared" si="206"/>
        <v>0</v>
      </c>
      <c r="Z647" s="163">
        <f t="shared" si="207"/>
        <v>0</v>
      </c>
      <c r="AA647" s="163">
        <f t="shared" si="208"/>
        <v>0</v>
      </c>
      <c r="AB647" s="164" t="str">
        <f>VLOOKUP(I647,'3-Productie normen'!A:N,10,FALSE)</f>
        <v>B</v>
      </c>
      <c r="AC647" s="164"/>
      <c r="AE647" s="128">
        <f t="shared" si="209"/>
        <v>1092</v>
      </c>
    </row>
    <row r="648" spans="1:31" ht="14.1" customHeight="1">
      <c r="A648" s="145">
        <v>650</v>
      </c>
      <c r="B648" s="159" t="s">
        <v>299</v>
      </c>
      <c r="C648" s="659"/>
      <c r="D648" s="660" t="s">
        <v>742</v>
      </c>
      <c r="E648" s="661" t="s">
        <v>314</v>
      </c>
      <c r="F648" s="661" t="s">
        <v>334</v>
      </c>
      <c r="G648" s="125"/>
      <c r="H648" s="125"/>
      <c r="I648" s="169" t="s">
        <v>769</v>
      </c>
      <c r="J648" s="661" t="s">
        <v>651</v>
      </c>
      <c r="K648" s="673">
        <v>14</v>
      </c>
      <c r="L648" s="483">
        <v>1</v>
      </c>
      <c r="M648" s="483">
        <v>1</v>
      </c>
      <c r="N648" s="483"/>
      <c r="O648" s="483"/>
      <c r="P648" s="670">
        <v>52</v>
      </c>
      <c r="Q648" s="670"/>
      <c r="R648" s="161"/>
      <c r="S648" s="161"/>
      <c r="T648" s="162" t="e">
        <f t="shared" si="202"/>
        <v>#DIV/0!</v>
      </c>
      <c r="U648" s="162">
        <f t="shared" si="203"/>
        <v>0</v>
      </c>
      <c r="V648" s="162">
        <f t="shared" si="204"/>
        <v>0</v>
      </c>
      <c r="W648" s="162">
        <f t="shared" si="205"/>
        <v>0</v>
      </c>
      <c r="X648" s="163">
        <f>IF(P648="nio",0,IF(P648&gt;0,VLOOKUP(I648,'3-Productie normen'!A:N,VLOOKUP(P648,'3-Productie normen'!Q:R,2,FALSE),FALSE)))</f>
        <v>0</v>
      </c>
      <c r="Y648" s="163">
        <f t="shared" si="206"/>
        <v>0</v>
      </c>
      <c r="Z648" s="163">
        <f t="shared" si="207"/>
        <v>0</v>
      </c>
      <c r="AA648" s="163">
        <f t="shared" si="208"/>
        <v>0</v>
      </c>
      <c r="AB648" s="164" t="str">
        <f>VLOOKUP(I648,'3-Productie normen'!A:N,10,FALSE)</f>
        <v>B</v>
      </c>
      <c r="AC648" s="164"/>
      <c r="AE648" s="128">
        <f t="shared" si="209"/>
        <v>728</v>
      </c>
    </row>
    <row r="649" spans="1:31" ht="14.1" customHeight="1">
      <c r="A649" s="145">
        <v>651</v>
      </c>
      <c r="B649" s="159" t="s">
        <v>299</v>
      </c>
      <c r="C649" s="659"/>
      <c r="D649" s="660" t="s">
        <v>743</v>
      </c>
      <c r="E649" s="661" t="s">
        <v>314</v>
      </c>
      <c r="F649" s="661" t="s">
        <v>709</v>
      </c>
      <c r="G649" s="125"/>
      <c r="H649" s="125"/>
      <c r="I649" s="169" t="s">
        <v>769</v>
      </c>
      <c r="J649" s="661" t="s">
        <v>651</v>
      </c>
      <c r="K649" s="673">
        <v>14</v>
      </c>
      <c r="L649" s="483">
        <v>1</v>
      </c>
      <c r="M649" s="483">
        <v>1</v>
      </c>
      <c r="N649" s="483"/>
      <c r="O649" s="483"/>
      <c r="P649" s="670">
        <v>12</v>
      </c>
      <c r="Q649" s="670"/>
      <c r="R649" s="161"/>
      <c r="S649" s="161"/>
      <c r="T649" s="162" t="e">
        <f t="shared" si="202"/>
        <v>#DIV/0!</v>
      </c>
      <c r="U649" s="162">
        <f t="shared" si="203"/>
        <v>0</v>
      </c>
      <c r="V649" s="162">
        <f t="shared" si="204"/>
        <v>0</v>
      </c>
      <c r="W649" s="162">
        <f t="shared" si="205"/>
        <v>0</v>
      </c>
      <c r="X649" s="163">
        <f>IF(P649="nio",0,IF(P649&gt;0,VLOOKUP(I649,'3-Productie normen'!A:N,VLOOKUP(P649,'3-Productie normen'!Q:R,2,FALSE),FALSE)))</f>
        <v>0</v>
      </c>
      <c r="Y649" s="163">
        <f t="shared" si="206"/>
        <v>0</v>
      </c>
      <c r="Z649" s="163">
        <f t="shared" si="207"/>
        <v>0</v>
      </c>
      <c r="AA649" s="163">
        <f t="shared" si="208"/>
        <v>0</v>
      </c>
      <c r="AB649" s="164" t="str">
        <f>VLOOKUP(I649,'3-Productie normen'!A:N,10,FALSE)</f>
        <v>B</v>
      </c>
      <c r="AC649" s="164"/>
      <c r="AE649" s="128">
        <f t="shared" si="209"/>
        <v>168</v>
      </c>
    </row>
    <row r="650" spans="1:31" ht="14.1" customHeight="1">
      <c r="A650" s="145">
        <v>652</v>
      </c>
      <c r="B650" s="159" t="s">
        <v>299</v>
      </c>
      <c r="C650" s="659"/>
      <c r="D650" s="660" t="s">
        <v>744</v>
      </c>
      <c r="E650" s="661" t="s">
        <v>314</v>
      </c>
      <c r="F650" s="661" t="s">
        <v>334</v>
      </c>
      <c r="G650" s="125"/>
      <c r="H650" s="125"/>
      <c r="I650" s="169" t="s">
        <v>769</v>
      </c>
      <c r="J650" s="661" t="s">
        <v>651</v>
      </c>
      <c r="K650" s="673">
        <v>12</v>
      </c>
      <c r="L650" s="483">
        <v>1</v>
      </c>
      <c r="M650" s="483">
        <v>1</v>
      </c>
      <c r="N650" s="483"/>
      <c r="O650" s="483"/>
      <c r="P650" s="670">
        <v>52</v>
      </c>
      <c r="Q650" s="670"/>
      <c r="R650" s="161"/>
      <c r="S650" s="161"/>
      <c r="T650" s="162" t="e">
        <f t="shared" si="202"/>
        <v>#DIV/0!</v>
      </c>
      <c r="U650" s="162">
        <f t="shared" si="203"/>
        <v>0</v>
      </c>
      <c r="V650" s="162">
        <f t="shared" si="204"/>
        <v>0</v>
      </c>
      <c r="W650" s="162">
        <f t="shared" si="205"/>
        <v>0</v>
      </c>
      <c r="X650" s="163">
        <f>IF(P650="nio",0,IF(P650&gt;0,VLOOKUP(I650,'3-Productie normen'!A:N,VLOOKUP(P650,'3-Productie normen'!Q:R,2,FALSE),FALSE)))</f>
        <v>0</v>
      </c>
      <c r="Y650" s="163">
        <f t="shared" si="206"/>
        <v>0</v>
      </c>
      <c r="Z650" s="163">
        <f t="shared" si="207"/>
        <v>0</v>
      </c>
      <c r="AA650" s="163">
        <f t="shared" si="208"/>
        <v>0</v>
      </c>
      <c r="AB650" s="164" t="str">
        <f>VLOOKUP(I650,'3-Productie normen'!A:N,10,FALSE)</f>
        <v>B</v>
      </c>
      <c r="AC650" s="164"/>
      <c r="AE650" s="128">
        <f t="shared" si="209"/>
        <v>624</v>
      </c>
    </row>
    <row r="651" spans="1:31" ht="14.1" customHeight="1">
      <c r="A651" s="145">
        <v>653</v>
      </c>
      <c r="B651" s="159" t="s">
        <v>299</v>
      </c>
      <c r="C651" s="659"/>
      <c r="D651" s="660" t="s">
        <v>745</v>
      </c>
      <c r="E651" s="661" t="s">
        <v>312</v>
      </c>
      <c r="F651" s="661" t="s">
        <v>334</v>
      </c>
      <c r="G651" s="125"/>
      <c r="H651" s="125"/>
      <c r="I651" s="169" t="s">
        <v>769</v>
      </c>
      <c r="J651" s="661" t="s">
        <v>707</v>
      </c>
      <c r="K651" s="673">
        <v>27</v>
      </c>
      <c r="L651" s="483">
        <v>1</v>
      </c>
      <c r="M651" s="483">
        <v>1</v>
      </c>
      <c r="N651" s="483"/>
      <c r="O651" s="483"/>
      <c r="P651" s="670">
        <v>52</v>
      </c>
      <c r="Q651" s="670"/>
      <c r="R651" s="161"/>
      <c r="S651" s="161"/>
      <c r="T651" s="162" t="e">
        <f t="shared" si="202"/>
        <v>#DIV/0!</v>
      </c>
      <c r="U651" s="162">
        <f t="shared" si="203"/>
        <v>0</v>
      </c>
      <c r="V651" s="162">
        <f t="shared" si="204"/>
        <v>0</v>
      </c>
      <c r="W651" s="162">
        <f t="shared" si="205"/>
        <v>0</v>
      </c>
      <c r="X651" s="163">
        <f>IF(P651="nio",0,IF(P651&gt;0,VLOOKUP(I651,'3-Productie normen'!A:N,VLOOKUP(P651,'3-Productie normen'!Q:R,2,FALSE),FALSE)))</f>
        <v>0</v>
      </c>
      <c r="Y651" s="163">
        <f t="shared" si="206"/>
        <v>0</v>
      </c>
      <c r="Z651" s="163">
        <f t="shared" si="207"/>
        <v>0</v>
      </c>
      <c r="AA651" s="163">
        <f t="shared" si="208"/>
        <v>0</v>
      </c>
      <c r="AB651" s="164" t="str">
        <f>VLOOKUP(I651,'3-Productie normen'!A:N,10,FALSE)</f>
        <v>B</v>
      </c>
      <c r="AC651" s="164"/>
      <c r="AE651" s="128">
        <f t="shared" si="209"/>
        <v>1404</v>
      </c>
    </row>
    <row r="652" spans="1:31" ht="14.1" customHeight="1">
      <c r="A652" s="145">
        <v>654</v>
      </c>
      <c r="B652" s="159" t="s">
        <v>1238</v>
      </c>
      <c r="C652" s="659">
        <v>0</v>
      </c>
      <c r="D652" s="660">
        <v>1</v>
      </c>
      <c r="E652" s="661" t="s">
        <v>806</v>
      </c>
      <c r="F652" s="661" t="s">
        <v>307</v>
      </c>
      <c r="G652" s="125">
        <v>2</v>
      </c>
      <c r="H652" s="125" t="s">
        <v>807</v>
      </c>
      <c r="I652" s="169" t="s">
        <v>105</v>
      </c>
      <c r="J652" s="661" t="s">
        <v>1314</v>
      </c>
      <c r="K652" s="673">
        <v>12.52</v>
      </c>
      <c r="L652" s="483">
        <v>1</v>
      </c>
      <c r="M652" s="483">
        <v>1</v>
      </c>
      <c r="N652" s="483"/>
      <c r="O652" s="483"/>
      <c r="P652" s="670">
        <v>156</v>
      </c>
      <c r="Q652" s="670"/>
      <c r="R652" s="161"/>
      <c r="S652" s="161"/>
      <c r="T652" s="162" t="e">
        <f t="shared" si="202"/>
        <v>#DIV/0!</v>
      </c>
      <c r="U652" s="162">
        <f t="shared" si="203"/>
        <v>0</v>
      </c>
      <c r="V652" s="162">
        <f t="shared" si="204"/>
        <v>0</v>
      </c>
      <c r="W652" s="162">
        <f t="shared" si="205"/>
        <v>0</v>
      </c>
      <c r="X652" s="163">
        <f>IF(P652="nio",0,IF(P652&gt;0,VLOOKUP(I652,'3-Productie normen'!A:N,VLOOKUP(P652,'3-Productie normen'!Q:R,2,FALSE),FALSE)))</f>
        <v>0</v>
      </c>
      <c r="Y652" s="163">
        <f t="shared" si="206"/>
        <v>0</v>
      </c>
      <c r="Z652" s="163">
        <f t="shared" si="207"/>
        <v>0</v>
      </c>
      <c r="AA652" s="163">
        <f t="shared" si="208"/>
        <v>0</v>
      </c>
      <c r="AB652" s="164" t="str">
        <f>VLOOKUP(I652,'3-Productie normen'!A:N,10,FALSE)</f>
        <v>V</v>
      </c>
      <c r="AC652" s="164"/>
      <c r="AE652" s="128">
        <f t="shared" si="209"/>
        <v>1953.12</v>
      </c>
    </row>
    <row r="653" spans="1:31" ht="14.1" customHeight="1">
      <c r="A653" s="145">
        <v>655</v>
      </c>
      <c r="B653" s="159" t="s">
        <v>1238</v>
      </c>
      <c r="C653" s="659">
        <v>0</v>
      </c>
      <c r="D653" s="660">
        <v>2</v>
      </c>
      <c r="E653" s="661" t="s">
        <v>808</v>
      </c>
      <c r="F653" s="661" t="s">
        <v>808</v>
      </c>
      <c r="G653" s="125">
        <v>40531051</v>
      </c>
      <c r="H653" s="125" t="s">
        <v>809</v>
      </c>
      <c r="I653" s="167" t="s">
        <v>810</v>
      </c>
      <c r="J653" s="661" t="s">
        <v>811</v>
      </c>
      <c r="K653" s="673">
        <v>139.02000000000001</v>
      </c>
      <c r="L653" s="483">
        <v>1</v>
      </c>
      <c r="M653" s="483">
        <v>1</v>
      </c>
      <c r="N653" s="483"/>
      <c r="O653" s="483"/>
      <c r="P653" s="670" t="s">
        <v>1235</v>
      </c>
      <c r="Q653" s="670"/>
      <c r="R653" s="161"/>
      <c r="S653" s="161"/>
      <c r="T653" s="162">
        <f t="shared" si="202"/>
        <v>0</v>
      </c>
      <c r="U653" s="162">
        <f t="shared" si="203"/>
        <v>0</v>
      </c>
      <c r="V653" s="162">
        <f t="shared" si="204"/>
        <v>0</v>
      </c>
      <c r="W653" s="162">
        <f t="shared" si="205"/>
        <v>0</v>
      </c>
      <c r="X653" s="163">
        <f>IF(P653="nio",0,IF(P653&gt;0,VLOOKUP(I653,'3-Productie normen'!A:N,VLOOKUP(P653,'3-Productie normen'!Q:R,2,FALSE),FALSE)))</f>
        <v>0</v>
      </c>
      <c r="Y653" s="163">
        <f t="shared" si="206"/>
        <v>0</v>
      </c>
      <c r="Z653" s="163">
        <f t="shared" si="207"/>
        <v>0</v>
      </c>
      <c r="AA653" s="163">
        <f t="shared" si="208"/>
        <v>0</v>
      </c>
      <c r="AB653" s="164" t="str">
        <f>VLOOKUP(I653,'3-Productie normen'!A:N,10,FALSE)</f>
        <v>nvt</v>
      </c>
      <c r="AC653" s="164"/>
      <c r="AE653" s="128">
        <f t="shared" si="209"/>
        <v>0</v>
      </c>
    </row>
    <row r="654" spans="1:31" s="165" customFormat="1" ht="14.1" customHeight="1">
      <c r="A654" s="145">
        <v>656</v>
      </c>
      <c r="B654" s="159" t="s">
        <v>1238</v>
      </c>
      <c r="C654" s="625">
        <v>0</v>
      </c>
      <c r="D654" s="536">
        <v>3</v>
      </c>
      <c r="E654" s="159" t="s">
        <v>399</v>
      </c>
      <c r="F654" s="159" t="s">
        <v>812</v>
      </c>
      <c r="G654" s="159">
        <v>40531051</v>
      </c>
      <c r="H654" s="159" t="s">
        <v>809</v>
      </c>
      <c r="I654" s="167" t="s">
        <v>810</v>
      </c>
      <c r="J654" s="160" t="s">
        <v>1314</v>
      </c>
      <c r="K654" s="545">
        <v>12.58</v>
      </c>
      <c r="L654" s="483">
        <v>1</v>
      </c>
      <c r="M654" s="483">
        <v>1</v>
      </c>
      <c r="N654" s="483"/>
      <c r="O654" s="483"/>
      <c r="P654" s="670" t="s">
        <v>1235</v>
      </c>
      <c r="Q654" s="670"/>
      <c r="R654" s="161"/>
      <c r="S654" s="161"/>
      <c r="T654" s="162">
        <f t="shared" ref="T654" si="292">IF(P654="nio",0,IF(P654&gt;0,P654*K654/X654,0))*L654</f>
        <v>0</v>
      </c>
      <c r="U654" s="162">
        <f t="shared" ref="U654" si="293">IF(Q654&gt;0,Q654*K654/Y654,0)*M654</f>
        <v>0</v>
      </c>
      <c r="V654" s="162">
        <f t="shared" ref="V654" si="294">IF(R654&gt;0,R654*K654/Z654,0)*N654</f>
        <v>0</v>
      </c>
      <c r="W654" s="162">
        <f t="shared" ref="W654" si="295">IF(S654&gt;0,S654*K654/AA654,0)*O654</f>
        <v>0</v>
      </c>
      <c r="X654" s="163">
        <f>IF(P654="nio",0,IF(P654&gt;0,VLOOKUP(I654,'3-Productie normen'!A:N,VLOOKUP(P654,'3-Productie normen'!Q:R,2,FALSE),FALSE)))</f>
        <v>0</v>
      </c>
      <c r="Y654" s="163">
        <f t="shared" ref="Y654" si="296">IF(Q654&gt;0,X654*$Y$8,0)</f>
        <v>0</v>
      </c>
      <c r="Z654" s="163">
        <f t="shared" ref="Z654" si="297">IF(R654&gt;0,X654*$Z$8,0)</f>
        <v>0</v>
      </c>
      <c r="AA654" s="163">
        <f t="shared" ref="AA654" si="298">IF(S654&gt;0,X654*$AA$8,0)</f>
        <v>0</v>
      </c>
      <c r="AB654" s="164" t="str">
        <f>VLOOKUP(I654,'3-Productie normen'!A:N,10,FALSE)</f>
        <v>nvt</v>
      </c>
      <c r="AC654" s="164"/>
      <c r="AD654" s="4"/>
      <c r="AE654" s="128">
        <f>SUM(P654:S654)*K654</f>
        <v>0</v>
      </c>
    </row>
    <row r="655" spans="1:31" ht="14.1" customHeight="1">
      <c r="A655" s="145">
        <v>657</v>
      </c>
      <c r="B655" s="159" t="s">
        <v>1238</v>
      </c>
      <c r="C655" s="659">
        <v>0</v>
      </c>
      <c r="D655" s="660">
        <v>4</v>
      </c>
      <c r="E655" s="661" t="s">
        <v>808</v>
      </c>
      <c r="F655" s="160" t="s">
        <v>808</v>
      </c>
      <c r="G655" s="159">
        <v>40531051</v>
      </c>
      <c r="H655" s="159" t="s">
        <v>809</v>
      </c>
      <c r="I655" s="167" t="s">
        <v>810</v>
      </c>
      <c r="J655" s="661" t="s">
        <v>1314</v>
      </c>
      <c r="K655" s="673">
        <v>23.4</v>
      </c>
      <c r="L655" s="483">
        <v>1</v>
      </c>
      <c r="M655" s="483">
        <v>1</v>
      </c>
      <c r="N655" s="483"/>
      <c r="O655" s="483"/>
      <c r="P655" s="670" t="s">
        <v>1235</v>
      </c>
      <c r="Q655" s="670"/>
      <c r="R655" s="161"/>
      <c r="S655" s="161"/>
      <c r="T655" s="162">
        <f t="shared" ref="T655:T709" si="299">IF(P655="nio",0,IF(P655&gt;0,P655*K655/X655,0))*L655</f>
        <v>0</v>
      </c>
      <c r="U655" s="162">
        <f t="shared" ref="U655:U709" si="300">IF(Q655&gt;0,Q655*K655/Y655,0)*M655</f>
        <v>0</v>
      </c>
      <c r="V655" s="162">
        <f t="shared" ref="V655:V709" si="301">IF(R655&gt;0,R655*K655/Z655,0)*N655</f>
        <v>0</v>
      </c>
      <c r="W655" s="162">
        <f t="shared" ref="W655:W709" si="302">IF(S655&gt;0,S655*K655/AA655,0)*O655</f>
        <v>0</v>
      </c>
      <c r="X655" s="163">
        <f>IF(P655="nio",0,IF(P655&gt;0,VLOOKUP(I655,'3-Productie normen'!A:N,VLOOKUP(P655,'3-Productie normen'!Q:R,2,FALSE),FALSE)))</f>
        <v>0</v>
      </c>
      <c r="Y655" s="163">
        <f t="shared" ref="Y655:Y709" si="303">IF(Q655&gt;0,X655*$Y$8,0)</f>
        <v>0</v>
      </c>
      <c r="Z655" s="163">
        <f t="shared" ref="Z655:Z709" si="304">IF(R655&gt;0,X655*$Z$8,0)</f>
        <v>0</v>
      </c>
      <c r="AA655" s="163">
        <f t="shared" ref="AA655:AA709" si="305">IF(S655&gt;0,X655*$AA$8,0)</f>
        <v>0</v>
      </c>
      <c r="AB655" s="164" t="str">
        <f>VLOOKUP(I655,'3-Productie normen'!A:N,10,FALSE)</f>
        <v>nvt</v>
      </c>
      <c r="AC655" s="164"/>
      <c r="AE655" s="128">
        <f t="shared" ref="AE655:AE710" si="306">SUM(P655:S655)*K655</f>
        <v>0</v>
      </c>
    </row>
    <row r="656" spans="1:31" ht="14.1" customHeight="1">
      <c r="A656" s="145">
        <v>658</v>
      </c>
      <c r="B656" s="159" t="s">
        <v>1238</v>
      </c>
      <c r="C656" s="659">
        <v>0</v>
      </c>
      <c r="D656" s="660">
        <v>5</v>
      </c>
      <c r="E656" s="661" t="s">
        <v>808</v>
      </c>
      <c r="F656" s="661" t="s">
        <v>808</v>
      </c>
      <c r="G656" s="159">
        <v>40531051</v>
      </c>
      <c r="H656" s="159" t="s">
        <v>809</v>
      </c>
      <c r="I656" s="167" t="s">
        <v>810</v>
      </c>
      <c r="J656" s="661" t="s">
        <v>1314</v>
      </c>
      <c r="K656" s="673">
        <v>48.62</v>
      </c>
      <c r="L656" s="483">
        <v>1</v>
      </c>
      <c r="M656" s="483">
        <v>1</v>
      </c>
      <c r="N656" s="483"/>
      <c r="O656" s="483"/>
      <c r="P656" s="670" t="s">
        <v>1235</v>
      </c>
      <c r="Q656" s="670"/>
      <c r="R656" s="161"/>
      <c r="S656" s="161"/>
      <c r="T656" s="162">
        <f t="shared" si="299"/>
        <v>0</v>
      </c>
      <c r="U656" s="162">
        <f t="shared" si="300"/>
        <v>0</v>
      </c>
      <c r="V656" s="162">
        <f t="shared" si="301"/>
        <v>0</v>
      </c>
      <c r="W656" s="162">
        <f t="shared" si="302"/>
        <v>0</v>
      </c>
      <c r="X656" s="163">
        <f>IF(P656="nio",0,IF(P656&gt;0,VLOOKUP(I656,'3-Productie normen'!A:N,VLOOKUP(P656,'3-Productie normen'!Q:R,2,FALSE),FALSE)))</f>
        <v>0</v>
      </c>
      <c r="Y656" s="163">
        <f t="shared" si="303"/>
        <v>0</v>
      </c>
      <c r="Z656" s="163">
        <f t="shared" si="304"/>
        <v>0</v>
      </c>
      <c r="AA656" s="163">
        <f t="shared" si="305"/>
        <v>0</v>
      </c>
      <c r="AB656" s="164" t="str">
        <f>VLOOKUP(I656,'3-Productie normen'!A:N,10,FALSE)</f>
        <v>nvt</v>
      </c>
      <c r="AC656" s="164"/>
      <c r="AE656" s="128">
        <f t="shared" si="306"/>
        <v>0</v>
      </c>
    </row>
    <row r="657" spans="1:31" ht="14.1" customHeight="1">
      <c r="A657" s="145">
        <v>659</v>
      </c>
      <c r="B657" s="159" t="s">
        <v>1238</v>
      </c>
      <c r="C657" s="659">
        <v>0</v>
      </c>
      <c r="D657" s="660" t="s">
        <v>813</v>
      </c>
      <c r="E657" s="661" t="s">
        <v>808</v>
      </c>
      <c r="F657" s="661" t="s">
        <v>808</v>
      </c>
      <c r="G657" s="159">
        <v>40531051</v>
      </c>
      <c r="H657" s="159" t="s">
        <v>809</v>
      </c>
      <c r="I657" s="167" t="s">
        <v>810</v>
      </c>
      <c r="J657" s="661" t="s">
        <v>1314</v>
      </c>
      <c r="K657" s="673">
        <v>7.31</v>
      </c>
      <c r="L657" s="483">
        <v>1</v>
      </c>
      <c r="M657" s="483">
        <v>1</v>
      </c>
      <c r="N657" s="483"/>
      <c r="O657" s="483"/>
      <c r="P657" s="670" t="s">
        <v>1235</v>
      </c>
      <c r="Q657" s="670"/>
      <c r="R657" s="161"/>
      <c r="S657" s="161"/>
      <c r="T657" s="162">
        <f t="shared" si="299"/>
        <v>0</v>
      </c>
      <c r="U657" s="162">
        <f t="shared" si="300"/>
        <v>0</v>
      </c>
      <c r="V657" s="162">
        <f t="shared" si="301"/>
        <v>0</v>
      </c>
      <c r="W657" s="162">
        <f t="shared" si="302"/>
        <v>0</v>
      </c>
      <c r="X657" s="163">
        <f>IF(P657="nio",0,IF(P657&gt;0,VLOOKUP(I657,'3-Productie normen'!A:N,VLOOKUP(P657,'3-Productie normen'!Q:R,2,FALSE),FALSE)))</f>
        <v>0</v>
      </c>
      <c r="Y657" s="163">
        <f t="shared" si="303"/>
        <v>0</v>
      </c>
      <c r="Z657" s="163">
        <f t="shared" si="304"/>
        <v>0</v>
      </c>
      <c r="AA657" s="163">
        <f t="shared" si="305"/>
        <v>0</v>
      </c>
      <c r="AB657" s="164" t="str">
        <f>VLOOKUP(I657,'3-Productie normen'!A:N,10,FALSE)</f>
        <v>nvt</v>
      </c>
      <c r="AC657" s="164"/>
      <c r="AE657" s="128">
        <f t="shared" si="306"/>
        <v>0</v>
      </c>
    </row>
    <row r="658" spans="1:31" ht="14.1" customHeight="1">
      <c r="A658" s="145">
        <v>660</v>
      </c>
      <c r="B658" s="159" t="s">
        <v>1238</v>
      </c>
      <c r="C658" s="659">
        <v>0</v>
      </c>
      <c r="D658" s="660">
        <v>6</v>
      </c>
      <c r="E658" s="661" t="s">
        <v>808</v>
      </c>
      <c r="F658" s="160" t="s">
        <v>808</v>
      </c>
      <c r="G658" s="159">
        <v>40531051</v>
      </c>
      <c r="H658" s="159" t="s">
        <v>809</v>
      </c>
      <c r="I658" s="167" t="s">
        <v>810</v>
      </c>
      <c r="J658" s="661" t="s">
        <v>1314</v>
      </c>
      <c r="K658" s="673">
        <v>29.97</v>
      </c>
      <c r="L658" s="483">
        <v>1</v>
      </c>
      <c r="M658" s="483">
        <v>1</v>
      </c>
      <c r="N658" s="483"/>
      <c r="O658" s="483"/>
      <c r="P658" s="670" t="s">
        <v>1235</v>
      </c>
      <c r="Q658" s="670"/>
      <c r="R658" s="161"/>
      <c r="S658" s="161"/>
      <c r="T658" s="162">
        <f t="shared" si="299"/>
        <v>0</v>
      </c>
      <c r="U658" s="162">
        <f t="shared" si="300"/>
        <v>0</v>
      </c>
      <c r="V658" s="162">
        <f t="shared" si="301"/>
        <v>0</v>
      </c>
      <c r="W658" s="162">
        <f t="shared" si="302"/>
        <v>0</v>
      </c>
      <c r="X658" s="163">
        <f>IF(P658="nio",0,IF(P658&gt;0,VLOOKUP(I658,'3-Productie normen'!A:N,VLOOKUP(P658,'3-Productie normen'!Q:R,2,FALSE),FALSE)))</f>
        <v>0</v>
      </c>
      <c r="Y658" s="163">
        <f t="shared" si="303"/>
        <v>0</v>
      </c>
      <c r="Z658" s="163">
        <f t="shared" si="304"/>
        <v>0</v>
      </c>
      <c r="AA658" s="163">
        <f t="shared" si="305"/>
        <v>0</v>
      </c>
      <c r="AB658" s="164" t="str">
        <f>VLOOKUP(I658,'3-Productie normen'!A:N,10,FALSE)</f>
        <v>nvt</v>
      </c>
      <c r="AC658" s="164"/>
      <c r="AE658" s="128">
        <f t="shared" si="306"/>
        <v>0</v>
      </c>
    </row>
    <row r="659" spans="1:31" ht="14.1" customHeight="1">
      <c r="A659" s="145">
        <v>661</v>
      </c>
      <c r="B659" s="159" t="s">
        <v>1238</v>
      </c>
      <c r="C659" s="659">
        <v>0</v>
      </c>
      <c r="D659" s="660">
        <v>7</v>
      </c>
      <c r="E659" s="661" t="s">
        <v>808</v>
      </c>
      <c r="F659" s="661" t="s">
        <v>808</v>
      </c>
      <c r="G659" s="661">
        <v>40531051</v>
      </c>
      <c r="H659" s="661" t="s">
        <v>809</v>
      </c>
      <c r="I659" s="167" t="s">
        <v>810</v>
      </c>
      <c r="J659" s="661" t="s">
        <v>1314</v>
      </c>
      <c r="K659" s="673">
        <v>28.78</v>
      </c>
      <c r="L659" s="483">
        <v>1</v>
      </c>
      <c r="M659" s="483">
        <v>1</v>
      </c>
      <c r="N659" s="669"/>
      <c r="O659" s="669"/>
      <c r="P659" s="670" t="s">
        <v>1235</v>
      </c>
      <c r="Q659" s="670"/>
      <c r="R659" s="161"/>
      <c r="S659" s="161"/>
      <c r="T659" s="162">
        <f t="shared" ref="T659:T682" si="307">IF(P659="nio",0,IF(P659&gt;0,P659*K659/X659,0))*L659</f>
        <v>0</v>
      </c>
      <c r="U659" s="162">
        <f t="shared" ref="U659:U682" si="308">IF(Q659&gt;0,Q659*K659/Y659,0)*M659</f>
        <v>0</v>
      </c>
      <c r="V659" s="162">
        <f t="shared" ref="V659:V682" si="309">IF(R659&gt;0,R659*K659/Z659,0)*N659</f>
        <v>0</v>
      </c>
      <c r="W659" s="162">
        <f t="shared" ref="W659:W682" si="310">IF(S659&gt;0,S659*K659/AA659,0)*O659</f>
        <v>0</v>
      </c>
      <c r="X659" s="163">
        <f>IF(P659="nio",0,IF(P659&gt;0,VLOOKUP(I659,'3-Productie normen'!A:N,VLOOKUP(P659,'3-Productie normen'!Q:R,2,FALSE),FALSE)))</f>
        <v>0</v>
      </c>
      <c r="Y659" s="163">
        <f t="shared" ref="Y659:Y682" si="311">IF(Q659&gt;0,X659*$Y$8,0)</f>
        <v>0</v>
      </c>
      <c r="Z659" s="163">
        <f t="shared" ref="Z659:Z682" si="312">IF(R659&gt;0,X659*$Z$8,0)</f>
        <v>0</v>
      </c>
      <c r="AA659" s="163">
        <f t="shared" ref="AA659:AA682" si="313">IF(S659&gt;0,X659*$AA$8,0)</f>
        <v>0</v>
      </c>
      <c r="AB659" s="164" t="str">
        <f>VLOOKUP(I659,'3-Productie normen'!A:N,10,FALSE)</f>
        <v>nvt</v>
      </c>
      <c r="AC659" s="164"/>
      <c r="AE659" s="128">
        <f t="shared" ref="AE659:AE682" si="314">SUM(P659:S659)*K659</f>
        <v>0</v>
      </c>
    </row>
    <row r="660" spans="1:31" ht="14.1" customHeight="1">
      <c r="A660" s="145">
        <v>662</v>
      </c>
      <c r="B660" s="159" t="s">
        <v>1238</v>
      </c>
      <c r="C660" s="659">
        <v>0</v>
      </c>
      <c r="D660" s="660" t="s">
        <v>814</v>
      </c>
      <c r="E660" s="661" t="s">
        <v>808</v>
      </c>
      <c r="F660" s="661" t="s">
        <v>808</v>
      </c>
      <c r="G660" s="661">
        <v>40531051</v>
      </c>
      <c r="H660" s="661" t="s">
        <v>809</v>
      </c>
      <c r="I660" s="167" t="s">
        <v>810</v>
      </c>
      <c r="J660" s="661"/>
      <c r="K660" s="673">
        <v>37.630000000000003</v>
      </c>
      <c r="L660" s="483">
        <v>1</v>
      </c>
      <c r="M660" s="483">
        <v>1</v>
      </c>
      <c r="N660" s="669"/>
      <c r="O660" s="669"/>
      <c r="P660" s="670" t="s">
        <v>1235</v>
      </c>
      <c r="Q660" s="670"/>
      <c r="R660" s="161"/>
      <c r="S660" s="161"/>
      <c r="T660" s="162">
        <f t="shared" si="307"/>
        <v>0</v>
      </c>
      <c r="U660" s="162">
        <f t="shared" si="308"/>
        <v>0</v>
      </c>
      <c r="V660" s="162">
        <f t="shared" si="309"/>
        <v>0</v>
      </c>
      <c r="W660" s="162">
        <f t="shared" si="310"/>
        <v>0</v>
      </c>
      <c r="X660" s="163">
        <f>IF(P660="nio",0,IF(P660&gt;0,VLOOKUP(I660,'3-Productie normen'!A:N,VLOOKUP(P660,'3-Productie normen'!Q:R,2,FALSE),FALSE)))</f>
        <v>0</v>
      </c>
      <c r="Y660" s="163">
        <f t="shared" si="311"/>
        <v>0</v>
      </c>
      <c r="Z660" s="163">
        <f t="shared" si="312"/>
        <v>0</v>
      </c>
      <c r="AA660" s="163">
        <f t="shared" si="313"/>
        <v>0</v>
      </c>
      <c r="AB660" s="164" t="str">
        <f>VLOOKUP(I660,'3-Productie normen'!A:N,10,FALSE)</f>
        <v>nvt</v>
      </c>
      <c r="AC660" s="164"/>
      <c r="AE660" s="128">
        <f t="shared" si="314"/>
        <v>0</v>
      </c>
    </row>
    <row r="661" spans="1:31" ht="14.1" customHeight="1">
      <c r="A661" s="145">
        <v>663</v>
      </c>
      <c r="B661" s="159" t="s">
        <v>1238</v>
      </c>
      <c r="C661" s="659">
        <v>0</v>
      </c>
      <c r="D661" s="660">
        <v>8</v>
      </c>
      <c r="E661" s="661" t="s">
        <v>806</v>
      </c>
      <c r="F661" s="661" t="s">
        <v>815</v>
      </c>
      <c r="G661" s="661">
        <v>2</v>
      </c>
      <c r="H661" s="661" t="s">
        <v>807</v>
      </c>
      <c r="I661" s="661" t="s">
        <v>749</v>
      </c>
      <c r="J661" s="661" t="s">
        <v>811</v>
      </c>
      <c r="K661" s="673">
        <v>36.6</v>
      </c>
      <c r="L661" s="483">
        <v>1</v>
      </c>
      <c r="M661" s="483">
        <v>1</v>
      </c>
      <c r="N661" s="669"/>
      <c r="O661" s="669"/>
      <c r="P661" s="670">
        <v>52</v>
      </c>
      <c r="Q661" s="670"/>
      <c r="R661" s="161"/>
      <c r="S661" s="161"/>
      <c r="T661" s="162" t="e">
        <f t="shared" si="307"/>
        <v>#DIV/0!</v>
      </c>
      <c r="U661" s="162">
        <f t="shared" si="308"/>
        <v>0</v>
      </c>
      <c r="V661" s="162">
        <f t="shared" si="309"/>
        <v>0</v>
      </c>
      <c r="W661" s="162">
        <f t="shared" si="310"/>
        <v>0</v>
      </c>
      <c r="X661" s="163">
        <f>IF(P661="nio",0,IF(P661&gt;0,VLOOKUP(I661,'3-Productie normen'!A:N,VLOOKUP(P661,'3-Productie normen'!Q:R,2,FALSE),FALSE)))</f>
        <v>0</v>
      </c>
      <c r="Y661" s="163">
        <f t="shared" si="311"/>
        <v>0</v>
      </c>
      <c r="Z661" s="163">
        <f t="shared" si="312"/>
        <v>0</v>
      </c>
      <c r="AA661" s="163">
        <f t="shared" si="313"/>
        <v>0</v>
      </c>
      <c r="AB661" s="164" t="str">
        <f>VLOOKUP(I661,'3-Productie normen'!A:N,10,FALSE)</f>
        <v>V</v>
      </c>
      <c r="AC661" s="164"/>
      <c r="AE661" s="128">
        <f t="shared" si="314"/>
        <v>1903.2</v>
      </c>
    </row>
    <row r="662" spans="1:31" ht="14.1" customHeight="1">
      <c r="A662" s="145">
        <v>664</v>
      </c>
      <c r="B662" s="159" t="s">
        <v>1238</v>
      </c>
      <c r="C662" s="659">
        <v>0</v>
      </c>
      <c r="D662" s="660" t="s">
        <v>816</v>
      </c>
      <c r="E662" s="661" t="s">
        <v>806</v>
      </c>
      <c r="F662" s="661" t="s">
        <v>307</v>
      </c>
      <c r="G662" s="661">
        <v>2</v>
      </c>
      <c r="H662" s="661" t="s">
        <v>807</v>
      </c>
      <c r="I662" s="661" t="s">
        <v>105</v>
      </c>
      <c r="J662" s="661" t="s">
        <v>811</v>
      </c>
      <c r="K662" s="673">
        <v>2.4</v>
      </c>
      <c r="L662" s="483">
        <v>1</v>
      </c>
      <c r="M662" s="483">
        <v>1</v>
      </c>
      <c r="N662" s="669"/>
      <c r="O662" s="669"/>
      <c r="P662" s="670">
        <v>156</v>
      </c>
      <c r="Q662" s="670"/>
      <c r="R662" s="161"/>
      <c r="S662" s="161"/>
      <c r="T662" s="162" t="e">
        <f t="shared" si="307"/>
        <v>#DIV/0!</v>
      </c>
      <c r="U662" s="162">
        <f t="shared" si="308"/>
        <v>0</v>
      </c>
      <c r="V662" s="162">
        <f t="shared" si="309"/>
        <v>0</v>
      </c>
      <c r="W662" s="162">
        <f t="shared" si="310"/>
        <v>0</v>
      </c>
      <c r="X662" s="163">
        <f>IF(P662="nio",0,IF(P662&gt;0,VLOOKUP(I662,'3-Productie normen'!A:N,VLOOKUP(P662,'3-Productie normen'!Q:R,2,FALSE),FALSE)))</f>
        <v>0</v>
      </c>
      <c r="Y662" s="163">
        <f t="shared" si="311"/>
        <v>0</v>
      </c>
      <c r="Z662" s="163">
        <f t="shared" si="312"/>
        <v>0</v>
      </c>
      <c r="AA662" s="163">
        <f t="shared" si="313"/>
        <v>0</v>
      </c>
      <c r="AB662" s="164" t="str">
        <f>VLOOKUP(I662,'3-Productie normen'!A:N,10,FALSE)</f>
        <v>V</v>
      </c>
      <c r="AC662" s="164"/>
      <c r="AE662" s="128">
        <f t="shared" si="314"/>
        <v>374.4</v>
      </c>
    </row>
    <row r="663" spans="1:31" ht="14.1" customHeight="1">
      <c r="A663" s="145">
        <v>665</v>
      </c>
      <c r="B663" s="159" t="s">
        <v>1238</v>
      </c>
      <c r="C663" s="659">
        <v>0</v>
      </c>
      <c r="D663" s="660">
        <v>9</v>
      </c>
      <c r="E663" s="661" t="s">
        <v>808</v>
      </c>
      <c r="F663" s="661" t="s">
        <v>350</v>
      </c>
      <c r="G663" s="661">
        <v>40531042</v>
      </c>
      <c r="H663" s="661" t="s">
        <v>817</v>
      </c>
      <c r="I663" s="661" t="s">
        <v>765</v>
      </c>
      <c r="J663" s="661" t="s">
        <v>811</v>
      </c>
      <c r="K663" s="673">
        <v>36.5</v>
      </c>
      <c r="L663" s="483">
        <v>1</v>
      </c>
      <c r="M663" s="483">
        <v>1</v>
      </c>
      <c r="N663" s="669"/>
      <c r="O663" s="669"/>
      <c r="P663" s="670">
        <v>104</v>
      </c>
      <c r="Q663" s="670"/>
      <c r="R663" s="161"/>
      <c r="S663" s="161"/>
      <c r="T663" s="162" t="e">
        <f t="shared" si="307"/>
        <v>#DIV/0!</v>
      </c>
      <c r="U663" s="162">
        <f t="shared" si="308"/>
        <v>0</v>
      </c>
      <c r="V663" s="162">
        <f t="shared" si="309"/>
        <v>0</v>
      </c>
      <c r="W663" s="162">
        <f t="shared" si="310"/>
        <v>0</v>
      </c>
      <c r="X663" s="163">
        <f>IF(P663="nio",0,IF(P663&gt;0,VLOOKUP(I663,'3-Productie normen'!A:N,VLOOKUP(P663,'3-Productie normen'!Q:R,2,FALSE),FALSE)))</f>
        <v>0</v>
      </c>
      <c r="Y663" s="163">
        <f t="shared" si="311"/>
        <v>0</v>
      </c>
      <c r="Z663" s="163">
        <f t="shared" si="312"/>
        <v>0</v>
      </c>
      <c r="AA663" s="163">
        <f t="shared" si="313"/>
        <v>0</v>
      </c>
      <c r="AB663" s="164" t="str">
        <f>VLOOKUP(I663,'3-Productie normen'!A:N,10,FALSE)</f>
        <v>V</v>
      </c>
      <c r="AC663" s="164"/>
      <c r="AE663" s="128">
        <f t="shared" si="314"/>
        <v>3796</v>
      </c>
    </row>
    <row r="664" spans="1:31" ht="14.1" customHeight="1">
      <c r="A664" s="145">
        <v>666</v>
      </c>
      <c r="B664" s="159" t="s">
        <v>1238</v>
      </c>
      <c r="C664" s="659">
        <v>0</v>
      </c>
      <c r="D664" s="660">
        <v>10</v>
      </c>
      <c r="E664" s="661" t="s">
        <v>808</v>
      </c>
      <c r="F664" s="661" t="s">
        <v>350</v>
      </c>
      <c r="G664" s="661">
        <v>40531042</v>
      </c>
      <c r="H664" s="661" t="s">
        <v>817</v>
      </c>
      <c r="I664" s="661" t="s">
        <v>765</v>
      </c>
      <c r="J664" s="661" t="s">
        <v>1314</v>
      </c>
      <c r="K664" s="673">
        <v>65.88</v>
      </c>
      <c r="L664" s="483">
        <v>1</v>
      </c>
      <c r="M664" s="483">
        <v>1</v>
      </c>
      <c r="N664" s="669"/>
      <c r="O664" s="669"/>
      <c r="P664" s="670">
        <v>104</v>
      </c>
      <c r="Q664" s="670"/>
      <c r="R664" s="161"/>
      <c r="S664" s="161"/>
      <c r="T664" s="162" t="e">
        <f t="shared" si="307"/>
        <v>#DIV/0!</v>
      </c>
      <c r="U664" s="162">
        <f t="shared" si="308"/>
        <v>0</v>
      </c>
      <c r="V664" s="162">
        <f t="shared" si="309"/>
        <v>0</v>
      </c>
      <c r="W664" s="162">
        <f t="shared" si="310"/>
        <v>0</v>
      </c>
      <c r="X664" s="163">
        <f>IF(P664="nio",0,IF(P664&gt;0,VLOOKUP(I664,'3-Productie normen'!A:N,VLOOKUP(P664,'3-Productie normen'!Q:R,2,FALSE),FALSE)))</f>
        <v>0</v>
      </c>
      <c r="Y664" s="163">
        <f t="shared" si="311"/>
        <v>0</v>
      </c>
      <c r="Z664" s="163">
        <f t="shared" si="312"/>
        <v>0</v>
      </c>
      <c r="AA664" s="163">
        <f t="shared" si="313"/>
        <v>0</v>
      </c>
      <c r="AB664" s="164" t="str">
        <f>VLOOKUP(I664,'3-Productie normen'!A:N,10,FALSE)</f>
        <v>V</v>
      </c>
      <c r="AC664" s="164"/>
      <c r="AE664" s="128">
        <f t="shared" si="314"/>
        <v>6851.5199999999995</v>
      </c>
    </row>
    <row r="665" spans="1:31" ht="14.1" customHeight="1">
      <c r="A665" s="145">
        <v>667</v>
      </c>
      <c r="B665" s="159" t="s">
        <v>1238</v>
      </c>
      <c r="C665" s="659">
        <v>0</v>
      </c>
      <c r="D665" s="660">
        <v>11</v>
      </c>
      <c r="E665" s="661" t="s">
        <v>808</v>
      </c>
      <c r="F665" s="661" t="s">
        <v>808</v>
      </c>
      <c r="G665" s="661">
        <v>40531051</v>
      </c>
      <c r="H665" s="661" t="s">
        <v>809</v>
      </c>
      <c r="I665" s="167" t="s">
        <v>810</v>
      </c>
      <c r="J665" s="661" t="s">
        <v>1314</v>
      </c>
      <c r="K665" s="673">
        <v>35.619999999999997</v>
      </c>
      <c r="L665" s="483">
        <v>1</v>
      </c>
      <c r="M665" s="483">
        <v>1</v>
      </c>
      <c r="N665" s="669"/>
      <c r="O665" s="669"/>
      <c r="P665" s="670" t="s">
        <v>1235</v>
      </c>
      <c r="Q665" s="670"/>
      <c r="R665" s="161"/>
      <c r="S665" s="161"/>
      <c r="T665" s="162">
        <f t="shared" si="307"/>
        <v>0</v>
      </c>
      <c r="U665" s="162">
        <f t="shared" si="308"/>
        <v>0</v>
      </c>
      <c r="V665" s="162">
        <f t="shared" si="309"/>
        <v>0</v>
      </c>
      <c r="W665" s="162">
        <f t="shared" si="310"/>
        <v>0</v>
      </c>
      <c r="X665" s="163">
        <f>IF(P665="nio",0,IF(P665&gt;0,VLOOKUP(I665,'3-Productie normen'!A:N,VLOOKUP(P665,'3-Productie normen'!Q:R,2,FALSE),FALSE)))</f>
        <v>0</v>
      </c>
      <c r="Y665" s="163">
        <f t="shared" si="311"/>
        <v>0</v>
      </c>
      <c r="Z665" s="163">
        <f t="shared" si="312"/>
        <v>0</v>
      </c>
      <c r="AA665" s="163">
        <f t="shared" si="313"/>
        <v>0</v>
      </c>
      <c r="AB665" s="164" t="str">
        <f>VLOOKUP(I665,'3-Productie normen'!A:N,10,FALSE)</f>
        <v>nvt</v>
      </c>
      <c r="AC665" s="164"/>
      <c r="AE665" s="128">
        <f t="shared" si="314"/>
        <v>0</v>
      </c>
    </row>
    <row r="666" spans="1:31" ht="14.1" customHeight="1">
      <c r="A666" s="145">
        <v>668</v>
      </c>
      <c r="B666" s="159" t="s">
        <v>1238</v>
      </c>
      <c r="C666" s="659">
        <v>0</v>
      </c>
      <c r="D666" s="660" t="s">
        <v>818</v>
      </c>
      <c r="E666" s="661" t="s">
        <v>808</v>
      </c>
      <c r="F666" s="661" t="s">
        <v>808</v>
      </c>
      <c r="G666" s="661">
        <v>40531051</v>
      </c>
      <c r="H666" s="661" t="s">
        <v>809</v>
      </c>
      <c r="I666" s="167" t="s">
        <v>810</v>
      </c>
      <c r="J666" s="661" t="s">
        <v>819</v>
      </c>
      <c r="K666" s="673">
        <v>9.4</v>
      </c>
      <c r="L666" s="483">
        <v>1</v>
      </c>
      <c r="M666" s="483">
        <v>1</v>
      </c>
      <c r="N666" s="669"/>
      <c r="O666" s="669"/>
      <c r="P666" s="670" t="s">
        <v>1235</v>
      </c>
      <c r="Q666" s="670"/>
      <c r="R666" s="161"/>
      <c r="S666" s="161"/>
      <c r="T666" s="162">
        <f t="shared" si="307"/>
        <v>0</v>
      </c>
      <c r="U666" s="162">
        <f t="shared" si="308"/>
        <v>0</v>
      </c>
      <c r="V666" s="162">
        <f t="shared" si="309"/>
        <v>0</v>
      </c>
      <c r="W666" s="162">
        <f t="shared" si="310"/>
        <v>0</v>
      </c>
      <c r="X666" s="163">
        <f>IF(P666="nio",0,IF(P666&gt;0,VLOOKUP(I666,'3-Productie normen'!A:N,VLOOKUP(P666,'3-Productie normen'!Q:R,2,FALSE),FALSE)))</f>
        <v>0</v>
      </c>
      <c r="Y666" s="163">
        <f t="shared" si="311"/>
        <v>0</v>
      </c>
      <c r="Z666" s="163">
        <f t="shared" si="312"/>
        <v>0</v>
      </c>
      <c r="AA666" s="163">
        <f t="shared" si="313"/>
        <v>0</v>
      </c>
      <c r="AB666" s="164" t="str">
        <f>VLOOKUP(I666,'3-Productie normen'!A:N,10,FALSE)</f>
        <v>nvt</v>
      </c>
      <c r="AC666" s="164"/>
      <c r="AE666" s="128">
        <f t="shared" si="314"/>
        <v>0</v>
      </c>
    </row>
    <row r="667" spans="1:31" ht="14.1" customHeight="1">
      <c r="A667" s="145">
        <v>669</v>
      </c>
      <c r="B667" s="159" t="s">
        <v>1238</v>
      </c>
      <c r="C667" s="659">
        <v>0</v>
      </c>
      <c r="D667" s="660">
        <v>12</v>
      </c>
      <c r="E667" s="661" t="s">
        <v>808</v>
      </c>
      <c r="F667" s="661" t="s">
        <v>808</v>
      </c>
      <c r="G667" s="661">
        <v>40531051</v>
      </c>
      <c r="H667" s="661" t="s">
        <v>809</v>
      </c>
      <c r="I667" s="167" t="s">
        <v>810</v>
      </c>
      <c r="J667" s="661" t="s">
        <v>1314</v>
      </c>
      <c r="K667" s="673">
        <v>40.43</v>
      </c>
      <c r="L667" s="483">
        <v>1</v>
      </c>
      <c r="M667" s="483">
        <v>1</v>
      </c>
      <c r="N667" s="669"/>
      <c r="O667" s="669"/>
      <c r="P667" s="670" t="s">
        <v>1235</v>
      </c>
      <c r="Q667" s="670"/>
      <c r="R667" s="161"/>
      <c r="S667" s="161"/>
      <c r="T667" s="162">
        <f t="shared" si="307"/>
        <v>0</v>
      </c>
      <c r="U667" s="162">
        <f t="shared" si="308"/>
        <v>0</v>
      </c>
      <c r="V667" s="162">
        <f t="shared" si="309"/>
        <v>0</v>
      </c>
      <c r="W667" s="162">
        <f t="shared" si="310"/>
        <v>0</v>
      </c>
      <c r="X667" s="163">
        <f>IF(P667="nio",0,IF(P667&gt;0,VLOOKUP(I667,'3-Productie normen'!A:N,VLOOKUP(P667,'3-Productie normen'!Q:R,2,FALSE),FALSE)))</f>
        <v>0</v>
      </c>
      <c r="Y667" s="163">
        <f t="shared" si="311"/>
        <v>0</v>
      </c>
      <c r="Z667" s="163">
        <f t="shared" si="312"/>
        <v>0</v>
      </c>
      <c r="AA667" s="163">
        <f t="shared" si="313"/>
        <v>0</v>
      </c>
      <c r="AB667" s="164" t="str">
        <f>VLOOKUP(I667,'3-Productie normen'!A:N,10,FALSE)</f>
        <v>nvt</v>
      </c>
      <c r="AC667" s="164"/>
      <c r="AE667" s="128">
        <f t="shared" si="314"/>
        <v>0</v>
      </c>
    </row>
    <row r="668" spans="1:31" ht="14.1" customHeight="1">
      <c r="A668" s="145">
        <v>670</v>
      </c>
      <c r="B668" s="159" t="s">
        <v>1238</v>
      </c>
      <c r="C668" s="659">
        <v>0</v>
      </c>
      <c r="D668" s="660">
        <v>12</v>
      </c>
      <c r="E668" s="661" t="s">
        <v>808</v>
      </c>
      <c r="F668" s="661" t="s">
        <v>808</v>
      </c>
      <c r="G668" s="661">
        <v>40531062</v>
      </c>
      <c r="H668" s="661" t="s">
        <v>820</v>
      </c>
      <c r="I668" s="167" t="s">
        <v>810</v>
      </c>
      <c r="J668" s="661" t="s">
        <v>1314</v>
      </c>
      <c r="K668" s="673">
        <v>40.43</v>
      </c>
      <c r="L668" s="483">
        <v>1</v>
      </c>
      <c r="M668" s="483">
        <v>1</v>
      </c>
      <c r="N668" s="669"/>
      <c r="O668" s="669"/>
      <c r="P668" s="670" t="s">
        <v>1235</v>
      </c>
      <c r="Q668" s="670"/>
      <c r="R668" s="161"/>
      <c r="S668" s="161"/>
      <c r="T668" s="162">
        <f t="shared" si="307"/>
        <v>0</v>
      </c>
      <c r="U668" s="162">
        <f t="shared" si="308"/>
        <v>0</v>
      </c>
      <c r="V668" s="162">
        <f t="shared" si="309"/>
        <v>0</v>
      </c>
      <c r="W668" s="162">
        <f t="shared" si="310"/>
        <v>0</v>
      </c>
      <c r="X668" s="163">
        <f>IF(P668="nio",0,IF(P668&gt;0,VLOOKUP(I668,'3-Productie normen'!A:N,VLOOKUP(P668,'3-Productie normen'!Q:R,2,FALSE),FALSE)))</f>
        <v>0</v>
      </c>
      <c r="Y668" s="163">
        <f t="shared" si="311"/>
        <v>0</v>
      </c>
      <c r="Z668" s="163">
        <f t="shared" si="312"/>
        <v>0</v>
      </c>
      <c r="AA668" s="163">
        <f t="shared" si="313"/>
        <v>0</v>
      </c>
      <c r="AB668" s="164" t="str">
        <f>VLOOKUP(I668,'3-Productie normen'!A:N,10,FALSE)</f>
        <v>nvt</v>
      </c>
      <c r="AC668" s="164"/>
      <c r="AE668" s="128">
        <f t="shared" si="314"/>
        <v>0</v>
      </c>
    </row>
    <row r="669" spans="1:31" ht="14.1" customHeight="1">
      <c r="A669" s="145">
        <v>671</v>
      </c>
      <c r="B669" s="159" t="s">
        <v>1238</v>
      </c>
      <c r="C669" s="663">
        <v>0</v>
      </c>
      <c r="D669" s="664">
        <v>13</v>
      </c>
      <c r="E669" s="663" t="s">
        <v>806</v>
      </c>
      <c r="F669" s="661" t="s">
        <v>815</v>
      </c>
      <c r="G669" s="661">
        <v>2</v>
      </c>
      <c r="H669" s="661" t="s">
        <v>807</v>
      </c>
      <c r="I669" s="661" t="s">
        <v>749</v>
      </c>
      <c r="J669" s="663" t="s">
        <v>1314</v>
      </c>
      <c r="K669" s="666">
        <v>7.41</v>
      </c>
      <c r="L669" s="483">
        <v>1</v>
      </c>
      <c r="M669" s="483">
        <v>1</v>
      </c>
      <c r="N669" s="667"/>
      <c r="O669" s="667"/>
      <c r="P669" s="670">
        <v>52</v>
      </c>
      <c r="Q669" s="670"/>
      <c r="R669" s="161"/>
      <c r="S669" s="161"/>
      <c r="T669" s="162" t="e">
        <f t="shared" si="307"/>
        <v>#DIV/0!</v>
      </c>
      <c r="U669" s="162">
        <f t="shared" si="308"/>
        <v>0</v>
      </c>
      <c r="V669" s="162">
        <f t="shared" si="309"/>
        <v>0</v>
      </c>
      <c r="W669" s="162">
        <f t="shared" si="310"/>
        <v>0</v>
      </c>
      <c r="X669" s="163">
        <f>IF(P669="nio",0,IF(P669&gt;0,VLOOKUP(I669,'3-Productie normen'!A:N,VLOOKUP(P669,'3-Productie normen'!Q:R,2,FALSE),FALSE)))</f>
        <v>0</v>
      </c>
      <c r="Y669" s="163">
        <f t="shared" si="311"/>
        <v>0</v>
      </c>
      <c r="Z669" s="163">
        <f t="shared" si="312"/>
        <v>0</v>
      </c>
      <c r="AA669" s="163">
        <f t="shared" si="313"/>
        <v>0</v>
      </c>
      <c r="AB669" s="164" t="str">
        <f>VLOOKUP(I669,'3-Productie normen'!A:N,10,FALSE)</f>
        <v>V</v>
      </c>
      <c r="AC669" s="164"/>
      <c r="AE669" s="128">
        <f t="shared" si="314"/>
        <v>385.32</v>
      </c>
    </row>
    <row r="670" spans="1:31" ht="14.1" customHeight="1">
      <c r="A670" s="145">
        <v>672</v>
      </c>
      <c r="B670" s="159" t="s">
        <v>1238</v>
      </c>
      <c r="C670" s="663">
        <v>0</v>
      </c>
      <c r="D670" s="664" t="s">
        <v>821</v>
      </c>
      <c r="E670" s="663" t="s">
        <v>806</v>
      </c>
      <c r="F670" s="663" t="s">
        <v>822</v>
      </c>
      <c r="G670" s="662">
        <v>2</v>
      </c>
      <c r="H670" s="662" t="s">
        <v>807</v>
      </c>
      <c r="I670" s="665" t="s">
        <v>17</v>
      </c>
      <c r="J670" s="663" t="s">
        <v>823</v>
      </c>
      <c r="K670" s="666">
        <v>1.89</v>
      </c>
      <c r="L670" s="483">
        <v>1</v>
      </c>
      <c r="M670" s="483">
        <v>1</v>
      </c>
      <c r="N670" s="667"/>
      <c r="O670" s="667"/>
      <c r="P670" s="670">
        <v>255</v>
      </c>
      <c r="Q670" s="670"/>
      <c r="R670" s="161"/>
      <c r="S670" s="161"/>
      <c r="T670" s="162" t="e">
        <f t="shared" si="307"/>
        <v>#DIV/0!</v>
      </c>
      <c r="U670" s="162">
        <f t="shared" si="308"/>
        <v>0</v>
      </c>
      <c r="V670" s="162">
        <f t="shared" si="309"/>
        <v>0</v>
      </c>
      <c r="W670" s="162">
        <f t="shared" si="310"/>
        <v>0</v>
      </c>
      <c r="X670" s="163">
        <f>IF(P670="nio",0,IF(P670&gt;0,VLOOKUP(I670,'3-Productie normen'!A:N,VLOOKUP(P670,'3-Productie normen'!Q:R,2,FALSE),FALSE)))</f>
        <v>0</v>
      </c>
      <c r="Y670" s="163">
        <f t="shared" si="311"/>
        <v>0</v>
      </c>
      <c r="Z670" s="163">
        <f t="shared" si="312"/>
        <v>0</v>
      </c>
      <c r="AA670" s="163">
        <f t="shared" si="313"/>
        <v>0</v>
      </c>
      <c r="AB670" s="164" t="str">
        <f>VLOOKUP(I670,'3-Productie normen'!A:N,10,FALSE)</f>
        <v>S</v>
      </c>
      <c r="AC670" s="164"/>
      <c r="AE670" s="128">
        <f t="shared" si="314"/>
        <v>481.95</v>
      </c>
    </row>
    <row r="671" spans="1:31" ht="14.1" customHeight="1">
      <c r="A671" s="145">
        <v>673</v>
      </c>
      <c r="B671" s="662" t="s">
        <v>1238</v>
      </c>
      <c r="C671" s="663">
        <v>0</v>
      </c>
      <c r="D671" s="664">
        <v>14</v>
      </c>
      <c r="E671" s="663" t="s">
        <v>315</v>
      </c>
      <c r="F671" s="663" t="s">
        <v>824</v>
      </c>
      <c r="G671" s="662">
        <v>2190626</v>
      </c>
      <c r="H671" s="662" t="s">
        <v>825</v>
      </c>
      <c r="I671" s="167" t="s">
        <v>810</v>
      </c>
      <c r="J671" s="663" t="s">
        <v>1314</v>
      </c>
      <c r="K671" s="666">
        <v>11.07</v>
      </c>
      <c r="L671" s="483">
        <v>1</v>
      </c>
      <c r="M671" s="483">
        <v>1</v>
      </c>
      <c r="N671" s="667"/>
      <c r="O671" s="667"/>
      <c r="P671" s="670" t="s">
        <v>1235</v>
      </c>
      <c r="Q671" s="670"/>
      <c r="R671" s="161"/>
      <c r="S671" s="161"/>
      <c r="T671" s="162">
        <f t="shared" si="307"/>
        <v>0</v>
      </c>
      <c r="U671" s="162">
        <f t="shared" si="308"/>
        <v>0</v>
      </c>
      <c r="V671" s="162">
        <f t="shared" si="309"/>
        <v>0</v>
      </c>
      <c r="W671" s="162">
        <f t="shared" si="310"/>
        <v>0</v>
      </c>
      <c r="X671" s="163">
        <f>IF(P671="nio",0,IF(P671&gt;0,VLOOKUP(I671,'3-Productie normen'!A:N,VLOOKUP(P671,'3-Productie normen'!Q:R,2,FALSE),FALSE)))</f>
        <v>0</v>
      </c>
      <c r="Y671" s="163">
        <f t="shared" si="311"/>
        <v>0</v>
      </c>
      <c r="Z671" s="163">
        <f t="shared" si="312"/>
        <v>0</v>
      </c>
      <c r="AA671" s="163">
        <f t="shared" si="313"/>
        <v>0</v>
      </c>
      <c r="AB671" s="164" t="str">
        <f>VLOOKUP(I671,'3-Productie normen'!A:N,10,FALSE)</f>
        <v>nvt</v>
      </c>
      <c r="AC671" s="164"/>
      <c r="AE671" s="128">
        <f t="shared" si="314"/>
        <v>0</v>
      </c>
    </row>
    <row r="672" spans="1:31" ht="14.1" customHeight="1">
      <c r="A672" s="145">
        <v>674</v>
      </c>
      <c r="B672" s="662" t="s">
        <v>1238</v>
      </c>
      <c r="C672" s="663">
        <v>0</v>
      </c>
      <c r="D672" s="664">
        <v>15</v>
      </c>
      <c r="E672" s="663" t="s">
        <v>826</v>
      </c>
      <c r="F672" s="663" t="s">
        <v>827</v>
      </c>
      <c r="G672" s="662">
        <v>1</v>
      </c>
      <c r="H672" s="662" t="s">
        <v>828</v>
      </c>
      <c r="I672" s="167" t="s">
        <v>810</v>
      </c>
      <c r="J672" s="663" t="s">
        <v>1314</v>
      </c>
      <c r="K672" s="666">
        <v>12.63</v>
      </c>
      <c r="L672" s="483">
        <v>1</v>
      </c>
      <c r="M672" s="483">
        <v>1</v>
      </c>
      <c r="N672" s="667"/>
      <c r="O672" s="667"/>
      <c r="P672" s="670" t="s">
        <v>1235</v>
      </c>
      <c r="Q672" s="670"/>
      <c r="R672" s="161"/>
      <c r="S672" s="161"/>
      <c r="T672" s="162">
        <f t="shared" si="307"/>
        <v>0</v>
      </c>
      <c r="U672" s="162">
        <f t="shared" si="308"/>
        <v>0</v>
      </c>
      <c r="V672" s="162">
        <f t="shared" si="309"/>
        <v>0</v>
      </c>
      <c r="W672" s="162">
        <f t="shared" si="310"/>
        <v>0</v>
      </c>
      <c r="X672" s="163">
        <f>IF(P672="nio",0,IF(P672&gt;0,VLOOKUP(I672,'3-Productie normen'!A:N,VLOOKUP(P672,'3-Productie normen'!Q:R,2,FALSE),FALSE)))</f>
        <v>0</v>
      </c>
      <c r="Y672" s="163">
        <f t="shared" si="311"/>
        <v>0</v>
      </c>
      <c r="Z672" s="163">
        <f t="shared" si="312"/>
        <v>0</v>
      </c>
      <c r="AA672" s="163">
        <f t="shared" si="313"/>
        <v>0</v>
      </c>
      <c r="AB672" s="164" t="str">
        <f>VLOOKUP(I672,'3-Productie normen'!A:N,10,FALSE)</f>
        <v>nvt</v>
      </c>
      <c r="AC672" s="164"/>
      <c r="AE672" s="128">
        <f t="shared" si="314"/>
        <v>0</v>
      </c>
    </row>
    <row r="673" spans="1:31" ht="14.1" customHeight="1">
      <c r="A673" s="145">
        <v>675</v>
      </c>
      <c r="B673" s="662" t="s">
        <v>1237</v>
      </c>
      <c r="C673" s="663"/>
      <c r="D673" s="664"/>
      <c r="E673" s="663"/>
      <c r="F673" s="663" t="s">
        <v>1255</v>
      </c>
      <c r="G673" s="662"/>
      <c r="H673" s="662"/>
      <c r="I673" s="665" t="s">
        <v>1256</v>
      </c>
      <c r="J673" s="663" t="s">
        <v>1257</v>
      </c>
      <c r="K673" s="666">
        <v>15</v>
      </c>
      <c r="L673" s="483">
        <v>1</v>
      </c>
      <c r="M673" s="483">
        <v>1</v>
      </c>
      <c r="N673" s="667"/>
      <c r="O673" s="667"/>
      <c r="P673" s="670">
        <v>52</v>
      </c>
      <c r="Q673" s="670"/>
      <c r="R673" s="161"/>
      <c r="S673" s="161"/>
      <c r="T673" s="162" t="e">
        <f t="shared" si="307"/>
        <v>#DIV/0!</v>
      </c>
      <c r="U673" s="162">
        <f t="shared" si="308"/>
        <v>0</v>
      </c>
      <c r="V673" s="162">
        <f t="shared" si="309"/>
        <v>0</v>
      </c>
      <c r="W673" s="162">
        <f t="shared" si="310"/>
        <v>0</v>
      </c>
      <c r="X673" s="163">
        <f>IF(P673="nio",0,IF(P673&gt;0,VLOOKUP(I673,'3-Productie normen'!A:N,VLOOKUP(P673,'3-Productie normen'!Q:R,2,FALSE),FALSE)))</f>
        <v>0</v>
      </c>
      <c r="Y673" s="163">
        <f t="shared" si="311"/>
        <v>0</v>
      </c>
      <c r="Z673" s="163">
        <f t="shared" si="312"/>
        <v>0</v>
      </c>
      <c r="AA673" s="163">
        <f t="shared" si="313"/>
        <v>0</v>
      </c>
      <c r="AB673" s="164" t="str">
        <f>VLOOKUP(I673,'3-Productie normen'!A:N,10,FALSE)</f>
        <v>V</v>
      </c>
      <c r="AC673" s="164"/>
      <c r="AE673" s="128">
        <f t="shared" si="314"/>
        <v>780</v>
      </c>
    </row>
    <row r="674" spans="1:31" ht="14.1" customHeight="1">
      <c r="A674" s="145">
        <v>676</v>
      </c>
      <c r="B674" s="662" t="s">
        <v>1237</v>
      </c>
      <c r="C674" s="663">
        <v>0</v>
      </c>
      <c r="D674" s="664">
        <v>2</v>
      </c>
      <c r="E674" s="663" t="s">
        <v>808</v>
      </c>
      <c r="F674" s="663" t="s">
        <v>808</v>
      </c>
      <c r="G674" s="662">
        <v>40531012</v>
      </c>
      <c r="H674" s="662" t="s">
        <v>829</v>
      </c>
      <c r="I674" s="665" t="s">
        <v>771</v>
      </c>
      <c r="J674" s="663" t="s">
        <v>830</v>
      </c>
      <c r="K674" s="666">
        <v>242.24</v>
      </c>
      <c r="L674" s="483">
        <v>1</v>
      </c>
      <c r="M674" s="483">
        <v>1</v>
      </c>
      <c r="N674" s="667"/>
      <c r="O674" s="667"/>
      <c r="P674" s="670">
        <v>104</v>
      </c>
      <c r="Q674" s="670"/>
      <c r="R674" s="161"/>
      <c r="S674" s="161"/>
      <c r="T674" s="162" t="e">
        <f t="shared" si="307"/>
        <v>#DIV/0!</v>
      </c>
      <c r="U674" s="162">
        <f t="shared" si="308"/>
        <v>0</v>
      </c>
      <c r="V674" s="162">
        <f t="shared" si="309"/>
        <v>0</v>
      </c>
      <c r="W674" s="162">
        <f t="shared" si="310"/>
        <v>0</v>
      </c>
      <c r="X674" s="163">
        <f>IF(P674="nio",0,IF(P674&gt;0,VLOOKUP(I674,'3-Productie normen'!A:N,VLOOKUP(P674,'3-Productie normen'!Q:R,2,FALSE),FALSE)))</f>
        <v>0</v>
      </c>
      <c r="Y674" s="163">
        <f t="shared" si="311"/>
        <v>0</v>
      </c>
      <c r="Z674" s="163">
        <f t="shared" si="312"/>
        <v>0</v>
      </c>
      <c r="AA674" s="163">
        <f t="shared" si="313"/>
        <v>0</v>
      </c>
      <c r="AB674" s="164" t="str">
        <f>VLOOKUP(I674,'3-Productie normen'!A:N,10,FALSE)</f>
        <v>SP</v>
      </c>
      <c r="AC674" s="164"/>
      <c r="AE674" s="128">
        <f t="shared" si="314"/>
        <v>25192.959999999999</v>
      </c>
    </row>
    <row r="675" spans="1:31" ht="14.1" customHeight="1">
      <c r="A675" s="145">
        <v>677</v>
      </c>
      <c r="B675" s="662" t="s">
        <v>1237</v>
      </c>
      <c r="C675" s="663">
        <v>0</v>
      </c>
      <c r="D675" s="664">
        <v>3</v>
      </c>
      <c r="E675" s="663" t="s">
        <v>808</v>
      </c>
      <c r="F675" s="663" t="s">
        <v>808</v>
      </c>
      <c r="G675" s="662">
        <v>40531012</v>
      </c>
      <c r="H675" s="662" t="s">
        <v>829</v>
      </c>
      <c r="I675" s="665" t="s">
        <v>771</v>
      </c>
      <c r="J675" s="663" t="s">
        <v>811</v>
      </c>
      <c r="K675" s="666">
        <v>156.16</v>
      </c>
      <c r="L675" s="483">
        <v>1</v>
      </c>
      <c r="M675" s="483">
        <v>1</v>
      </c>
      <c r="N675" s="667"/>
      <c r="O675" s="667"/>
      <c r="P675" s="670">
        <v>104</v>
      </c>
      <c r="Q675" s="670"/>
      <c r="R675" s="161"/>
      <c r="S675" s="161"/>
      <c r="T675" s="162" t="e">
        <f t="shared" si="307"/>
        <v>#DIV/0!</v>
      </c>
      <c r="U675" s="162">
        <f t="shared" si="308"/>
        <v>0</v>
      </c>
      <c r="V675" s="162">
        <f t="shared" si="309"/>
        <v>0</v>
      </c>
      <c r="W675" s="162">
        <f t="shared" si="310"/>
        <v>0</v>
      </c>
      <c r="X675" s="163">
        <f>IF(P675="nio",0,IF(P675&gt;0,VLOOKUP(I675,'3-Productie normen'!A:N,VLOOKUP(P675,'3-Productie normen'!Q:R,2,FALSE),FALSE)))</f>
        <v>0</v>
      </c>
      <c r="Y675" s="163">
        <f t="shared" si="311"/>
        <v>0</v>
      </c>
      <c r="Z675" s="163">
        <f t="shared" si="312"/>
        <v>0</v>
      </c>
      <c r="AA675" s="163">
        <f t="shared" si="313"/>
        <v>0</v>
      </c>
      <c r="AB675" s="164" t="str">
        <f>VLOOKUP(I675,'3-Productie normen'!A:N,10,FALSE)</f>
        <v>SP</v>
      </c>
      <c r="AC675" s="164"/>
      <c r="AE675" s="128">
        <f t="shared" si="314"/>
        <v>16240.64</v>
      </c>
    </row>
    <row r="676" spans="1:31" ht="14.1" customHeight="1">
      <c r="A676" s="145">
        <v>678</v>
      </c>
      <c r="B676" s="662" t="s">
        <v>1237</v>
      </c>
      <c r="C676" s="663">
        <v>0</v>
      </c>
      <c r="D676" s="664" t="s">
        <v>831</v>
      </c>
      <c r="E676" s="663" t="s">
        <v>806</v>
      </c>
      <c r="F676" s="663" t="s">
        <v>822</v>
      </c>
      <c r="G676" s="662">
        <v>2</v>
      </c>
      <c r="H676" s="662" t="s">
        <v>807</v>
      </c>
      <c r="I676" s="665" t="s">
        <v>17</v>
      </c>
      <c r="J676" s="663" t="s">
        <v>823</v>
      </c>
      <c r="K676" s="666">
        <v>1.56</v>
      </c>
      <c r="L676" s="483">
        <v>1</v>
      </c>
      <c r="M676" s="483">
        <v>1</v>
      </c>
      <c r="N676" s="667"/>
      <c r="O676" s="667"/>
      <c r="P676" s="670">
        <v>255</v>
      </c>
      <c r="Q676" s="670"/>
      <c r="R676" s="161"/>
      <c r="S676" s="161"/>
      <c r="T676" s="162" t="e">
        <f t="shared" si="307"/>
        <v>#DIV/0!</v>
      </c>
      <c r="U676" s="162">
        <f t="shared" si="308"/>
        <v>0</v>
      </c>
      <c r="V676" s="162">
        <f t="shared" si="309"/>
        <v>0</v>
      </c>
      <c r="W676" s="162">
        <f t="shared" si="310"/>
        <v>0</v>
      </c>
      <c r="X676" s="163">
        <f>IF(P676="nio",0,IF(P676&gt;0,VLOOKUP(I676,'3-Productie normen'!A:N,VLOOKUP(P676,'3-Productie normen'!Q:R,2,FALSE),FALSE)))</f>
        <v>0</v>
      </c>
      <c r="Y676" s="163">
        <f t="shared" si="311"/>
        <v>0</v>
      </c>
      <c r="Z676" s="163">
        <f t="shared" si="312"/>
        <v>0</v>
      </c>
      <c r="AA676" s="163">
        <f t="shared" si="313"/>
        <v>0</v>
      </c>
      <c r="AB676" s="164" t="str">
        <f>VLOOKUP(I676,'3-Productie normen'!A:N,10,FALSE)</f>
        <v>S</v>
      </c>
      <c r="AC676" s="164"/>
      <c r="AE676" s="128">
        <f t="shared" si="314"/>
        <v>397.8</v>
      </c>
    </row>
    <row r="677" spans="1:31" ht="14.1" customHeight="1">
      <c r="A677" s="145">
        <v>679</v>
      </c>
      <c r="B677" s="662" t="s">
        <v>1237</v>
      </c>
      <c r="C677" s="663">
        <v>0</v>
      </c>
      <c r="D677" s="664" t="s">
        <v>832</v>
      </c>
      <c r="E677" s="663" t="s">
        <v>806</v>
      </c>
      <c r="F677" s="663" t="s">
        <v>822</v>
      </c>
      <c r="G677" s="662">
        <v>2</v>
      </c>
      <c r="H677" s="662" t="s">
        <v>807</v>
      </c>
      <c r="I677" s="665" t="s">
        <v>17</v>
      </c>
      <c r="J677" s="663" t="s">
        <v>823</v>
      </c>
      <c r="K677" s="666">
        <v>1.38</v>
      </c>
      <c r="L677" s="483">
        <v>1</v>
      </c>
      <c r="M677" s="483">
        <v>1</v>
      </c>
      <c r="N677" s="667"/>
      <c r="O677" s="667"/>
      <c r="P677" s="670">
        <v>255</v>
      </c>
      <c r="Q677" s="670"/>
      <c r="R677" s="161"/>
      <c r="S677" s="161"/>
      <c r="T677" s="162" t="e">
        <f t="shared" si="307"/>
        <v>#DIV/0!</v>
      </c>
      <c r="U677" s="162">
        <f t="shared" si="308"/>
        <v>0</v>
      </c>
      <c r="V677" s="162">
        <f t="shared" si="309"/>
        <v>0</v>
      </c>
      <c r="W677" s="162">
        <f t="shared" si="310"/>
        <v>0</v>
      </c>
      <c r="X677" s="163">
        <f>IF(P677="nio",0,IF(P677&gt;0,VLOOKUP(I677,'3-Productie normen'!A:N,VLOOKUP(P677,'3-Productie normen'!Q:R,2,FALSE),FALSE)))</f>
        <v>0</v>
      </c>
      <c r="Y677" s="163">
        <f t="shared" si="311"/>
        <v>0</v>
      </c>
      <c r="Z677" s="163">
        <f t="shared" si="312"/>
        <v>0</v>
      </c>
      <c r="AA677" s="163">
        <f t="shared" si="313"/>
        <v>0</v>
      </c>
      <c r="AB677" s="164" t="str">
        <f>VLOOKUP(I677,'3-Productie normen'!A:N,10,FALSE)</f>
        <v>S</v>
      </c>
      <c r="AC677" s="164"/>
      <c r="AE677" s="128">
        <f t="shared" si="314"/>
        <v>351.9</v>
      </c>
    </row>
    <row r="678" spans="1:31" ht="14.1" customHeight="1">
      <c r="A678" s="145">
        <v>680</v>
      </c>
      <c r="B678" s="662" t="s">
        <v>1237</v>
      </c>
      <c r="C678" s="663">
        <v>0</v>
      </c>
      <c r="D678" s="664" t="s">
        <v>833</v>
      </c>
      <c r="E678" s="663" t="s">
        <v>806</v>
      </c>
      <c r="F678" s="663" t="s">
        <v>822</v>
      </c>
      <c r="G678" s="662">
        <v>2</v>
      </c>
      <c r="H678" s="662" t="s">
        <v>807</v>
      </c>
      <c r="I678" s="665" t="s">
        <v>17</v>
      </c>
      <c r="J678" s="663" t="s">
        <v>823</v>
      </c>
      <c r="K678" s="666">
        <v>1.38</v>
      </c>
      <c r="L678" s="483">
        <v>1</v>
      </c>
      <c r="M678" s="483">
        <v>1</v>
      </c>
      <c r="N678" s="667"/>
      <c r="O678" s="667"/>
      <c r="P678" s="670">
        <v>255</v>
      </c>
      <c r="Q678" s="670"/>
      <c r="R678" s="161"/>
      <c r="S678" s="161"/>
      <c r="T678" s="162" t="e">
        <f t="shared" si="307"/>
        <v>#DIV/0!</v>
      </c>
      <c r="U678" s="162">
        <f t="shared" si="308"/>
        <v>0</v>
      </c>
      <c r="V678" s="162">
        <f t="shared" si="309"/>
        <v>0</v>
      </c>
      <c r="W678" s="162">
        <f t="shared" si="310"/>
        <v>0</v>
      </c>
      <c r="X678" s="163">
        <f>IF(P678="nio",0,IF(P678&gt;0,VLOOKUP(I678,'3-Productie normen'!A:N,VLOOKUP(P678,'3-Productie normen'!Q:R,2,FALSE),FALSE)))</f>
        <v>0</v>
      </c>
      <c r="Y678" s="163">
        <f t="shared" si="311"/>
        <v>0</v>
      </c>
      <c r="Z678" s="163">
        <f t="shared" si="312"/>
        <v>0</v>
      </c>
      <c r="AA678" s="163">
        <f t="shared" si="313"/>
        <v>0</v>
      </c>
      <c r="AB678" s="164" t="str">
        <f>VLOOKUP(I678,'3-Productie normen'!A:N,10,FALSE)</f>
        <v>S</v>
      </c>
      <c r="AC678" s="164"/>
      <c r="AE678" s="128">
        <f t="shared" si="314"/>
        <v>351.9</v>
      </c>
    </row>
    <row r="679" spans="1:31" ht="14.1" customHeight="1">
      <c r="A679" s="145">
        <v>681</v>
      </c>
      <c r="B679" s="662" t="s">
        <v>1237</v>
      </c>
      <c r="C679" s="663">
        <v>0</v>
      </c>
      <c r="D679" s="664">
        <v>5</v>
      </c>
      <c r="E679" s="663" t="s">
        <v>808</v>
      </c>
      <c r="F679" s="663" t="s">
        <v>808</v>
      </c>
      <c r="G679" s="662">
        <v>40531012</v>
      </c>
      <c r="H679" s="662" t="s">
        <v>829</v>
      </c>
      <c r="I679" s="665" t="s">
        <v>771</v>
      </c>
      <c r="J679" s="663" t="s">
        <v>1314</v>
      </c>
      <c r="K679" s="666">
        <v>6.25</v>
      </c>
      <c r="L679" s="483">
        <v>1</v>
      </c>
      <c r="M679" s="483">
        <v>1</v>
      </c>
      <c r="N679" s="667"/>
      <c r="O679" s="667"/>
      <c r="P679" s="670">
        <v>104</v>
      </c>
      <c r="Q679" s="670"/>
      <c r="R679" s="161"/>
      <c r="S679" s="161"/>
      <c r="T679" s="162" t="e">
        <f t="shared" si="307"/>
        <v>#DIV/0!</v>
      </c>
      <c r="U679" s="162">
        <f t="shared" si="308"/>
        <v>0</v>
      </c>
      <c r="V679" s="162">
        <f t="shared" si="309"/>
        <v>0</v>
      </c>
      <c r="W679" s="162">
        <f t="shared" si="310"/>
        <v>0</v>
      </c>
      <c r="X679" s="163">
        <f>IF(P679="nio",0,IF(P679&gt;0,VLOOKUP(I679,'3-Productie normen'!A:N,VLOOKUP(P679,'3-Productie normen'!Q:R,2,FALSE),FALSE)))</f>
        <v>0</v>
      </c>
      <c r="Y679" s="163">
        <f t="shared" si="311"/>
        <v>0</v>
      </c>
      <c r="Z679" s="163">
        <f t="shared" si="312"/>
        <v>0</v>
      </c>
      <c r="AA679" s="163">
        <f t="shared" si="313"/>
        <v>0</v>
      </c>
      <c r="AB679" s="164" t="str">
        <f>VLOOKUP(I679,'3-Productie normen'!A:N,10,FALSE)</f>
        <v>SP</v>
      </c>
      <c r="AC679" s="164"/>
      <c r="AE679" s="128">
        <f t="shared" si="314"/>
        <v>650</v>
      </c>
    </row>
    <row r="680" spans="1:31" ht="14.1" customHeight="1">
      <c r="A680" s="145">
        <v>682</v>
      </c>
      <c r="B680" s="662" t="s">
        <v>1237</v>
      </c>
      <c r="C680" s="663">
        <v>0</v>
      </c>
      <c r="D680" s="664">
        <v>6</v>
      </c>
      <c r="E680" s="663" t="s">
        <v>808</v>
      </c>
      <c r="F680" s="663" t="s">
        <v>808</v>
      </c>
      <c r="G680" s="662">
        <v>40531012</v>
      </c>
      <c r="H680" s="662" t="s">
        <v>829</v>
      </c>
      <c r="I680" s="665" t="s">
        <v>771</v>
      </c>
      <c r="J680" s="663" t="s">
        <v>830</v>
      </c>
      <c r="K680" s="666">
        <v>39.6</v>
      </c>
      <c r="L680" s="483">
        <v>1</v>
      </c>
      <c r="M680" s="483">
        <v>1</v>
      </c>
      <c r="N680" s="667"/>
      <c r="O680" s="667"/>
      <c r="P680" s="670">
        <v>104</v>
      </c>
      <c r="Q680" s="670"/>
      <c r="R680" s="161"/>
      <c r="S680" s="161"/>
      <c r="T680" s="162" t="e">
        <f t="shared" si="307"/>
        <v>#DIV/0!</v>
      </c>
      <c r="U680" s="162">
        <f t="shared" si="308"/>
        <v>0</v>
      </c>
      <c r="V680" s="162">
        <f t="shared" si="309"/>
        <v>0</v>
      </c>
      <c r="W680" s="162">
        <f t="shared" si="310"/>
        <v>0</v>
      </c>
      <c r="X680" s="163">
        <f>IF(P680="nio",0,IF(P680&gt;0,VLOOKUP(I680,'3-Productie normen'!A:N,VLOOKUP(P680,'3-Productie normen'!Q:R,2,FALSE),FALSE)))</f>
        <v>0</v>
      </c>
      <c r="Y680" s="163">
        <f t="shared" si="311"/>
        <v>0</v>
      </c>
      <c r="Z680" s="163">
        <f t="shared" si="312"/>
        <v>0</v>
      </c>
      <c r="AA680" s="163">
        <f t="shared" si="313"/>
        <v>0</v>
      </c>
      <c r="AB680" s="164" t="str">
        <f>VLOOKUP(I680,'3-Productie normen'!A:N,10,FALSE)</f>
        <v>SP</v>
      </c>
      <c r="AC680" s="164"/>
      <c r="AE680" s="128">
        <f t="shared" si="314"/>
        <v>4118.4000000000005</v>
      </c>
    </row>
    <row r="681" spans="1:31" ht="14.1" customHeight="1">
      <c r="A681" s="145">
        <v>683</v>
      </c>
      <c r="B681" s="662" t="s">
        <v>1237</v>
      </c>
      <c r="C681" s="663">
        <v>0</v>
      </c>
      <c r="D681" s="664">
        <v>7</v>
      </c>
      <c r="E681" s="663" t="s">
        <v>399</v>
      </c>
      <c r="F681" s="663" t="s">
        <v>834</v>
      </c>
      <c r="G681" s="662">
        <v>40531051</v>
      </c>
      <c r="H681" s="662" t="s">
        <v>809</v>
      </c>
      <c r="I681" s="167" t="s">
        <v>810</v>
      </c>
      <c r="J681" s="663" t="s">
        <v>811</v>
      </c>
      <c r="K681" s="666">
        <v>72.77</v>
      </c>
      <c r="L681" s="483">
        <v>1</v>
      </c>
      <c r="M681" s="483">
        <v>1</v>
      </c>
      <c r="N681" s="667"/>
      <c r="O681" s="667"/>
      <c r="P681" s="670" t="s">
        <v>1235</v>
      </c>
      <c r="Q681" s="670"/>
      <c r="R681" s="161"/>
      <c r="S681" s="161"/>
      <c r="T681" s="162">
        <f t="shared" si="307"/>
        <v>0</v>
      </c>
      <c r="U681" s="162">
        <f t="shared" si="308"/>
        <v>0</v>
      </c>
      <c r="V681" s="162">
        <f t="shared" si="309"/>
        <v>0</v>
      </c>
      <c r="W681" s="162">
        <f t="shared" si="310"/>
        <v>0</v>
      </c>
      <c r="X681" s="163">
        <f>IF(P681="nio",0,IF(P681&gt;0,VLOOKUP(I681,'3-Productie normen'!A:N,VLOOKUP(P681,'3-Productie normen'!Q:R,2,FALSE),FALSE)))</f>
        <v>0</v>
      </c>
      <c r="Y681" s="163">
        <f t="shared" si="311"/>
        <v>0</v>
      </c>
      <c r="Z681" s="163">
        <f t="shared" si="312"/>
        <v>0</v>
      </c>
      <c r="AA681" s="163">
        <f t="shared" si="313"/>
        <v>0</v>
      </c>
      <c r="AB681" s="164" t="str">
        <f>VLOOKUP(I681,'3-Productie normen'!A:N,10,FALSE)</f>
        <v>nvt</v>
      </c>
      <c r="AC681" s="164"/>
      <c r="AE681" s="128">
        <f t="shared" si="314"/>
        <v>0</v>
      </c>
    </row>
    <row r="682" spans="1:31" ht="14.1" customHeight="1">
      <c r="A682" s="145">
        <v>684</v>
      </c>
      <c r="B682" s="662" t="s">
        <v>1237</v>
      </c>
      <c r="C682" s="663">
        <v>0</v>
      </c>
      <c r="D682" s="664">
        <v>8</v>
      </c>
      <c r="E682" s="663" t="s">
        <v>399</v>
      </c>
      <c r="F682" s="663" t="s">
        <v>834</v>
      </c>
      <c r="G682" s="662">
        <v>40531051</v>
      </c>
      <c r="H682" s="662" t="s">
        <v>809</v>
      </c>
      <c r="I682" s="167" t="s">
        <v>810</v>
      </c>
      <c r="J682" s="663" t="s">
        <v>811</v>
      </c>
      <c r="K682" s="666">
        <v>21.25</v>
      </c>
      <c r="L682" s="483">
        <v>1</v>
      </c>
      <c r="M682" s="483">
        <v>1</v>
      </c>
      <c r="N682" s="667"/>
      <c r="O682" s="667"/>
      <c r="P682" s="670" t="s">
        <v>1235</v>
      </c>
      <c r="Q682" s="670"/>
      <c r="R682" s="161"/>
      <c r="S682" s="161"/>
      <c r="T682" s="162">
        <f t="shared" si="307"/>
        <v>0</v>
      </c>
      <c r="U682" s="162">
        <f t="shared" si="308"/>
        <v>0</v>
      </c>
      <c r="V682" s="162">
        <f t="shared" si="309"/>
        <v>0</v>
      </c>
      <c r="W682" s="162">
        <f t="shared" si="310"/>
        <v>0</v>
      </c>
      <c r="X682" s="163">
        <f>IF(P682="nio",0,IF(P682&gt;0,VLOOKUP(I682,'3-Productie normen'!A:N,VLOOKUP(P682,'3-Productie normen'!Q:R,2,FALSE),FALSE)))</f>
        <v>0</v>
      </c>
      <c r="Y682" s="163">
        <f t="shared" si="311"/>
        <v>0</v>
      </c>
      <c r="Z682" s="163">
        <f t="shared" si="312"/>
        <v>0</v>
      </c>
      <c r="AA682" s="163">
        <f t="shared" si="313"/>
        <v>0</v>
      </c>
      <c r="AB682" s="164" t="str">
        <f>VLOOKUP(I682,'3-Productie normen'!A:N,10,FALSE)</f>
        <v>nvt</v>
      </c>
      <c r="AC682" s="164"/>
      <c r="AE682" s="128">
        <f t="shared" si="314"/>
        <v>0</v>
      </c>
    </row>
    <row r="683" spans="1:31" ht="14.1" customHeight="1">
      <c r="A683" s="145">
        <v>685</v>
      </c>
      <c r="B683" s="662" t="s">
        <v>1237</v>
      </c>
      <c r="C683" s="663">
        <v>0</v>
      </c>
      <c r="D683" s="664">
        <v>9</v>
      </c>
      <c r="E683" s="663" t="s">
        <v>808</v>
      </c>
      <c r="F683" s="663" t="s">
        <v>808</v>
      </c>
      <c r="G683" s="662">
        <v>40531051</v>
      </c>
      <c r="H683" s="662" t="s">
        <v>809</v>
      </c>
      <c r="I683" s="167" t="s">
        <v>810</v>
      </c>
      <c r="J683" s="663" t="s">
        <v>835</v>
      </c>
      <c r="K683" s="666">
        <v>66.989999999999995</v>
      </c>
      <c r="L683" s="483">
        <v>1</v>
      </c>
      <c r="M683" s="483">
        <v>1</v>
      </c>
      <c r="N683" s="667"/>
      <c r="O683" s="667"/>
      <c r="P683" s="670" t="s">
        <v>1235</v>
      </c>
      <c r="Q683" s="670"/>
      <c r="R683" s="161"/>
      <c r="S683" s="161"/>
      <c r="T683" s="162">
        <f t="shared" si="299"/>
        <v>0</v>
      </c>
      <c r="U683" s="162">
        <f t="shared" si="300"/>
        <v>0</v>
      </c>
      <c r="V683" s="162">
        <f t="shared" si="301"/>
        <v>0</v>
      </c>
      <c r="W683" s="162">
        <f t="shared" si="302"/>
        <v>0</v>
      </c>
      <c r="X683" s="163">
        <f>IF(P683="nio",0,IF(P683&gt;0,VLOOKUP(I683,'3-Productie normen'!A:N,VLOOKUP(P683,'3-Productie normen'!Q:R,2,FALSE),FALSE)))</f>
        <v>0</v>
      </c>
      <c r="Y683" s="163">
        <f t="shared" si="303"/>
        <v>0</v>
      </c>
      <c r="Z683" s="163">
        <f t="shared" si="304"/>
        <v>0</v>
      </c>
      <c r="AA683" s="163">
        <f t="shared" si="305"/>
        <v>0</v>
      </c>
      <c r="AB683" s="164" t="str">
        <f>VLOOKUP(I683,'3-Productie normen'!A:N,10,FALSE)</f>
        <v>nvt</v>
      </c>
      <c r="AC683" s="164"/>
      <c r="AE683" s="128">
        <f t="shared" si="306"/>
        <v>0</v>
      </c>
    </row>
    <row r="684" spans="1:31" ht="14.1" customHeight="1">
      <c r="A684" s="145">
        <v>686</v>
      </c>
      <c r="B684" s="662" t="s">
        <v>1237</v>
      </c>
      <c r="C684" s="663">
        <v>0</v>
      </c>
      <c r="D684" s="664">
        <v>10</v>
      </c>
      <c r="E684" s="663" t="s">
        <v>399</v>
      </c>
      <c r="F684" s="663" t="s">
        <v>834</v>
      </c>
      <c r="G684" s="662">
        <v>40531042</v>
      </c>
      <c r="H684" s="662" t="s">
        <v>817</v>
      </c>
      <c r="I684" s="167" t="s">
        <v>810</v>
      </c>
      <c r="J684" s="663" t="s">
        <v>811</v>
      </c>
      <c r="K684" s="666">
        <v>56.03</v>
      </c>
      <c r="L684" s="483">
        <v>1</v>
      </c>
      <c r="M684" s="483">
        <v>1</v>
      </c>
      <c r="N684" s="667"/>
      <c r="O684" s="667"/>
      <c r="P684" s="670" t="s">
        <v>1235</v>
      </c>
      <c r="Q684" s="670"/>
      <c r="R684" s="161"/>
      <c r="S684" s="161"/>
      <c r="T684" s="162">
        <f t="shared" si="299"/>
        <v>0</v>
      </c>
      <c r="U684" s="162">
        <f t="shared" si="300"/>
        <v>0</v>
      </c>
      <c r="V684" s="162">
        <f t="shared" si="301"/>
        <v>0</v>
      </c>
      <c r="W684" s="162">
        <f t="shared" si="302"/>
        <v>0</v>
      </c>
      <c r="X684" s="163">
        <f>IF(P684="nio",0,IF(P684&gt;0,VLOOKUP(I684,'3-Productie normen'!A:N,VLOOKUP(P684,'3-Productie normen'!Q:R,2,FALSE),FALSE)))</f>
        <v>0</v>
      </c>
      <c r="Y684" s="163">
        <f t="shared" si="303"/>
        <v>0</v>
      </c>
      <c r="Z684" s="163">
        <f t="shared" si="304"/>
        <v>0</v>
      </c>
      <c r="AA684" s="163">
        <f t="shared" si="305"/>
        <v>0</v>
      </c>
      <c r="AB684" s="164" t="str">
        <f>VLOOKUP(I684,'3-Productie normen'!A:N,10,FALSE)</f>
        <v>nvt</v>
      </c>
      <c r="AC684" s="164"/>
      <c r="AE684" s="128">
        <f t="shared" si="306"/>
        <v>0</v>
      </c>
    </row>
    <row r="685" spans="1:31" ht="14.1" customHeight="1">
      <c r="A685" s="145">
        <v>687</v>
      </c>
      <c r="B685" s="662" t="s">
        <v>1239</v>
      </c>
      <c r="C685" s="663">
        <v>0</v>
      </c>
      <c r="D685" s="664">
        <v>10</v>
      </c>
      <c r="E685" s="663" t="s">
        <v>315</v>
      </c>
      <c r="F685" s="663" t="s">
        <v>836</v>
      </c>
      <c r="G685" s="662">
        <v>77770043</v>
      </c>
      <c r="H685" s="662" t="s">
        <v>837</v>
      </c>
      <c r="I685" s="167" t="s">
        <v>810</v>
      </c>
      <c r="J685" s="663" t="s">
        <v>1314</v>
      </c>
      <c r="K685" s="666">
        <v>47.06</v>
      </c>
      <c r="L685" s="483">
        <v>1</v>
      </c>
      <c r="M685" s="483">
        <v>1</v>
      </c>
      <c r="N685" s="667"/>
      <c r="O685" s="667"/>
      <c r="P685" s="670" t="s">
        <v>1235</v>
      </c>
      <c r="Q685" s="670"/>
      <c r="R685" s="161"/>
      <c r="S685" s="161"/>
      <c r="T685" s="162">
        <f t="shared" si="299"/>
        <v>0</v>
      </c>
      <c r="U685" s="162">
        <f t="shared" si="300"/>
        <v>0</v>
      </c>
      <c r="V685" s="162">
        <f t="shared" si="301"/>
        <v>0</v>
      </c>
      <c r="W685" s="162">
        <f t="shared" si="302"/>
        <v>0</v>
      </c>
      <c r="X685" s="163">
        <f>IF(P685="nio",0,IF(P685&gt;0,VLOOKUP(I685,'3-Productie normen'!A:N,VLOOKUP(P685,'3-Productie normen'!Q:R,2,FALSE),FALSE)))</f>
        <v>0</v>
      </c>
      <c r="Y685" s="163">
        <f t="shared" si="303"/>
        <v>0</v>
      </c>
      <c r="Z685" s="163">
        <f t="shared" si="304"/>
        <v>0</v>
      </c>
      <c r="AA685" s="163">
        <f t="shared" si="305"/>
        <v>0</v>
      </c>
      <c r="AB685" s="164" t="str">
        <f>VLOOKUP(I685,'3-Productie normen'!A:N,10,FALSE)</f>
        <v>nvt</v>
      </c>
      <c r="AC685" s="164"/>
      <c r="AE685" s="128">
        <f t="shared" si="306"/>
        <v>0</v>
      </c>
    </row>
    <row r="686" spans="1:31" ht="14.1" customHeight="1">
      <c r="A686" s="145">
        <v>688</v>
      </c>
      <c r="B686" s="662" t="s">
        <v>1239</v>
      </c>
      <c r="C686" s="663">
        <v>0</v>
      </c>
      <c r="D686" s="664">
        <v>11</v>
      </c>
      <c r="E686" s="663" t="s">
        <v>826</v>
      </c>
      <c r="F686" s="663" t="s">
        <v>827</v>
      </c>
      <c r="G686" s="662">
        <v>77770043</v>
      </c>
      <c r="H686" s="662" t="s">
        <v>837</v>
      </c>
      <c r="I686" s="665" t="s">
        <v>1236</v>
      </c>
      <c r="J686" s="663" t="s">
        <v>1314</v>
      </c>
      <c r="K686" s="666">
        <v>11.41</v>
      </c>
      <c r="L686" s="483">
        <v>1</v>
      </c>
      <c r="M686" s="483">
        <v>1</v>
      </c>
      <c r="N686" s="667"/>
      <c r="O686" s="667"/>
      <c r="P686" s="670" t="s">
        <v>1235</v>
      </c>
      <c r="Q686" s="670"/>
      <c r="R686" s="161"/>
      <c r="S686" s="161"/>
      <c r="T686" s="162">
        <f t="shared" si="299"/>
        <v>0</v>
      </c>
      <c r="U686" s="162">
        <f t="shared" si="300"/>
        <v>0</v>
      </c>
      <c r="V686" s="162">
        <f t="shared" si="301"/>
        <v>0</v>
      </c>
      <c r="W686" s="162">
        <f t="shared" si="302"/>
        <v>0</v>
      </c>
      <c r="X686" s="163">
        <f>IF(P686="nio",0,IF(P686&gt;0,VLOOKUP(I686,'3-Productie normen'!A:N,VLOOKUP(P686,'3-Productie normen'!Q:R,2,FALSE),FALSE)))</f>
        <v>0</v>
      </c>
      <c r="Y686" s="163">
        <f t="shared" si="303"/>
        <v>0</v>
      </c>
      <c r="Z686" s="163">
        <f t="shared" si="304"/>
        <v>0</v>
      </c>
      <c r="AA686" s="163">
        <f t="shared" si="305"/>
        <v>0</v>
      </c>
      <c r="AB686" s="164" t="str">
        <f>VLOOKUP(I686,'3-Productie normen'!A:N,10,FALSE)</f>
        <v>nvt</v>
      </c>
      <c r="AC686" s="164"/>
      <c r="AE686" s="128">
        <f t="shared" si="306"/>
        <v>0</v>
      </c>
    </row>
    <row r="687" spans="1:31" ht="14.1" customHeight="1">
      <c r="A687" s="145">
        <v>689</v>
      </c>
      <c r="B687" s="662" t="s">
        <v>1239</v>
      </c>
      <c r="C687" s="663">
        <v>0</v>
      </c>
      <c r="D687" s="664" t="s">
        <v>838</v>
      </c>
      <c r="E687" s="663" t="s">
        <v>808</v>
      </c>
      <c r="F687" s="663" t="s">
        <v>808</v>
      </c>
      <c r="G687" s="662">
        <v>40531051</v>
      </c>
      <c r="H687" s="662" t="s">
        <v>809</v>
      </c>
      <c r="I687" s="167" t="s">
        <v>810</v>
      </c>
      <c r="J687" s="663" t="s">
        <v>1314</v>
      </c>
      <c r="K687" s="666">
        <v>44.2</v>
      </c>
      <c r="L687" s="483">
        <v>1</v>
      </c>
      <c r="M687" s="483">
        <v>1</v>
      </c>
      <c r="N687" s="667"/>
      <c r="O687" s="667"/>
      <c r="P687" s="670" t="s">
        <v>1235</v>
      </c>
      <c r="Q687" s="670"/>
      <c r="R687" s="161"/>
      <c r="S687" s="161"/>
      <c r="T687" s="162">
        <f t="shared" si="299"/>
        <v>0</v>
      </c>
      <c r="U687" s="162">
        <f t="shared" si="300"/>
        <v>0</v>
      </c>
      <c r="V687" s="162">
        <f t="shared" si="301"/>
        <v>0</v>
      </c>
      <c r="W687" s="162">
        <f t="shared" si="302"/>
        <v>0</v>
      </c>
      <c r="X687" s="163">
        <f>IF(P687="nio",0,IF(P687&gt;0,VLOOKUP(I687,'3-Productie normen'!A:N,VLOOKUP(P687,'3-Productie normen'!Q:R,2,FALSE),FALSE)))</f>
        <v>0</v>
      </c>
      <c r="Y687" s="163">
        <f t="shared" si="303"/>
        <v>0</v>
      </c>
      <c r="Z687" s="163">
        <f t="shared" si="304"/>
        <v>0</v>
      </c>
      <c r="AA687" s="163">
        <f t="shared" si="305"/>
        <v>0</v>
      </c>
      <c r="AB687" s="164" t="str">
        <f>VLOOKUP(I687,'3-Productie normen'!A:N,10,FALSE)</f>
        <v>nvt</v>
      </c>
      <c r="AC687" s="164"/>
      <c r="AE687" s="128">
        <f t="shared" si="306"/>
        <v>0</v>
      </c>
    </row>
    <row r="688" spans="1:31" ht="14.1" customHeight="1">
      <c r="A688" s="145">
        <v>690</v>
      </c>
      <c r="B688" s="662" t="s">
        <v>1239</v>
      </c>
      <c r="C688" s="663">
        <v>0</v>
      </c>
      <c r="D688" s="664">
        <v>26</v>
      </c>
      <c r="E688" s="663" t="s">
        <v>808</v>
      </c>
      <c r="F688" s="663" t="s">
        <v>808</v>
      </c>
      <c r="G688" s="662">
        <v>40531051</v>
      </c>
      <c r="H688" s="662" t="s">
        <v>809</v>
      </c>
      <c r="I688" s="665" t="s">
        <v>771</v>
      </c>
      <c r="J688" s="663" t="s">
        <v>1314</v>
      </c>
      <c r="K688" s="666">
        <v>85.32</v>
      </c>
      <c r="L688" s="483">
        <v>1</v>
      </c>
      <c r="M688" s="483">
        <v>1</v>
      </c>
      <c r="N688" s="667"/>
      <c r="O688" s="667"/>
      <c r="P688" s="670">
        <v>104</v>
      </c>
      <c r="Q688" s="670"/>
      <c r="R688" s="161"/>
      <c r="S688" s="161"/>
      <c r="T688" s="162" t="e">
        <f t="shared" si="299"/>
        <v>#DIV/0!</v>
      </c>
      <c r="U688" s="162">
        <f t="shared" si="300"/>
        <v>0</v>
      </c>
      <c r="V688" s="162">
        <f t="shared" si="301"/>
        <v>0</v>
      </c>
      <c r="W688" s="162">
        <f t="shared" si="302"/>
        <v>0</v>
      </c>
      <c r="X688" s="163">
        <f>IF(P688="nio",0,IF(P688&gt;0,VLOOKUP(I688,'3-Productie normen'!A:N,VLOOKUP(P688,'3-Productie normen'!Q:R,2,FALSE),FALSE)))</f>
        <v>0</v>
      </c>
      <c r="Y688" s="163">
        <f t="shared" si="303"/>
        <v>0</v>
      </c>
      <c r="Z688" s="163">
        <f t="shared" si="304"/>
        <v>0</v>
      </c>
      <c r="AA688" s="163">
        <f t="shared" si="305"/>
        <v>0</v>
      </c>
      <c r="AB688" s="164" t="str">
        <f>VLOOKUP(I688,'3-Productie normen'!A:N,10,FALSE)</f>
        <v>SP</v>
      </c>
      <c r="AC688" s="164"/>
      <c r="AE688" s="128">
        <f t="shared" si="306"/>
        <v>8873.2799999999988</v>
      </c>
    </row>
    <row r="689" spans="1:31" ht="14.1" customHeight="1">
      <c r="A689" s="145">
        <v>691</v>
      </c>
      <c r="B689" s="662" t="s">
        <v>1239</v>
      </c>
      <c r="C689" s="663">
        <v>0</v>
      </c>
      <c r="D689" s="664" t="s">
        <v>839</v>
      </c>
      <c r="E689" s="663" t="s">
        <v>840</v>
      </c>
      <c r="F689" s="663" t="s">
        <v>841</v>
      </c>
      <c r="G689" s="662">
        <v>40531051</v>
      </c>
      <c r="H689" s="662" t="s">
        <v>809</v>
      </c>
      <c r="I689" s="665" t="s">
        <v>1236</v>
      </c>
      <c r="J689" s="663" t="s">
        <v>1314</v>
      </c>
      <c r="K689" s="666">
        <v>14.78</v>
      </c>
      <c r="L689" s="483">
        <v>1</v>
      </c>
      <c r="M689" s="483">
        <v>1</v>
      </c>
      <c r="N689" s="667"/>
      <c r="O689" s="667"/>
      <c r="P689" s="670" t="s">
        <v>1235</v>
      </c>
      <c r="Q689" s="670"/>
      <c r="R689" s="161"/>
      <c r="S689" s="161"/>
      <c r="T689" s="162">
        <f t="shared" si="299"/>
        <v>0</v>
      </c>
      <c r="U689" s="162">
        <f t="shared" si="300"/>
        <v>0</v>
      </c>
      <c r="V689" s="162">
        <f t="shared" si="301"/>
        <v>0</v>
      </c>
      <c r="W689" s="162">
        <f t="shared" si="302"/>
        <v>0</v>
      </c>
      <c r="X689" s="163">
        <f>IF(P689="nio",0,IF(P689&gt;0,VLOOKUP(I689,'3-Productie normen'!A:N,VLOOKUP(P689,'3-Productie normen'!Q:R,2,FALSE),FALSE)))</f>
        <v>0</v>
      </c>
      <c r="Y689" s="163">
        <f t="shared" si="303"/>
        <v>0</v>
      </c>
      <c r="Z689" s="163">
        <f t="shared" si="304"/>
        <v>0</v>
      </c>
      <c r="AA689" s="163">
        <f t="shared" si="305"/>
        <v>0</v>
      </c>
      <c r="AB689" s="164" t="str">
        <f>VLOOKUP(I689,'3-Productie normen'!A:N,10,FALSE)</f>
        <v>nvt</v>
      </c>
      <c r="AC689" s="164"/>
      <c r="AE689" s="128">
        <f t="shared" si="306"/>
        <v>0</v>
      </c>
    </row>
    <row r="690" spans="1:31" s="165" customFormat="1" ht="14.1" customHeight="1">
      <c r="A690" s="145">
        <v>692</v>
      </c>
      <c r="B690" s="662" t="s">
        <v>1239</v>
      </c>
      <c r="C690" s="625">
        <v>0</v>
      </c>
      <c r="D690" s="536" t="s">
        <v>842</v>
      </c>
      <c r="E690" s="159" t="s">
        <v>808</v>
      </c>
      <c r="F690" s="159" t="s">
        <v>808</v>
      </c>
      <c r="G690" s="159">
        <v>40531051</v>
      </c>
      <c r="H690" s="159" t="s">
        <v>809</v>
      </c>
      <c r="I690" s="167" t="s">
        <v>810</v>
      </c>
      <c r="J690" s="160" t="s">
        <v>1314</v>
      </c>
      <c r="K690" s="545">
        <v>5.28</v>
      </c>
      <c r="L690" s="483">
        <v>1</v>
      </c>
      <c r="M690" s="483">
        <v>1</v>
      </c>
      <c r="N690" s="483"/>
      <c r="O690" s="483"/>
      <c r="P690" s="670" t="s">
        <v>1235</v>
      </c>
      <c r="Q690" s="670"/>
      <c r="R690" s="161"/>
      <c r="S690" s="161"/>
      <c r="T690" s="162">
        <f t="shared" si="299"/>
        <v>0</v>
      </c>
      <c r="U690" s="162">
        <f t="shared" si="300"/>
        <v>0</v>
      </c>
      <c r="V690" s="162">
        <f t="shared" si="301"/>
        <v>0</v>
      </c>
      <c r="W690" s="162">
        <f t="shared" si="302"/>
        <v>0</v>
      </c>
      <c r="X690" s="163">
        <f>IF(P690="nio",0,IF(P690&gt;0,VLOOKUP(I690,'3-Productie normen'!A:N,VLOOKUP(P690,'3-Productie normen'!Q:R,2,FALSE),FALSE)))</f>
        <v>0</v>
      </c>
      <c r="Y690" s="163">
        <f t="shared" si="303"/>
        <v>0</v>
      </c>
      <c r="Z690" s="163">
        <f t="shared" si="304"/>
        <v>0</v>
      </c>
      <c r="AA690" s="163">
        <f t="shared" si="305"/>
        <v>0</v>
      </c>
      <c r="AB690" s="164" t="str">
        <f>VLOOKUP(I690,'3-Productie normen'!A:N,10,FALSE)</f>
        <v>nvt</v>
      </c>
      <c r="AC690" s="164"/>
      <c r="AD690" s="4"/>
      <c r="AE690" s="128">
        <f>SUM(P690:S690)*K690</f>
        <v>0</v>
      </c>
    </row>
    <row r="691" spans="1:31" s="165" customFormat="1" ht="14.1" customHeight="1">
      <c r="A691" s="145">
        <v>693</v>
      </c>
      <c r="B691" s="662" t="s">
        <v>1239</v>
      </c>
      <c r="C691" s="663">
        <v>0</v>
      </c>
      <c r="D691" s="664">
        <v>27</v>
      </c>
      <c r="E691" s="663" t="s">
        <v>826</v>
      </c>
      <c r="F691" s="663" t="s">
        <v>827</v>
      </c>
      <c r="G691" s="662">
        <v>1</v>
      </c>
      <c r="H691" s="662" t="s">
        <v>828</v>
      </c>
      <c r="I691" s="665" t="s">
        <v>1236</v>
      </c>
      <c r="J691" s="663" t="s">
        <v>1314</v>
      </c>
      <c r="K691" s="666">
        <v>8.4</v>
      </c>
      <c r="L691" s="483">
        <v>1</v>
      </c>
      <c r="M691" s="483">
        <v>1</v>
      </c>
      <c r="N691" s="667"/>
      <c r="O691" s="667"/>
      <c r="P691" s="670" t="s">
        <v>1235</v>
      </c>
      <c r="Q691" s="670"/>
      <c r="R691" s="161"/>
      <c r="S691" s="161"/>
      <c r="T691" s="162">
        <f t="shared" ref="T691" si="315">IF(P691="nio",0,IF(P691&gt;0,P691*K691/X691,0))*L691</f>
        <v>0</v>
      </c>
      <c r="U691" s="162">
        <f t="shared" ref="U691" si="316">IF(Q691&gt;0,Q691*K691/Y691,0)*M691</f>
        <v>0</v>
      </c>
      <c r="V691" s="162">
        <f t="shared" ref="V691" si="317">IF(R691&gt;0,R691*K691/Z691,0)*N691</f>
        <v>0</v>
      </c>
      <c r="W691" s="162">
        <f t="shared" ref="W691" si="318">IF(S691&gt;0,S691*K691/AA691,0)*O691</f>
        <v>0</v>
      </c>
      <c r="X691" s="163">
        <f>IF(P691="nio",0,IF(P691&gt;0,VLOOKUP(I691,'3-Productie normen'!A:N,VLOOKUP(P691,'3-Productie normen'!Q:R,2,FALSE),FALSE)))</f>
        <v>0</v>
      </c>
      <c r="Y691" s="163">
        <f t="shared" ref="Y691" si="319">IF(Q691&gt;0,X691*$Y$8,0)</f>
        <v>0</v>
      </c>
      <c r="Z691" s="163">
        <f t="shared" ref="Z691" si="320">IF(R691&gt;0,X691*$Z$8,0)</f>
        <v>0</v>
      </c>
      <c r="AA691" s="163">
        <f t="shared" ref="AA691" si="321">IF(S691&gt;0,X691*$AA$8,0)</f>
        <v>0</v>
      </c>
      <c r="AB691" s="164" t="str">
        <f>VLOOKUP(I691,'3-Productie normen'!A:N,10,FALSE)</f>
        <v>nvt</v>
      </c>
      <c r="AC691" s="164"/>
      <c r="AD691" s="4"/>
      <c r="AE691" s="128">
        <f>SUM(P691:S691)*K691</f>
        <v>0</v>
      </c>
    </row>
    <row r="692" spans="1:31" ht="14.1" customHeight="1">
      <c r="A692" s="145">
        <v>694</v>
      </c>
      <c r="B692" s="662" t="s">
        <v>1239</v>
      </c>
      <c r="C692" s="663">
        <v>0</v>
      </c>
      <c r="D692" s="664">
        <v>28</v>
      </c>
      <c r="E692" s="663" t="s">
        <v>808</v>
      </c>
      <c r="F692" s="663" t="s">
        <v>843</v>
      </c>
      <c r="G692" s="662">
        <v>40531051</v>
      </c>
      <c r="H692" s="662" t="s">
        <v>809</v>
      </c>
      <c r="I692" s="665" t="s">
        <v>771</v>
      </c>
      <c r="J692" s="663" t="s">
        <v>1314</v>
      </c>
      <c r="K692" s="666">
        <v>36.75</v>
      </c>
      <c r="L692" s="483">
        <v>1</v>
      </c>
      <c r="M692" s="483">
        <v>1</v>
      </c>
      <c r="N692" s="667"/>
      <c r="O692" s="667"/>
      <c r="P692" s="670">
        <v>104</v>
      </c>
      <c r="Q692" s="670"/>
      <c r="R692" s="161"/>
      <c r="S692" s="161"/>
      <c r="T692" s="162" t="e">
        <f t="shared" si="299"/>
        <v>#DIV/0!</v>
      </c>
      <c r="U692" s="162">
        <f t="shared" si="300"/>
        <v>0</v>
      </c>
      <c r="V692" s="162">
        <f t="shared" si="301"/>
        <v>0</v>
      </c>
      <c r="W692" s="162">
        <f t="shared" si="302"/>
        <v>0</v>
      </c>
      <c r="X692" s="163">
        <f>IF(P692="nio",0,IF(P692&gt;0,VLOOKUP(I692,'3-Productie normen'!A:N,VLOOKUP(P692,'3-Productie normen'!Q:R,2,FALSE),FALSE)))</f>
        <v>0</v>
      </c>
      <c r="Y692" s="163">
        <f t="shared" si="303"/>
        <v>0</v>
      </c>
      <c r="Z692" s="163">
        <f t="shared" si="304"/>
        <v>0</v>
      </c>
      <c r="AA692" s="163">
        <f t="shared" si="305"/>
        <v>0</v>
      </c>
      <c r="AB692" s="164" t="str">
        <f>VLOOKUP(I692,'3-Productie normen'!A:N,10,FALSE)</f>
        <v>SP</v>
      </c>
      <c r="AC692" s="164"/>
      <c r="AE692" s="128">
        <f t="shared" si="306"/>
        <v>3822</v>
      </c>
    </row>
    <row r="693" spans="1:31" ht="14.1" customHeight="1">
      <c r="A693" s="145">
        <v>695</v>
      </c>
      <c r="B693" s="662" t="s">
        <v>1239</v>
      </c>
      <c r="C693" s="663">
        <v>0</v>
      </c>
      <c r="D693" s="664">
        <v>29</v>
      </c>
      <c r="E693" s="663" t="s">
        <v>808</v>
      </c>
      <c r="F693" s="663" t="s">
        <v>843</v>
      </c>
      <c r="G693" s="662">
        <v>40531051</v>
      </c>
      <c r="H693" s="662" t="s">
        <v>809</v>
      </c>
      <c r="I693" s="665" t="s">
        <v>771</v>
      </c>
      <c r="J693" s="663" t="s">
        <v>1314</v>
      </c>
      <c r="K693" s="666">
        <v>44.25</v>
      </c>
      <c r="L693" s="483">
        <v>1</v>
      </c>
      <c r="M693" s="483">
        <v>1</v>
      </c>
      <c r="N693" s="667"/>
      <c r="O693" s="667"/>
      <c r="P693" s="670">
        <v>104</v>
      </c>
      <c r="Q693" s="670"/>
      <c r="R693" s="161"/>
      <c r="S693" s="161"/>
      <c r="T693" s="162" t="e">
        <f t="shared" si="299"/>
        <v>#DIV/0!</v>
      </c>
      <c r="U693" s="162">
        <f t="shared" si="300"/>
        <v>0</v>
      </c>
      <c r="V693" s="162">
        <f t="shared" si="301"/>
        <v>0</v>
      </c>
      <c r="W693" s="162">
        <f t="shared" si="302"/>
        <v>0</v>
      </c>
      <c r="X693" s="163">
        <f>IF(P693="nio",0,IF(P693&gt;0,VLOOKUP(I693,'3-Productie normen'!A:N,VLOOKUP(P693,'3-Productie normen'!Q:R,2,FALSE),FALSE)))</f>
        <v>0</v>
      </c>
      <c r="Y693" s="163">
        <f t="shared" si="303"/>
        <v>0</v>
      </c>
      <c r="Z693" s="163">
        <f t="shared" si="304"/>
        <v>0</v>
      </c>
      <c r="AA693" s="163">
        <f t="shared" si="305"/>
        <v>0</v>
      </c>
      <c r="AB693" s="164" t="str">
        <f>VLOOKUP(I693,'3-Productie normen'!A:N,10,FALSE)</f>
        <v>SP</v>
      </c>
      <c r="AC693" s="164"/>
      <c r="AE693" s="128">
        <f t="shared" si="306"/>
        <v>4602</v>
      </c>
    </row>
    <row r="694" spans="1:31" ht="14.1" customHeight="1">
      <c r="A694" s="145">
        <v>696</v>
      </c>
      <c r="B694" s="662" t="s">
        <v>1239</v>
      </c>
      <c r="C694" s="663">
        <v>0</v>
      </c>
      <c r="D694" s="664">
        <v>30</v>
      </c>
      <c r="E694" s="663" t="s">
        <v>808</v>
      </c>
      <c r="F694" s="663" t="s">
        <v>843</v>
      </c>
      <c r="G694" s="662">
        <v>40531051</v>
      </c>
      <c r="H694" s="662" t="s">
        <v>809</v>
      </c>
      <c r="I694" s="665" t="s">
        <v>771</v>
      </c>
      <c r="J694" s="663" t="s">
        <v>1314</v>
      </c>
      <c r="K694" s="666">
        <v>36.75</v>
      </c>
      <c r="L694" s="483">
        <v>1</v>
      </c>
      <c r="M694" s="483">
        <v>1</v>
      </c>
      <c r="N694" s="667"/>
      <c r="O694" s="667"/>
      <c r="P694" s="670">
        <v>104</v>
      </c>
      <c r="Q694" s="670"/>
      <c r="R694" s="161"/>
      <c r="S694" s="161"/>
      <c r="T694" s="162" t="e">
        <f t="shared" si="299"/>
        <v>#DIV/0!</v>
      </c>
      <c r="U694" s="162">
        <f t="shared" si="300"/>
        <v>0</v>
      </c>
      <c r="V694" s="162">
        <f t="shared" si="301"/>
        <v>0</v>
      </c>
      <c r="W694" s="162">
        <f t="shared" si="302"/>
        <v>0</v>
      </c>
      <c r="X694" s="163">
        <f>IF(P694="nio",0,IF(P694&gt;0,VLOOKUP(I694,'3-Productie normen'!A:N,VLOOKUP(P694,'3-Productie normen'!Q:R,2,FALSE),FALSE)))</f>
        <v>0</v>
      </c>
      <c r="Y694" s="163">
        <f t="shared" si="303"/>
        <v>0</v>
      </c>
      <c r="Z694" s="163">
        <f t="shared" si="304"/>
        <v>0</v>
      </c>
      <c r="AA694" s="163">
        <f t="shared" si="305"/>
        <v>0</v>
      </c>
      <c r="AB694" s="164" t="str">
        <f>VLOOKUP(I694,'3-Productie normen'!A:N,10,FALSE)</f>
        <v>SP</v>
      </c>
      <c r="AC694" s="164"/>
      <c r="AE694" s="128">
        <f t="shared" si="306"/>
        <v>3822</v>
      </c>
    </row>
    <row r="695" spans="1:31" ht="14.1" customHeight="1">
      <c r="A695" s="145">
        <v>697</v>
      </c>
      <c r="B695" s="662" t="s">
        <v>1239</v>
      </c>
      <c r="C695" s="663">
        <v>0</v>
      </c>
      <c r="D695" s="664">
        <v>31</v>
      </c>
      <c r="E695" s="663" t="s">
        <v>808</v>
      </c>
      <c r="F695" s="663" t="s">
        <v>843</v>
      </c>
      <c r="G695" s="662">
        <v>40531051</v>
      </c>
      <c r="H695" s="662" t="s">
        <v>809</v>
      </c>
      <c r="I695" s="665" t="s">
        <v>771</v>
      </c>
      <c r="J695" s="663" t="s">
        <v>1314</v>
      </c>
      <c r="K695" s="666">
        <v>51.89</v>
      </c>
      <c r="L695" s="483">
        <v>1</v>
      </c>
      <c r="M695" s="483">
        <v>1</v>
      </c>
      <c r="N695" s="667"/>
      <c r="O695" s="667"/>
      <c r="P695" s="670">
        <v>104</v>
      </c>
      <c r="Q695" s="670"/>
      <c r="R695" s="161"/>
      <c r="S695" s="161"/>
      <c r="T695" s="162" t="e">
        <f t="shared" si="299"/>
        <v>#DIV/0!</v>
      </c>
      <c r="U695" s="162">
        <f t="shared" si="300"/>
        <v>0</v>
      </c>
      <c r="V695" s="162">
        <f t="shared" si="301"/>
        <v>0</v>
      </c>
      <c r="W695" s="162">
        <f t="shared" si="302"/>
        <v>0</v>
      </c>
      <c r="X695" s="163">
        <f>IF(P695="nio",0,IF(P695&gt;0,VLOOKUP(I695,'3-Productie normen'!A:N,VLOOKUP(P695,'3-Productie normen'!Q:R,2,FALSE),FALSE)))</f>
        <v>0</v>
      </c>
      <c r="Y695" s="163">
        <f t="shared" si="303"/>
        <v>0</v>
      </c>
      <c r="Z695" s="163">
        <f t="shared" si="304"/>
        <v>0</v>
      </c>
      <c r="AA695" s="163">
        <f t="shared" si="305"/>
        <v>0</v>
      </c>
      <c r="AB695" s="164" t="str">
        <f>VLOOKUP(I695,'3-Productie normen'!A:N,10,FALSE)</f>
        <v>SP</v>
      </c>
      <c r="AC695" s="164"/>
      <c r="AE695" s="128">
        <f t="shared" si="306"/>
        <v>5396.56</v>
      </c>
    </row>
    <row r="696" spans="1:31" ht="14.1" customHeight="1">
      <c r="A696" s="145">
        <v>698</v>
      </c>
      <c r="B696" s="662" t="s">
        <v>1239</v>
      </c>
      <c r="C696" s="663">
        <v>0</v>
      </c>
      <c r="D696" s="664" t="s">
        <v>844</v>
      </c>
      <c r="E696" s="663" t="s">
        <v>840</v>
      </c>
      <c r="F696" s="663" t="s">
        <v>841</v>
      </c>
      <c r="G696" s="662">
        <v>40531051</v>
      </c>
      <c r="H696" s="662" t="s">
        <v>809</v>
      </c>
      <c r="I696" s="665" t="s">
        <v>771</v>
      </c>
      <c r="J696" s="663" t="s">
        <v>1314</v>
      </c>
      <c r="K696" s="666">
        <v>5.0999999999999996</v>
      </c>
      <c r="L696" s="483">
        <v>1</v>
      </c>
      <c r="M696" s="483">
        <v>1</v>
      </c>
      <c r="N696" s="667"/>
      <c r="O696" s="667"/>
      <c r="P696" s="670">
        <v>104</v>
      </c>
      <c r="Q696" s="670"/>
      <c r="R696" s="161"/>
      <c r="S696" s="161"/>
      <c r="T696" s="162" t="e">
        <f t="shared" si="299"/>
        <v>#DIV/0!</v>
      </c>
      <c r="U696" s="162">
        <f t="shared" si="300"/>
        <v>0</v>
      </c>
      <c r="V696" s="162">
        <f t="shared" si="301"/>
        <v>0</v>
      </c>
      <c r="W696" s="162">
        <f t="shared" si="302"/>
        <v>0</v>
      </c>
      <c r="X696" s="163">
        <f>IF(P696="nio",0,IF(P696&gt;0,VLOOKUP(I696,'3-Productie normen'!A:N,VLOOKUP(P696,'3-Productie normen'!Q:R,2,FALSE),FALSE)))</f>
        <v>0</v>
      </c>
      <c r="Y696" s="163">
        <f t="shared" si="303"/>
        <v>0</v>
      </c>
      <c r="Z696" s="163">
        <f t="shared" si="304"/>
        <v>0</v>
      </c>
      <c r="AA696" s="163">
        <f t="shared" si="305"/>
        <v>0</v>
      </c>
      <c r="AB696" s="164" t="str">
        <f>VLOOKUP(I696,'3-Productie normen'!A:N,10,FALSE)</f>
        <v>SP</v>
      </c>
      <c r="AC696" s="164"/>
      <c r="AE696" s="128">
        <f t="shared" si="306"/>
        <v>530.4</v>
      </c>
    </row>
    <row r="697" spans="1:31" ht="14.1" customHeight="1">
      <c r="A697" s="145">
        <v>699</v>
      </c>
      <c r="B697" s="662" t="s">
        <v>1239</v>
      </c>
      <c r="C697" s="663">
        <v>0</v>
      </c>
      <c r="D697" s="664">
        <v>32</v>
      </c>
      <c r="E697" s="663" t="s">
        <v>840</v>
      </c>
      <c r="F697" s="663" t="s">
        <v>845</v>
      </c>
      <c r="G697" s="662">
        <v>40531051</v>
      </c>
      <c r="H697" s="662" t="s">
        <v>809</v>
      </c>
      <c r="I697" s="167" t="s">
        <v>810</v>
      </c>
      <c r="J697" s="663" t="s">
        <v>1314</v>
      </c>
      <c r="K697" s="666">
        <v>5.31</v>
      </c>
      <c r="L697" s="483">
        <v>1</v>
      </c>
      <c r="M697" s="483">
        <v>1</v>
      </c>
      <c r="N697" s="667"/>
      <c r="O697" s="667"/>
      <c r="P697" s="670" t="s">
        <v>1235</v>
      </c>
      <c r="Q697" s="670"/>
      <c r="R697" s="161"/>
      <c r="S697" s="161"/>
      <c r="T697" s="162">
        <f t="shared" si="299"/>
        <v>0</v>
      </c>
      <c r="U697" s="162">
        <f t="shared" si="300"/>
        <v>0</v>
      </c>
      <c r="V697" s="162">
        <f t="shared" si="301"/>
        <v>0</v>
      </c>
      <c r="W697" s="162">
        <f t="shared" si="302"/>
        <v>0</v>
      </c>
      <c r="X697" s="163">
        <f>IF(P697="nio",0,IF(P697&gt;0,VLOOKUP(I697,'3-Productie normen'!A:N,VLOOKUP(P697,'3-Productie normen'!Q:R,2,FALSE),FALSE)))</f>
        <v>0</v>
      </c>
      <c r="Y697" s="163">
        <f t="shared" si="303"/>
        <v>0</v>
      </c>
      <c r="Z697" s="163">
        <f t="shared" si="304"/>
        <v>0</v>
      </c>
      <c r="AA697" s="163">
        <f t="shared" si="305"/>
        <v>0</v>
      </c>
      <c r="AB697" s="164" t="str">
        <f>VLOOKUP(I697,'3-Productie normen'!A:N,10,FALSE)</f>
        <v>nvt</v>
      </c>
      <c r="AC697" s="164"/>
      <c r="AE697" s="128">
        <f t="shared" si="306"/>
        <v>0</v>
      </c>
    </row>
    <row r="698" spans="1:31" ht="14.1" customHeight="1">
      <c r="A698" s="145">
        <v>700</v>
      </c>
      <c r="B698" s="662" t="s">
        <v>1239</v>
      </c>
      <c r="C698" s="663">
        <v>0</v>
      </c>
      <c r="D698" s="664" t="s">
        <v>846</v>
      </c>
      <c r="E698" s="663" t="s">
        <v>808</v>
      </c>
      <c r="F698" s="663" t="s">
        <v>843</v>
      </c>
      <c r="G698" s="662">
        <v>40531051</v>
      </c>
      <c r="H698" s="662" t="s">
        <v>809</v>
      </c>
      <c r="I698" s="167" t="s">
        <v>810</v>
      </c>
      <c r="J698" s="663" t="s">
        <v>1314</v>
      </c>
      <c r="K698" s="666">
        <v>77.12</v>
      </c>
      <c r="L698" s="483">
        <v>1</v>
      </c>
      <c r="M698" s="483">
        <v>1</v>
      </c>
      <c r="N698" s="667"/>
      <c r="O698" s="667"/>
      <c r="P698" s="670" t="s">
        <v>1235</v>
      </c>
      <c r="Q698" s="670"/>
      <c r="R698" s="161"/>
      <c r="S698" s="161"/>
      <c r="T698" s="162">
        <f t="shared" si="299"/>
        <v>0</v>
      </c>
      <c r="U698" s="162">
        <f t="shared" si="300"/>
        <v>0</v>
      </c>
      <c r="V698" s="162">
        <f t="shared" si="301"/>
        <v>0</v>
      </c>
      <c r="W698" s="162">
        <f t="shared" si="302"/>
        <v>0</v>
      </c>
      <c r="X698" s="163">
        <f>IF(P698="nio",0,IF(P698&gt;0,VLOOKUP(I698,'3-Productie normen'!A:N,VLOOKUP(P698,'3-Productie normen'!Q:R,2,FALSE),FALSE)))</f>
        <v>0</v>
      </c>
      <c r="Y698" s="163">
        <f t="shared" si="303"/>
        <v>0</v>
      </c>
      <c r="Z698" s="163">
        <f t="shared" si="304"/>
        <v>0</v>
      </c>
      <c r="AA698" s="163">
        <f t="shared" si="305"/>
        <v>0</v>
      </c>
      <c r="AB698" s="164" t="str">
        <f>VLOOKUP(I698,'3-Productie normen'!A:N,10,FALSE)</f>
        <v>nvt</v>
      </c>
      <c r="AC698" s="164"/>
      <c r="AE698" s="128">
        <f t="shared" si="306"/>
        <v>0</v>
      </c>
    </row>
    <row r="699" spans="1:31" ht="14.1" customHeight="1">
      <c r="A699" s="145">
        <v>701</v>
      </c>
      <c r="B699" s="662" t="s">
        <v>1239</v>
      </c>
      <c r="C699" s="663">
        <v>0</v>
      </c>
      <c r="D699" s="664" t="s">
        <v>847</v>
      </c>
      <c r="E699" s="663" t="s">
        <v>399</v>
      </c>
      <c r="F699" s="663" t="s">
        <v>834</v>
      </c>
      <c r="G699" s="662">
        <v>40531051</v>
      </c>
      <c r="H699" s="662" t="s">
        <v>809</v>
      </c>
      <c r="I699" s="167" t="s">
        <v>810</v>
      </c>
      <c r="J699" s="663" t="s">
        <v>1314</v>
      </c>
      <c r="K699" s="666">
        <v>5.54</v>
      </c>
      <c r="L699" s="483">
        <v>1</v>
      </c>
      <c r="M699" s="483">
        <v>1</v>
      </c>
      <c r="N699" s="667"/>
      <c r="O699" s="667"/>
      <c r="P699" s="670" t="s">
        <v>1235</v>
      </c>
      <c r="Q699" s="670"/>
      <c r="R699" s="161"/>
      <c r="S699" s="161"/>
      <c r="T699" s="162">
        <f t="shared" si="299"/>
        <v>0</v>
      </c>
      <c r="U699" s="162">
        <f t="shared" si="300"/>
        <v>0</v>
      </c>
      <c r="V699" s="162">
        <f t="shared" si="301"/>
        <v>0</v>
      </c>
      <c r="W699" s="162">
        <f t="shared" si="302"/>
        <v>0</v>
      </c>
      <c r="X699" s="163">
        <f>IF(P699="nio",0,IF(P699&gt;0,VLOOKUP(I699,'3-Productie normen'!A:N,VLOOKUP(P699,'3-Productie normen'!Q:R,2,FALSE),FALSE)))</f>
        <v>0</v>
      </c>
      <c r="Y699" s="163">
        <f t="shared" si="303"/>
        <v>0</v>
      </c>
      <c r="Z699" s="163">
        <f t="shared" si="304"/>
        <v>0</v>
      </c>
      <c r="AA699" s="163">
        <f t="shared" si="305"/>
        <v>0</v>
      </c>
      <c r="AB699" s="164" t="str">
        <f>VLOOKUP(I699,'3-Productie normen'!A:N,10,FALSE)</f>
        <v>nvt</v>
      </c>
      <c r="AC699" s="164"/>
      <c r="AE699" s="128">
        <f t="shared" si="306"/>
        <v>0</v>
      </c>
    </row>
    <row r="700" spans="1:31" ht="14.1" customHeight="1">
      <c r="A700" s="145">
        <v>702</v>
      </c>
      <c r="B700" s="662" t="s">
        <v>1239</v>
      </c>
      <c r="C700" s="663">
        <v>0</v>
      </c>
      <c r="D700" s="664" t="s">
        <v>848</v>
      </c>
      <c r="E700" s="663" t="s">
        <v>840</v>
      </c>
      <c r="F700" s="663" t="s">
        <v>841</v>
      </c>
      <c r="G700" s="662">
        <v>40531051</v>
      </c>
      <c r="H700" s="662" t="s">
        <v>809</v>
      </c>
      <c r="I700" s="665" t="s">
        <v>1236</v>
      </c>
      <c r="J700" s="663" t="s">
        <v>1314</v>
      </c>
      <c r="K700" s="666">
        <v>9.0500000000000007</v>
      </c>
      <c r="L700" s="483">
        <v>1</v>
      </c>
      <c r="M700" s="483">
        <v>1</v>
      </c>
      <c r="N700" s="667"/>
      <c r="O700" s="667"/>
      <c r="P700" s="670" t="s">
        <v>1235</v>
      </c>
      <c r="Q700" s="670"/>
      <c r="R700" s="161"/>
      <c r="S700" s="161"/>
      <c r="T700" s="162">
        <f t="shared" si="299"/>
        <v>0</v>
      </c>
      <c r="U700" s="162">
        <f t="shared" si="300"/>
        <v>0</v>
      </c>
      <c r="V700" s="162">
        <f t="shared" si="301"/>
        <v>0</v>
      </c>
      <c r="W700" s="162">
        <f t="shared" si="302"/>
        <v>0</v>
      </c>
      <c r="X700" s="163">
        <f>IF(P700="nio",0,IF(P700&gt;0,VLOOKUP(I700,'3-Productie normen'!A:N,VLOOKUP(P700,'3-Productie normen'!Q:R,2,FALSE),FALSE)))</f>
        <v>0</v>
      </c>
      <c r="Y700" s="163">
        <f t="shared" si="303"/>
        <v>0</v>
      </c>
      <c r="Z700" s="163">
        <f t="shared" si="304"/>
        <v>0</v>
      </c>
      <c r="AA700" s="163">
        <f t="shared" si="305"/>
        <v>0</v>
      </c>
      <c r="AB700" s="164" t="str">
        <f>VLOOKUP(I700,'3-Productie normen'!A:N,10,FALSE)</f>
        <v>nvt</v>
      </c>
      <c r="AC700" s="164"/>
      <c r="AE700" s="128">
        <f t="shared" si="306"/>
        <v>0</v>
      </c>
    </row>
    <row r="701" spans="1:31" ht="14.1" customHeight="1">
      <c r="A701" s="145">
        <v>703</v>
      </c>
      <c r="B701" s="662" t="s">
        <v>1239</v>
      </c>
      <c r="C701" s="663">
        <v>0</v>
      </c>
      <c r="D701" s="664" t="s">
        <v>849</v>
      </c>
      <c r="E701" s="663" t="s">
        <v>840</v>
      </c>
      <c r="F701" s="663" t="s">
        <v>841</v>
      </c>
      <c r="G701" s="662">
        <v>40531051</v>
      </c>
      <c r="H701" s="662" t="s">
        <v>809</v>
      </c>
      <c r="I701" s="665" t="s">
        <v>1236</v>
      </c>
      <c r="J701" s="663" t="s">
        <v>1314</v>
      </c>
      <c r="K701" s="666">
        <v>24.94</v>
      </c>
      <c r="L701" s="483">
        <v>1</v>
      </c>
      <c r="M701" s="483">
        <v>1</v>
      </c>
      <c r="N701" s="667"/>
      <c r="O701" s="667"/>
      <c r="P701" s="670" t="s">
        <v>1235</v>
      </c>
      <c r="Q701" s="670"/>
      <c r="R701" s="161"/>
      <c r="S701" s="161"/>
      <c r="T701" s="162">
        <f t="shared" si="299"/>
        <v>0</v>
      </c>
      <c r="U701" s="162">
        <f t="shared" si="300"/>
        <v>0</v>
      </c>
      <c r="V701" s="162">
        <f t="shared" si="301"/>
        <v>0</v>
      </c>
      <c r="W701" s="162">
        <f t="shared" si="302"/>
        <v>0</v>
      </c>
      <c r="X701" s="163">
        <f>IF(P701="nio",0,IF(P701&gt;0,VLOOKUP(I701,'3-Productie normen'!A:N,VLOOKUP(P701,'3-Productie normen'!Q:R,2,FALSE),FALSE)))</f>
        <v>0</v>
      </c>
      <c r="Y701" s="163">
        <f t="shared" si="303"/>
        <v>0</v>
      </c>
      <c r="Z701" s="163">
        <f t="shared" si="304"/>
        <v>0</v>
      </c>
      <c r="AA701" s="163">
        <f t="shared" si="305"/>
        <v>0</v>
      </c>
      <c r="AB701" s="164" t="str">
        <f>VLOOKUP(I701,'3-Productie normen'!A:N,10,FALSE)</f>
        <v>nvt</v>
      </c>
      <c r="AC701" s="164"/>
      <c r="AE701" s="128">
        <f t="shared" si="306"/>
        <v>0</v>
      </c>
    </row>
    <row r="702" spans="1:31" ht="14.1" customHeight="1">
      <c r="A702" s="145">
        <v>704</v>
      </c>
      <c r="B702" s="662" t="s">
        <v>1239</v>
      </c>
      <c r="C702" s="663">
        <v>0</v>
      </c>
      <c r="D702" s="664" t="s">
        <v>850</v>
      </c>
      <c r="E702" s="663" t="s">
        <v>399</v>
      </c>
      <c r="F702" s="663" t="s">
        <v>812</v>
      </c>
      <c r="G702" s="662">
        <v>40531051</v>
      </c>
      <c r="H702" s="662" t="s">
        <v>809</v>
      </c>
      <c r="I702" s="167" t="s">
        <v>810</v>
      </c>
      <c r="J702" s="663" t="s">
        <v>1314</v>
      </c>
      <c r="K702" s="666">
        <v>4.55</v>
      </c>
      <c r="L702" s="483">
        <v>1</v>
      </c>
      <c r="M702" s="483">
        <v>1</v>
      </c>
      <c r="N702" s="667"/>
      <c r="O702" s="667"/>
      <c r="P702" s="670" t="s">
        <v>1235</v>
      </c>
      <c r="Q702" s="670"/>
      <c r="R702" s="161"/>
      <c r="S702" s="161"/>
      <c r="T702" s="162">
        <f t="shared" si="299"/>
        <v>0</v>
      </c>
      <c r="U702" s="162">
        <f t="shared" si="300"/>
        <v>0</v>
      </c>
      <c r="V702" s="162">
        <f t="shared" si="301"/>
        <v>0</v>
      </c>
      <c r="W702" s="162">
        <f t="shared" si="302"/>
        <v>0</v>
      </c>
      <c r="X702" s="163">
        <f>IF(P702="nio",0,IF(P702&gt;0,VLOOKUP(I702,'3-Productie normen'!A:N,VLOOKUP(P702,'3-Productie normen'!Q:R,2,FALSE),FALSE)))</f>
        <v>0</v>
      </c>
      <c r="Y702" s="163">
        <f t="shared" si="303"/>
        <v>0</v>
      </c>
      <c r="Z702" s="163">
        <f t="shared" si="304"/>
        <v>0</v>
      </c>
      <c r="AA702" s="163">
        <f t="shared" si="305"/>
        <v>0</v>
      </c>
      <c r="AB702" s="164" t="str">
        <f>VLOOKUP(I702,'3-Productie normen'!A:N,10,FALSE)</f>
        <v>nvt</v>
      </c>
      <c r="AC702" s="164"/>
      <c r="AE702" s="128">
        <f t="shared" si="306"/>
        <v>0</v>
      </c>
    </row>
    <row r="703" spans="1:31" ht="14.1" customHeight="1">
      <c r="A703" s="145">
        <v>705</v>
      </c>
      <c r="B703" s="662" t="s">
        <v>1239</v>
      </c>
      <c r="C703" s="663">
        <v>0</v>
      </c>
      <c r="D703" s="664">
        <v>33</v>
      </c>
      <c r="E703" s="663" t="s">
        <v>806</v>
      </c>
      <c r="F703" s="663" t="s">
        <v>307</v>
      </c>
      <c r="G703" s="662">
        <v>2</v>
      </c>
      <c r="H703" s="662" t="s">
        <v>807</v>
      </c>
      <c r="I703" s="665" t="s">
        <v>105</v>
      </c>
      <c r="J703" s="663" t="s">
        <v>1314</v>
      </c>
      <c r="K703" s="666">
        <v>13.85</v>
      </c>
      <c r="L703" s="483">
        <v>1</v>
      </c>
      <c r="M703" s="483">
        <v>1</v>
      </c>
      <c r="N703" s="667"/>
      <c r="O703" s="667"/>
      <c r="P703" s="670">
        <v>104</v>
      </c>
      <c r="Q703" s="670"/>
      <c r="R703" s="161"/>
      <c r="S703" s="161"/>
      <c r="T703" s="162" t="e">
        <f t="shared" si="299"/>
        <v>#DIV/0!</v>
      </c>
      <c r="U703" s="162">
        <f t="shared" si="300"/>
        <v>0</v>
      </c>
      <c r="V703" s="162">
        <f t="shared" si="301"/>
        <v>0</v>
      </c>
      <c r="W703" s="162">
        <f t="shared" si="302"/>
        <v>0</v>
      </c>
      <c r="X703" s="163">
        <f>IF(P703="nio",0,IF(P703&gt;0,VLOOKUP(I703,'3-Productie normen'!A:N,VLOOKUP(P703,'3-Productie normen'!Q:R,2,FALSE),FALSE)))</f>
        <v>0</v>
      </c>
      <c r="Y703" s="163">
        <f t="shared" si="303"/>
        <v>0</v>
      </c>
      <c r="Z703" s="163">
        <f t="shared" si="304"/>
        <v>0</v>
      </c>
      <c r="AA703" s="163">
        <f t="shared" si="305"/>
        <v>0</v>
      </c>
      <c r="AB703" s="164" t="str">
        <f>VLOOKUP(I703,'3-Productie normen'!A:N,10,FALSE)</f>
        <v>V</v>
      </c>
      <c r="AC703" s="164"/>
      <c r="AE703" s="128">
        <f t="shared" si="306"/>
        <v>1440.3999999999999</v>
      </c>
    </row>
    <row r="704" spans="1:31" ht="14.1" customHeight="1">
      <c r="A704" s="145">
        <v>706</v>
      </c>
      <c r="B704" s="662" t="s">
        <v>1239</v>
      </c>
      <c r="C704" s="663">
        <v>0</v>
      </c>
      <c r="D704" s="664" t="s">
        <v>851</v>
      </c>
      <c r="E704" s="663" t="s">
        <v>806</v>
      </c>
      <c r="F704" s="663" t="s">
        <v>815</v>
      </c>
      <c r="G704" s="662">
        <v>2</v>
      </c>
      <c r="H704" s="662" t="s">
        <v>807</v>
      </c>
      <c r="I704" s="665" t="s">
        <v>749</v>
      </c>
      <c r="J704" s="663" t="s">
        <v>1314</v>
      </c>
      <c r="K704" s="666">
        <v>55.84</v>
      </c>
      <c r="L704" s="483">
        <v>1</v>
      </c>
      <c r="M704" s="483">
        <v>1</v>
      </c>
      <c r="N704" s="667"/>
      <c r="O704" s="667"/>
      <c r="P704" s="670">
        <v>52</v>
      </c>
      <c r="Q704" s="670"/>
      <c r="R704" s="161"/>
      <c r="S704" s="161"/>
      <c r="T704" s="162" t="e">
        <f t="shared" si="299"/>
        <v>#DIV/0!</v>
      </c>
      <c r="U704" s="162">
        <f t="shared" si="300"/>
        <v>0</v>
      </c>
      <c r="V704" s="162">
        <f t="shared" si="301"/>
        <v>0</v>
      </c>
      <c r="W704" s="162">
        <f t="shared" si="302"/>
        <v>0</v>
      </c>
      <c r="X704" s="163">
        <f>IF(P704="nio",0,IF(P704&gt;0,VLOOKUP(I704,'3-Productie normen'!A:N,VLOOKUP(P704,'3-Productie normen'!Q:R,2,FALSE),FALSE)))</f>
        <v>0</v>
      </c>
      <c r="Y704" s="163">
        <f t="shared" si="303"/>
        <v>0</v>
      </c>
      <c r="Z704" s="163">
        <f t="shared" si="304"/>
        <v>0</v>
      </c>
      <c r="AA704" s="163">
        <f t="shared" si="305"/>
        <v>0</v>
      </c>
      <c r="AB704" s="164" t="str">
        <f>VLOOKUP(I704,'3-Productie normen'!A:N,10,FALSE)</f>
        <v>V</v>
      </c>
      <c r="AC704" s="164"/>
      <c r="AE704" s="128">
        <f t="shared" si="306"/>
        <v>2903.6800000000003</v>
      </c>
    </row>
    <row r="705" spans="1:31" ht="14.1" customHeight="1">
      <c r="A705" s="145">
        <v>707</v>
      </c>
      <c r="B705" s="662" t="s">
        <v>1239</v>
      </c>
      <c r="C705" s="663">
        <v>0</v>
      </c>
      <c r="D705" s="664" t="s">
        <v>852</v>
      </c>
      <c r="E705" s="663" t="s">
        <v>806</v>
      </c>
      <c r="F705" s="663" t="s">
        <v>815</v>
      </c>
      <c r="G705" s="662">
        <v>2</v>
      </c>
      <c r="H705" s="662" t="s">
        <v>807</v>
      </c>
      <c r="I705" s="665" t="s">
        <v>749</v>
      </c>
      <c r="J705" s="663" t="s">
        <v>1314</v>
      </c>
      <c r="K705" s="666">
        <v>58.29</v>
      </c>
      <c r="L705" s="483">
        <v>1</v>
      </c>
      <c r="M705" s="483">
        <v>1</v>
      </c>
      <c r="N705" s="667"/>
      <c r="O705" s="667"/>
      <c r="P705" s="670">
        <v>52</v>
      </c>
      <c r="Q705" s="670"/>
      <c r="R705" s="161"/>
      <c r="S705" s="161"/>
      <c r="T705" s="162" t="e">
        <f t="shared" si="299"/>
        <v>#DIV/0!</v>
      </c>
      <c r="U705" s="162">
        <f t="shared" si="300"/>
        <v>0</v>
      </c>
      <c r="V705" s="162">
        <f t="shared" si="301"/>
        <v>0</v>
      </c>
      <c r="W705" s="162">
        <f t="shared" si="302"/>
        <v>0</v>
      </c>
      <c r="X705" s="163">
        <f>IF(P705="nio",0,IF(P705&gt;0,VLOOKUP(I705,'3-Productie normen'!A:N,VLOOKUP(P705,'3-Productie normen'!Q:R,2,FALSE),FALSE)))</f>
        <v>0</v>
      </c>
      <c r="Y705" s="163">
        <f t="shared" si="303"/>
        <v>0</v>
      </c>
      <c r="Z705" s="163">
        <f t="shared" si="304"/>
        <v>0</v>
      </c>
      <c r="AA705" s="163">
        <f t="shared" si="305"/>
        <v>0</v>
      </c>
      <c r="AB705" s="164" t="str">
        <f>VLOOKUP(I705,'3-Productie normen'!A:N,10,FALSE)</f>
        <v>V</v>
      </c>
      <c r="AC705" s="164"/>
      <c r="AE705" s="128">
        <f t="shared" si="306"/>
        <v>3031.08</v>
      </c>
    </row>
    <row r="706" spans="1:31" ht="14.1" customHeight="1">
      <c r="A706" s="145">
        <v>708</v>
      </c>
      <c r="B706" s="662" t="s">
        <v>1239</v>
      </c>
      <c r="C706" s="663">
        <v>0</v>
      </c>
      <c r="D706" s="664" t="s">
        <v>853</v>
      </c>
      <c r="E706" s="663" t="s">
        <v>806</v>
      </c>
      <c r="F706" s="663" t="s">
        <v>815</v>
      </c>
      <c r="G706" s="662">
        <v>2</v>
      </c>
      <c r="H706" s="662" t="s">
        <v>807</v>
      </c>
      <c r="I706" s="665" t="s">
        <v>749</v>
      </c>
      <c r="J706" s="663" t="s">
        <v>1314</v>
      </c>
      <c r="K706" s="666">
        <v>21.03</v>
      </c>
      <c r="L706" s="483">
        <v>1</v>
      </c>
      <c r="M706" s="483">
        <v>1</v>
      </c>
      <c r="N706" s="667"/>
      <c r="O706" s="667"/>
      <c r="P706" s="670">
        <v>52</v>
      </c>
      <c r="Q706" s="670"/>
      <c r="R706" s="161"/>
      <c r="S706" s="161"/>
      <c r="T706" s="162" t="e">
        <f t="shared" si="299"/>
        <v>#DIV/0!</v>
      </c>
      <c r="U706" s="162">
        <f t="shared" si="300"/>
        <v>0</v>
      </c>
      <c r="V706" s="162">
        <f t="shared" si="301"/>
        <v>0</v>
      </c>
      <c r="W706" s="162">
        <f t="shared" si="302"/>
        <v>0</v>
      </c>
      <c r="X706" s="163">
        <f>IF(P706="nio",0,IF(P706&gt;0,VLOOKUP(I706,'3-Productie normen'!A:N,VLOOKUP(P706,'3-Productie normen'!Q:R,2,FALSE),FALSE)))</f>
        <v>0</v>
      </c>
      <c r="Y706" s="163">
        <f t="shared" si="303"/>
        <v>0</v>
      </c>
      <c r="Z706" s="163">
        <f t="shared" si="304"/>
        <v>0</v>
      </c>
      <c r="AA706" s="163">
        <f t="shared" si="305"/>
        <v>0</v>
      </c>
      <c r="AB706" s="164" t="str">
        <f>VLOOKUP(I706,'3-Productie normen'!A:N,10,FALSE)</f>
        <v>V</v>
      </c>
      <c r="AC706" s="164"/>
      <c r="AE706" s="128">
        <f t="shared" si="306"/>
        <v>1093.56</v>
      </c>
    </row>
    <row r="707" spans="1:31" ht="14.1" customHeight="1">
      <c r="A707" s="145">
        <v>709</v>
      </c>
      <c r="B707" s="662" t="s">
        <v>1239</v>
      </c>
      <c r="C707" s="663">
        <v>0</v>
      </c>
      <c r="D707" s="664">
        <v>34</v>
      </c>
      <c r="E707" s="663" t="s">
        <v>808</v>
      </c>
      <c r="F707" s="663" t="s">
        <v>843</v>
      </c>
      <c r="G707" s="662">
        <v>40531051</v>
      </c>
      <c r="H707" s="662" t="s">
        <v>809</v>
      </c>
      <c r="I707" s="665" t="s">
        <v>771</v>
      </c>
      <c r="J707" s="663" t="s">
        <v>1314</v>
      </c>
      <c r="K707" s="666">
        <v>100.71</v>
      </c>
      <c r="L707" s="483">
        <v>1</v>
      </c>
      <c r="M707" s="483">
        <v>1</v>
      </c>
      <c r="N707" s="667"/>
      <c r="O707" s="667"/>
      <c r="P707" s="670">
        <v>104</v>
      </c>
      <c r="Q707" s="670"/>
      <c r="R707" s="161"/>
      <c r="S707" s="161"/>
      <c r="T707" s="162" t="e">
        <f t="shared" si="299"/>
        <v>#DIV/0!</v>
      </c>
      <c r="U707" s="162">
        <f t="shared" si="300"/>
        <v>0</v>
      </c>
      <c r="V707" s="162">
        <f t="shared" si="301"/>
        <v>0</v>
      </c>
      <c r="W707" s="162">
        <f t="shared" si="302"/>
        <v>0</v>
      </c>
      <c r="X707" s="163">
        <f>IF(P707="nio",0,IF(P707&gt;0,VLOOKUP(I707,'3-Productie normen'!A:N,VLOOKUP(P707,'3-Productie normen'!Q:R,2,FALSE),FALSE)))</f>
        <v>0</v>
      </c>
      <c r="Y707" s="163">
        <f t="shared" si="303"/>
        <v>0</v>
      </c>
      <c r="Z707" s="163">
        <f t="shared" si="304"/>
        <v>0</v>
      </c>
      <c r="AA707" s="163">
        <f t="shared" si="305"/>
        <v>0</v>
      </c>
      <c r="AB707" s="164" t="str">
        <f>VLOOKUP(I707,'3-Productie normen'!A:N,10,FALSE)</f>
        <v>SP</v>
      </c>
      <c r="AC707" s="164"/>
      <c r="AE707" s="128">
        <f t="shared" si="306"/>
        <v>10473.84</v>
      </c>
    </row>
    <row r="708" spans="1:31" ht="14.1" customHeight="1">
      <c r="A708" s="145">
        <v>710</v>
      </c>
      <c r="B708" s="662" t="s">
        <v>1239</v>
      </c>
      <c r="C708" s="663">
        <v>0</v>
      </c>
      <c r="D708" s="664">
        <v>36</v>
      </c>
      <c r="E708" s="663" t="s">
        <v>808</v>
      </c>
      <c r="F708" s="663" t="s">
        <v>843</v>
      </c>
      <c r="G708" s="662">
        <v>40531051</v>
      </c>
      <c r="H708" s="662" t="s">
        <v>809</v>
      </c>
      <c r="I708" s="665" t="s">
        <v>771</v>
      </c>
      <c r="J708" s="663" t="s">
        <v>1314</v>
      </c>
      <c r="K708" s="666">
        <v>89.45</v>
      </c>
      <c r="L708" s="483">
        <v>1</v>
      </c>
      <c r="M708" s="483">
        <v>1</v>
      </c>
      <c r="N708" s="667"/>
      <c r="O708" s="667"/>
      <c r="P708" s="670">
        <v>104</v>
      </c>
      <c r="Q708" s="670"/>
      <c r="R708" s="161"/>
      <c r="S708" s="161"/>
      <c r="T708" s="162" t="e">
        <f t="shared" si="299"/>
        <v>#DIV/0!</v>
      </c>
      <c r="U708" s="162">
        <f t="shared" si="300"/>
        <v>0</v>
      </c>
      <c r="V708" s="162">
        <f t="shared" si="301"/>
        <v>0</v>
      </c>
      <c r="W708" s="162">
        <f t="shared" si="302"/>
        <v>0</v>
      </c>
      <c r="X708" s="163">
        <f>IF(P708="nio",0,IF(P708&gt;0,VLOOKUP(I708,'3-Productie normen'!A:N,VLOOKUP(P708,'3-Productie normen'!Q:R,2,FALSE),FALSE)))</f>
        <v>0</v>
      </c>
      <c r="Y708" s="163">
        <f t="shared" si="303"/>
        <v>0</v>
      </c>
      <c r="Z708" s="163">
        <f t="shared" si="304"/>
        <v>0</v>
      </c>
      <c r="AA708" s="163">
        <f t="shared" si="305"/>
        <v>0</v>
      </c>
      <c r="AB708" s="164" t="str">
        <f>VLOOKUP(I708,'3-Productie normen'!A:N,10,FALSE)</f>
        <v>SP</v>
      </c>
      <c r="AC708" s="164"/>
      <c r="AE708" s="128">
        <f t="shared" si="306"/>
        <v>9302.8000000000011</v>
      </c>
    </row>
    <row r="709" spans="1:31" ht="14.1" customHeight="1">
      <c r="A709" s="145">
        <v>711</v>
      </c>
      <c r="B709" s="662" t="s">
        <v>1239</v>
      </c>
      <c r="C709" s="663">
        <v>0</v>
      </c>
      <c r="D709" s="664">
        <v>7</v>
      </c>
      <c r="E709" s="663" t="s">
        <v>806</v>
      </c>
      <c r="F709" s="663" t="s">
        <v>815</v>
      </c>
      <c r="G709" s="662">
        <v>2</v>
      </c>
      <c r="H709" s="662" t="s">
        <v>807</v>
      </c>
      <c r="I709" s="665" t="s">
        <v>749</v>
      </c>
      <c r="J709" s="663" t="s">
        <v>823</v>
      </c>
      <c r="K709" s="666">
        <v>50.14</v>
      </c>
      <c r="L709" s="483">
        <v>1</v>
      </c>
      <c r="M709" s="483">
        <v>1</v>
      </c>
      <c r="N709" s="667"/>
      <c r="O709" s="667"/>
      <c r="P709" s="670">
        <v>52</v>
      </c>
      <c r="Q709" s="670"/>
      <c r="R709" s="161"/>
      <c r="S709" s="161"/>
      <c r="T709" s="162" t="e">
        <f t="shared" si="299"/>
        <v>#DIV/0!</v>
      </c>
      <c r="U709" s="162">
        <f t="shared" si="300"/>
        <v>0</v>
      </c>
      <c r="V709" s="162">
        <f t="shared" si="301"/>
        <v>0</v>
      </c>
      <c r="W709" s="162">
        <f t="shared" si="302"/>
        <v>0</v>
      </c>
      <c r="X709" s="163">
        <f>IF(P709="nio",0,IF(P709&gt;0,VLOOKUP(I709,'3-Productie normen'!A:N,VLOOKUP(P709,'3-Productie normen'!Q:R,2,FALSE),FALSE)))</f>
        <v>0</v>
      </c>
      <c r="Y709" s="163">
        <f t="shared" si="303"/>
        <v>0</v>
      </c>
      <c r="Z709" s="163">
        <f t="shared" si="304"/>
        <v>0</v>
      </c>
      <c r="AA709" s="163">
        <f t="shared" si="305"/>
        <v>0</v>
      </c>
      <c r="AB709" s="164" t="str">
        <f>VLOOKUP(I709,'3-Productie normen'!A:N,10,FALSE)</f>
        <v>V</v>
      </c>
      <c r="AC709" s="164"/>
      <c r="AE709" s="128">
        <f t="shared" si="306"/>
        <v>2607.2800000000002</v>
      </c>
    </row>
    <row r="710" spans="1:31" ht="14.1" customHeight="1">
      <c r="A710" s="145">
        <v>712</v>
      </c>
      <c r="B710" s="662" t="s">
        <v>1239</v>
      </c>
      <c r="C710" s="663">
        <v>0</v>
      </c>
      <c r="D710" s="664">
        <v>8</v>
      </c>
      <c r="E710" s="663" t="s">
        <v>315</v>
      </c>
      <c r="F710" s="663" t="s">
        <v>315</v>
      </c>
      <c r="G710" s="662">
        <v>77770043</v>
      </c>
      <c r="H710" s="662" t="s">
        <v>837</v>
      </c>
      <c r="I710" s="167" t="s">
        <v>810</v>
      </c>
      <c r="J710" s="663" t="s">
        <v>1314</v>
      </c>
      <c r="K710" s="666">
        <v>13.34</v>
      </c>
      <c r="L710" s="483">
        <v>1</v>
      </c>
      <c r="M710" s="483">
        <v>1</v>
      </c>
      <c r="N710" s="667"/>
      <c r="O710" s="667"/>
      <c r="P710" s="670" t="s">
        <v>1235</v>
      </c>
      <c r="Q710" s="670"/>
      <c r="R710" s="161"/>
      <c r="S710" s="161"/>
      <c r="T710" s="162">
        <f t="shared" ref="T710:T764" si="322">IF(P710="nio",0,IF(P710&gt;0,P710*K710/X710,0))*L710</f>
        <v>0</v>
      </c>
      <c r="U710" s="162">
        <f t="shared" ref="U710:U764" si="323">IF(Q710&gt;0,Q710*K710/Y710,0)*M710</f>
        <v>0</v>
      </c>
      <c r="V710" s="162">
        <f t="shared" ref="V710:V764" si="324">IF(R710&gt;0,R710*K710/Z710,0)*N710</f>
        <v>0</v>
      </c>
      <c r="W710" s="162">
        <f t="shared" ref="W710:W764" si="325">IF(S710&gt;0,S710*K710/AA710,0)*O710</f>
        <v>0</v>
      </c>
      <c r="X710" s="163">
        <f>IF(P710="nio",0,IF(P710&gt;0,VLOOKUP(I710,'3-Productie normen'!A:N,VLOOKUP(P710,'3-Productie normen'!Q:R,2,FALSE),FALSE)))</f>
        <v>0</v>
      </c>
      <c r="Y710" s="163">
        <f t="shared" ref="Y710:Y764" si="326">IF(Q710&gt;0,X710*$Y$8,0)</f>
        <v>0</v>
      </c>
      <c r="Z710" s="163">
        <f t="shared" ref="Z710:Z764" si="327">IF(R710&gt;0,X710*$Z$8,0)</f>
        <v>0</v>
      </c>
      <c r="AA710" s="163">
        <f t="shared" ref="AA710:AA764" si="328">IF(S710&gt;0,X710*$AA$8,0)</f>
        <v>0</v>
      </c>
      <c r="AB710" s="164" t="str">
        <f>VLOOKUP(I710,'3-Productie normen'!A:N,10,FALSE)</f>
        <v>nvt</v>
      </c>
      <c r="AC710" s="164"/>
      <c r="AE710" s="128">
        <f t="shared" si="306"/>
        <v>0</v>
      </c>
    </row>
    <row r="711" spans="1:31" ht="14.1" customHeight="1">
      <c r="A711" s="145">
        <v>713</v>
      </c>
      <c r="B711" s="662" t="s">
        <v>1239</v>
      </c>
      <c r="C711" s="663">
        <v>1</v>
      </c>
      <c r="D711" s="664">
        <v>100</v>
      </c>
      <c r="E711" s="663" t="s">
        <v>806</v>
      </c>
      <c r="F711" s="663" t="s">
        <v>815</v>
      </c>
      <c r="G711" s="662">
        <v>2</v>
      </c>
      <c r="H711" s="662" t="s">
        <v>807</v>
      </c>
      <c r="I711" s="167" t="s">
        <v>810</v>
      </c>
      <c r="J711" s="663" t="s">
        <v>1314</v>
      </c>
      <c r="K711" s="666">
        <v>31.82</v>
      </c>
      <c r="L711" s="483">
        <v>1</v>
      </c>
      <c r="M711" s="483">
        <v>1</v>
      </c>
      <c r="N711" s="667"/>
      <c r="O711" s="667"/>
      <c r="P711" s="670" t="s">
        <v>1235</v>
      </c>
      <c r="Q711" s="670"/>
      <c r="R711" s="161"/>
      <c r="S711" s="161"/>
      <c r="T711" s="162">
        <f t="shared" si="322"/>
        <v>0</v>
      </c>
      <c r="U711" s="162">
        <f t="shared" si="323"/>
        <v>0</v>
      </c>
      <c r="V711" s="162">
        <f t="shared" si="324"/>
        <v>0</v>
      </c>
      <c r="W711" s="162">
        <f t="shared" si="325"/>
        <v>0</v>
      </c>
      <c r="X711" s="163">
        <f>IF(P711="nio",0,IF(P711&gt;0,VLOOKUP(I711,'3-Productie normen'!A:N,VLOOKUP(P711,'3-Productie normen'!Q:R,2,FALSE),FALSE)))</f>
        <v>0</v>
      </c>
      <c r="Y711" s="163">
        <f t="shared" si="326"/>
        <v>0</v>
      </c>
      <c r="Z711" s="163">
        <f t="shared" si="327"/>
        <v>0</v>
      </c>
      <c r="AA711" s="163">
        <f t="shared" si="328"/>
        <v>0</v>
      </c>
      <c r="AB711" s="164" t="str">
        <f>VLOOKUP(I711,'3-Productie normen'!A:N,10,FALSE)</f>
        <v>nvt</v>
      </c>
      <c r="AC711" s="164"/>
      <c r="AE711" s="128">
        <f t="shared" ref="AE711:AE765" si="329">SUM(P711:S711)*K711</f>
        <v>0</v>
      </c>
    </row>
    <row r="712" spans="1:31" ht="14.1" customHeight="1">
      <c r="A712" s="145">
        <v>714</v>
      </c>
      <c r="B712" s="662" t="s">
        <v>1239</v>
      </c>
      <c r="C712" s="663">
        <v>1</v>
      </c>
      <c r="D712" s="664" t="s">
        <v>854</v>
      </c>
      <c r="E712" s="663" t="s">
        <v>806</v>
      </c>
      <c r="F712" s="663" t="s">
        <v>815</v>
      </c>
      <c r="G712" s="662">
        <v>2</v>
      </c>
      <c r="H712" s="662" t="s">
        <v>807</v>
      </c>
      <c r="I712" s="167" t="s">
        <v>810</v>
      </c>
      <c r="J712" s="663" t="s">
        <v>1314</v>
      </c>
      <c r="K712" s="666">
        <v>54.44</v>
      </c>
      <c r="L712" s="483">
        <v>1</v>
      </c>
      <c r="M712" s="483">
        <v>1</v>
      </c>
      <c r="N712" s="667"/>
      <c r="O712" s="667"/>
      <c r="P712" s="670" t="s">
        <v>1235</v>
      </c>
      <c r="Q712" s="670"/>
      <c r="R712" s="161"/>
      <c r="S712" s="161"/>
      <c r="T712" s="162">
        <f t="shared" si="322"/>
        <v>0</v>
      </c>
      <c r="U712" s="162">
        <f t="shared" si="323"/>
        <v>0</v>
      </c>
      <c r="V712" s="162">
        <f t="shared" si="324"/>
        <v>0</v>
      </c>
      <c r="W712" s="162">
        <f t="shared" si="325"/>
        <v>0</v>
      </c>
      <c r="X712" s="163">
        <f>IF(P712="nio",0,IF(P712&gt;0,VLOOKUP(I712,'3-Productie normen'!A:N,VLOOKUP(P712,'3-Productie normen'!Q:R,2,FALSE),FALSE)))</f>
        <v>0</v>
      </c>
      <c r="Y712" s="163">
        <f t="shared" si="326"/>
        <v>0</v>
      </c>
      <c r="Z712" s="163">
        <f t="shared" si="327"/>
        <v>0</v>
      </c>
      <c r="AA712" s="163">
        <f t="shared" si="328"/>
        <v>0</v>
      </c>
      <c r="AB712" s="164" t="str">
        <f>VLOOKUP(I712,'3-Productie normen'!A:N,10,FALSE)</f>
        <v>nvt</v>
      </c>
      <c r="AC712" s="164"/>
      <c r="AE712" s="128">
        <f t="shared" si="329"/>
        <v>0</v>
      </c>
    </row>
    <row r="713" spans="1:31" ht="14.1" customHeight="1">
      <c r="A713" s="145">
        <v>715</v>
      </c>
      <c r="B713" s="662" t="s">
        <v>1239</v>
      </c>
      <c r="C713" s="663">
        <v>1</v>
      </c>
      <c r="D713" s="664">
        <v>101</v>
      </c>
      <c r="E713" s="663" t="s">
        <v>808</v>
      </c>
      <c r="F713" s="663" t="s">
        <v>808</v>
      </c>
      <c r="G713" s="662">
        <v>40531051</v>
      </c>
      <c r="H713" s="662" t="s">
        <v>809</v>
      </c>
      <c r="I713" s="167" t="s">
        <v>810</v>
      </c>
      <c r="J713" s="663" t="s">
        <v>1314</v>
      </c>
      <c r="K713" s="666">
        <v>127.79</v>
      </c>
      <c r="L713" s="483">
        <v>1</v>
      </c>
      <c r="M713" s="483">
        <v>1</v>
      </c>
      <c r="N713" s="667"/>
      <c r="O713" s="667"/>
      <c r="P713" s="670" t="s">
        <v>1235</v>
      </c>
      <c r="Q713" s="670"/>
      <c r="R713" s="161"/>
      <c r="S713" s="161"/>
      <c r="T713" s="162">
        <f t="shared" si="322"/>
        <v>0</v>
      </c>
      <c r="U713" s="162">
        <f t="shared" si="323"/>
        <v>0</v>
      </c>
      <c r="V713" s="162">
        <f t="shared" si="324"/>
        <v>0</v>
      </c>
      <c r="W713" s="162">
        <f t="shared" si="325"/>
        <v>0</v>
      </c>
      <c r="X713" s="163">
        <f>IF(P713="nio",0,IF(P713&gt;0,VLOOKUP(I713,'3-Productie normen'!A:N,VLOOKUP(P713,'3-Productie normen'!Q:R,2,FALSE),FALSE)))</f>
        <v>0</v>
      </c>
      <c r="Y713" s="163">
        <f t="shared" si="326"/>
        <v>0</v>
      </c>
      <c r="Z713" s="163">
        <f t="shared" si="327"/>
        <v>0</v>
      </c>
      <c r="AA713" s="163">
        <f t="shared" si="328"/>
        <v>0</v>
      </c>
      <c r="AB713" s="164" t="str">
        <f>VLOOKUP(I713,'3-Productie normen'!A:N,10,FALSE)</f>
        <v>nvt</v>
      </c>
      <c r="AC713" s="164"/>
      <c r="AE713" s="128">
        <f t="shared" si="329"/>
        <v>0</v>
      </c>
    </row>
    <row r="714" spans="1:31" ht="14.1" customHeight="1">
      <c r="A714" s="145">
        <v>716</v>
      </c>
      <c r="B714" s="662" t="s">
        <v>1239</v>
      </c>
      <c r="C714" s="663">
        <v>1</v>
      </c>
      <c r="D714" s="664" t="s">
        <v>855</v>
      </c>
      <c r="E714" s="663" t="s">
        <v>315</v>
      </c>
      <c r="F714" s="663" t="s">
        <v>836</v>
      </c>
      <c r="G714" s="662">
        <v>40531051</v>
      </c>
      <c r="H714" s="662" t="s">
        <v>809</v>
      </c>
      <c r="I714" s="167" t="s">
        <v>810</v>
      </c>
      <c r="J714" s="663" t="s">
        <v>1314</v>
      </c>
      <c r="K714" s="666">
        <v>12.49</v>
      </c>
      <c r="L714" s="483">
        <v>1</v>
      </c>
      <c r="M714" s="483">
        <v>1</v>
      </c>
      <c r="N714" s="667"/>
      <c r="O714" s="667"/>
      <c r="P714" s="670" t="s">
        <v>1235</v>
      </c>
      <c r="Q714" s="670"/>
      <c r="R714" s="161"/>
      <c r="S714" s="161"/>
      <c r="T714" s="162">
        <f t="shared" si="322"/>
        <v>0</v>
      </c>
      <c r="U714" s="162">
        <f t="shared" si="323"/>
        <v>0</v>
      </c>
      <c r="V714" s="162">
        <f t="shared" si="324"/>
        <v>0</v>
      </c>
      <c r="W714" s="162">
        <f t="shared" si="325"/>
        <v>0</v>
      </c>
      <c r="X714" s="163">
        <f>IF(P714="nio",0,IF(P714&gt;0,VLOOKUP(I714,'3-Productie normen'!A:N,VLOOKUP(P714,'3-Productie normen'!Q:R,2,FALSE),FALSE)))</f>
        <v>0</v>
      </c>
      <c r="Y714" s="163">
        <f t="shared" si="326"/>
        <v>0</v>
      </c>
      <c r="Z714" s="163">
        <f t="shared" si="327"/>
        <v>0</v>
      </c>
      <c r="AA714" s="163">
        <f t="shared" si="328"/>
        <v>0</v>
      </c>
      <c r="AB714" s="164" t="str">
        <f>VLOOKUP(I714,'3-Productie normen'!A:N,10,FALSE)</f>
        <v>nvt</v>
      </c>
      <c r="AC714" s="164"/>
      <c r="AE714" s="128">
        <f t="shared" si="329"/>
        <v>0</v>
      </c>
    </row>
    <row r="715" spans="1:31" ht="14.1" customHeight="1">
      <c r="A715" s="145">
        <v>717</v>
      </c>
      <c r="B715" s="662" t="s">
        <v>1239</v>
      </c>
      <c r="C715" s="663">
        <v>1</v>
      </c>
      <c r="D715" s="664">
        <v>102</v>
      </c>
      <c r="E715" s="663" t="s">
        <v>808</v>
      </c>
      <c r="F715" s="663" t="s">
        <v>808</v>
      </c>
      <c r="G715" s="662">
        <v>40531051</v>
      </c>
      <c r="H715" s="662" t="s">
        <v>809</v>
      </c>
      <c r="I715" s="167" t="s">
        <v>810</v>
      </c>
      <c r="J715" s="663" t="s">
        <v>1314</v>
      </c>
      <c r="K715" s="666">
        <v>53.74</v>
      </c>
      <c r="L715" s="483">
        <v>1</v>
      </c>
      <c r="M715" s="483">
        <v>1</v>
      </c>
      <c r="N715" s="667"/>
      <c r="O715" s="667"/>
      <c r="P715" s="670" t="s">
        <v>1235</v>
      </c>
      <c r="Q715" s="670"/>
      <c r="R715" s="161"/>
      <c r="S715" s="161"/>
      <c r="T715" s="162">
        <f t="shared" si="322"/>
        <v>0</v>
      </c>
      <c r="U715" s="162">
        <f t="shared" si="323"/>
        <v>0</v>
      </c>
      <c r="V715" s="162">
        <f t="shared" si="324"/>
        <v>0</v>
      </c>
      <c r="W715" s="162">
        <f t="shared" si="325"/>
        <v>0</v>
      </c>
      <c r="X715" s="163">
        <f>IF(P715="nio",0,IF(P715&gt;0,VLOOKUP(I715,'3-Productie normen'!A:N,VLOOKUP(P715,'3-Productie normen'!Q:R,2,FALSE),FALSE)))</f>
        <v>0</v>
      </c>
      <c r="Y715" s="163">
        <f t="shared" si="326"/>
        <v>0</v>
      </c>
      <c r="Z715" s="163">
        <f t="shared" si="327"/>
        <v>0</v>
      </c>
      <c r="AA715" s="163">
        <f t="shared" si="328"/>
        <v>0</v>
      </c>
      <c r="AB715" s="164" t="str">
        <f>VLOOKUP(I715,'3-Productie normen'!A:N,10,FALSE)</f>
        <v>nvt</v>
      </c>
      <c r="AC715" s="164"/>
      <c r="AE715" s="128">
        <f t="shared" si="329"/>
        <v>0</v>
      </c>
    </row>
    <row r="716" spans="1:31" ht="14.1" customHeight="1">
      <c r="A716" s="145">
        <v>718</v>
      </c>
      <c r="B716" s="662" t="s">
        <v>1239</v>
      </c>
      <c r="C716" s="663">
        <v>1</v>
      </c>
      <c r="D716" s="664">
        <v>103</v>
      </c>
      <c r="E716" s="663" t="s">
        <v>808</v>
      </c>
      <c r="F716" s="663" t="s">
        <v>808</v>
      </c>
      <c r="G716" s="662">
        <v>40531051</v>
      </c>
      <c r="H716" s="662" t="s">
        <v>809</v>
      </c>
      <c r="I716" s="167" t="s">
        <v>810</v>
      </c>
      <c r="J716" s="663" t="s">
        <v>1314</v>
      </c>
      <c r="K716" s="666">
        <v>54.88</v>
      </c>
      <c r="L716" s="483">
        <v>1</v>
      </c>
      <c r="M716" s="483">
        <v>1</v>
      </c>
      <c r="N716" s="667"/>
      <c r="O716" s="667"/>
      <c r="P716" s="670" t="s">
        <v>1235</v>
      </c>
      <c r="Q716" s="670"/>
      <c r="R716" s="161"/>
      <c r="S716" s="161"/>
      <c r="T716" s="162">
        <f t="shared" si="322"/>
        <v>0</v>
      </c>
      <c r="U716" s="162">
        <f t="shared" si="323"/>
        <v>0</v>
      </c>
      <c r="V716" s="162">
        <f t="shared" si="324"/>
        <v>0</v>
      </c>
      <c r="W716" s="162">
        <f t="shared" si="325"/>
        <v>0</v>
      </c>
      <c r="X716" s="163">
        <f>IF(P716="nio",0,IF(P716&gt;0,VLOOKUP(I716,'3-Productie normen'!A:N,VLOOKUP(P716,'3-Productie normen'!Q:R,2,FALSE),FALSE)))</f>
        <v>0</v>
      </c>
      <c r="Y716" s="163">
        <f t="shared" si="326"/>
        <v>0</v>
      </c>
      <c r="Z716" s="163">
        <f t="shared" si="327"/>
        <v>0</v>
      </c>
      <c r="AA716" s="163">
        <f t="shared" si="328"/>
        <v>0</v>
      </c>
      <c r="AB716" s="164" t="str">
        <f>VLOOKUP(I716,'3-Productie normen'!A:N,10,FALSE)</f>
        <v>nvt</v>
      </c>
      <c r="AC716" s="164"/>
      <c r="AE716" s="128">
        <f t="shared" si="329"/>
        <v>0</v>
      </c>
    </row>
    <row r="717" spans="1:31" ht="14.1" customHeight="1">
      <c r="A717" s="145">
        <v>719</v>
      </c>
      <c r="B717" s="662" t="s">
        <v>1239</v>
      </c>
      <c r="C717" s="663">
        <v>1</v>
      </c>
      <c r="D717" s="664">
        <v>105</v>
      </c>
      <c r="E717" s="663" t="s">
        <v>808</v>
      </c>
      <c r="F717" s="663" t="s">
        <v>808</v>
      </c>
      <c r="G717" s="662">
        <v>40531051</v>
      </c>
      <c r="H717" s="662" t="s">
        <v>809</v>
      </c>
      <c r="I717" s="167" t="s">
        <v>810</v>
      </c>
      <c r="J717" s="663" t="s">
        <v>1314</v>
      </c>
      <c r="K717" s="666">
        <v>140.24</v>
      </c>
      <c r="L717" s="483">
        <v>1</v>
      </c>
      <c r="M717" s="483">
        <v>1</v>
      </c>
      <c r="N717" s="667"/>
      <c r="O717" s="667"/>
      <c r="P717" s="670" t="s">
        <v>1235</v>
      </c>
      <c r="Q717" s="670"/>
      <c r="R717" s="161"/>
      <c r="S717" s="161"/>
      <c r="T717" s="162">
        <f t="shared" si="322"/>
        <v>0</v>
      </c>
      <c r="U717" s="162">
        <f t="shared" si="323"/>
        <v>0</v>
      </c>
      <c r="V717" s="162">
        <f t="shared" si="324"/>
        <v>0</v>
      </c>
      <c r="W717" s="162">
        <f t="shared" si="325"/>
        <v>0</v>
      </c>
      <c r="X717" s="163">
        <f>IF(P717="nio",0,IF(P717&gt;0,VLOOKUP(I717,'3-Productie normen'!A:N,VLOOKUP(P717,'3-Productie normen'!Q:R,2,FALSE),FALSE)))</f>
        <v>0</v>
      </c>
      <c r="Y717" s="163">
        <f t="shared" si="326"/>
        <v>0</v>
      </c>
      <c r="Z717" s="163">
        <f t="shared" si="327"/>
        <v>0</v>
      </c>
      <c r="AA717" s="163">
        <f t="shared" si="328"/>
        <v>0</v>
      </c>
      <c r="AB717" s="164" t="str">
        <f>VLOOKUP(I717,'3-Productie normen'!A:N,10,FALSE)</f>
        <v>nvt</v>
      </c>
      <c r="AC717" s="164"/>
      <c r="AE717" s="128">
        <f t="shared" si="329"/>
        <v>0</v>
      </c>
    </row>
    <row r="718" spans="1:31" ht="14.1" customHeight="1">
      <c r="A718" s="145">
        <v>720</v>
      </c>
      <c r="B718" s="662" t="s">
        <v>1239</v>
      </c>
      <c r="C718" s="663">
        <v>1</v>
      </c>
      <c r="D718" s="664">
        <v>121</v>
      </c>
      <c r="E718" s="663" t="s">
        <v>399</v>
      </c>
      <c r="F718" s="663" t="s">
        <v>834</v>
      </c>
      <c r="G718" s="662">
        <v>77770043</v>
      </c>
      <c r="H718" s="662" t="s">
        <v>837</v>
      </c>
      <c r="I718" s="167" t="s">
        <v>810</v>
      </c>
      <c r="J718" s="663" t="s">
        <v>811</v>
      </c>
      <c r="K718" s="666">
        <v>23.52</v>
      </c>
      <c r="L718" s="483">
        <v>1</v>
      </c>
      <c r="M718" s="483">
        <v>1</v>
      </c>
      <c r="N718" s="667"/>
      <c r="O718" s="667"/>
      <c r="P718" s="670" t="s">
        <v>1235</v>
      </c>
      <c r="Q718" s="670"/>
      <c r="R718" s="161"/>
      <c r="S718" s="161"/>
      <c r="T718" s="162">
        <f t="shared" si="322"/>
        <v>0</v>
      </c>
      <c r="U718" s="162">
        <f t="shared" si="323"/>
        <v>0</v>
      </c>
      <c r="V718" s="162">
        <f t="shared" si="324"/>
        <v>0</v>
      </c>
      <c r="W718" s="162">
        <f t="shared" si="325"/>
        <v>0</v>
      </c>
      <c r="X718" s="163">
        <f>IF(P718="nio",0,IF(P718&gt;0,VLOOKUP(I718,'3-Productie normen'!A:N,VLOOKUP(P718,'3-Productie normen'!Q:R,2,FALSE),FALSE)))</f>
        <v>0</v>
      </c>
      <c r="Y718" s="163">
        <f t="shared" si="326"/>
        <v>0</v>
      </c>
      <c r="Z718" s="163">
        <f t="shared" si="327"/>
        <v>0</v>
      </c>
      <c r="AA718" s="163">
        <f t="shared" si="328"/>
        <v>0</v>
      </c>
      <c r="AB718" s="164" t="str">
        <f>VLOOKUP(I718,'3-Productie normen'!A:N,10,FALSE)</f>
        <v>nvt</v>
      </c>
      <c r="AC718" s="164"/>
      <c r="AE718" s="128">
        <f t="shared" si="329"/>
        <v>0</v>
      </c>
    </row>
    <row r="719" spans="1:31" ht="14.1" customHeight="1">
      <c r="A719" s="145">
        <v>721</v>
      </c>
      <c r="B719" s="662" t="s">
        <v>1239</v>
      </c>
      <c r="C719" s="663">
        <v>1</v>
      </c>
      <c r="D719" s="664">
        <v>124</v>
      </c>
      <c r="E719" s="663" t="s">
        <v>826</v>
      </c>
      <c r="F719" s="663" t="s">
        <v>827</v>
      </c>
      <c r="G719" s="662">
        <v>1</v>
      </c>
      <c r="H719" s="662" t="s">
        <v>828</v>
      </c>
      <c r="I719" s="167" t="s">
        <v>810</v>
      </c>
      <c r="J719" s="663" t="s">
        <v>811</v>
      </c>
      <c r="K719" s="666">
        <v>786.29</v>
      </c>
      <c r="L719" s="483">
        <v>1</v>
      </c>
      <c r="M719" s="483">
        <v>1</v>
      </c>
      <c r="N719" s="667"/>
      <c r="O719" s="667"/>
      <c r="P719" s="670" t="s">
        <v>1235</v>
      </c>
      <c r="Q719" s="670"/>
      <c r="R719" s="161"/>
      <c r="S719" s="161"/>
      <c r="T719" s="162">
        <f t="shared" si="322"/>
        <v>0</v>
      </c>
      <c r="U719" s="162">
        <f t="shared" si="323"/>
        <v>0</v>
      </c>
      <c r="V719" s="162">
        <f t="shared" si="324"/>
        <v>0</v>
      </c>
      <c r="W719" s="162">
        <f t="shared" si="325"/>
        <v>0</v>
      </c>
      <c r="X719" s="163">
        <f>IF(P719="nio",0,IF(P719&gt;0,VLOOKUP(I719,'3-Productie normen'!A:N,VLOOKUP(P719,'3-Productie normen'!Q:R,2,FALSE),FALSE)))</f>
        <v>0</v>
      </c>
      <c r="Y719" s="163">
        <f t="shared" si="326"/>
        <v>0</v>
      </c>
      <c r="Z719" s="163">
        <f t="shared" si="327"/>
        <v>0</v>
      </c>
      <c r="AA719" s="163">
        <f t="shared" si="328"/>
        <v>0</v>
      </c>
      <c r="AB719" s="164" t="str">
        <f>VLOOKUP(I719,'3-Productie normen'!A:N,10,FALSE)</f>
        <v>nvt</v>
      </c>
      <c r="AC719" s="164"/>
      <c r="AE719" s="128">
        <f t="shared" si="329"/>
        <v>0</v>
      </c>
    </row>
    <row r="720" spans="1:31" ht="14.1" customHeight="1">
      <c r="A720" s="145">
        <v>722</v>
      </c>
      <c r="B720" s="662" t="s">
        <v>1240</v>
      </c>
      <c r="C720" s="663">
        <v>0</v>
      </c>
      <c r="D720" s="664" t="s">
        <v>856</v>
      </c>
      <c r="E720" s="663" t="s">
        <v>806</v>
      </c>
      <c r="F720" s="663" t="s">
        <v>822</v>
      </c>
      <c r="G720" s="662">
        <v>2</v>
      </c>
      <c r="H720" s="662" t="s">
        <v>807</v>
      </c>
      <c r="I720" s="665" t="s">
        <v>17</v>
      </c>
      <c r="J720" s="663" t="s">
        <v>823</v>
      </c>
      <c r="K720" s="666">
        <v>14.89</v>
      </c>
      <c r="L720" s="483">
        <v>1</v>
      </c>
      <c r="M720" s="483">
        <v>1</v>
      </c>
      <c r="N720" s="667"/>
      <c r="O720" s="667"/>
      <c r="P720" s="670">
        <v>255</v>
      </c>
      <c r="Q720" s="670"/>
      <c r="R720" s="161"/>
      <c r="S720" s="161"/>
      <c r="T720" s="162" t="e">
        <f t="shared" si="322"/>
        <v>#DIV/0!</v>
      </c>
      <c r="U720" s="162">
        <f t="shared" si="323"/>
        <v>0</v>
      </c>
      <c r="V720" s="162">
        <f t="shared" si="324"/>
        <v>0</v>
      </c>
      <c r="W720" s="162">
        <f t="shared" si="325"/>
        <v>0</v>
      </c>
      <c r="X720" s="163">
        <f>IF(P720="nio",0,IF(P720&gt;0,VLOOKUP(I720,'3-Productie normen'!A:N,VLOOKUP(P720,'3-Productie normen'!Q:R,2,FALSE),FALSE)))</f>
        <v>0</v>
      </c>
      <c r="Y720" s="163">
        <f t="shared" si="326"/>
        <v>0</v>
      </c>
      <c r="Z720" s="163">
        <f t="shared" si="327"/>
        <v>0</v>
      </c>
      <c r="AA720" s="163">
        <f t="shared" si="328"/>
        <v>0</v>
      </c>
      <c r="AB720" s="164" t="str">
        <f>VLOOKUP(I720,'3-Productie normen'!A:N,10,FALSE)</f>
        <v>S</v>
      </c>
      <c r="AC720" s="164"/>
      <c r="AE720" s="128">
        <f t="shared" si="329"/>
        <v>3796.9500000000003</v>
      </c>
    </row>
    <row r="721" spans="1:31" ht="14.1" customHeight="1">
      <c r="A721" s="145">
        <v>723</v>
      </c>
      <c r="B721" s="662" t="s">
        <v>1240</v>
      </c>
      <c r="C721" s="663">
        <v>0</v>
      </c>
      <c r="D721" s="664" t="s">
        <v>857</v>
      </c>
      <c r="E721" s="663" t="s">
        <v>808</v>
      </c>
      <c r="F721" s="663" t="s">
        <v>808</v>
      </c>
      <c r="G721" s="662">
        <v>40531102</v>
      </c>
      <c r="H721" s="662" t="s">
        <v>858</v>
      </c>
      <c r="I721" s="167" t="s">
        <v>810</v>
      </c>
      <c r="J721" s="663" t="s">
        <v>1314</v>
      </c>
      <c r="K721" s="666">
        <v>12.57</v>
      </c>
      <c r="L721" s="483">
        <v>1</v>
      </c>
      <c r="M721" s="483">
        <v>1</v>
      </c>
      <c r="N721" s="667"/>
      <c r="O721" s="667"/>
      <c r="P721" s="670" t="s">
        <v>1235</v>
      </c>
      <c r="Q721" s="670"/>
      <c r="R721" s="161"/>
      <c r="S721" s="161"/>
      <c r="T721" s="162">
        <f t="shared" si="322"/>
        <v>0</v>
      </c>
      <c r="U721" s="162">
        <f t="shared" si="323"/>
        <v>0</v>
      </c>
      <c r="V721" s="162">
        <f t="shared" si="324"/>
        <v>0</v>
      </c>
      <c r="W721" s="162">
        <f t="shared" si="325"/>
        <v>0</v>
      </c>
      <c r="X721" s="163">
        <f>IF(P721="nio",0,IF(P721&gt;0,VLOOKUP(I721,'3-Productie normen'!A:N,VLOOKUP(P721,'3-Productie normen'!Q:R,2,FALSE),FALSE)))</f>
        <v>0</v>
      </c>
      <c r="Y721" s="163">
        <f t="shared" si="326"/>
        <v>0</v>
      </c>
      <c r="Z721" s="163">
        <f t="shared" si="327"/>
        <v>0</v>
      </c>
      <c r="AA721" s="163">
        <f t="shared" si="328"/>
        <v>0</v>
      </c>
      <c r="AB721" s="164" t="str">
        <f>VLOOKUP(I721,'3-Productie normen'!A:N,10,FALSE)</f>
        <v>nvt</v>
      </c>
      <c r="AC721" s="164"/>
      <c r="AE721" s="128">
        <f t="shared" si="329"/>
        <v>0</v>
      </c>
    </row>
    <row r="722" spans="1:31" ht="14.1" customHeight="1">
      <c r="A722" s="145">
        <v>724</v>
      </c>
      <c r="B722" s="662" t="s">
        <v>1240</v>
      </c>
      <c r="C722" s="663">
        <v>0</v>
      </c>
      <c r="D722" s="664" t="s">
        <v>859</v>
      </c>
      <c r="E722" s="663" t="s">
        <v>808</v>
      </c>
      <c r="F722" s="663" t="s">
        <v>808</v>
      </c>
      <c r="G722" s="662">
        <v>40531012</v>
      </c>
      <c r="H722" s="662" t="s">
        <v>829</v>
      </c>
      <c r="I722" s="665" t="s">
        <v>771</v>
      </c>
      <c r="J722" s="663" t="s">
        <v>1314</v>
      </c>
      <c r="K722" s="666">
        <v>20.73</v>
      </c>
      <c r="L722" s="483">
        <v>1</v>
      </c>
      <c r="M722" s="483">
        <v>1</v>
      </c>
      <c r="N722" s="667"/>
      <c r="O722" s="667"/>
      <c r="P722" s="670">
        <v>104</v>
      </c>
      <c r="Q722" s="670"/>
      <c r="R722" s="161"/>
      <c r="S722" s="161"/>
      <c r="T722" s="162" t="e">
        <f t="shared" si="322"/>
        <v>#DIV/0!</v>
      </c>
      <c r="U722" s="162">
        <f t="shared" si="323"/>
        <v>0</v>
      </c>
      <c r="V722" s="162">
        <f t="shared" si="324"/>
        <v>0</v>
      </c>
      <c r="W722" s="162">
        <f t="shared" si="325"/>
        <v>0</v>
      </c>
      <c r="X722" s="163">
        <f>IF(P722="nio",0,IF(P722&gt;0,VLOOKUP(I722,'3-Productie normen'!A:N,VLOOKUP(P722,'3-Productie normen'!Q:R,2,FALSE),FALSE)))</f>
        <v>0</v>
      </c>
      <c r="Y722" s="163">
        <f t="shared" si="326"/>
        <v>0</v>
      </c>
      <c r="Z722" s="163">
        <f t="shared" si="327"/>
        <v>0</v>
      </c>
      <c r="AA722" s="163">
        <f t="shared" si="328"/>
        <v>0</v>
      </c>
      <c r="AB722" s="164" t="str">
        <f>VLOOKUP(I722,'3-Productie normen'!A:N,10,FALSE)</f>
        <v>SP</v>
      </c>
      <c r="AC722" s="164"/>
      <c r="AE722" s="128">
        <f t="shared" si="329"/>
        <v>2155.92</v>
      </c>
    </row>
    <row r="723" spans="1:31" ht="14.1" customHeight="1">
      <c r="A723" s="145">
        <v>725</v>
      </c>
      <c r="B723" s="662" t="s">
        <v>1240</v>
      </c>
      <c r="C723" s="663">
        <v>0</v>
      </c>
      <c r="D723" s="664" t="s">
        <v>860</v>
      </c>
      <c r="E723" s="663" t="s">
        <v>808</v>
      </c>
      <c r="F723" s="663" t="s">
        <v>808</v>
      </c>
      <c r="G723" s="662">
        <v>40531012</v>
      </c>
      <c r="H723" s="662" t="s">
        <v>829</v>
      </c>
      <c r="I723" s="665" t="s">
        <v>771</v>
      </c>
      <c r="J723" s="663" t="s">
        <v>1314</v>
      </c>
      <c r="K723" s="666">
        <v>38.94</v>
      </c>
      <c r="L723" s="483">
        <v>1</v>
      </c>
      <c r="M723" s="483">
        <v>1</v>
      </c>
      <c r="N723" s="667"/>
      <c r="O723" s="667"/>
      <c r="P723" s="670">
        <v>104</v>
      </c>
      <c r="Q723" s="670"/>
      <c r="R723" s="161"/>
      <c r="S723" s="161"/>
      <c r="T723" s="162" t="e">
        <f t="shared" si="322"/>
        <v>#DIV/0!</v>
      </c>
      <c r="U723" s="162">
        <f t="shared" si="323"/>
        <v>0</v>
      </c>
      <c r="V723" s="162">
        <f t="shared" si="324"/>
        <v>0</v>
      </c>
      <c r="W723" s="162">
        <f t="shared" si="325"/>
        <v>0</v>
      </c>
      <c r="X723" s="163">
        <f>IF(P723="nio",0,IF(P723&gt;0,VLOOKUP(I723,'3-Productie normen'!A:N,VLOOKUP(P723,'3-Productie normen'!Q:R,2,FALSE),FALSE)))</f>
        <v>0</v>
      </c>
      <c r="Y723" s="163">
        <f t="shared" si="326"/>
        <v>0</v>
      </c>
      <c r="Z723" s="163">
        <f t="shared" si="327"/>
        <v>0</v>
      </c>
      <c r="AA723" s="163">
        <f t="shared" si="328"/>
        <v>0</v>
      </c>
      <c r="AB723" s="164" t="str">
        <f>VLOOKUP(I723,'3-Productie normen'!A:N,10,FALSE)</f>
        <v>SP</v>
      </c>
      <c r="AC723" s="164"/>
      <c r="AE723" s="128">
        <f t="shared" si="329"/>
        <v>4049.7599999999998</v>
      </c>
    </row>
    <row r="724" spans="1:31" ht="14.1" customHeight="1">
      <c r="A724" s="145">
        <v>726</v>
      </c>
      <c r="B724" s="662" t="s">
        <v>1240</v>
      </c>
      <c r="C724" s="663">
        <v>0</v>
      </c>
      <c r="D724" s="664" t="s">
        <v>712</v>
      </c>
      <c r="E724" s="663" t="s">
        <v>808</v>
      </c>
      <c r="F724" s="663" t="s">
        <v>808</v>
      </c>
      <c r="G724" s="662">
        <v>40531012</v>
      </c>
      <c r="H724" s="662" t="s">
        <v>829</v>
      </c>
      <c r="I724" s="665" t="s">
        <v>771</v>
      </c>
      <c r="J724" s="663" t="s">
        <v>1314</v>
      </c>
      <c r="K724" s="666">
        <v>38.94</v>
      </c>
      <c r="L724" s="483">
        <v>1</v>
      </c>
      <c r="M724" s="483">
        <v>1</v>
      </c>
      <c r="N724" s="667"/>
      <c r="O724" s="667"/>
      <c r="P724" s="670">
        <v>104</v>
      </c>
      <c r="Q724" s="670"/>
      <c r="R724" s="161"/>
      <c r="S724" s="161"/>
      <c r="T724" s="162" t="e">
        <f t="shared" si="322"/>
        <v>#DIV/0!</v>
      </c>
      <c r="U724" s="162">
        <f t="shared" si="323"/>
        <v>0</v>
      </c>
      <c r="V724" s="162">
        <f t="shared" si="324"/>
        <v>0</v>
      </c>
      <c r="W724" s="162">
        <f t="shared" si="325"/>
        <v>0</v>
      </c>
      <c r="X724" s="163">
        <f>IF(P724="nio",0,IF(P724&gt;0,VLOOKUP(I724,'3-Productie normen'!A:N,VLOOKUP(P724,'3-Productie normen'!Q:R,2,FALSE),FALSE)))</f>
        <v>0</v>
      </c>
      <c r="Y724" s="163">
        <f t="shared" si="326"/>
        <v>0</v>
      </c>
      <c r="Z724" s="163">
        <f t="shared" si="327"/>
        <v>0</v>
      </c>
      <c r="AA724" s="163">
        <f t="shared" si="328"/>
        <v>0</v>
      </c>
      <c r="AB724" s="164" t="str">
        <f>VLOOKUP(I724,'3-Productie normen'!A:N,10,FALSE)</f>
        <v>SP</v>
      </c>
      <c r="AC724" s="164"/>
      <c r="AE724" s="128">
        <f t="shared" si="329"/>
        <v>4049.7599999999998</v>
      </c>
    </row>
    <row r="725" spans="1:31" ht="14.1" customHeight="1">
      <c r="A725" s="145">
        <v>727</v>
      </c>
      <c r="B725" s="662" t="s">
        <v>1240</v>
      </c>
      <c r="C725" s="663">
        <v>0</v>
      </c>
      <c r="D725" s="664" t="s">
        <v>734</v>
      </c>
      <c r="E725" s="663" t="s">
        <v>808</v>
      </c>
      <c r="F725" s="663" t="s">
        <v>808</v>
      </c>
      <c r="G725" s="662">
        <v>40531102</v>
      </c>
      <c r="H725" s="662" t="s">
        <v>858</v>
      </c>
      <c r="I725" s="665" t="s">
        <v>771</v>
      </c>
      <c r="J725" s="663" t="s">
        <v>1314</v>
      </c>
      <c r="K725" s="666">
        <v>140.65</v>
      </c>
      <c r="L725" s="483">
        <v>1</v>
      </c>
      <c r="M725" s="483">
        <v>1</v>
      </c>
      <c r="N725" s="667"/>
      <c r="O725" s="667"/>
      <c r="P725" s="670">
        <v>104</v>
      </c>
      <c r="Q725" s="670"/>
      <c r="R725" s="161"/>
      <c r="S725" s="161"/>
      <c r="T725" s="162" t="e">
        <f t="shared" si="322"/>
        <v>#DIV/0!</v>
      </c>
      <c r="U725" s="162">
        <f t="shared" si="323"/>
        <v>0</v>
      </c>
      <c r="V725" s="162">
        <f t="shared" si="324"/>
        <v>0</v>
      </c>
      <c r="W725" s="162">
        <f t="shared" si="325"/>
        <v>0</v>
      </c>
      <c r="X725" s="163">
        <f>IF(P725="nio",0,IF(P725&gt;0,VLOOKUP(I725,'3-Productie normen'!A:N,VLOOKUP(P725,'3-Productie normen'!Q:R,2,FALSE),FALSE)))</f>
        <v>0</v>
      </c>
      <c r="Y725" s="163">
        <f t="shared" si="326"/>
        <v>0</v>
      </c>
      <c r="Z725" s="163">
        <f t="shared" si="327"/>
        <v>0</v>
      </c>
      <c r="AA725" s="163">
        <f t="shared" si="328"/>
        <v>0</v>
      </c>
      <c r="AB725" s="164" t="str">
        <f>VLOOKUP(I725,'3-Productie normen'!A:N,10,FALSE)</f>
        <v>SP</v>
      </c>
      <c r="AC725" s="164"/>
      <c r="AE725" s="128">
        <f t="shared" si="329"/>
        <v>14627.6</v>
      </c>
    </row>
    <row r="726" spans="1:31" ht="14.1" customHeight="1">
      <c r="A726" s="145">
        <v>728</v>
      </c>
      <c r="B726" s="662" t="s">
        <v>1240</v>
      </c>
      <c r="C726" s="663">
        <v>0</v>
      </c>
      <c r="D726" s="664" t="s">
        <v>861</v>
      </c>
      <c r="E726" s="663" t="s">
        <v>806</v>
      </c>
      <c r="F726" s="663" t="s">
        <v>822</v>
      </c>
      <c r="G726" s="662">
        <v>2</v>
      </c>
      <c r="H726" s="662" t="s">
        <v>807</v>
      </c>
      <c r="I726" s="665" t="s">
        <v>17</v>
      </c>
      <c r="J726" s="663" t="s">
        <v>823</v>
      </c>
      <c r="K726" s="666">
        <v>1.77</v>
      </c>
      <c r="L726" s="483">
        <v>1</v>
      </c>
      <c r="M726" s="483">
        <v>1</v>
      </c>
      <c r="N726" s="667"/>
      <c r="O726" s="667"/>
      <c r="P726" s="670">
        <v>255</v>
      </c>
      <c r="Q726" s="670"/>
      <c r="R726" s="161"/>
      <c r="S726" s="161"/>
      <c r="T726" s="162" t="e">
        <f t="shared" si="322"/>
        <v>#DIV/0!</v>
      </c>
      <c r="U726" s="162">
        <f t="shared" si="323"/>
        <v>0</v>
      </c>
      <c r="V726" s="162">
        <f t="shared" si="324"/>
        <v>0</v>
      </c>
      <c r="W726" s="162">
        <f t="shared" si="325"/>
        <v>0</v>
      </c>
      <c r="X726" s="163">
        <f>IF(P726="nio",0,IF(P726&gt;0,VLOOKUP(I726,'3-Productie normen'!A:N,VLOOKUP(P726,'3-Productie normen'!Q:R,2,FALSE),FALSE)))</f>
        <v>0</v>
      </c>
      <c r="Y726" s="163">
        <f t="shared" si="326"/>
        <v>0</v>
      </c>
      <c r="Z726" s="163">
        <f t="shared" si="327"/>
        <v>0</v>
      </c>
      <c r="AA726" s="163">
        <f t="shared" si="328"/>
        <v>0</v>
      </c>
      <c r="AB726" s="164" t="str">
        <f>VLOOKUP(I726,'3-Productie normen'!A:N,10,FALSE)</f>
        <v>S</v>
      </c>
      <c r="AC726" s="164"/>
      <c r="AE726" s="128">
        <f t="shared" si="329"/>
        <v>451.35</v>
      </c>
    </row>
    <row r="727" spans="1:31" ht="14.1" customHeight="1">
      <c r="A727" s="145">
        <v>729</v>
      </c>
      <c r="B727" s="662" t="s">
        <v>1240</v>
      </c>
      <c r="C727" s="663">
        <v>0</v>
      </c>
      <c r="D727" s="664" t="s">
        <v>862</v>
      </c>
      <c r="E727" s="663" t="s">
        <v>808</v>
      </c>
      <c r="F727" s="663" t="s">
        <v>808</v>
      </c>
      <c r="G727" s="662">
        <v>40531012</v>
      </c>
      <c r="H727" s="662" t="s">
        <v>829</v>
      </c>
      <c r="I727" s="665" t="s">
        <v>771</v>
      </c>
      <c r="J727" s="663" t="s">
        <v>1314</v>
      </c>
      <c r="K727" s="666">
        <v>40.880000000000003</v>
      </c>
      <c r="L727" s="483">
        <v>1</v>
      </c>
      <c r="M727" s="483">
        <v>1</v>
      </c>
      <c r="N727" s="667"/>
      <c r="O727" s="667"/>
      <c r="P727" s="670">
        <v>104</v>
      </c>
      <c r="Q727" s="670"/>
      <c r="R727" s="161"/>
      <c r="S727" s="161"/>
      <c r="T727" s="162" t="e">
        <f t="shared" si="322"/>
        <v>#DIV/0!</v>
      </c>
      <c r="U727" s="162">
        <f t="shared" si="323"/>
        <v>0</v>
      </c>
      <c r="V727" s="162">
        <f t="shared" si="324"/>
        <v>0</v>
      </c>
      <c r="W727" s="162">
        <f t="shared" si="325"/>
        <v>0</v>
      </c>
      <c r="X727" s="163">
        <f>IF(P727="nio",0,IF(P727&gt;0,VLOOKUP(I727,'3-Productie normen'!A:N,VLOOKUP(P727,'3-Productie normen'!Q:R,2,FALSE),FALSE)))</f>
        <v>0</v>
      </c>
      <c r="Y727" s="163">
        <f t="shared" si="326"/>
        <v>0</v>
      </c>
      <c r="Z727" s="163">
        <f t="shared" si="327"/>
        <v>0</v>
      </c>
      <c r="AA727" s="163">
        <f t="shared" si="328"/>
        <v>0</v>
      </c>
      <c r="AB727" s="164" t="str">
        <f>VLOOKUP(I727,'3-Productie normen'!A:N,10,FALSE)</f>
        <v>SP</v>
      </c>
      <c r="AC727" s="164"/>
      <c r="AE727" s="128">
        <f t="shared" si="329"/>
        <v>4251.5200000000004</v>
      </c>
    </row>
    <row r="728" spans="1:31" ht="14.1" customHeight="1">
      <c r="A728" s="145">
        <v>730</v>
      </c>
      <c r="B728" s="662" t="s">
        <v>1240</v>
      </c>
      <c r="C728" s="663">
        <v>0</v>
      </c>
      <c r="D728" s="664" t="s">
        <v>863</v>
      </c>
      <c r="E728" s="663" t="s">
        <v>806</v>
      </c>
      <c r="F728" s="663" t="s">
        <v>815</v>
      </c>
      <c r="G728" s="662">
        <v>2</v>
      </c>
      <c r="H728" s="662" t="s">
        <v>807</v>
      </c>
      <c r="I728" s="665" t="s">
        <v>749</v>
      </c>
      <c r="J728" s="663" t="s">
        <v>1314</v>
      </c>
      <c r="K728" s="666">
        <v>63.85</v>
      </c>
      <c r="L728" s="483">
        <v>1</v>
      </c>
      <c r="M728" s="483">
        <v>1</v>
      </c>
      <c r="N728" s="667"/>
      <c r="O728" s="667"/>
      <c r="P728" s="670">
        <v>52</v>
      </c>
      <c r="Q728" s="670"/>
      <c r="R728" s="161"/>
      <c r="S728" s="161"/>
      <c r="T728" s="162" t="e">
        <f t="shared" si="322"/>
        <v>#DIV/0!</v>
      </c>
      <c r="U728" s="162">
        <f t="shared" si="323"/>
        <v>0</v>
      </c>
      <c r="V728" s="162">
        <f t="shared" si="324"/>
        <v>0</v>
      </c>
      <c r="W728" s="162">
        <f t="shared" si="325"/>
        <v>0</v>
      </c>
      <c r="X728" s="163">
        <f>IF(P728="nio",0,IF(P728&gt;0,VLOOKUP(I728,'3-Productie normen'!A:N,VLOOKUP(P728,'3-Productie normen'!Q:R,2,FALSE),FALSE)))</f>
        <v>0</v>
      </c>
      <c r="Y728" s="163">
        <f t="shared" si="326"/>
        <v>0</v>
      </c>
      <c r="Z728" s="163">
        <f t="shared" si="327"/>
        <v>0</v>
      </c>
      <c r="AA728" s="163">
        <f t="shared" si="328"/>
        <v>0</v>
      </c>
      <c r="AB728" s="164" t="str">
        <f>VLOOKUP(I728,'3-Productie normen'!A:N,10,FALSE)</f>
        <v>V</v>
      </c>
      <c r="AC728" s="164"/>
      <c r="AE728" s="128">
        <f t="shared" si="329"/>
        <v>3320.2000000000003</v>
      </c>
    </row>
    <row r="729" spans="1:31" ht="14.1" customHeight="1">
      <c r="A729" s="145">
        <v>731</v>
      </c>
      <c r="B729" s="662" t="s">
        <v>1240</v>
      </c>
      <c r="C729" s="663">
        <v>0</v>
      </c>
      <c r="D729" s="664" t="s">
        <v>864</v>
      </c>
      <c r="E729" s="663" t="s">
        <v>806</v>
      </c>
      <c r="F729" s="663" t="s">
        <v>815</v>
      </c>
      <c r="G729" s="662">
        <v>2</v>
      </c>
      <c r="H729" s="662" t="s">
        <v>807</v>
      </c>
      <c r="I729" s="665" t="s">
        <v>749</v>
      </c>
      <c r="J729" s="663" t="s">
        <v>1314</v>
      </c>
      <c r="K729" s="666">
        <v>52.03</v>
      </c>
      <c r="L729" s="483">
        <v>1</v>
      </c>
      <c r="M729" s="483">
        <v>1</v>
      </c>
      <c r="N729" s="667"/>
      <c r="O729" s="667"/>
      <c r="P729" s="670">
        <v>52</v>
      </c>
      <c r="Q729" s="670"/>
      <c r="R729" s="161"/>
      <c r="S729" s="161"/>
      <c r="T729" s="162" t="e">
        <f t="shared" si="322"/>
        <v>#DIV/0!</v>
      </c>
      <c r="U729" s="162">
        <f t="shared" si="323"/>
        <v>0</v>
      </c>
      <c r="V729" s="162">
        <f t="shared" si="324"/>
        <v>0</v>
      </c>
      <c r="W729" s="162">
        <f t="shared" si="325"/>
        <v>0</v>
      </c>
      <c r="X729" s="163">
        <f>IF(P729="nio",0,IF(P729&gt;0,VLOOKUP(I729,'3-Productie normen'!A:N,VLOOKUP(P729,'3-Productie normen'!Q:R,2,FALSE),FALSE)))</f>
        <v>0</v>
      </c>
      <c r="Y729" s="163">
        <f t="shared" si="326"/>
        <v>0</v>
      </c>
      <c r="Z729" s="163">
        <f t="shared" si="327"/>
        <v>0</v>
      </c>
      <c r="AA729" s="163">
        <f t="shared" si="328"/>
        <v>0</v>
      </c>
      <c r="AB729" s="164" t="str">
        <f>VLOOKUP(I729,'3-Productie normen'!A:N,10,FALSE)</f>
        <v>V</v>
      </c>
      <c r="AC729" s="164"/>
      <c r="AE729" s="128">
        <f t="shared" si="329"/>
        <v>2705.56</v>
      </c>
    </row>
    <row r="730" spans="1:31" ht="14.1" customHeight="1">
      <c r="A730" s="145">
        <v>732</v>
      </c>
      <c r="B730" s="662" t="s">
        <v>1240</v>
      </c>
      <c r="C730" s="663">
        <v>0</v>
      </c>
      <c r="D730" s="664" t="s">
        <v>717</v>
      </c>
      <c r="E730" s="663" t="s">
        <v>826</v>
      </c>
      <c r="F730" s="663" t="s">
        <v>865</v>
      </c>
      <c r="G730" s="662">
        <v>1</v>
      </c>
      <c r="H730" s="662" t="s">
        <v>828</v>
      </c>
      <c r="I730" s="167" t="s">
        <v>810</v>
      </c>
      <c r="J730" s="663" t="s">
        <v>1314</v>
      </c>
      <c r="K730" s="666">
        <v>13.79</v>
      </c>
      <c r="L730" s="483">
        <v>1</v>
      </c>
      <c r="M730" s="483">
        <v>1</v>
      </c>
      <c r="N730" s="667"/>
      <c r="O730" s="667"/>
      <c r="P730" s="670" t="s">
        <v>1235</v>
      </c>
      <c r="Q730" s="670"/>
      <c r="R730" s="161"/>
      <c r="S730" s="161"/>
      <c r="T730" s="162">
        <f t="shared" si="322"/>
        <v>0</v>
      </c>
      <c r="U730" s="162">
        <f t="shared" si="323"/>
        <v>0</v>
      </c>
      <c r="V730" s="162">
        <f t="shared" si="324"/>
        <v>0</v>
      </c>
      <c r="W730" s="162">
        <f t="shared" si="325"/>
        <v>0</v>
      </c>
      <c r="X730" s="163">
        <f>IF(P730="nio",0,IF(P730&gt;0,VLOOKUP(I730,'3-Productie normen'!A:N,VLOOKUP(P730,'3-Productie normen'!Q:R,2,FALSE),FALSE)))</f>
        <v>0</v>
      </c>
      <c r="Y730" s="163">
        <f t="shared" si="326"/>
        <v>0</v>
      </c>
      <c r="Z730" s="163">
        <f t="shared" si="327"/>
        <v>0</v>
      </c>
      <c r="AA730" s="163">
        <f t="shared" si="328"/>
        <v>0</v>
      </c>
      <c r="AB730" s="164" t="str">
        <f>VLOOKUP(I730,'3-Productie normen'!A:N,10,FALSE)</f>
        <v>nvt</v>
      </c>
      <c r="AC730" s="164"/>
      <c r="AE730" s="128">
        <f t="shared" si="329"/>
        <v>0</v>
      </c>
    </row>
    <row r="731" spans="1:31" ht="14.1" customHeight="1">
      <c r="A731" s="145">
        <v>733</v>
      </c>
      <c r="B731" s="662" t="s">
        <v>1240</v>
      </c>
      <c r="C731" s="663">
        <v>0</v>
      </c>
      <c r="D731" s="664" t="s">
        <v>736</v>
      </c>
      <c r="E731" s="663" t="s">
        <v>826</v>
      </c>
      <c r="F731" s="663" t="s">
        <v>866</v>
      </c>
      <c r="G731" s="662">
        <v>1</v>
      </c>
      <c r="H731" s="662" t="s">
        <v>828</v>
      </c>
      <c r="I731" s="665" t="s">
        <v>749</v>
      </c>
      <c r="J731" s="663" t="s">
        <v>1314</v>
      </c>
      <c r="K731" s="666">
        <v>4.92</v>
      </c>
      <c r="L731" s="483">
        <v>1</v>
      </c>
      <c r="M731" s="483">
        <v>1</v>
      </c>
      <c r="N731" s="667"/>
      <c r="O731" s="667"/>
      <c r="P731" s="670">
        <v>52</v>
      </c>
      <c r="Q731" s="670"/>
      <c r="R731" s="161"/>
      <c r="S731" s="161"/>
      <c r="T731" s="162" t="e">
        <f t="shared" si="322"/>
        <v>#DIV/0!</v>
      </c>
      <c r="U731" s="162">
        <f t="shared" si="323"/>
        <v>0</v>
      </c>
      <c r="V731" s="162">
        <f t="shared" si="324"/>
        <v>0</v>
      </c>
      <c r="W731" s="162">
        <f t="shared" si="325"/>
        <v>0</v>
      </c>
      <c r="X731" s="163">
        <f>IF(P731="nio",0,IF(P731&gt;0,VLOOKUP(I731,'3-Productie normen'!A:N,VLOOKUP(P731,'3-Productie normen'!Q:R,2,FALSE),FALSE)))</f>
        <v>0</v>
      </c>
      <c r="Y731" s="163">
        <f t="shared" si="326"/>
        <v>0</v>
      </c>
      <c r="Z731" s="163">
        <f t="shared" si="327"/>
        <v>0</v>
      </c>
      <c r="AA731" s="163">
        <f t="shared" si="328"/>
        <v>0</v>
      </c>
      <c r="AB731" s="164" t="str">
        <f>VLOOKUP(I731,'3-Productie normen'!A:N,10,FALSE)</f>
        <v>V</v>
      </c>
      <c r="AC731" s="164"/>
      <c r="AE731" s="128">
        <f t="shared" si="329"/>
        <v>255.84</v>
      </c>
    </row>
    <row r="732" spans="1:31" ht="14.1" customHeight="1">
      <c r="A732" s="145">
        <v>734</v>
      </c>
      <c r="B732" s="662" t="s">
        <v>1240</v>
      </c>
      <c r="C732" s="663">
        <v>0</v>
      </c>
      <c r="D732" s="664" t="s">
        <v>867</v>
      </c>
      <c r="E732" s="663" t="s">
        <v>806</v>
      </c>
      <c r="F732" s="663" t="s">
        <v>822</v>
      </c>
      <c r="G732" s="662">
        <v>2</v>
      </c>
      <c r="H732" s="662" t="s">
        <v>807</v>
      </c>
      <c r="I732" s="665" t="s">
        <v>1236</v>
      </c>
      <c r="J732" s="663" t="s">
        <v>823</v>
      </c>
      <c r="K732" s="666">
        <v>1.1499999999999999</v>
      </c>
      <c r="L732" s="483">
        <v>1</v>
      </c>
      <c r="M732" s="483">
        <v>1</v>
      </c>
      <c r="N732" s="667"/>
      <c r="O732" s="667"/>
      <c r="P732" s="670" t="s">
        <v>1235</v>
      </c>
      <c r="Q732" s="670"/>
      <c r="R732" s="161"/>
      <c r="S732" s="161"/>
      <c r="T732" s="162">
        <f t="shared" si="322"/>
        <v>0</v>
      </c>
      <c r="U732" s="162">
        <f t="shared" si="323"/>
        <v>0</v>
      </c>
      <c r="V732" s="162">
        <f t="shared" si="324"/>
        <v>0</v>
      </c>
      <c r="W732" s="162">
        <f t="shared" si="325"/>
        <v>0</v>
      </c>
      <c r="X732" s="163">
        <f>IF(P732="nio",0,IF(P732&gt;0,VLOOKUP(I732,'3-Productie normen'!A:N,VLOOKUP(P732,'3-Productie normen'!Q:R,2,FALSE),FALSE)))</f>
        <v>0</v>
      </c>
      <c r="Y732" s="163">
        <f t="shared" si="326"/>
        <v>0</v>
      </c>
      <c r="Z732" s="163">
        <f t="shared" si="327"/>
        <v>0</v>
      </c>
      <c r="AA732" s="163">
        <f t="shared" si="328"/>
        <v>0</v>
      </c>
      <c r="AB732" s="164" t="str">
        <f>VLOOKUP(I732,'3-Productie normen'!A:N,10,FALSE)</f>
        <v>nvt</v>
      </c>
      <c r="AC732" s="164"/>
      <c r="AE732" s="128">
        <f t="shared" si="329"/>
        <v>0</v>
      </c>
    </row>
    <row r="733" spans="1:31" ht="14.1" customHeight="1">
      <c r="A733" s="145">
        <v>735</v>
      </c>
      <c r="B733" s="662" t="s">
        <v>1240</v>
      </c>
      <c r="C733" s="663">
        <v>0</v>
      </c>
      <c r="D733" s="664" t="s">
        <v>868</v>
      </c>
      <c r="E733" s="663" t="s">
        <v>826</v>
      </c>
      <c r="F733" s="663" t="s">
        <v>827</v>
      </c>
      <c r="G733" s="662">
        <v>1</v>
      </c>
      <c r="H733" s="662" t="s">
        <v>828</v>
      </c>
      <c r="I733" s="665" t="s">
        <v>1236</v>
      </c>
      <c r="J733" s="663" t="s">
        <v>823</v>
      </c>
      <c r="K733" s="666">
        <v>0.55000000000000004</v>
      </c>
      <c r="L733" s="483">
        <v>1</v>
      </c>
      <c r="M733" s="483">
        <v>1</v>
      </c>
      <c r="N733" s="667"/>
      <c r="O733" s="667"/>
      <c r="P733" s="670" t="s">
        <v>1235</v>
      </c>
      <c r="Q733" s="670"/>
      <c r="R733" s="161"/>
      <c r="S733" s="161"/>
      <c r="T733" s="162">
        <f t="shared" si="322"/>
        <v>0</v>
      </c>
      <c r="U733" s="162">
        <f t="shared" si="323"/>
        <v>0</v>
      </c>
      <c r="V733" s="162">
        <f t="shared" si="324"/>
        <v>0</v>
      </c>
      <c r="W733" s="162">
        <f t="shared" si="325"/>
        <v>0</v>
      </c>
      <c r="X733" s="163">
        <f>IF(P733="nio",0,IF(P733&gt;0,VLOOKUP(I733,'3-Productie normen'!A:N,VLOOKUP(P733,'3-Productie normen'!Q:R,2,FALSE),FALSE)))</f>
        <v>0</v>
      </c>
      <c r="Y733" s="163">
        <f t="shared" si="326"/>
        <v>0</v>
      </c>
      <c r="Z733" s="163">
        <f t="shared" si="327"/>
        <v>0</v>
      </c>
      <c r="AA733" s="163">
        <f t="shared" si="328"/>
        <v>0</v>
      </c>
      <c r="AB733" s="164" t="str">
        <f>VLOOKUP(I733,'3-Productie normen'!A:N,10,FALSE)</f>
        <v>nvt</v>
      </c>
      <c r="AC733" s="164"/>
      <c r="AE733" s="128">
        <f t="shared" si="329"/>
        <v>0</v>
      </c>
    </row>
    <row r="734" spans="1:31" ht="14.1" customHeight="1">
      <c r="A734" s="145">
        <v>736</v>
      </c>
      <c r="B734" s="662" t="s">
        <v>1240</v>
      </c>
      <c r="C734" s="663">
        <v>0</v>
      </c>
      <c r="D734" s="664" t="s">
        <v>744</v>
      </c>
      <c r="E734" s="663" t="s">
        <v>806</v>
      </c>
      <c r="F734" s="663" t="s">
        <v>822</v>
      </c>
      <c r="G734" s="662">
        <v>2</v>
      </c>
      <c r="H734" s="662" t="s">
        <v>807</v>
      </c>
      <c r="I734" s="665" t="s">
        <v>17</v>
      </c>
      <c r="J734" s="663" t="s">
        <v>823</v>
      </c>
      <c r="K734" s="666">
        <v>3.98</v>
      </c>
      <c r="L734" s="483">
        <v>1</v>
      </c>
      <c r="M734" s="483">
        <v>1</v>
      </c>
      <c r="N734" s="667"/>
      <c r="O734" s="667"/>
      <c r="P734" s="670">
        <v>255</v>
      </c>
      <c r="Q734" s="670"/>
      <c r="R734" s="161"/>
      <c r="S734" s="161"/>
      <c r="T734" s="162" t="e">
        <f t="shared" si="322"/>
        <v>#DIV/0!</v>
      </c>
      <c r="U734" s="162">
        <f t="shared" si="323"/>
        <v>0</v>
      </c>
      <c r="V734" s="162">
        <f t="shared" si="324"/>
        <v>0</v>
      </c>
      <c r="W734" s="162">
        <f t="shared" si="325"/>
        <v>0</v>
      </c>
      <c r="X734" s="163">
        <f>IF(P734="nio",0,IF(P734&gt;0,VLOOKUP(I734,'3-Productie normen'!A:N,VLOOKUP(P734,'3-Productie normen'!Q:R,2,FALSE),FALSE)))</f>
        <v>0</v>
      </c>
      <c r="Y734" s="163">
        <f t="shared" si="326"/>
        <v>0</v>
      </c>
      <c r="Z734" s="163">
        <f t="shared" si="327"/>
        <v>0</v>
      </c>
      <c r="AA734" s="163">
        <f t="shared" si="328"/>
        <v>0</v>
      </c>
      <c r="AB734" s="164" t="str">
        <f>VLOOKUP(I734,'3-Productie normen'!A:N,10,FALSE)</f>
        <v>S</v>
      </c>
      <c r="AC734" s="164"/>
      <c r="AE734" s="128">
        <f t="shared" si="329"/>
        <v>1014.9</v>
      </c>
    </row>
    <row r="735" spans="1:31" ht="14.1" customHeight="1">
      <c r="A735" s="145">
        <v>737</v>
      </c>
      <c r="B735" s="662" t="s">
        <v>1240</v>
      </c>
      <c r="C735" s="663">
        <v>0</v>
      </c>
      <c r="D735" s="664" t="s">
        <v>869</v>
      </c>
      <c r="E735" s="663" t="s">
        <v>806</v>
      </c>
      <c r="F735" s="663" t="s">
        <v>822</v>
      </c>
      <c r="G735" s="662">
        <v>2</v>
      </c>
      <c r="H735" s="662" t="s">
        <v>807</v>
      </c>
      <c r="I735" s="665" t="s">
        <v>17</v>
      </c>
      <c r="J735" s="663" t="s">
        <v>823</v>
      </c>
      <c r="K735" s="666">
        <v>1.8</v>
      </c>
      <c r="L735" s="483">
        <v>1</v>
      </c>
      <c r="M735" s="483">
        <v>1</v>
      </c>
      <c r="N735" s="667"/>
      <c r="O735" s="667"/>
      <c r="P735" s="670">
        <v>255</v>
      </c>
      <c r="Q735" s="670"/>
      <c r="R735" s="161"/>
      <c r="S735" s="161"/>
      <c r="T735" s="162" t="e">
        <f t="shared" si="322"/>
        <v>#DIV/0!</v>
      </c>
      <c r="U735" s="162">
        <f t="shared" si="323"/>
        <v>0</v>
      </c>
      <c r="V735" s="162">
        <f t="shared" si="324"/>
        <v>0</v>
      </c>
      <c r="W735" s="162">
        <f t="shared" si="325"/>
        <v>0</v>
      </c>
      <c r="X735" s="163">
        <f>IF(P735="nio",0,IF(P735&gt;0,VLOOKUP(I735,'3-Productie normen'!A:N,VLOOKUP(P735,'3-Productie normen'!Q:R,2,FALSE),FALSE)))</f>
        <v>0</v>
      </c>
      <c r="Y735" s="163">
        <f t="shared" si="326"/>
        <v>0</v>
      </c>
      <c r="Z735" s="163">
        <f t="shared" si="327"/>
        <v>0</v>
      </c>
      <c r="AA735" s="163">
        <f t="shared" si="328"/>
        <v>0</v>
      </c>
      <c r="AB735" s="164" t="str">
        <f>VLOOKUP(I735,'3-Productie normen'!A:N,10,FALSE)</f>
        <v>S</v>
      </c>
      <c r="AC735" s="164"/>
      <c r="AE735" s="128">
        <f t="shared" si="329"/>
        <v>459</v>
      </c>
    </row>
    <row r="736" spans="1:31" ht="14.1" customHeight="1">
      <c r="A736" s="145">
        <v>738</v>
      </c>
      <c r="B736" s="662" t="s">
        <v>1240</v>
      </c>
      <c r="C736" s="663">
        <v>0</v>
      </c>
      <c r="D736" s="664" t="s">
        <v>870</v>
      </c>
      <c r="E736" s="663" t="s">
        <v>806</v>
      </c>
      <c r="F736" s="663" t="s">
        <v>822</v>
      </c>
      <c r="G736" s="662">
        <v>2</v>
      </c>
      <c r="H736" s="662" t="s">
        <v>807</v>
      </c>
      <c r="I736" s="665" t="s">
        <v>17</v>
      </c>
      <c r="J736" s="663" t="s">
        <v>823</v>
      </c>
      <c r="K736" s="666">
        <v>2.46</v>
      </c>
      <c r="L736" s="483">
        <v>1</v>
      </c>
      <c r="M736" s="483">
        <v>1</v>
      </c>
      <c r="N736" s="667"/>
      <c r="O736" s="667"/>
      <c r="P736" s="670">
        <v>255</v>
      </c>
      <c r="Q736" s="670"/>
      <c r="R736" s="161"/>
      <c r="S736" s="161"/>
      <c r="T736" s="162" t="e">
        <f t="shared" si="322"/>
        <v>#DIV/0!</v>
      </c>
      <c r="U736" s="162">
        <f t="shared" si="323"/>
        <v>0</v>
      </c>
      <c r="V736" s="162">
        <f t="shared" si="324"/>
        <v>0</v>
      </c>
      <c r="W736" s="162">
        <f t="shared" si="325"/>
        <v>0</v>
      </c>
      <c r="X736" s="163">
        <f>IF(P736="nio",0,IF(P736&gt;0,VLOOKUP(I736,'3-Productie normen'!A:N,VLOOKUP(P736,'3-Productie normen'!Q:R,2,FALSE),FALSE)))</f>
        <v>0</v>
      </c>
      <c r="Y736" s="163">
        <f t="shared" si="326"/>
        <v>0</v>
      </c>
      <c r="Z736" s="163">
        <f t="shared" si="327"/>
        <v>0</v>
      </c>
      <c r="AA736" s="163">
        <f t="shared" si="328"/>
        <v>0</v>
      </c>
      <c r="AB736" s="164" t="str">
        <f>VLOOKUP(I736,'3-Productie normen'!A:N,10,FALSE)</f>
        <v>S</v>
      </c>
      <c r="AC736" s="164"/>
      <c r="AE736" s="128">
        <f t="shared" si="329"/>
        <v>627.29999999999995</v>
      </c>
    </row>
    <row r="737" spans="1:31" ht="14.1" customHeight="1">
      <c r="A737" s="145">
        <v>739</v>
      </c>
      <c r="B737" s="662" t="s">
        <v>1240</v>
      </c>
      <c r="C737" s="663">
        <v>0</v>
      </c>
      <c r="D737" s="664" t="s">
        <v>871</v>
      </c>
      <c r="E737" s="663" t="s">
        <v>806</v>
      </c>
      <c r="F737" s="663" t="s">
        <v>822</v>
      </c>
      <c r="G737" s="662">
        <v>2</v>
      </c>
      <c r="H737" s="662" t="s">
        <v>807</v>
      </c>
      <c r="I737" s="665" t="s">
        <v>17</v>
      </c>
      <c r="J737" s="663" t="s">
        <v>823</v>
      </c>
      <c r="K737" s="666">
        <v>1.5</v>
      </c>
      <c r="L737" s="483">
        <v>1</v>
      </c>
      <c r="M737" s="483">
        <v>1</v>
      </c>
      <c r="N737" s="667"/>
      <c r="O737" s="667"/>
      <c r="P737" s="670">
        <v>255</v>
      </c>
      <c r="Q737" s="670"/>
      <c r="R737" s="161"/>
      <c r="S737" s="161"/>
      <c r="T737" s="162" t="e">
        <f t="shared" si="322"/>
        <v>#DIV/0!</v>
      </c>
      <c r="U737" s="162">
        <f t="shared" si="323"/>
        <v>0</v>
      </c>
      <c r="V737" s="162">
        <f t="shared" si="324"/>
        <v>0</v>
      </c>
      <c r="W737" s="162">
        <f t="shared" si="325"/>
        <v>0</v>
      </c>
      <c r="X737" s="163">
        <f>IF(P737="nio",0,IF(P737&gt;0,VLOOKUP(I737,'3-Productie normen'!A:N,VLOOKUP(P737,'3-Productie normen'!Q:R,2,FALSE),FALSE)))</f>
        <v>0</v>
      </c>
      <c r="Y737" s="163">
        <f t="shared" si="326"/>
        <v>0</v>
      </c>
      <c r="Z737" s="163">
        <f t="shared" si="327"/>
        <v>0</v>
      </c>
      <c r="AA737" s="163">
        <f t="shared" si="328"/>
        <v>0</v>
      </c>
      <c r="AB737" s="164" t="str">
        <f>VLOOKUP(I737,'3-Productie normen'!A:N,10,FALSE)</f>
        <v>S</v>
      </c>
      <c r="AC737" s="164"/>
      <c r="AE737" s="128">
        <f t="shared" si="329"/>
        <v>382.5</v>
      </c>
    </row>
    <row r="738" spans="1:31" ht="14.1" customHeight="1">
      <c r="A738" s="145">
        <v>740</v>
      </c>
      <c r="B738" s="662" t="s">
        <v>1240</v>
      </c>
      <c r="C738" s="663">
        <v>0</v>
      </c>
      <c r="D738" s="664" t="s">
        <v>872</v>
      </c>
      <c r="E738" s="663" t="s">
        <v>826</v>
      </c>
      <c r="F738" s="663" t="s">
        <v>873</v>
      </c>
      <c r="G738" s="662">
        <v>1</v>
      </c>
      <c r="H738" s="662" t="s">
        <v>828</v>
      </c>
      <c r="I738" s="665" t="s">
        <v>1236</v>
      </c>
      <c r="J738" s="663" t="s">
        <v>811</v>
      </c>
      <c r="K738" s="666">
        <v>6.23</v>
      </c>
      <c r="L738" s="483">
        <v>1</v>
      </c>
      <c r="M738" s="483">
        <v>1</v>
      </c>
      <c r="N738" s="667"/>
      <c r="O738" s="667"/>
      <c r="P738" s="670" t="s">
        <v>1235</v>
      </c>
      <c r="Q738" s="670"/>
      <c r="R738" s="161"/>
      <c r="S738" s="161"/>
      <c r="T738" s="162">
        <f t="shared" si="322"/>
        <v>0</v>
      </c>
      <c r="U738" s="162">
        <f t="shared" si="323"/>
        <v>0</v>
      </c>
      <c r="V738" s="162">
        <f t="shared" si="324"/>
        <v>0</v>
      </c>
      <c r="W738" s="162">
        <f t="shared" si="325"/>
        <v>0</v>
      </c>
      <c r="X738" s="163">
        <f>IF(P738="nio",0,IF(P738&gt;0,VLOOKUP(I738,'3-Productie normen'!A:N,VLOOKUP(P738,'3-Productie normen'!Q:R,2,FALSE),FALSE)))</f>
        <v>0</v>
      </c>
      <c r="Y738" s="163">
        <f t="shared" si="326"/>
        <v>0</v>
      </c>
      <c r="Z738" s="163">
        <f t="shared" si="327"/>
        <v>0</v>
      </c>
      <c r="AA738" s="163">
        <f t="shared" si="328"/>
        <v>0</v>
      </c>
      <c r="AB738" s="164" t="str">
        <f>VLOOKUP(I738,'3-Productie normen'!A:N,10,FALSE)</f>
        <v>nvt</v>
      </c>
      <c r="AC738" s="164"/>
      <c r="AE738" s="128">
        <f t="shared" si="329"/>
        <v>0</v>
      </c>
    </row>
    <row r="739" spans="1:31" ht="14.1" customHeight="1">
      <c r="A739" s="145">
        <v>741</v>
      </c>
      <c r="B739" s="662" t="s">
        <v>1240</v>
      </c>
      <c r="C739" s="663">
        <v>0</v>
      </c>
      <c r="D739" s="664" t="s">
        <v>874</v>
      </c>
      <c r="E739" s="663" t="s">
        <v>826</v>
      </c>
      <c r="F739" s="663" t="s">
        <v>873</v>
      </c>
      <c r="G739" s="662">
        <v>1</v>
      </c>
      <c r="H739" s="662" t="s">
        <v>828</v>
      </c>
      <c r="I739" s="665" t="s">
        <v>1236</v>
      </c>
      <c r="J739" s="663" t="s">
        <v>811</v>
      </c>
      <c r="K739" s="666">
        <v>8.5500000000000007</v>
      </c>
      <c r="L739" s="483">
        <v>1</v>
      </c>
      <c r="M739" s="483">
        <v>1</v>
      </c>
      <c r="N739" s="667"/>
      <c r="O739" s="667"/>
      <c r="P739" s="670" t="s">
        <v>1235</v>
      </c>
      <c r="Q739" s="670"/>
      <c r="R739" s="161"/>
      <c r="S739" s="161"/>
      <c r="T739" s="162">
        <f t="shared" si="322"/>
        <v>0</v>
      </c>
      <c r="U739" s="162">
        <f t="shared" si="323"/>
        <v>0</v>
      </c>
      <c r="V739" s="162">
        <f t="shared" si="324"/>
        <v>0</v>
      </c>
      <c r="W739" s="162">
        <f t="shared" si="325"/>
        <v>0</v>
      </c>
      <c r="X739" s="163">
        <f>IF(P739="nio",0,IF(P739&gt;0,VLOOKUP(I739,'3-Productie normen'!A:N,VLOOKUP(P739,'3-Productie normen'!Q:R,2,FALSE),FALSE)))</f>
        <v>0</v>
      </c>
      <c r="Y739" s="163">
        <f t="shared" si="326"/>
        <v>0</v>
      </c>
      <c r="Z739" s="163">
        <f t="shared" si="327"/>
        <v>0</v>
      </c>
      <c r="AA739" s="163">
        <f t="shared" si="328"/>
        <v>0</v>
      </c>
      <c r="AB739" s="164" t="str">
        <f>VLOOKUP(I739,'3-Productie normen'!A:N,10,FALSE)</f>
        <v>nvt</v>
      </c>
      <c r="AC739" s="164"/>
      <c r="AE739" s="128">
        <f t="shared" si="329"/>
        <v>0</v>
      </c>
    </row>
    <row r="740" spans="1:31" ht="14.1" customHeight="1">
      <c r="A740" s="145">
        <v>742</v>
      </c>
      <c r="B740" s="662" t="s">
        <v>1240</v>
      </c>
      <c r="C740" s="663">
        <v>0</v>
      </c>
      <c r="D740" s="664" t="s">
        <v>875</v>
      </c>
      <c r="E740" s="663" t="s">
        <v>808</v>
      </c>
      <c r="F740" s="663" t="s">
        <v>808</v>
      </c>
      <c r="G740" s="662">
        <v>40531012</v>
      </c>
      <c r="H740" s="662" t="s">
        <v>829</v>
      </c>
      <c r="I740" s="665" t="s">
        <v>771</v>
      </c>
      <c r="J740" s="663" t="s">
        <v>1314</v>
      </c>
      <c r="K740" s="666">
        <v>39.950000000000003</v>
      </c>
      <c r="L740" s="483">
        <v>1</v>
      </c>
      <c r="M740" s="483">
        <v>1</v>
      </c>
      <c r="N740" s="667"/>
      <c r="O740" s="667"/>
      <c r="P740" s="670">
        <v>104</v>
      </c>
      <c r="Q740" s="670"/>
      <c r="R740" s="161"/>
      <c r="S740" s="161"/>
      <c r="T740" s="162" t="e">
        <f t="shared" si="322"/>
        <v>#DIV/0!</v>
      </c>
      <c r="U740" s="162">
        <f t="shared" si="323"/>
        <v>0</v>
      </c>
      <c r="V740" s="162">
        <f t="shared" si="324"/>
        <v>0</v>
      </c>
      <c r="W740" s="162">
        <f t="shared" si="325"/>
        <v>0</v>
      </c>
      <c r="X740" s="163">
        <f>IF(P740="nio",0,IF(P740&gt;0,VLOOKUP(I740,'3-Productie normen'!A:N,VLOOKUP(P740,'3-Productie normen'!Q:R,2,FALSE),FALSE)))</f>
        <v>0</v>
      </c>
      <c r="Y740" s="163">
        <f t="shared" si="326"/>
        <v>0</v>
      </c>
      <c r="Z740" s="163">
        <f t="shared" si="327"/>
        <v>0</v>
      </c>
      <c r="AA740" s="163">
        <f t="shared" si="328"/>
        <v>0</v>
      </c>
      <c r="AB740" s="164" t="str">
        <f>VLOOKUP(I740,'3-Productie normen'!A:N,10,FALSE)</f>
        <v>SP</v>
      </c>
      <c r="AC740" s="164"/>
      <c r="AE740" s="128">
        <f t="shared" si="329"/>
        <v>4154.8</v>
      </c>
    </row>
    <row r="741" spans="1:31" ht="14.1" customHeight="1">
      <c r="A741" s="145">
        <v>743</v>
      </c>
      <c r="B741" s="662" t="s">
        <v>1240</v>
      </c>
      <c r="C741" s="663">
        <v>0</v>
      </c>
      <c r="D741" s="664" t="s">
        <v>876</v>
      </c>
      <c r="E741" s="663" t="s">
        <v>399</v>
      </c>
      <c r="F741" s="663" t="s">
        <v>834</v>
      </c>
      <c r="G741" s="662">
        <v>40531102</v>
      </c>
      <c r="H741" s="662" t="s">
        <v>858</v>
      </c>
      <c r="I741" s="167" t="s">
        <v>810</v>
      </c>
      <c r="J741" s="663" t="s">
        <v>1314</v>
      </c>
      <c r="K741" s="666">
        <v>13.73</v>
      </c>
      <c r="L741" s="483">
        <v>1</v>
      </c>
      <c r="M741" s="483">
        <v>1</v>
      </c>
      <c r="N741" s="667"/>
      <c r="O741" s="667"/>
      <c r="P741" s="670" t="s">
        <v>1235</v>
      </c>
      <c r="Q741" s="670"/>
      <c r="R741" s="161"/>
      <c r="S741" s="161"/>
      <c r="T741" s="162">
        <f t="shared" si="322"/>
        <v>0</v>
      </c>
      <c r="U741" s="162">
        <f t="shared" si="323"/>
        <v>0</v>
      </c>
      <c r="V741" s="162">
        <f t="shared" si="324"/>
        <v>0</v>
      </c>
      <c r="W741" s="162">
        <f t="shared" si="325"/>
        <v>0</v>
      </c>
      <c r="X741" s="163">
        <f>IF(P741="nio",0,IF(P741&gt;0,VLOOKUP(I741,'3-Productie normen'!A:N,VLOOKUP(P741,'3-Productie normen'!Q:R,2,FALSE),FALSE)))</f>
        <v>0</v>
      </c>
      <c r="Y741" s="163">
        <f t="shared" si="326"/>
        <v>0</v>
      </c>
      <c r="Z741" s="163">
        <f t="shared" si="327"/>
        <v>0</v>
      </c>
      <c r="AA741" s="163">
        <f t="shared" si="328"/>
        <v>0</v>
      </c>
      <c r="AB741" s="164" t="str">
        <f>VLOOKUP(I741,'3-Productie normen'!A:N,10,FALSE)</f>
        <v>nvt</v>
      </c>
      <c r="AC741" s="164"/>
      <c r="AE741" s="128">
        <f t="shared" si="329"/>
        <v>0</v>
      </c>
    </row>
    <row r="742" spans="1:31" ht="14.1" customHeight="1">
      <c r="A742" s="145">
        <v>744</v>
      </c>
      <c r="B742" s="662" t="s">
        <v>1240</v>
      </c>
      <c r="C742" s="663">
        <v>0</v>
      </c>
      <c r="D742" s="664" t="s">
        <v>877</v>
      </c>
      <c r="E742" s="663" t="s">
        <v>399</v>
      </c>
      <c r="F742" s="663" t="s">
        <v>834</v>
      </c>
      <c r="G742" s="662">
        <v>40531102</v>
      </c>
      <c r="H742" s="662" t="s">
        <v>858</v>
      </c>
      <c r="I742" s="167" t="s">
        <v>810</v>
      </c>
      <c r="J742" s="663" t="s">
        <v>1314</v>
      </c>
      <c r="K742" s="666">
        <v>54.11</v>
      </c>
      <c r="L742" s="483">
        <v>1</v>
      </c>
      <c r="M742" s="483">
        <v>1</v>
      </c>
      <c r="N742" s="667"/>
      <c r="O742" s="667"/>
      <c r="P742" s="670" t="s">
        <v>1235</v>
      </c>
      <c r="Q742" s="670"/>
      <c r="R742" s="161"/>
      <c r="S742" s="161"/>
      <c r="T742" s="162">
        <f t="shared" si="322"/>
        <v>0</v>
      </c>
      <c r="U742" s="162">
        <f t="shared" si="323"/>
        <v>0</v>
      </c>
      <c r="V742" s="162">
        <f t="shared" si="324"/>
        <v>0</v>
      </c>
      <c r="W742" s="162">
        <f t="shared" si="325"/>
        <v>0</v>
      </c>
      <c r="X742" s="163">
        <f>IF(P742="nio",0,IF(P742&gt;0,VLOOKUP(I742,'3-Productie normen'!A:N,VLOOKUP(P742,'3-Productie normen'!Q:R,2,FALSE),FALSE)))</f>
        <v>0</v>
      </c>
      <c r="Y742" s="163">
        <f t="shared" si="326"/>
        <v>0</v>
      </c>
      <c r="Z742" s="163">
        <f t="shared" si="327"/>
        <v>0</v>
      </c>
      <c r="AA742" s="163">
        <f t="shared" si="328"/>
        <v>0</v>
      </c>
      <c r="AB742" s="164" t="str">
        <f>VLOOKUP(I742,'3-Productie normen'!A:N,10,FALSE)</f>
        <v>nvt</v>
      </c>
      <c r="AC742" s="164"/>
      <c r="AE742" s="128">
        <f t="shared" si="329"/>
        <v>0</v>
      </c>
    </row>
    <row r="743" spans="1:31" ht="14.1" customHeight="1">
      <c r="A743" s="145">
        <v>745</v>
      </c>
      <c r="B743" s="662" t="s">
        <v>1240</v>
      </c>
      <c r="C743" s="663">
        <v>0</v>
      </c>
      <c r="D743" s="664" t="s">
        <v>729</v>
      </c>
      <c r="E743" s="663" t="s">
        <v>826</v>
      </c>
      <c r="F743" s="663" t="s">
        <v>865</v>
      </c>
      <c r="G743" s="662">
        <v>1</v>
      </c>
      <c r="H743" s="662" t="s">
        <v>828</v>
      </c>
      <c r="I743" s="665" t="s">
        <v>773</v>
      </c>
      <c r="J743" s="663" t="s">
        <v>1314</v>
      </c>
      <c r="K743" s="666">
        <v>46.15</v>
      </c>
      <c r="L743" s="483">
        <v>1</v>
      </c>
      <c r="M743" s="483">
        <v>1</v>
      </c>
      <c r="N743" s="667"/>
      <c r="O743" s="667"/>
      <c r="P743" s="670">
        <v>255</v>
      </c>
      <c r="Q743" s="670"/>
      <c r="R743" s="161"/>
      <c r="S743" s="161"/>
      <c r="T743" s="162" t="e">
        <f t="shared" si="322"/>
        <v>#DIV/0!</v>
      </c>
      <c r="U743" s="162">
        <f t="shared" si="323"/>
        <v>0</v>
      </c>
      <c r="V743" s="162">
        <f t="shared" si="324"/>
        <v>0</v>
      </c>
      <c r="W743" s="162">
        <f t="shared" si="325"/>
        <v>0</v>
      </c>
      <c r="X743" s="163">
        <f>IF(P743="nio",0,IF(P743&gt;0,VLOOKUP(I743,'3-Productie normen'!A:N,VLOOKUP(P743,'3-Productie normen'!Q:R,2,FALSE),FALSE)))</f>
        <v>0</v>
      </c>
      <c r="Y743" s="163">
        <f t="shared" si="326"/>
        <v>0</v>
      </c>
      <c r="Z743" s="163">
        <f t="shared" si="327"/>
        <v>0</v>
      </c>
      <c r="AA743" s="163">
        <f t="shared" si="328"/>
        <v>0</v>
      </c>
      <c r="AB743" s="164" t="str">
        <f>VLOOKUP(I743,'3-Productie normen'!A:N,10,FALSE)</f>
        <v>V</v>
      </c>
      <c r="AC743" s="164"/>
      <c r="AE743" s="128">
        <f t="shared" si="329"/>
        <v>11768.25</v>
      </c>
    </row>
    <row r="744" spans="1:31" ht="14.1" customHeight="1">
      <c r="A744" s="145">
        <v>746</v>
      </c>
      <c r="B744" s="662" t="s">
        <v>1240</v>
      </c>
      <c r="C744" s="663">
        <v>0</v>
      </c>
      <c r="D744" s="664" t="s">
        <v>878</v>
      </c>
      <c r="E744" s="663" t="s">
        <v>826</v>
      </c>
      <c r="F744" s="663" t="s">
        <v>873</v>
      </c>
      <c r="G744" s="662">
        <v>1</v>
      </c>
      <c r="H744" s="662" t="s">
        <v>828</v>
      </c>
      <c r="I744" s="665" t="s">
        <v>1236</v>
      </c>
      <c r="J744" s="663" t="s">
        <v>811</v>
      </c>
      <c r="K744" s="666">
        <v>2.4</v>
      </c>
      <c r="L744" s="483">
        <v>1</v>
      </c>
      <c r="M744" s="483">
        <v>1</v>
      </c>
      <c r="N744" s="667"/>
      <c r="O744" s="667"/>
      <c r="P744" s="670" t="s">
        <v>1235</v>
      </c>
      <c r="Q744" s="670"/>
      <c r="R744" s="161"/>
      <c r="S744" s="161"/>
      <c r="T744" s="162">
        <f t="shared" si="322"/>
        <v>0</v>
      </c>
      <c r="U744" s="162">
        <f t="shared" si="323"/>
        <v>0</v>
      </c>
      <c r="V744" s="162">
        <f t="shared" si="324"/>
        <v>0</v>
      </c>
      <c r="W744" s="162">
        <f t="shared" si="325"/>
        <v>0</v>
      </c>
      <c r="X744" s="163">
        <f>IF(P744="nio",0,IF(P744&gt;0,VLOOKUP(I744,'3-Productie normen'!A:N,VLOOKUP(P744,'3-Productie normen'!Q:R,2,FALSE),FALSE)))</f>
        <v>0</v>
      </c>
      <c r="Y744" s="163">
        <f t="shared" si="326"/>
        <v>0</v>
      </c>
      <c r="Z744" s="163">
        <f t="shared" si="327"/>
        <v>0</v>
      </c>
      <c r="AA744" s="163">
        <f t="shared" si="328"/>
        <v>0</v>
      </c>
      <c r="AB744" s="164" t="str">
        <f>VLOOKUP(I744,'3-Productie normen'!A:N,10,FALSE)</f>
        <v>nvt</v>
      </c>
      <c r="AC744" s="164"/>
      <c r="AE744" s="128">
        <f t="shared" si="329"/>
        <v>0</v>
      </c>
    </row>
    <row r="745" spans="1:31" ht="14.1" customHeight="1">
      <c r="A745" s="145">
        <v>747</v>
      </c>
      <c r="B745" s="662" t="s">
        <v>1240</v>
      </c>
      <c r="C745" s="663">
        <v>0</v>
      </c>
      <c r="D745" s="664" t="s">
        <v>879</v>
      </c>
      <c r="E745" s="663" t="s">
        <v>826</v>
      </c>
      <c r="F745" s="663" t="s">
        <v>873</v>
      </c>
      <c r="G745" s="662">
        <v>1</v>
      </c>
      <c r="H745" s="662" t="s">
        <v>828</v>
      </c>
      <c r="I745" s="665" t="s">
        <v>1236</v>
      </c>
      <c r="J745" s="663" t="s">
        <v>811</v>
      </c>
      <c r="K745" s="666">
        <v>2.4</v>
      </c>
      <c r="L745" s="483">
        <v>1</v>
      </c>
      <c r="M745" s="483">
        <v>1</v>
      </c>
      <c r="N745" s="667"/>
      <c r="O745" s="667"/>
      <c r="P745" s="670" t="s">
        <v>1235</v>
      </c>
      <c r="Q745" s="670"/>
      <c r="R745" s="161"/>
      <c r="S745" s="161"/>
      <c r="T745" s="162">
        <f t="shared" si="322"/>
        <v>0</v>
      </c>
      <c r="U745" s="162">
        <f t="shared" si="323"/>
        <v>0</v>
      </c>
      <c r="V745" s="162">
        <f t="shared" si="324"/>
        <v>0</v>
      </c>
      <c r="W745" s="162">
        <f t="shared" si="325"/>
        <v>0</v>
      </c>
      <c r="X745" s="163">
        <f>IF(P745="nio",0,IF(P745&gt;0,VLOOKUP(I745,'3-Productie normen'!A:N,VLOOKUP(P745,'3-Productie normen'!Q:R,2,FALSE),FALSE)))</f>
        <v>0</v>
      </c>
      <c r="Y745" s="163">
        <f t="shared" si="326"/>
        <v>0</v>
      </c>
      <c r="Z745" s="163">
        <f t="shared" si="327"/>
        <v>0</v>
      </c>
      <c r="AA745" s="163">
        <f t="shared" si="328"/>
        <v>0</v>
      </c>
      <c r="AB745" s="164" t="str">
        <f>VLOOKUP(I745,'3-Productie normen'!A:N,10,FALSE)</f>
        <v>nvt</v>
      </c>
      <c r="AC745" s="164"/>
      <c r="AE745" s="128">
        <f t="shared" si="329"/>
        <v>0</v>
      </c>
    </row>
    <row r="746" spans="1:31" ht="14.1" customHeight="1">
      <c r="A746" s="145">
        <v>748</v>
      </c>
      <c r="B746" s="662" t="s">
        <v>1240</v>
      </c>
      <c r="C746" s="663">
        <v>0</v>
      </c>
      <c r="D746" s="664" t="s">
        <v>880</v>
      </c>
      <c r="E746" s="663" t="s">
        <v>826</v>
      </c>
      <c r="F746" s="663" t="s">
        <v>873</v>
      </c>
      <c r="G746" s="662">
        <v>1</v>
      </c>
      <c r="H746" s="662" t="s">
        <v>828</v>
      </c>
      <c r="I746" s="665" t="s">
        <v>1236</v>
      </c>
      <c r="J746" s="663" t="s">
        <v>811</v>
      </c>
      <c r="K746" s="666">
        <v>2.4</v>
      </c>
      <c r="L746" s="483">
        <v>1</v>
      </c>
      <c r="M746" s="483">
        <v>1</v>
      </c>
      <c r="N746" s="667"/>
      <c r="O746" s="667"/>
      <c r="P746" s="670" t="s">
        <v>1235</v>
      </c>
      <c r="Q746" s="670"/>
      <c r="R746" s="161"/>
      <c r="S746" s="161"/>
      <c r="T746" s="162">
        <f t="shared" si="322"/>
        <v>0</v>
      </c>
      <c r="U746" s="162">
        <f t="shared" si="323"/>
        <v>0</v>
      </c>
      <c r="V746" s="162">
        <f t="shared" si="324"/>
        <v>0</v>
      </c>
      <c r="W746" s="162">
        <f t="shared" si="325"/>
        <v>0</v>
      </c>
      <c r="X746" s="163">
        <f>IF(P746="nio",0,IF(P746&gt;0,VLOOKUP(I746,'3-Productie normen'!A:N,VLOOKUP(P746,'3-Productie normen'!Q:R,2,FALSE),FALSE)))</f>
        <v>0</v>
      </c>
      <c r="Y746" s="163">
        <f t="shared" si="326"/>
        <v>0</v>
      </c>
      <c r="Z746" s="163">
        <f t="shared" si="327"/>
        <v>0</v>
      </c>
      <c r="AA746" s="163">
        <f t="shared" si="328"/>
        <v>0</v>
      </c>
      <c r="AB746" s="164" t="str">
        <f>VLOOKUP(I746,'3-Productie normen'!A:N,10,FALSE)</f>
        <v>nvt</v>
      </c>
      <c r="AC746" s="164"/>
      <c r="AE746" s="128">
        <f t="shared" si="329"/>
        <v>0</v>
      </c>
    </row>
    <row r="747" spans="1:31" ht="14.1" customHeight="1">
      <c r="A747" s="145">
        <v>749</v>
      </c>
      <c r="B747" s="662" t="s">
        <v>1240</v>
      </c>
      <c r="C747" s="663">
        <v>0</v>
      </c>
      <c r="D747" s="664" t="s">
        <v>881</v>
      </c>
      <c r="E747" s="663" t="s">
        <v>826</v>
      </c>
      <c r="F747" s="663" t="s">
        <v>873</v>
      </c>
      <c r="G747" s="662">
        <v>1</v>
      </c>
      <c r="H747" s="662" t="s">
        <v>828</v>
      </c>
      <c r="I747" s="665" t="s">
        <v>1236</v>
      </c>
      <c r="J747" s="663" t="s">
        <v>811</v>
      </c>
      <c r="K747" s="666">
        <v>2.4</v>
      </c>
      <c r="L747" s="483">
        <v>1</v>
      </c>
      <c r="M747" s="483">
        <v>1</v>
      </c>
      <c r="N747" s="667"/>
      <c r="O747" s="667"/>
      <c r="P747" s="670" t="s">
        <v>1235</v>
      </c>
      <c r="Q747" s="670"/>
      <c r="R747" s="161"/>
      <c r="S747" s="161"/>
      <c r="T747" s="162">
        <f t="shared" si="322"/>
        <v>0</v>
      </c>
      <c r="U747" s="162">
        <f t="shared" si="323"/>
        <v>0</v>
      </c>
      <c r="V747" s="162">
        <f t="shared" si="324"/>
        <v>0</v>
      </c>
      <c r="W747" s="162">
        <f t="shared" si="325"/>
        <v>0</v>
      </c>
      <c r="X747" s="163">
        <f>IF(P747="nio",0,IF(P747&gt;0,VLOOKUP(I747,'3-Productie normen'!A:N,VLOOKUP(P747,'3-Productie normen'!Q:R,2,FALSE),FALSE)))</f>
        <v>0</v>
      </c>
      <c r="Y747" s="163">
        <f t="shared" si="326"/>
        <v>0</v>
      </c>
      <c r="Z747" s="163">
        <f t="shared" si="327"/>
        <v>0</v>
      </c>
      <c r="AA747" s="163">
        <f t="shared" si="328"/>
        <v>0</v>
      </c>
      <c r="AB747" s="164" t="str">
        <f>VLOOKUP(I747,'3-Productie normen'!A:N,10,FALSE)</f>
        <v>nvt</v>
      </c>
      <c r="AC747" s="164"/>
      <c r="AE747" s="128">
        <f t="shared" si="329"/>
        <v>0</v>
      </c>
    </row>
    <row r="748" spans="1:31" ht="14.1" customHeight="1">
      <c r="A748" s="145">
        <v>750</v>
      </c>
      <c r="B748" s="662" t="s">
        <v>1240</v>
      </c>
      <c r="C748" s="663">
        <v>0</v>
      </c>
      <c r="D748" s="664" t="s">
        <v>882</v>
      </c>
      <c r="E748" s="663" t="s">
        <v>826</v>
      </c>
      <c r="F748" s="663" t="s">
        <v>873</v>
      </c>
      <c r="G748" s="662">
        <v>1</v>
      </c>
      <c r="H748" s="662" t="s">
        <v>828</v>
      </c>
      <c r="I748" s="665" t="s">
        <v>1236</v>
      </c>
      <c r="J748" s="663" t="s">
        <v>811</v>
      </c>
      <c r="K748" s="666">
        <v>2.4</v>
      </c>
      <c r="L748" s="483">
        <v>1</v>
      </c>
      <c r="M748" s="483">
        <v>1</v>
      </c>
      <c r="N748" s="667"/>
      <c r="O748" s="667"/>
      <c r="P748" s="670" t="s">
        <v>1235</v>
      </c>
      <c r="Q748" s="670"/>
      <c r="R748" s="161"/>
      <c r="S748" s="161"/>
      <c r="T748" s="162">
        <f t="shared" si="322"/>
        <v>0</v>
      </c>
      <c r="U748" s="162">
        <f t="shared" si="323"/>
        <v>0</v>
      </c>
      <c r="V748" s="162">
        <f t="shared" si="324"/>
        <v>0</v>
      </c>
      <c r="W748" s="162">
        <f t="shared" si="325"/>
        <v>0</v>
      </c>
      <c r="X748" s="163">
        <f>IF(P748="nio",0,IF(P748&gt;0,VLOOKUP(I748,'3-Productie normen'!A:N,VLOOKUP(P748,'3-Productie normen'!Q:R,2,FALSE),FALSE)))</f>
        <v>0</v>
      </c>
      <c r="Y748" s="163">
        <f t="shared" si="326"/>
        <v>0</v>
      </c>
      <c r="Z748" s="163">
        <f t="shared" si="327"/>
        <v>0</v>
      </c>
      <c r="AA748" s="163">
        <f t="shared" si="328"/>
        <v>0</v>
      </c>
      <c r="AB748" s="164" t="str">
        <f>VLOOKUP(I748,'3-Productie normen'!A:N,10,FALSE)</f>
        <v>nvt</v>
      </c>
      <c r="AC748" s="164"/>
      <c r="AE748" s="128">
        <f t="shared" si="329"/>
        <v>0</v>
      </c>
    </row>
    <row r="749" spans="1:31" ht="14.1" customHeight="1">
      <c r="A749" s="145">
        <v>751</v>
      </c>
      <c r="B749" s="662" t="s">
        <v>1240</v>
      </c>
      <c r="C749" s="663">
        <v>0</v>
      </c>
      <c r="D749" s="664" t="s">
        <v>883</v>
      </c>
      <c r="E749" s="663" t="s">
        <v>826</v>
      </c>
      <c r="F749" s="663" t="s">
        <v>873</v>
      </c>
      <c r="G749" s="662">
        <v>1</v>
      </c>
      <c r="H749" s="662" t="s">
        <v>828</v>
      </c>
      <c r="I749" s="665" t="s">
        <v>1236</v>
      </c>
      <c r="J749" s="663" t="s">
        <v>811</v>
      </c>
      <c r="K749" s="666">
        <v>2.4</v>
      </c>
      <c r="L749" s="483">
        <v>1</v>
      </c>
      <c r="M749" s="483">
        <v>1</v>
      </c>
      <c r="N749" s="667"/>
      <c r="O749" s="667"/>
      <c r="P749" s="670" t="s">
        <v>1235</v>
      </c>
      <c r="Q749" s="670"/>
      <c r="R749" s="161"/>
      <c r="S749" s="161"/>
      <c r="T749" s="162">
        <f t="shared" si="322"/>
        <v>0</v>
      </c>
      <c r="U749" s="162">
        <f t="shared" si="323"/>
        <v>0</v>
      </c>
      <c r="V749" s="162">
        <f t="shared" si="324"/>
        <v>0</v>
      </c>
      <c r="W749" s="162">
        <f t="shared" si="325"/>
        <v>0</v>
      </c>
      <c r="X749" s="163">
        <f>IF(P749="nio",0,IF(P749&gt;0,VLOOKUP(I749,'3-Productie normen'!A:N,VLOOKUP(P749,'3-Productie normen'!Q:R,2,FALSE),FALSE)))</f>
        <v>0</v>
      </c>
      <c r="Y749" s="163">
        <f t="shared" si="326"/>
        <v>0</v>
      </c>
      <c r="Z749" s="163">
        <f t="shared" si="327"/>
        <v>0</v>
      </c>
      <c r="AA749" s="163">
        <f t="shared" si="328"/>
        <v>0</v>
      </c>
      <c r="AB749" s="164" t="str">
        <f>VLOOKUP(I749,'3-Productie normen'!A:N,10,FALSE)</f>
        <v>nvt</v>
      </c>
      <c r="AC749" s="164"/>
      <c r="AE749" s="128">
        <f t="shared" si="329"/>
        <v>0</v>
      </c>
    </row>
    <row r="750" spans="1:31" ht="14.1" customHeight="1">
      <c r="A750" s="145">
        <v>752</v>
      </c>
      <c r="B750" s="662" t="s">
        <v>1240</v>
      </c>
      <c r="C750" s="663">
        <v>1</v>
      </c>
      <c r="D750" s="664" t="s">
        <v>884</v>
      </c>
      <c r="E750" s="663" t="s">
        <v>808</v>
      </c>
      <c r="F750" s="663" t="s">
        <v>808</v>
      </c>
      <c r="G750" s="662">
        <v>99990000</v>
      </c>
      <c r="H750" s="662" t="s">
        <v>885</v>
      </c>
      <c r="I750" s="167" t="s">
        <v>810</v>
      </c>
      <c r="J750" s="663" t="s">
        <v>1314</v>
      </c>
      <c r="K750" s="666">
        <v>41.71</v>
      </c>
      <c r="L750" s="483">
        <v>1</v>
      </c>
      <c r="M750" s="483">
        <v>1</v>
      </c>
      <c r="N750" s="667"/>
      <c r="O750" s="667"/>
      <c r="P750" s="670" t="s">
        <v>1235</v>
      </c>
      <c r="Q750" s="670"/>
      <c r="R750" s="161"/>
      <c r="S750" s="161"/>
      <c r="T750" s="162">
        <f t="shared" si="322"/>
        <v>0</v>
      </c>
      <c r="U750" s="162">
        <f t="shared" si="323"/>
        <v>0</v>
      </c>
      <c r="V750" s="162">
        <f t="shared" si="324"/>
        <v>0</v>
      </c>
      <c r="W750" s="162">
        <f t="shared" si="325"/>
        <v>0</v>
      </c>
      <c r="X750" s="163">
        <f>IF(P750="nio",0,IF(P750&gt;0,VLOOKUP(I750,'3-Productie normen'!A:N,VLOOKUP(P750,'3-Productie normen'!Q:R,2,FALSE),FALSE)))</f>
        <v>0</v>
      </c>
      <c r="Y750" s="163">
        <f t="shared" si="326"/>
        <v>0</v>
      </c>
      <c r="Z750" s="163">
        <f t="shared" si="327"/>
        <v>0</v>
      </c>
      <c r="AA750" s="163">
        <f t="shared" si="328"/>
        <v>0</v>
      </c>
      <c r="AB750" s="164" t="str">
        <f>VLOOKUP(I750,'3-Productie normen'!A:N,10,FALSE)</f>
        <v>nvt</v>
      </c>
      <c r="AC750" s="164"/>
      <c r="AE750" s="128">
        <f t="shared" si="329"/>
        <v>0</v>
      </c>
    </row>
    <row r="751" spans="1:31" ht="14.1" customHeight="1">
      <c r="A751" s="145">
        <v>753</v>
      </c>
      <c r="B751" s="662" t="s">
        <v>1240</v>
      </c>
      <c r="C751" s="663">
        <v>1</v>
      </c>
      <c r="D751" s="664" t="s">
        <v>886</v>
      </c>
      <c r="E751" s="663" t="s">
        <v>808</v>
      </c>
      <c r="F751" s="663" t="s">
        <v>808</v>
      </c>
      <c r="G751" s="662">
        <v>99999999</v>
      </c>
      <c r="H751" s="662" t="s">
        <v>887</v>
      </c>
      <c r="I751" s="167" t="s">
        <v>810</v>
      </c>
      <c r="J751" s="663" t="s">
        <v>1314</v>
      </c>
      <c r="K751" s="666">
        <v>40.76</v>
      </c>
      <c r="L751" s="483">
        <v>1</v>
      </c>
      <c r="M751" s="483">
        <v>1</v>
      </c>
      <c r="N751" s="667"/>
      <c r="O751" s="667"/>
      <c r="P751" s="670" t="s">
        <v>1235</v>
      </c>
      <c r="Q751" s="670"/>
      <c r="R751" s="161"/>
      <c r="S751" s="161"/>
      <c r="T751" s="162">
        <f t="shared" si="322"/>
        <v>0</v>
      </c>
      <c r="U751" s="162">
        <f t="shared" si="323"/>
        <v>0</v>
      </c>
      <c r="V751" s="162">
        <f t="shared" si="324"/>
        <v>0</v>
      </c>
      <c r="W751" s="162">
        <f t="shared" si="325"/>
        <v>0</v>
      </c>
      <c r="X751" s="163">
        <f>IF(P751="nio",0,IF(P751&gt;0,VLOOKUP(I751,'3-Productie normen'!A:N,VLOOKUP(P751,'3-Productie normen'!Q:R,2,FALSE),FALSE)))</f>
        <v>0</v>
      </c>
      <c r="Y751" s="163">
        <f t="shared" si="326"/>
        <v>0</v>
      </c>
      <c r="Z751" s="163">
        <f t="shared" si="327"/>
        <v>0</v>
      </c>
      <c r="AA751" s="163">
        <f t="shared" si="328"/>
        <v>0</v>
      </c>
      <c r="AB751" s="164" t="str">
        <f>VLOOKUP(I751,'3-Productie normen'!A:N,10,FALSE)</f>
        <v>nvt</v>
      </c>
      <c r="AC751" s="164"/>
      <c r="AE751" s="128">
        <f t="shared" si="329"/>
        <v>0</v>
      </c>
    </row>
    <row r="752" spans="1:31" ht="14.1" customHeight="1">
      <c r="A752" s="145">
        <v>754</v>
      </c>
      <c r="B752" s="662" t="s">
        <v>1240</v>
      </c>
      <c r="C752" s="663">
        <v>1</v>
      </c>
      <c r="D752" s="664" t="s">
        <v>888</v>
      </c>
      <c r="E752" s="663" t="s">
        <v>315</v>
      </c>
      <c r="F752" s="663" t="s">
        <v>315</v>
      </c>
      <c r="G752" s="662">
        <v>40531023</v>
      </c>
      <c r="H752" s="662" t="s">
        <v>889</v>
      </c>
      <c r="I752" s="665" t="s">
        <v>769</v>
      </c>
      <c r="J752" s="663" t="s">
        <v>1314</v>
      </c>
      <c r="K752" s="666">
        <v>7</v>
      </c>
      <c r="L752" s="483">
        <v>1</v>
      </c>
      <c r="M752" s="483">
        <v>1</v>
      </c>
      <c r="N752" s="667"/>
      <c r="O752" s="667"/>
      <c r="P752" s="670">
        <v>104</v>
      </c>
      <c r="Q752" s="670"/>
      <c r="R752" s="161"/>
      <c r="S752" s="161"/>
      <c r="T752" s="162" t="e">
        <f t="shared" si="322"/>
        <v>#DIV/0!</v>
      </c>
      <c r="U752" s="162">
        <f t="shared" si="323"/>
        <v>0</v>
      </c>
      <c r="V752" s="162">
        <f t="shared" si="324"/>
        <v>0</v>
      </c>
      <c r="W752" s="162">
        <f t="shared" si="325"/>
        <v>0</v>
      </c>
      <c r="X752" s="163">
        <f>IF(P752="nio",0,IF(P752&gt;0,VLOOKUP(I752,'3-Productie normen'!A:N,VLOOKUP(P752,'3-Productie normen'!Q:R,2,FALSE),FALSE)))</f>
        <v>0</v>
      </c>
      <c r="Y752" s="163">
        <f t="shared" si="326"/>
        <v>0</v>
      </c>
      <c r="Z752" s="163">
        <f t="shared" si="327"/>
        <v>0</v>
      </c>
      <c r="AA752" s="163">
        <f t="shared" si="328"/>
        <v>0</v>
      </c>
      <c r="AB752" s="164" t="str">
        <f>VLOOKUP(I752,'3-Productie normen'!A:N,10,FALSE)</f>
        <v>B</v>
      </c>
      <c r="AC752" s="164"/>
      <c r="AE752" s="128">
        <f t="shared" si="329"/>
        <v>728</v>
      </c>
    </row>
    <row r="753" spans="1:31" ht="14.1" customHeight="1">
      <c r="A753" s="145">
        <v>755</v>
      </c>
      <c r="B753" s="662" t="s">
        <v>1240</v>
      </c>
      <c r="C753" s="663">
        <v>1</v>
      </c>
      <c r="D753" s="664" t="s">
        <v>888</v>
      </c>
      <c r="E753" s="663" t="s">
        <v>315</v>
      </c>
      <c r="F753" s="663" t="s">
        <v>315</v>
      </c>
      <c r="G753" s="662">
        <v>99990000</v>
      </c>
      <c r="H753" s="662" t="s">
        <v>885</v>
      </c>
      <c r="I753" s="665" t="s">
        <v>769</v>
      </c>
      <c r="J753" s="663" t="s">
        <v>1314</v>
      </c>
      <c r="K753" s="666">
        <v>7</v>
      </c>
      <c r="L753" s="483">
        <v>1</v>
      </c>
      <c r="M753" s="483">
        <v>1</v>
      </c>
      <c r="N753" s="667"/>
      <c r="O753" s="667"/>
      <c r="P753" s="670">
        <v>104</v>
      </c>
      <c r="Q753" s="670"/>
      <c r="R753" s="161"/>
      <c r="S753" s="161"/>
      <c r="T753" s="162" t="e">
        <f t="shared" si="322"/>
        <v>#DIV/0!</v>
      </c>
      <c r="U753" s="162">
        <f t="shared" si="323"/>
        <v>0</v>
      </c>
      <c r="V753" s="162">
        <f t="shared" si="324"/>
        <v>0</v>
      </c>
      <c r="W753" s="162">
        <f t="shared" si="325"/>
        <v>0</v>
      </c>
      <c r="X753" s="163">
        <f>IF(P753="nio",0,IF(P753&gt;0,VLOOKUP(I753,'3-Productie normen'!A:N,VLOOKUP(P753,'3-Productie normen'!Q:R,2,FALSE),FALSE)))</f>
        <v>0</v>
      </c>
      <c r="Y753" s="163">
        <f t="shared" si="326"/>
        <v>0</v>
      </c>
      <c r="Z753" s="163">
        <f t="shared" si="327"/>
        <v>0</v>
      </c>
      <c r="AA753" s="163">
        <f t="shared" si="328"/>
        <v>0</v>
      </c>
      <c r="AB753" s="164" t="str">
        <f>VLOOKUP(I753,'3-Productie normen'!A:N,10,FALSE)</f>
        <v>B</v>
      </c>
      <c r="AC753" s="164"/>
      <c r="AE753" s="128">
        <f t="shared" si="329"/>
        <v>728</v>
      </c>
    </row>
    <row r="754" spans="1:31" ht="14.1" customHeight="1">
      <c r="A754" s="145">
        <v>756</v>
      </c>
      <c r="B754" s="662" t="s">
        <v>1240</v>
      </c>
      <c r="C754" s="663">
        <v>1</v>
      </c>
      <c r="D754" s="664" t="s">
        <v>890</v>
      </c>
      <c r="E754" s="663" t="s">
        <v>808</v>
      </c>
      <c r="F754" s="663" t="s">
        <v>808</v>
      </c>
      <c r="G754" s="662">
        <v>40531023</v>
      </c>
      <c r="H754" s="662" t="s">
        <v>889</v>
      </c>
      <c r="I754" s="665" t="s">
        <v>771</v>
      </c>
      <c r="J754" s="663" t="s">
        <v>1314</v>
      </c>
      <c r="K754" s="666">
        <v>26.32</v>
      </c>
      <c r="L754" s="483">
        <v>1</v>
      </c>
      <c r="M754" s="483">
        <v>1</v>
      </c>
      <c r="N754" s="667"/>
      <c r="O754" s="667"/>
      <c r="P754" s="670">
        <v>104</v>
      </c>
      <c r="Q754" s="670"/>
      <c r="R754" s="161"/>
      <c r="S754" s="161"/>
      <c r="T754" s="162" t="e">
        <f t="shared" si="322"/>
        <v>#DIV/0!</v>
      </c>
      <c r="U754" s="162">
        <f t="shared" si="323"/>
        <v>0</v>
      </c>
      <c r="V754" s="162">
        <f t="shared" si="324"/>
        <v>0</v>
      </c>
      <c r="W754" s="162">
        <f t="shared" si="325"/>
        <v>0</v>
      </c>
      <c r="X754" s="163">
        <f>IF(P754="nio",0,IF(P754&gt;0,VLOOKUP(I754,'3-Productie normen'!A:N,VLOOKUP(P754,'3-Productie normen'!Q:R,2,FALSE),FALSE)))</f>
        <v>0</v>
      </c>
      <c r="Y754" s="163">
        <f t="shared" si="326"/>
        <v>0</v>
      </c>
      <c r="Z754" s="163">
        <f t="shared" si="327"/>
        <v>0</v>
      </c>
      <c r="AA754" s="163">
        <f t="shared" si="328"/>
        <v>0</v>
      </c>
      <c r="AB754" s="164" t="str">
        <f>VLOOKUP(I754,'3-Productie normen'!A:N,10,FALSE)</f>
        <v>SP</v>
      </c>
      <c r="AC754" s="164"/>
      <c r="AE754" s="128">
        <f t="shared" si="329"/>
        <v>2737.28</v>
      </c>
    </row>
    <row r="755" spans="1:31" ht="14.1" customHeight="1">
      <c r="A755" s="145">
        <v>757</v>
      </c>
      <c r="B755" s="662" t="s">
        <v>1240</v>
      </c>
      <c r="C755" s="663">
        <v>1</v>
      </c>
      <c r="D755" s="664" t="s">
        <v>891</v>
      </c>
      <c r="E755" s="663" t="s">
        <v>806</v>
      </c>
      <c r="F755" s="663" t="s">
        <v>822</v>
      </c>
      <c r="G755" s="662">
        <v>2</v>
      </c>
      <c r="H755" s="662" t="s">
        <v>807</v>
      </c>
      <c r="I755" s="665" t="s">
        <v>17</v>
      </c>
      <c r="J755" s="663" t="s">
        <v>823</v>
      </c>
      <c r="K755" s="666">
        <v>14.89</v>
      </c>
      <c r="L755" s="483">
        <v>1</v>
      </c>
      <c r="M755" s="483">
        <v>1</v>
      </c>
      <c r="N755" s="667"/>
      <c r="O755" s="667"/>
      <c r="P755" s="670">
        <v>255</v>
      </c>
      <c r="Q755" s="670"/>
      <c r="R755" s="161"/>
      <c r="S755" s="161"/>
      <c r="T755" s="162" t="e">
        <f t="shared" si="322"/>
        <v>#DIV/0!</v>
      </c>
      <c r="U755" s="162">
        <f t="shared" si="323"/>
        <v>0</v>
      </c>
      <c r="V755" s="162">
        <f t="shared" si="324"/>
        <v>0</v>
      </c>
      <c r="W755" s="162">
        <f t="shared" si="325"/>
        <v>0</v>
      </c>
      <c r="X755" s="163">
        <f>IF(P755="nio",0,IF(P755&gt;0,VLOOKUP(I755,'3-Productie normen'!A:N,VLOOKUP(P755,'3-Productie normen'!Q:R,2,FALSE),FALSE)))</f>
        <v>0</v>
      </c>
      <c r="Y755" s="163">
        <f t="shared" si="326"/>
        <v>0</v>
      </c>
      <c r="Z755" s="163">
        <f t="shared" si="327"/>
        <v>0</v>
      </c>
      <c r="AA755" s="163">
        <f t="shared" si="328"/>
        <v>0</v>
      </c>
      <c r="AB755" s="164" t="str">
        <f>VLOOKUP(I755,'3-Productie normen'!A:N,10,FALSE)</f>
        <v>S</v>
      </c>
      <c r="AC755" s="164"/>
      <c r="AE755" s="128">
        <f t="shared" si="329"/>
        <v>3796.9500000000003</v>
      </c>
    </row>
    <row r="756" spans="1:31" ht="14.1" customHeight="1">
      <c r="A756" s="145">
        <v>758</v>
      </c>
      <c r="B756" s="662" t="s">
        <v>1240</v>
      </c>
      <c r="C756" s="663">
        <v>1</v>
      </c>
      <c r="D756" s="664" t="s">
        <v>745</v>
      </c>
      <c r="E756" s="663" t="s">
        <v>808</v>
      </c>
      <c r="F756" s="663" t="s">
        <v>808</v>
      </c>
      <c r="G756" s="662">
        <v>40531023</v>
      </c>
      <c r="H756" s="662" t="s">
        <v>889</v>
      </c>
      <c r="I756" s="665" t="s">
        <v>771</v>
      </c>
      <c r="J756" s="663" t="s">
        <v>1314</v>
      </c>
      <c r="K756" s="666">
        <v>128.13</v>
      </c>
      <c r="L756" s="483">
        <v>1</v>
      </c>
      <c r="M756" s="483">
        <v>1</v>
      </c>
      <c r="N756" s="667"/>
      <c r="O756" s="667"/>
      <c r="P756" s="670">
        <v>104</v>
      </c>
      <c r="Q756" s="670"/>
      <c r="R756" s="161"/>
      <c r="S756" s="161"/>
      <c r="T756" s="162" t="e">
        <f t="shared" si="322"/>
        <v>#DIV/0!</v>
      </c>
      <c r="U756" s="162">
        <f t="shared" si="323"/>
        <v>0</v>
      </c>
      <c r="V756" s="162">
        <f t="shared" si="324"/>
        <v>0</v>
      </c>
      <c r="W756" s="162">
        <f t="shared" si="325"/>
        <v>0</v>
      </c>
      <c r="X756" s="163">
        <f>IF(P756="nio",0,IF(P756&gt;0,VLOOKUP(I756,'3-Productie normen'!A:N,VLOOKUP(P756,'3-Productie normen'!Q:R,2,FALSE),FALSE)))</f>
        <v>0</v>
      </c>
      <c r="Y756" s="163">
        <f t="shared" si="326"/>
        <v>0</v>
      </c>
      <c r="Z756" s="163">
        <f t="shared" si="327"/>
        <v>0</v>
      </c>
      <c r="AA756" s="163">
        <f t="shared" si="328"/>
        <v>0</v>
      </c>
      <c r="AB756" s="164" t="str">
        <f>VLOOKUP(I756,'3-Productie normen'!A:N,10,FALSE)</f>
        <v>SP</v>
      </c>
      <c r="AC756" s="164"/>
      <c r="AE756" s="128">
        <f t="shared" si="329"/>
        <v>13325.52</v>
      </c>
    </row>
    <row r="757" spans="1:31" ht="14.1" customHeight="1">
      <c r="A757" s="145">
        <v>759</v>
      </c>
      <c r="B757" s="662" t="s">
        <v>1240</v>
      </c>
      <c r="C757" s="663">
        <v>1</v>
      </c>
      <c r="D757" s="664" t="s">
        <v>723</v>
      </c>
      <c r="E757" s="663" t="s">
        <v>808</v>
      </c>
      <c r="F757" s="663" t="s">
        <v>808</v>
      </c>
      <c r="G757" s="662">
        <v>40531012</v>
      </c>
      <c r="H757" s="662" t="s">
        <v>829</v>
      </c>
      <c r="I757" s="665" t="s">
        <v>771</v>
      </c>
      <c r="J757" s="663" t="s">
        <v>1314</v>
      </c>
      <c r="K757" s="666">
        <v>20.96</v>
      </c>
      <c r="L757" s="483">
        <v>1</v>
      </c>
      <c r="M757" s="483">
        <v>1</v>
      </c>
      <c r="N757" s="667"/>
      <c r="O757" s="667"/>
      <c r="P757" s="670">
        <v>104</v>
      </c>
      <c r="Q757" s="670"/>
      <c r="R757" s="161"/>
      <c r="S757" s="161"/>
      <c r="T757" s="162" t="e">
        <f t="shared" si="322"/>
        <v>#DIV/0!</v>
      </c>
      <c r="U757" s="162">
        <f t="shared" si="323"/>
        <v>0</v>
      </c>
      <c r="V757" s="162">
        <f t="shared" si="324"/>
        <v>0</v>
      </c>
      <c r="W757" s="162">
        <f t="shared" si="325"/>
        <v>0</v>
      </c>
      <c r="X757" s="163">
        <f>IF(P757="nio",0,IF(P757&gt;0,VLOOKUP(I757,'3-Productie normen'!A:N,VLOOKUP(P757,'3-Productie normen'!Q:R,2,FALSE),FALSE)))</f>
        <v>0</v>
      </c>
      <c r="Y757" s="163">
        <f t="shared" si="326"/>
        <v>0</v>
      </c>
      <c r="Z757" s="163">
        <f t="shared" si="327"/>
        <v>0</v>
      </c>
      <c r="AA757" s="163">
        <f t="shared" si="328"/>
        <v>0</v>
      </c>
      <c r="AB757" s="164" t="str">
        <f>VLOOKUP(I757,'3-Productie normen'!A:N,10,FALSE)</f>
        <v>SP</v>
      </c>
      <c r="AC757" s="164"/>
      <c r="AE757" s="128">
        <f t="shared" si="329"/>
        <v>2179.84</v>
      </c>
    </row>
    <row r="758" spans="1:31" ht="14.1" customHeight="1">
      <c r="A758" s="145">
        <v>760</v>
      </c>
      <c r="B758" s="662" t="s">
        <v>1240</v>
      </c>
      <c r="C758" s="663">
        <v>1</v>
      </c>
      <c r="D758" s="664" t="s">
        <v>728</v>
      </c>
      <c r="E758" s="663" t="s">
        <v>808</v>
      </c>
      <c r="F758" s="663" t="s">
        <v>808</v>
      </c>
      <c r="G758" s="662">
        <v>40531023</v>
      </c>
      <c r="H758" s="662" t="s">
        <v>889</v>
      </c>
      <c r="I758" s="665" t="s">
        <v>771</v>
      </c>
      <c r="J758" s="663" t="s">
        <v>1314</v>
      </c>
      <c r="K758" s="666">
        <v>79.59</v>
      </c>
      <c r="L758" s="483">
        <v>1</v>
      </c>
      <c r="M758" s="483">
        <v>1</v>
      </c>
      <c r="N758" s="667"/>
      <c r="O758" s="667"/>
      <c r="P758" s="670">
        <v>104</v>
      </c>
      <c r="Q758" s="670"/>
      <c r="R758" s="161"/>
      <c r="S758" s="161"/>
      <c r="T758" s="162" t="e">
        <f t="shared" si="322"/>
        <v>#DIV/0!</v>
      </c>
      <c r="U758" s="162">
        <f t="shared" si="323"/>
        <v>0</v>
      </c>
      <c r="V758" s="162">
        <f t="shared" si="324"/>
        <v>0</v>
      </c>
      <c r="W758" s="162">
        <f t="shared" si="325"/>
        <v>0</v>
      </c>
      <c r="X758" s="163">
        <f>IF(P758="nio",0,IF(P758&gt;0,VLOOKUP(I758,'3-Productie normen'!A:N,VLOOKUP(P758,'3-Productie normen'!Q:R,2,FALSE),FALSE)))</f>
        <v>0</v>
      </c>
      <c r="Y758" s="163">
        <f t="shared" si="326"/>
        <v>0</v>
      </c>
      <c r="Z758" s="163">
        <f t="shared" si="327"/>
        <v>0</v>
      </c>
      <c r="AA758" s="163">
        <f t="shared" si="328"/>
        <v>0</v>
      </c>
      <c r="AB758" s="164" t="str">
        <f>VLOOKUP(I758,'3-Productie normen'!A:N,10,FALSE)</f>
        <v>SP</v>
      </c>
      <c r="AC758" s="164"/>
      <c r="AE758" s="128">
        <f t="shared" si="329"/>
        <v>8277.36</v>
      </c>
    </row>
    <row r="759" spans="1:31" ht="14.1" customHeight="1">
      <c r="A759" s="145">
        <v>761</v>
      </c>
      <c r="B759" s="662" t="s">
        <v>1240</v>
      </c>
      <c r="C759" s="663">
        <v>1</v>
      </c>
      <c r="D759" s="664" t="s">
        <v>892</v>
      </c>
      <c r="E759" s="663" t="s">
        <v>808</v>
      </c>
      <c r="F759" s="663" t="s">
        <v>808</v>
      </c>
      <c r="G759" s="662">
        <v>40531023</v>
      </c>
      <c r="H759" s="662" t="s">
        <v>889</v>
      </c>
      <c r="I759" s="665" t="s">
        <v>771</v>
      </c>
      <c r="J759" s="663" t="s">
        <v>1314</v>
      </c>
      <c r="K759" s="666">
        <v>79.58</v>
      </c>
      <c r="L759" s="483">
        <v>1</v>
      </c>
      <c r="M759" s="483">
        <v>1</v>
      </c>
      <c r="N759" s="667"/>
      <c r="O759" s="667"/>
      <c r="P759" s="670">
        <v>104</v>
      </c>
      <c r="Q759" s="670"/>
      <c r="R759" s="161"/>
      <c r="S759" s="161"/>
      <c r="T759" s="162" t="e">
        <f t="shared" si="322"/>
        <v>#DIV/0!</v>
      </c>
      <c r="U759" s="162">
        <f t="shared" si="323"/>
        <v>0</v>
      </c>
      <c r="V759" s="162">
        <f t="shared" si="324"/>
        <v>0</v>
      </c>
      <c r="W759" s="162">
        <f t="shared" si="325"/>
        <v>0</v>
      </c>
      <c r="X759" s="163">
        <f>IF(P759="nio",0,IF(P759&gt;0,VLOOKUP(I759,'3-Productie normen'!A:N,VLOOKUP(P759,'3-Productie normen'!Q:R,2,FALSE),FALSE)))</f>
        <v>0</v>
      </c>
      <c r="Y759" s="163">
        <f t="shared" si="326"/>
        <v>0</v>
      </c>
      <c r="Z759" s="163">
        <f t="shared" si="327"/>
        <v>0</v>
      </c>
      <c r="AA759" s="163">
        <f t="shared" si="328"/>
        <v>0</v>
      </c>
      <c r="AB759" s="164" t="str">
        <f>VLOOKUP(I759,'3-Productie normen'!A:N,10,FALSE)</f>
        <v>SP</v>
      </c>
      <c r="AC759" s="164"/>
      <c r="AE759" s="128">
        <f t="shared" si="329"/>
        <v>8276.32</v>
      </c>
    </row>
    <row r="760" spans="1:31" ht="14.1" customHeight="1">
      <c r="A760" s="145">
        <v>762</v>
      </c>
      <c r="B760" s="662" t="s">
        <v>1240</v>
      </c>
      <c r="C760" s="663">
        <v>1</v>
      </c>
      <c r="D760" s="664" t="s">
        <v>893</v>
      </c>
      <c r="E760" s="663" t="s">
        <v>806</v>
      </c>
      <c r="F760" s="663" t="s">
        <v>822</v>
      </c>
      <c r="G760" s="662">
        <v>2</v>
      </c>
      <c r="H760" s="662" t="s">
        <v>807</v>
      </c>
      <c r="I760" s="665" t="s">
        <v>17</v>
      </c>
      <c r="J760" s="663" t="s">
        <v>823</v>
      </c>
      <c r="K760" s="666">
        <v>1.77</v>
      </c>
      <c r="L760" s="483">
        <v>1</v>
      </c>
      <c r="M760" s="483">
        <v>1</v>
      </c>
      <c r="N760" s="667"/>
      <c r="O760" s="667"/>
      <c r="P760" s="670">
        <v>255</v>
      </c>
      <c r="Q760" s="670"/>
      <c r="R760" s="161"/>
      <c r="S760" s="161"/>
      <c r="T760" s="162" t="e">
        <f t="shared" si="322"/>
        <v>#DIV/0!</v>
      </c>
      <c r="U760" s="162">
        <f t="shared" si="323"/>
        <v>0</v>
      </c>
      <c r="V760" s="162">
        <f t="shared" si="324"/>
        <v>0</v>
      </c>
      <c r="W760" s="162">
        <f t="shared" si="325"/>
        <v>0</v>
      </c>
      <c r="X760" s="163">
        <f>IF(P760="nio",0,IF(P760&gt;0,VLOOKUP(I760,'3-Productie normen'!A:N,VLOOKUP(P760,'3-Productie normen'!Q:R,2,FALSE),FALSE)))</f>
        <v>0</v>
      </c>
      <c r="Y760" s="163">
        <f t="shared" si="326"/>
        <v>0</v>
      </c>
      <c r="Z760" s="163">
        <f t="shared" si="327"/>
        <v>0</v>
      </c>
      <c r="AA760" s="163">
        <f t="shared" si="328"/>
        <v>0</v>
      </c>
      <c r="AB760" s="164" t="str">
        <f>VLOOKUP(I760,'3-Productie normen'!A:N,10,FALSE)</f>
        <v>S</v>
      </c>
      <c r="AC760" s="164"/>
      <c r="AE760" s="128">
        <f t="shared" si="329"/>
        <v>451.35</v>
      </c>
    </row>
    <row r="761" spans="1:31" ht="14.1" customHeight="1">
      <c r="A761" s="145">
        <v>763</v>
      </c>
      <c r="B761" s="662" t="s">
        <v>1240</v>
      </c>
      <c r="C761" s="663">
        <v>1</v>
      </c>
      <c r="D761" s="664" t="s">
        <v>894</v>
      </c>
      <c r="E761" s="663" t="s">
        <v>826</v>
      </c>
      <c r="F761" s="663" t="s">
        <v>865</v>
      </c>
      <c r="G761" s="662">
        <v>1</v>
      </c>
      <c r="H761" s="662" t="s">
        <v>828</v>
      </c>
      <c r="I761" s="665" t="s">
        <v>773</v>
      </c>
      <c r="J761" s="663" t="s">
        <v>1314</v>
      </c>
      <c r="K761" s="666">
        <v>38.33</v>
      </c>
      <c r="L761" s="483">
        <v>1</v>
      </c>
      <c r="M761" s="483">
        <v>1</v>
      </c>
      <c r="N761" s="667"/>
      <c r="O761" s="667"/>
      <c r="P761" s="670">
        <v>255</v>
      </c>
      <c r="Q761" s="670"/>
      <c r="R761" s="161"/>
      <c r="S761" s="161"/>
      <c r="T761" s="162" t="e">
        <f t="shared" si="322"/>
        <v>#DIV/0!</v>
      </c>
      <c r="U761" s="162">
        <f t="shared" si="323"/>
        <v>0</v>
      </c>
      <c r="V761" s="162">
        <f t="shared" si="324"/>
        <v>0</v>
      </c>
      <c r="W761" s="162">
        <f t="shared" si="325"/>
        <v>0</v>
      </c>
      <c r="X761" s="163">
        <f>IF(P761="nio",0,IF(P761&gt;0,VLOOKUP(I761,'3-Productie normen'!A:N,VLOOKUP(P761,'3-Productie normen'!Q:R,2,FALSE),FALSE)))</f>
        <v>0</v>
      </c>
      <c r="Y761" s="163">
        <f t="shared" si="326"/>
        <v>0</v>
      </c>
      <c r="Z761" s="163">
        <f t="shared" si="327"/>
        <v>0</v>
      </c>
      <c r="AA761" s="163">
        <f t="shared" si="328"/>
        <v>0</v>
      </c>
      <c r="AB761" s="164" t="str">
        <f>VLOOKUP(I761,'3-Productie normen'!A:N,10,FALSE)</f>
        <v>V</v>
      </c>
      <c r="AC761" s="164"/>
      <c r="AE761" s="128">
        <f t="shared" si="329"/>
        <v>9774.15</v>
      </c>
    </row>
    <row r="762" spans="1:31" ht="14.1" customHeight="1">
      <c r="A762" s="145">
        <v>764</v>
      </c>
      <c r="B762" s="662" t="s">
        <v>1240</v>
      </c>
      <c r="C762" s="663">
        <v>1</v>
      </c>
      <c r="D762" s="664" t="s">
        <v>895</v>
      </c>
      <c r="E762" s="663" t="s">
        <v>806</v>
      </c>
      <c r="F762" s="663" t="s">
        <v>815</v>
      </c>
      <c r="G762" s="662">
        <v>2</v>
      </c>
      <c r="H762" s="662" t="s">
        <v>807</v>
      </c>
      <c r="I762" s="665" t="s">
        <v>749</v>
      </c>
      <c r="J762" s="663" t="s">
        <v>1314</v>
      </c>
      <c r="K762" s="666">
        <v>58.88</v>
      </c>
      <c r="L762" s="483">
        <v>1</v>
      </c>
      <c r="M762" s="483">
        <v>1</v>
      </c>
      <c r="N762" s="667"/>
      <c r="O762" s="667"/>
      <c r="P762" s="670">
        <v>52</v>
      </c>
      <c r="Q762" s="670"/>
      <c r="R762" s="161"/>
      <c r="S762" s="161"/>
      <c r="T762" s="162" t="e">
        <f t="shared" si="322"/>
        <v>#DIV/0!</v>
      </c>
      <c r="U762" s="162">
        <f t="shared" si="323"/>
        <v>0</v>
      </c>
      <c r="V762" s="162">
        <f t="shared" si="324"/>
        <v>0</v>
      </c>
      <c r="W762" s="162">
        <f t="shared" si="325"/>
        <v>0</v>
      </c>
      <c r="X762" s="163">
        <f>IF(P762="nio",0,IF(P762&gt;0,VLOOKUP(I762,'3-Productie normen'!A:N,VLOOKUP(P762,'3-Productie normen'!Q:R,2,FALSE),FALSE)))</f>
        <v>0</v>
      </c>
      <c r="Y762" s="163">
        <f t="shared" si="326"/>
        <v>0</v>
      </c>
      <c r="Z762" s="163">
        <f t="shared" si="327"/>
        <v>0</v>
      </c>
      <c r="AA762" s="163">
        <f t="shared" si="328"/>
        <v>0</v>
      </c>
      <c r="AB762" s="164" t="str">
        <f>VLOOKUP(I762,'3-Productie normen'!A:N,10,FALSE)</f>
        <v>V</v>
      </c>
      <c r="AC762" s="164"/>
      <c r="AE762" s="128">
        <f t="shared" si="329"/>
        <v>3061.76</v>
      </c>
    </row>
    <row r="763" spans="1:31" ht="14.1" customHeight="1">
      <c r="A763" s="145">
        <v>765</v>
      </c>
      <c r="B763" s="662" t="s">
        <v>1240</v>
      </c>
      <c r="C763" s="663">
        <v>1</v>
      </c>
      <c r="D763" s="664" t="s">
        <v>896</v>
      </c>
      <c r="E763" s="663" t="s">
        <v>806</v>
      </c>
      <c r="F763" s="663" t="s">
        <v>815</v>
      </c>
      <c r="G763" s="662">
        <v>2</v>
      </c>
      <c r="H763" s="662" t="s">
        <v>807</v>
      </c>
      <c r="I763" s="665" t="s">
        <v>749</v>
      </c>
      <c r="J763" s="663" t="s">
        <v>1314</v>
      </c>
      <c r="K763" s="666">
        <v>33.93</v>
      </c>
      <c r="L763" s="483">
        <v>1</v>
      </c>
      <c r="M763" s="483">
        <v>1</v>
      </c>
      <c r="N763" s="667"/>
      <c r="O763" s="667"/>
      <c r="P763" s="670">
        <v>52</v>
      </c>
      <c r="Q763" s="670"/>
      <c r="R763" s="161"/>
      <c r="S763" s="161"/>
      <c r="T763" s="162" t="e">
        <f t="shared" si="322"/>
        <v>#DIV/0!</v>
      </c>
      <c r="U763" s="162">
        <f t="shared" si="323"/>
        <v>0</v>
      </c>
      <c r="V763" s="162">
        <f t="shared" si="324"/>
        <v>0</v>
      </c>
      <c r="W763" s="162">
        <f t="shared" si="325"/>
        <v>0</v>
      </c>
      <c r="X763" s="163">
        <f>IF(P763="nio",0,IF(P763&gt;0,VLOOKUP(I763,'3-Productie normen'!A:N,VLOOKUP(P763,'3-Productie normen'!Q:R,2,FALSE),FALSE)))</f>
        <v>0</v>
      </c>
      <c r="Y763" s="163">
        <f t="shared" si="326"/>
        <v>0</v>
      </c>
      <c r="Z763" s="163">
        <f t="shared" si="327"/>
        <v>0</v>
      </c>
      <c r="AA763" s="163">
        <f t="shared" si="328"/>
        <v>0</v>
      </c>
      <c r="AB763" s="164" t="str">
        <f>VLOOKUP(I763,'3-Productie normen'!A:N,10,FALSE)</f>
        <v>V</v>
      </c>
      <c r="AC763" s="164"/>
      <c r="AE763" s="128">
        <f t="shared" si="329"/>
        <v>1764.36</v>
      </c>
    </row>
    <row r="764" spans="1:31" ht="14.1" customHeight="1">
      <c r="A764" s="145">
        <v>766</v>
      </c>
      <c r="B764" s="662" t="s">
        <v>1240</v>
      </c>
      <c r="C764" s="663">
        <v>1</v>
      </c>
      <c r="D764" s="664" t="s">
        <v>897</v>
      </c>
      <c r="E764" s="663" t="s">
        <v>826</v>
      </c>
      <c r="F764" s="663" t="s">
        <v>865</v>
      </c>
      <c r="G764" s="662">
        <v>1</v>
      </c>
      <c r="H764" s="662" t="s">
        <v>828</v>
      </c>
      <c r="I764" s="167" t="s">
        <v>810</v>
      </c>
      <c r="J764" s="663" t="s">
        <v>1314</v>
      </c>
      <c r="K764" s="666">
        <v>13.79</v>
      </c>
      <c r="L764" s="483">
        <v>1</v>
      </c>
      <c r="M764" s="483">
        <v>1</v>
      </c>
      <c r="N764" s="667"/>
      <c r="O764" s="667"/>
      <c r="P764" s="670" t="s">
        <v>1235</v>
      </c>
      <c r="Q764" s="670"/>
      <c r="R764" s="161"/>
      <c r="S764" s="161"/>
      <c r="T764" s="162">
        <f t="shared" si="322"/>
        <v>0</v>
      </c>
      <c r="U764" s="162">
        <f t="shared" si="323"/>
        <v>0</v>
      </c>
      <c r="V764" s="162">
        <f t="shared" si="324"/>
        <v>0</v>
      </c>
      <c r="W764" s="162">
        <f t="shared" si="325"/>
        <v>0</v>
      </c>
      <c r="X764" s="163">
        <f>IF(P764="nio",0,IF(P764&gt;0,VLOOKUP(I764,'3-Productie normen'!A:N,VLOOKUP(P764,'3-Productie normen'!Q:R,2,FALSE),FALSE)))</f>
        <v>0</v>
      </c>
      <c r="Y764" s="163">
        <f t="shared" si="326"/>
        <v>0</v>
      </c>
      <c r="Z764" s="163">
        <f t="shared" si="327"/>
        <v>0</v>
      </c>
      <c r="AA764" s="163">
        <f t="shared" si="328"/>
        <v>0</v>
      </c>
      <c r="AB764" s="164" t="str">
        <f>VLOOKUP(I764,'3-Productie normen'!A:N,10,FALSE)</f>
        <v>nvt</v>
      </c>
      <c r="AC764" s="164"/>
      <c r="AE764" s="128">
        <f t="shared" si="329"/>
        <v>0</v>
      </c>
    </row>
    <row r="765" spans="1:31" ht="14.1" customHeight="1">
      <c r="A765" s="145">
        <v>767</v>
      </c>
      <c r="B765" s="662" t="s">
        <v>1240</v>
      </c>
      <c r="C765" s="663">
        <v>1</v>
      </c>
      <c r="D765" s="664" t="s">
        <v>898</v>
      </c>
      <c r="E765" s="663" t="s">
        <v>826</v>
      </c>
      <c r="F765" s="663" t="s">
        <v>866</v>
      </c>
      <c r="G765" s="662">
        <v>1</v>
      </c>
      <c r="H765" s="662" t="s">
        <v>828</v>
      </c>
      <c r="I765" s="665" t="s">
        <v>1236</v>
      </c>
      <c r="J765" s="663" t="s">
        <v>1314</v>
      </c>
      <c r="K765" s="666">
        <v>4.92</v>
      </c>
      <c r="L765" s="483">
        <v>1</v>
      </c>
      <c r="M765" s="483">
        <v>1</v>
      </c>
      <c r="N765" s="667"/>
      <c r="O765" s="667"/>
      <c r="P765" s="670" t="s">
        <v>1235</v>
      </c>
      <c r="Q765" s="670"/>
      <c r="R765" s="161"/>
      <c r="S765" s="161"/>
      <c r="T765" s="162">
        <f t="shared" ref="T765:T828" si="330">IF(P765="nio",0,IF(P765&gt;0,P765*K765/X765,0))*L765</f>
        <v>0</v>
      </c>
      <c r="U765" s="162">
        <f t="shared" ref="U765:U828" si="331">IF(Q765&gt;0,Q765*K765/Y765,0)*M765</f>
        <v>0</v>
      </c>
      <c r="V765" s="162">
        <f t="shared" ref="V765:V828" si="332">IF(R765&gt;0,R765*K765/Z765,0)*N765</f>
        <v>0</v>
      </c>
      <c r="W765" s="162">
        <f t="shared" ref="W765:W828" si="333">IF(S765&gt;0,S765*K765/AA765,0)*O765</f>
        <v>0</v>
      </c>
      <c r="X765" s="163">
        <f>IF(P765="nio",0,IF(P765&gt;0,VLOOKUP(I765,'3-Productie normen'!A:N,VLOOKUP(P765,'3-Productie normen'!Q:R,2,FALSE),FALSE)))</f>
        <v>0</v>
      </c>
      <c r="Y765" s="163">
        <f t="shared" ref="Y765:Y828" si="334">IF(Q765&gt;0,X765*$Y$8,0)</f>
        <v>0</v>
      </c>
      <c r="Z765" s="163">
        <f t="shared" ref="Z765:Z828" si="335">IF(R765&gt;0,X765*$Z$8,0)</f>
        <v>0</v>
      </c>
      <c r="AA765" s="163">
        <f t="shared" ref="AA765:AA828" si="336">IF(S765&gt;0,X765*$AA$8,0)</f>
        <v>0</v>
      </c>
      <c r="AB765" s="164" t="str">
        <f>VLOOKUP(I765,'3-Productie normen'!A:N,10,FALSE)</f>
        <v>nvt</v>
      </c>
      <c r="AC765" s="164"/>
      <c r="AE765" s="128">
        <f t="shared" si="329"/>
        <v>0</v>
      </c>
    </row>
    <row r="766" spans="1:31" ht="14.1" customHeight="1">
      <c r="A766" s="145">
        <v>768</v>
      </c>
      <c r="B766" s="662" t="s">
        <v>1240</v>
      </c>
      <c r="C766" s="663">
        <v>1</v>
      </c>
      <c r="D766" s="664" t="s">
        <v>899</v>
      </c>
      <c r="E766" s="663" t="s">
        <v>806</v>
      </c>
      <c r="F766" s="663" t="s">
        <v>822</v>
      </c>
      <c r="G766" s="662">
        <v>2</v>
      </c>
      <c r="H766" s="662" t="s">
        <v>807</v>
      </c>
      <c r="I766" s="665" t="s">
        <v>1236</v>
      </c>
      <c r="J766" s="663" t="s">
        <v>823</v>
      </c>
      <c r="K766" s="666">
        <v>1.1499999999999999</v>
      </c>
      <c r="L766" s="483">
        <v>1</v>
      </c>
      <c r="M766" s="483">
        <v>1</v>
      </c>
      <c r="N766" s="667"/>
      <c r="O766" s="667"/>
      <c r="P766" s="670" t="s">
        <v>1235</v>
      </c>
      <c r="Q766" s="670"/>
      <c r="R766" s="161"/>
      <c r="S766" s="161"/>
      <c r="T766" s="162">
        <f t="shared" si="330"/>
        <v>0</v>
      </c>
      <c r="U766" s="162">
        <f t="shared" si="331"/>
        <v>0</v>
      </c>
      <c r="V766" s="162">
        <f t="shared" si="332"/>
        <v>0</v>
      </c>
      <c r="W766" s="162">
        <f t="shared" si="333"/>
        <v>0</v>
      </c>
      <c r="X766" s="163">
        <f>IF(P766="nio",0,IF(P766&gt;0,VLOOKUP(I766,'3-Productie normen'!A:N,VLOOKUP(P766,'3-Productie normen'!Q:R,2,FALSE),FALSE)))</f>
        <v>0</v>
      </c>
      <c r="Y766" s="163">
        <f t="shared" si="334"/>
        <v>0</v>
      </c>
      <c r="Z766" s="163">
        <f t="shared" si="335"/>
        <v>0</v>
      </c>
      <c r="AA766" s="163">
        <f t="shared" si="336"/>
        <v>0</v>
      </c>
      <c r="AB766" s="164" t="str">
        <f>VLOOKUP(I766,'3-Productie normen'!A:N,10,FALSE)</f>
        <v>nvt</v>
      </c>
      <c r="AC766" s="164"/>
      <c r="AE766" s="128">
        <f t="shared" ref="AE766:AE829" si="337">SUM(P766:S766)*K766</f>
        <v>0</v>
      </c>
    </row>
    <row r="767" spans="1:31" ht="14.1" customHeight="1">
      <c r="A767" s="145">
        <v>769</v>
      </c>
      <c r="B767" s="662" t="s">
        <v>1240</v>
      </c>
      <c r="C767" s="663">
        <v>1</v>
      </c>
      <c r="D767" s="664" t="s">
        <v>900</v>
      </c>
      <c r="E767" s="663" t="s">
        <v>826</v>
      </c>
      <c r="F767" s="663" t="s">
        <v>827</v>
      </c>
      <c r="G767" s="662">
        <v>1</v>
      </c>
      <c r="H767" s="662" t="s">
        <v>828</v>
      </c>
      <c r="I767" s="665" t="s">
        <v>1236</v>
      </c>
      <c r="J767" s="663" t="s">
        <v>823</v>
      </c>
      <c r="K767" s="666">
        <v>0.55000000000000004</v>
      </c>
      <c r="L767" s="483">
        <v>1</v>
      </c>
      <c r="M767" s="483">
        <v>1</v>
      </c>
      <c r="N767" s="667"/>
      <c r="O767" s="667"/>
      <c r="P767" s="670" t="s">
        <v>1235</v>
      </c>
      <c r="Q767" s="670"/>
      <c r="R767" s="161"/>
      <c r="S767" s="161"/>
      <c r="T767" s="162">
        <f t="shared" si="330"/>
        <v>0</v>
      </c>
      <c r="U767" s="162">
        <f t="shared" si="331"/>
        <v>0</v>
      </c>
      <c r="V767" s="162">
        <f t="shared" si="332"/>
        <v>0</v>
      </c>
      <c r="W767" s="162">
        <f t="shared" si="333"/>
        <v>0</v>
      </c>
      <c r="X767" s="163">
        <f>IF(P767="nio",0,IF(P767&gt;0,VLOOKUP(I767,'3-Productie normen'!A:N,VLOOKUP(P767,'3-Productie normen'!Q:R,2,FALSE),FALSE)))</f>
        <v>0</v>
      </c>
      <c r="Y767" s="163">
        <f t="shared" si="334"/>
        <v>0</v>
      </c>
      <c r="Z767" s="163">
        <f t="shared" si="335"/>
        <v>0</v>
      </c>
      <c r="AA767" s="163">
        <f t="shared" si="336"/>
        <v>0</v>
      </c>
      <c r="AB767" s="164" t="str">
        <f>VLOOKUP(I767,'3-Productie normen'!A:N,10,FALSE)</f>
        <v>nvt</v>
      </c>
      <c r="AC767" s="164"/>
      <c r="AE767" s="128">
        <f t="shared" si="337"/>
        <v>0</v>
      </c>
    </row>
    <row r="768" spans="1:31" ht="14.1" customHeight="1">
      <c r="A768" s="145">
        <v>770</v>
      </c>
      <c r="B768" s="662" t="s">
        <v>1240</v>
      </c>
      <c r="C768" s="663">
        <v>1</v>
      </c>
      <c r="D768" s="664" t="s">
        <v>901</v>
      </c>
      <c r="E768" s="663" t="s">
        <v>806</v>
      </c>
      <c r="F768" s="663" t="s">
        <v>822</v>
      </c>
      <c r="G768" s="662">
        <v>2</v>
      </c>
      <c r="H768" s="662" t="s">
        <v>807</v>
      </c>
      <c r="I768" s="665" t="s">
        <v>17</v>
      </c>
      <c r="J768" s="663" t="s">
        <v>823</v>
      </c>
      <c r="K768" s="666">
        <v>3.98</v>
      </c>
      <c r="L768" s="483">
        <v>1</v>
      </c>
      <c r="M768" s="483">
        <v>1</v>
      </c>
      <c r="N768" s="667"/>
      <c r="O768" s="667"/>
      <c r="P768" s="670">
        <v>255</v>
      </c>
      <c r="Q768" s="670"/>
      <c r="R768" s="161"/>
      <c r="S768" s="161"/>
      <c r="T768" s="162" t="e">
        <f t="shared" si="330"/>
        <v>#DIV/0!</v>
      </c>
      <c r="U768" s="162">
        <f t="shared" si="331"/>
        <v>0</v>
      </c>
      <c r="V768" s="162">
        <f t="shared" si="332"/>
        <v>0</v>
      </c>
      <c r="W768" s="162">
        <f t="shared" si="333"/>
        <v>0</v>
      </c>
      <c r="X768" s="163">
        <f>IF(P768="nio",0,IF(P768&gt;0,VLOOKUP(I768,'3-Productie normen'!A:N,VLOOKUP(P768,'3-Productie normen'!Q:R,2,FALSE),FALSE)))</f>
        <v>0</v>
      </c>
      <c r="Y768" s="163">
        <f t="shared" si="334"/>
        <v>0</v>
      </c>
      <c r="Z768" s="163">
        <f t="shared" si="335"/>
        <v>0</v>
      </c>
      <c r="AA768" s="163">
        <f t="shared" si="336"/>
        <v>0</v>
      </c>
      <c r="AB768" s="164" t="str">
        <f>VLOOKUP(I768,'3-Productie normen'!A:N,10,FALSE)</f>
        <v>S</v>
      </c>
      <c r="AC768" s="164"/>
      <c r="AE768" s="128">
        <f t="shared" si="337"/>
        <v>1014.9</v>
      </c>
    </row>
    <row r="769" spans="1:31" ht="14.1" customHeight="1">
      <c r="A769" s="145">
        <v>771</v>
      </c>
      <c r="B769" s="662" t="s">
        <v>1240</v>
      </c>
      <c r="C769" s="663">
        <v>1</v>
      </c>
      <c r="D769" s="664" t="s">
        <v>902</v>
      </c>
      <c r="E769" s="663" t="s">
        <v>806</v>
      </c>
      <c r="F769" s="663" t="s">
        <v>822</v>
      </c>
      <c r="G769" s="662">
        <v>2</v>
      </c>
      <c r="H769" s="662" t="s">
        <v>807</v>
      </c>
      <c r="I769" s="668" t="s">
        <v>17</v>
      </c>
      <c r="J769" s="663" t="s">
        <v>823</v>
      </c>
      <c r="K769" s="666">
        <v>1.8</v>
      </c>
      <c r="L769" s="483">
        <v>1</v>
      </c>
      <c r="M769" s="483">
        <v>1</v>
      </c>
      <c r="N769" s="667"/>
      <c r="O769" s="667"/>
      <c r="P769" s="670">
        <v>255</v>
      </c>
      <c r="Q769" s="670"/>
      <c r="R769" s="161"/>
      <c r="S769" s="161"/>
      <c r="T769" s="162" t="e">
        <f t="shared" si="330"/>
        <v>#DIV/0!</v>
      </c>
      <c r="U769" s="162">
        <f t="shared" si="331"/>
        <v>0</v>
      </c>
      <c r="V769" s="162">
        <f t="shared" si="332"/>
        <v>0</v>
      </c>
      <c r="W769" s="162">
        <f t="shared" si="333"/>
        <v>0</v>
      </c>
      <c r="X769" s="163">
        <f>IF(P769="nio",0,IF(P769&gt;0,VLOOKUP(I769,'3-Productie normen'!A:N,VLOOKUP(P769,'3-Productie normen'!Q:R,2,FALSE),FALSE)))</f>
        <v>0</v>
      </c>
      <c r="Y769" s="163">
        <f t="shared" si="334"/>
        <v>0</v>
      </c>
      <c r="Z769" s="163">
        <f t="shared" si="335"/>
        <v>0</v>
      </c>
      <c r="AA769" s="163">
        <f t="shared" si="336"/>
        <v>0</v>
      </c>
      <c r="AB769" s="164" t="str">
        <f>VLOOKUP(I769,'3-Productie normen'!A:N,10,FALSE)</f>
        <v>S</v>
      </c>
      <c r="AC769" s="164"/>
      <c r="AE769" s="128">
        <f t="shared" si="337"/>
        <v>459</v>
      </c>
    </row>
    <row r="770" spans="1:31" ht="14.1" customHeight="1">
      <c r="A770" s="145">
        <v>772</v>
      </c>
      <c r="B770" s="662" t="s">
        <v>1240</v>
      </c>
      <c r="C770" s="663">
        <v>1</v>
      </c>
      <c r="D770" s="664" t="s">
        <v>730</v>
      </c>
      <c r="E770" s="663" t="s">
        <v>806</v>
      </c>
      <c r="F770" s="663" t="s">
        <v>822</v>
      </c>
      <c r="G770" s="662">
        <v>2</v>
      </c>
      <c r="H770" s="662" t="s">
        <v>807</v>
      </c>
      <c r="I770" s="668" t="s">
        <v>17</v>
      </c>
      <c r="J770" s="663" t="s">
        <v>823</v>
      </c>
      <c r="K770" s="666">
        <v>2.46</v>
      </c>
      <c r="L770" s="483">
        <v>1</v>
      </c>
      <c r="M770" s="483">
        <v>1</v>
      </c>
      <c r="N770" s="667"/>
      <c r="O770" s="667"/>
      <c r="P770" s="670">
        <v>255</v>
      </c>
      <c r="Q770" s="670"/>
      <c r="R770" s="161"/>
      <c r="S770" s="161"/>
      <c r="T770" s="162" t="e">
        <f t="shared" si="330"/>
        <v>#DIV/0!</v>
      </c>
      <c r="U770" s="162">
        <f t="shared" si="331"/>
        <v>0</v>
      </c>
      <c r="V770" s="162">
        <f t="shared" si="332"/>
        <v>0</v>
      </c>
      <c r="W770" s="162">
        <f t="shared" si="333"/>
        <v>0</v>
      </c>
      <c r="X770" s="163">
        <f>IF(P770="nio",0,IF(P770&gt;0,VLOOKUP(I770,'3-Productie normen'!A:N,VLOOKUP(P770,'3-Productie normen'!Q:R,2,FALSE),FALSE)))</f>
        <v>0</v>
      </c>
      <c r="Y770" s="163">
        <f t="shared" si="334"/>
        <v>0</v>
      </c>
      <c r="Z770" s="163">
        <f t="shared" si="335"/>
        <v>0</v>
      </c>
      <c r="AA770" s="163">
        <f t="shared" si="336"/>
        <v>0</v>
      </c>
      <c r="AB770" s="164" t="str">
        <f>VLOOKUP(I770,'3-Productie normen'!A:N,10,FALSE)</f>
        <v>S</v>
      </c>
      <c r="AC770" s="164"/>
      <c r="AE770" s="128">
        <f t="shared" si="337"/>
        <v>627.29999999999995</v>
      </c>
    </row>
    <row r="771" spans="1:31" ht="14.1" customHeight="1">
      <c r="A771" s="145">
        <v>773</v>
      </c>
      <c r="B771" s="662" t="s">
        <v>1240</v>
      </c>
      <c r="C771" s="663">
        <v>1</v>
      </c>
      <c r="D771" s="664" t="s">
        <v>903</v>
      </c>
      <c r="E771" s="663" t="s">
        <v>806</v>
      </c>
      <c r="F771" s="663" t="s">
        <v>822</v>
      </c>
      <c r="G771" s="662">
        <v>2</v>
      </c>
      <c r="H771" s="662" t="s">
        <v>807</v>
      </c>
      <c r="I771" s="665" t="s">
        <v>17</v>
      </c>
      <c r="J771" s="663" t="s">
        <v>823</v>
      </c>
      <c r="K771" s="666">
        <v>1.5</v>
      </c>
      <c r="L771" s="483">
        <v>1</v>
      </c>
      <c r="M771" s="483">
        <v>1</v>
      </c>
      <c r="N771" s="667"/>
      <c r="O771" s="667"/>
      <c r="P771" s="670">
        <v>255</v>
      </c>
      <c r="Q771" s="670"/>
      <c r="R771" s="161"/>
      <c r="S771" s="161"/>
      <c r="T771" s="162" t="e">
        <f t="shared" si="330"/>
        <v>#DIV/0!</v>
      </c>
      <c r="U771" s="162">
        <f t="shared" si="331"/>
        <v>0</v>
      </c>
      <c r="V771" s="162">
        <f t="shared" si="332"/>
        <v>0</v>
      </c>
      <c r="W771" s="162">
        <f t="shared" si="333"/>
        <v>0</v>
      </c>
      <c r="X771" s="163">
        <f>IF(P771="nio",0,IF(P771&gt;0,VLOOKUP(I771,'3-Productie normen'!A:N,VLOOKUP(P771,'3-Productie normen'!Q:R,2,FALSE),FALSE)))</f>
        <v>0</v>
      </c>
      <c r="Y771" s="163">
        <f t="shared" si="334"/>
        <v>0</v>
      </c>
      <c r="Z771" s="163">
        <f t="shared" si="335"/>
        <v>0</v>
      </c>
      <c r="AA771" s="163">
        <f t="shared" si="336"/>
        <v>0</v>
      </c>
      <c r="AB771" s="164" t="str">
        <f>VLOOKUP(I771,'3-Productie normen'!A:N,10,FALSE)</f>
        <v>S</v>
      </c>
      <c r="AC771" s="164"/>
      <c r="AE771" s="128">
        <f t="shared" si="337"/>
        <v>382.5</v>
      </c>
    </row>
    <row r="772" spans="1:31" ht="14.1" customHeight="1">
      <c r="A772" s="145">
        <v>774</v>
      </c>
      <c r="B772" s="662" t="s">
        <v>1240</v>
      </c>
      <c r="C772" s="663">
        <v>1</v>
      </c>
      <c r="D772" s="664" t="s">
        <v>731</v>
      </c>
      <c r="E772" s="663" t="s">
        <v>826</v>
      </c>
      <c r="F772" s="663" t="s">
        <v>873</v>
      </c>
      <c r="G772" s="662">
        <v>1</v>
      </c>
      <c r="H772" s="662" t="s">
        <v>828</v>
      </c>
      <c r="I772" s="665" t="s">
        <v>1236</v>
      </c>
      <c r="J772" s="663" t="s">
        <v>811</v>
      </c>
      <c r="K772" s="666">
        <v>6.26</v>
      </c>
      <c r="L772" s="483">
        <v>1</v>
      </c>
      <c r="M772" s="483">
        <v>1</v>
      </c>
      <c r="N772" s="667"/>
      <c r="O772" s="667"/>
      <c r="P772" s="670" t="s">
        <v>1235</v>
      </c>
      <c r="Q772" s="670"/>
      <c r="R772" s="161"/>
      <c r="S772" s="161"/>
      <c r="T772" s="162">
        <f t="shared" si="330"/>
        <v>0</v>
      </c>
      <c r="U772" s="162">
        <f t="shared" si="331"/>
        <v>0</v>
      </c>
      <c r="V772" s="162">
        <f t="shared" si="332"/>
        <v>0</v>
      </c>
      <c r="W772" s="162">
        <f t="shared" si="333"/>
        <v>0</v>
      </c>
      <c r="X772" s="163">
        <f>IF(P772="nio",0,IF(P772&gt;0,VLOOKUP(I772,'3-Productie normen'!A:N,VLOOKUP(P772,'3-Productie normen'!Q:R,2,FALSE),FALSE)))</f>
        <v>0</v>
      </c>
      <c r="Y772" s="163">
        <f t="shared" si="334"/>
        <v>0</v>
      </c>
      <c r="Z772" s="163">
        <f t="shared" si="335"/>
        <v>0</v>
      </c>
      <c r="AA772" s="163">
        <f t="shared" si="336"/>
        <v>0</v>
      </c>
      <c r="AB772" s="164" t="str">
        <f>VLOOKUP(I772,'3-Productie normen'!A:N,10,FALSE)</f>
        <v>nvt</v>
      </c>
      <c r="AC772" s="164"/>
      <c r="AE772" s="128">
        <f t="shared" si="337"/>
        <v>0</v>
      </c>
    </row>
    <row r="773" spans="1:31" ht="14.1" customHeight="1">
      <c r="A773" s="145">
        <v>775</v>
      </c>
      <c r="B773" s="662" t="s">
        <v>1240</v>
      </c>
      <c r="C773" s="663">
        <v>1</v>
      </c>
      <c r="D773" s="664" t="s">
        <v>904</v>
      </c>
      <c r="E773" s="663" t="s">
        <v>826</v>
      </c>
      <c r="F773" s="663" t="s">
        <v>873</v>
      </c>
      <c r="G773" s="662">
        <v>1</v>
      </c>
      <c r="H773" s="662" t="s">
        <v>828</v>
      </c>
      <c r="I773" s="665" t="s">
        <v>1236</v>
      </c>
      <c r="J773" s="663" t="s">
        <v>811</v>
      </c>
      <c r="K773" s="666">
        <v>8.5500000000000007</v>
      </c>
      <c r="L773" s="483">
        <v>1</v>
      </c>
      <c r="M773" s="483">
        <v>1</v>
      </c>
      <c r="N773" s="667"/>
      <c r="O773" s="667"/>
      <c r="P773" s="670" t="s">
        <v>1235</v>
      </c>
      <c r="Q773" s="670"/>
      <c r="R773" s="161"/>
      <c r="S773" s="161"/>
      <c r="T773" s="162">
        <f t="shared" si="330"/>
        <v>0</v>
      </c>
      <c r="U773" s="162">
        <f t="shared" si="331"/>
        <v>0</v>
      </c>
      <c r="V773" s="162">
        <f t="shared" si="332"/>
        <v>0</v>
      </c>
      <c r="W773" s="162">
        <f t="shared" si="333"/>
        <v>0</v>
      </c>
      <c r="X773" s="163">
        <f>IF(P773="nio",0,IF(P773&gt;0,VLOOKUP(I773,'3-Productie normen'!A:N,VLOOKUP(P773,'3-Productie normen'!Q:R,2,FALSE),FALSE)))</f>
        <v>0</v>
      </c>
      <c r="Y773" s="163">
        <f t="shared" si="334"/>
        <v>0</v>
      </c>
      <c r="Z773" s="163">
        <f t="shared" si="335"/>
        <v>0</v>
      </c>
      <c r="AA773" s="163">
        <f t="shared" si="336"/>
        <v>0</v>
      </c>
      <c r="AB773" s="164" t="str">
        <f>VLOOKUP(I773,'3-Productie normen'!A:N,10,FALSE)</f>
        <v>nvt</v>
      </c>
      <c r="AC773" s="164"/>
      <c r="AE773" s="128">
        <f t="shared" si="337"/>
        <v>0</v>
      </c>
    </row>
    <row r="774" spans="1:31" ht="14.1" customHeight="1">
      <c r="A774" s="145">
        <v>776</v>
      </c>
      <c r="B774" s="662" t="s">
        <v>1240</v>
      </c>
      <c r="C774" s="663">
        <v>1</v>
      </c>
      <c r="D774" s="664" t="s">
        <v>905</v>
      </c>
      <c r="E774" s="663" t="s">
        <v>826</v>
      </c>
      <c r="F774" s="663" t="s">
        <v>873</v>
      </c>
      <c r="G774" s="662">
        <v>1</v>
      </c>
      <c r="H774" s="662" t="s">
        <v>828</v>
      </c>
      <c r="I774" s="665" t="s">
        <v>1236</v>
      </c>
      <c r="J774" s="663" t="s">
        <v>811</v>
      </c>
      <c r="K774" s="666">
        <v>2.4</v>
      </c>
      <c r="L774" s="483">
        <v>1</v>
      </c>
      <c r="M774" s="483">
        <v>1</v>
      </c>
      <c r="N774" s="667"/>
      <c r="O774" s="667"/>
      <c r="P774" s="670" t="s">
        <v>1235</v>
      </c>
      <c r="Q774" s="670"/>
      <c r="R774" s="161"/>
      <c r="S774" s="161"/>
      <c r="T774" s="162">
        <f t="shared" si="330"/>
        <v>0</v>
      </c>
      <c r="U774" s="162">
        <f t="shared" si="331"/>
        <v>0</v>
      </c>
      <c r="V774" s="162">
        <f t="shared" si="332"/>
        <v>0</v>
      </c>
      <c r="W774" s="162">
        <f t="shared" si="333"/>
        <v>0</v>
      </c>
      <c r="X774" s="163">
        <f>IF(P774="nio",0,IF(P774&gt;0,VLOOKUP(I774,'3-Productie normen'!A:N,VLOOKUP(P774,'3-Productie normen'!Q:R,2,FALSE),FALSE)))</f>
        <v>0</v>
      </c>
      <c r="Y774" s="163">
        <f t="shared" si="334"/>
        <v>0</v>
      </c>
      <c r="Z774" s="163">
        <f t="shared" si="335"/>
        <v>0</v>
      </c>
      <c r="AA774" s="163">
        <f t="shared" si="336"/>
        <v>0</v>
      </c>
      <c r="AB774" s="164" t="str">
        <f>VLOOKUP(I774,'3-Productie normen'!A:N,10,FALSE)</f>
        <v>nvt</v>
      </c>
      <c r="AC774" s="164"/>
      <c r="AE774" s="128">
        <f t="shared" si="337"/>
        <v>0</v>
      </c>
    </row>
    <row r="775" spans="1:31" ht="14.1" customHeight="1">
      <c r="A775" s="145">
        <v>777</v>
      </c>
      <c r="B775" s="662" t="s">
        <v>1240</v>
      </c>
      <c r="C775" s="663">
        <v>1</v>
      </c>
      <c r="D775" s="664" t="s">
        <v>906</v>
      </c>
      <c r="E775" s="663" t="s">
        <v>826</v>
      </c>
      <c r="F775" s="663" t="s">
        <v>873</v>
      </c>
      <c r="G775" s="662">
        <v>1</v>
      </c>
      <c r="H775" s="662" t="s">
        <v>828</v>
      </c>
      <c r="I775" s="665" t="s">
        <v>1236</v>
      </c>
      <c r="J775" s="663" t="s">
        <v>811</v>
      </c>
      <c r="K775" s="666">
        <v>2.4</v>
      </c>
      <c r="L775" s="483">
        <v>1</v>
      </c>
      <c r="M775" s="483">
        <v>1</v>
      </c>
      <c r="N775" s="667"/>
      <c r="O775" s="667"/>
      <c r="P775" s="670" t="s">
        <v>1235</v>
      </c>
      <c r="Q775" s="670"/>
      <c r="R775" s="161"/>
      <c r="S775" s="161"/>
      <c r="T775" s="162">
        <f t="shared" si="330"/>
        <v>0</v>
      </c>
      <c r="U775" s="162">
        <f t="shared" si="331"/>
        <v>0</v>
      </c>
      <c r="V775" s="162">
        <f t="shared" si="332"/>
        <v>0</v>
      </c>
      <c r="W775" s="162">
        <f t="shared" si="333"/>
        <v>0</v>
      </c>
      <c r="X775" s="163">
        <f>IF(P775="nio",0,IF(P775&gt;0,VLOOKUP(I775,'3-Productie normen'!A:N,VLOOKUP(P775,'3-Productie normen'!Q:R,2,FALSE),FALSE)))</f>
        <v>0</v>
      </c>
      <c r="Y775" s="163">
        <f t="shared" si="334"/>
        <v>0</v>
      </c>
      <c r="Z775" s="163">
        <f t="shared" si="335"/>
        <v>0</v>
      </c>
      <c r="AA775" s="163">
        <f t="shared" si="336"/>
        <v>0</v>
      </c>
      <c r="AB775" s="164" t="str">
        <f>VLOOKUP(I775,'3-Productie normen'!A:N,10,FALSE)</f>
        <v>nvt</v>
      </c>
      <c r="AC775" s="164"/>
      <c r="AE775" s="128">
        <f t="shared" si="337"/>
        <v>0</v>
      </c>
    </row>
    <row r="776" spans="1:31" ht="14.1" customHeight="1">
      <c r="A776" s="145">
        <v>778</v>
      </c>
      <c r="B776" s="662" t="s">
        <v>1240</v>
      </c>
      <c r="C776" s="663">
        <v>1</v>
      </c>
      <c r="D776" s="664" t="s">
        <v>907</v>
      </c>
      <c r="E776" s="663" t="s">
        <v>826</v>
      </c>
      <c r="F776" s="663" t="s">
        <v>873</v>
      </c>
      <c r="G776" s="662">
        <v>1</v>
      </c>
      <c r="H776" s="662" t="s">
        <v>828</v>
      </c>
      <c r="I776" s="665" t="s">
        <v>1236</v>
      </c>
      <c r="J776" s="663" t="s">
        <v>811</v>
      </c>
      <c r="K776" s="666">
        <v>2.4</v>
      </c>
      <c r="L776" s="483">
        <v>1</v>
      </c>
      <c r="M776" s="483">
        <v>1</v>
      </c>
      <c r="N776" s="667"/>
      <c r="O776" s="667"/>
      <c r="P776" s="670" t="s">
        <v>1235</v>
      </c>
      <c r="Q776" s="670"/>
      <c r="R776" s="161"/>
      <c r="S776" s="161"/>
      <c r="T776" s="162">
        <f t="shared" si="330"/>
        <v>0</v>
      </c>
      <c r="U776" s="162">
        <f t="shared" si="331"/>
        <v>0</v>
      </c>
      <c r="V776" s="162">
        <f t="shared" si="332"/>
        <v>0</v>
      </c>
      <c r="W776" s="162">
        <f t="shared" si="333"/>
        <v>0</v>
      </c>
      <c r="X776" s="163">
        <f>IF(P776="nio",0,IF(P776&gt;0,VLOOKUP(I776,'3-Productie normen'!A:N,VLOOKUP(P776,'3-Productie normen'!Q:R,2,FALSE),FALSE)))</f>
        <v>0</v>
      </c>
      <c r="Y776" s="163">
        <f t="shared" si="334"/>
        <v>0</v>
      </c>
      <c r="Z776" s="163">
        <f t="shared" si="335"/>
        <v>0</v>
      </c>
      <c r="AA776" s="163">
        <f t="shared" si="336"/>
        <v>0</v>
      </c>
      <c r="AB776" s="164" t="str">
        <f>VLOOKUP(I776,'3-Productie normen'!A:N,10,FALSE)</f>
        <v>nvt</v>
      </c>
      <c r="AC776" s="164"/>
      <c r="AE776" s="128">
        <f t="shared" si="337"/>
        <v>0</v>
      </c>
    </row>
    <row r="777" spans="1:31" ht="14.1" customHeight="1">
      <c r="A777" s="145">
        <v>779</v>
      </c>
      <c r="B777" s="662" t="s">
        <v>1240</v>
      </c>
      <c r="C777" s="663">
        <v>1</v>
      </c>
      <c r="D777" s="664" t="s">
        <v>908</v>
      </c>
      <c r="E777" s="663" t="s">
        <v>826</v>
      </c>
      <c r="F777" s="663" t="s">
        <v>873</v>
      </c>
      <c r="G777" s="662">
        <v>1</v>
      </c>
      <c r="H777" s="662" t="s">
        <v>828</v>
      </c>
      <c r="I777" s="665" t="s">
        <v>1236</v>
      </c>
      <c r="J777" s="663" t="s">
        <v>811</v>
      </c>
      <c r="K777" s="666">
        <v>2.39</v>
      </c>
      <c r="L777" s="483">
        <v>1</v>
      </c>
      <c r="M777" s="483">
        <v>1</v>
      </c>
      <c r="N777" s="667"/>
      <c r="O777" s="667"/>
      <c r="P777" s="670" t="s">
        <v>1235</v>
      </c>
      <c r="Q777" s="670"/>
      <c r="R777" s="161"/>
      <c r="S777" s="161"/>
      <c r="T777" s="162">
        <f t="shared" si="330"/>
        <v>0</v>
      </c>
      <c r="U777" s="162">
        <f t="shared" si="331"/>
        <v>0</v>
      </c>
      <c r="V777" s="162">
        <f t="shared" si="332"/>
        <v>0</v>
      </c>
      <c r="W777" s="162">
        <f t="shared" si="333"/>
        <v>0</v>
      </c>
      <c r="X777" s="163">
        <f>IF(P777="nio",0,IF(P777&gt;0,VLOOKUP(I777,'3-Productie normen'!A:N,VLOOKUP(P777,'3-Productie normen'!Q:R,2,FALSE),FALSE)))</f>
        <v>0</v>
      </c>
      <c r="Y777" s="163">
        <f t="shared" si="334"/>
        <v>0</v>
      </c>
      <c r="Z777" s="163">
        <f t="shared" si="335"/>
        <v>0</v>
      </c>
      <c r="AA777" s="163">
        <f t="shared" si="336"/>
        <v>0</v>
      </c>
      <c r="AB777" s="164" t="str">
        <f>VLOOKUP(I777,'3-Productie normen'!A:N,10,FALSE)</f>
        <v>nvt</v>
      </c>
      <c r="AC777" s="164"/>
      <c r="AE777" s="128">
        <f t="shared" si="337"/>
        <v>0</v>
      </c>
    </row>
    <row r="778" spans="1:31" ht="14.1" customHeight="1">
      <c r="A778" s="145">
        <v>780</v>
      </c>
      <c r="B778" s="662" t="s">
        <v>1240</v>
      </c>
      <c r="C778" s="663">
        <v>1</v>
      </c>
      <c r="D778" s="664" t="s">
        <v>909</v>
      </c>
      <c r="E778" s="663" t="s">
        <v>826</v>
      </c>
      <c r="F778" s="663" t="s">
        <v>873</v>
      </c>
      <c r="G778" s="662">
        <v>1</v>
      </c>
      <c r="H778" s="662" t="s">
        <v>828</v>
      </c>
      <c r="I778" s="665" t="s">
        <v>1236</v>
      </c>
      <c r="J778" s="663" t="s">
        <v>811</v>
      </c>
      <c r="K778" s="666">
        <v>2.39</v>
      </c>
      <c r="L778" s="483">
        <v>1</v>
      </c>
      <c r="M778" s="483">
        <v>1</v>
      </c>
      <c r="N778" s="667"/>
      <c r="O778" s="667"/>
      <c r="P778" s="670" t="s">
        <v>1235</v>
      </c>
      <c r="Q778" s="670"/>
      <c r="R778" s="161"/>
      <c r="S778" s="161"/>
      <c r="T778" s="162">
        <f t="shared" si="330"/>
        <v>0</v>
      </c>
      <c r="U778" s="162">
        <f t="shared" si="331"/>
        <v>0</v>
      </c>
      <c r="V778" s="162">
        <f t="shared" si="332"/>
        <v>0</v>
      </c>
      <c r="W778" s="162">
        <f t="shared" si="333"/>
        <v>0</v>
      </c>
      <c r="X778" s="163">
        <f>IF(P778="nio",0,IF(P778&gt;0,VLOOKUP(I778,'3-Productie normen'!A:N,VLOOKUP(P778,'3-Productie normen'!Q:R,2,FALSE),FALSE)))</f>
        <v>0</v>
      </c>
      <c r="Y778" s="163">
        <f t="shared" si="334"/>
        <v>0</v>
      </c>
      <c r="Z778" s="163">
        <f t="shared" si="335"/>
        <v>0</v>
      </c>
      <c r="AA778" s="163">
        <f t="shared" si="336"/>
        <v>0</v>
      </c>
      <c r="AB778" s="164" t="str">
        <f>VLOOKUP(I778,'3-Productie normen'!A:N,10,FALSE)</f>
        <v>nvt</v>
      </c>
      <c r="AC778" s="164"/>
      <c r="AE778" s="128">
        <f t="shared" si="337"/>
        <v>0</v>
      </c>
    </row>
    <row r="779" spans="1:31" ht="14.1" customHeight="1">
      <c r="A779" s="145">
        <v>781</v>
      </c>
      <c r="B779" s="662" t="s">
        <v>1240</v>
      </c>
      <c r="C779" s="663">
        <v>1</v>
      </c>
      <c r="D779" s="664" t="s">
        <v>910</v>
      </c>
      <c r="E779" s="663" t="s">
        <v>826</v>
      </c>
      <c r="F779" s="663" t="s">
        <v>873</v>
      </c>
      <c r="G779" s="662">
        <v>1</v>
      </c>
      <c r="H779" s="662" t="s">
        <v>828</v>
      </c>
      <c r="I779" s="665" t="s">
        <v>1236</v>
      </c>
      <c r="J779" s="663" t="s">
        <v>811</v>
      </c>
      <c r="K779" s="666">
        <v>2.4</v>
      </c>
      <c r="L779" s="483">
        <v>1</v>
      </c>
      <c r="M779" s="483">
        <v>1</v>
      </c>
      <c r="N779" s="667"/>
      <c r="O779" s="667"/>
      <c r="P779" s="670" t="s">
        <v>1235</v>
      </c>
      <c r="Q779" s="670"/>
      <c r="R779" s="161"/>
      <c r="S779" s="161"/>
      <c r="T779" s="162">
        <f t="shared" si="330"/>
        <v>0</v>
      </c>
      <c r="U779" s="162">
        <f t="shared" si="331"/>
        <v>0</v>
      </c>
      <c r="V779" s="162">
        <f t="shared" si="332"/>
        <v>0</v>
      </c>
      <c r="W779" s="162">
        <f t="shared" si="333"/>
        <v>0</v>
      </c>
      <c r="X779" s="163">
        <f>IF(P779="nio",0,IF(P779&gt;0,VLOOKUP(I779,'3-Productie normen'!A:N,VLOOKUP(P779,'3-Productie normen'!Q:R,2,FALSE),FALSE)))</f>
        <v>0</v>
      </c>
      <c r="Y779" s="163">
        <f t="shared" si="334"/>
        <v>0</v>
      </c>
      <c r="Z779" s="163">
        <f t="shared" si="335"/>
        <v>0</v>
      </c>
      <c r="AA779" s="163">
        <f t="shared" si="336"/>
        <v>0</v>
      </c>
      <c r="AB779" s="164" t="str">
        <f>VLOOKUP(I779,'3-Productie normen'!A:N,10,FALSE)</f>
        <v>nvt</v>
      </c>
      <c r="AC779" s="164"/>
      <c r="AE779" s="128">
        <f t="shared" si="337"/>
        <v>0</v>
      </c>
    </row>
    <row r="780" spans="1:31" ht="14.1" customHeight="1">
      <c r="A780" s="145">
        <v>782</v>
      </c>
      <c r="B780" s="662" t="s">
        <v>1240</v>
      </c>
      <c r="C780" s="663">
        <v>2</v>
      </c>
      <c r="D780" s="664" t="s">
        <v>911</v>
      </c>
      <c r="E780" s="663" t="s">
        <v>826</v>
      </c>
      <c r="F780" s="663" t="s">
        <v>865</v>
      </c>
      <c r="G780" s="662">
        <v>1</v>
      </c>
      <c r="H780" s="662" t="s">
        <v>828</v>
      </c>
      <c r="I780" s="167" t="s">
        <v>810</v>
      </c>
      <c r="J780" s="663" t="s">
        <v>1314</v>
      </c>
      <c r="K780" s="666">
        <v>13.24</v>
      </c>
      <c r="L780" s="483">
        <v>1</v>
      </c>
      <c r="M780" s="483">
        <v>1</v>
      </c>
      <c r="N780" s="667"/>
      <c r="O780" s="667"/>
      <c r="P780" s="670" t="s">
        <v>1235</v>
      </c>
      <c r="Q780" s="670"/>
      <c r="R780" s="161"/>
      <c r="S780" s="161"/>
      <c r="T780" s="162">
        <f t="shared" si="330"/>
        <v>0</v>
      </c>
      <c r="U780" s="162">
        <f t="shared" si="331"/>
        <v>0</v>
      </c>
      <c r="V780" s="162">
        <f t="shared" si="332"/>
        <v>0</v>
      </c>
      <c r="W780" s="162">
        <f t="shared" si="333"/>
        <v>0</v>
      </c>
      <c r="X780" s="163">
        <f>IF(P780="nio",0,IF(P780&gt;0,VLOOKUP(I780,'3-Productie normen'!A:N,VLOOKUP(P780,'3-Productie normen'!Q:R,2,FALSE),FALSE)))</f>
        <v>0</v>
      </c>
      <c r="Y780" s="163">
        <f t="shared" si="334"/>
        <v>0</v>
      </c>
      <c r="Z780" s="163">
        <f t="shared" si="335"/>
        <v>0</v>
      </c>
      <c r="AA780" s="163">
        <f t="shared" si="336"/>
        <v>0</v>
      </c>
      <c r="AB780" s="164" t="str">
        <f>VLOOKUP(I780,'3-Productie normen'!A:N,10,FALSE)</f>
        <v>nvt</v>
      </c>
      <c r="AC780" s="164"/>
      <c r="AE780" s="128">
        <f t="shared" si="337"/>
        <v>0</v>
      </c>
    </row>
    <row r="781" spans="1:31" ht="14.1" customHeight="1">
      <c r="A781" s="145">
        <v>783</v>
      </c>
      <c r="B781" s="662" t="s">
        <v>1240</v>
      </c>
      <c r="C781" s="663">
        <v>2</v>
      </c>
      <c r="D781" s="664" t="s">
        <v>912</v>
      </c>
      <c r="E781" s="663" t="s">
        <v>826</v>
      </c>
      <c r="F781" s="663" t="s">
        <v>865</v>
      </c>
      <c r="G781" s="662">
        <v>1</v>
      </c>
      <c r="H781" s="662" t="s">
        <v>828</v>
      </c>
      <c r="I781" s="665" t="s">
        <v>773</v>
      </c>
      <c r="J781" s="663" t="s">
        <v>1314</v>
      </c>
      <c r="K781" s="666">
        <v>36.44</v>
      </c>
      <c r="L781" s="483">
        <v>1</v>
      </c>
      <c r="M781" s="483">
        <v>1</v>
      </c>
      <c r="N781" s="667"/>
      <c r="O781" s="667"/>
      <c r="P781" s="670">
        <v>255</v>
      </c>
      <c r="Q781" s="670"/>
      <c r="R781" s="161"/>
      <c r="S781" s="161"/>
      <c r="T781" s="162" t="e">
        <f t="shared" si="330"/>
        <v>#DIV/0!</v>
      </c>
      <c r="U781" s="162">
        <f t="shared" si="331"/>
        <v>0</v>
      </c>
      <c r="V781" s="162">
        <f t="shared" si="332"/>
        <v>0</v>
      </c>
      <c r="W781" s="162">
        <f t="shared" si="333"/>
        <v>0</v>
      </c>
      <c r="X781" s="163">
        <f>IF(P781="nio",0,IF(P781&gt;0,VLOOKUP(I781,'3-Productie normen'!A:N,VLOOKUP(P781,'3-Productie normen'!Q:R,2,FALSE),FALSE)))</f>
        <v>0</v>
      </c>
      <c r="Y781" s="163">
        <f t="shared" si="334"/>
        <v>0</v>
      </c>
      <c r="Z781" s="163">
        <f t="shared" si="335"/>
        <v>0</v>
      </c>
      <c r="AA781" s="163">
        <f t="shared" si="336"/>
        <v>0</v>
      </c>
      <c r="AB781" s="164" t="str">
        <f>VLOOKUP(I781,'3-Productie normen'!A:N,10,FALSE)</f>
        <v>V</v>
      </c>
      <c r="AC781" s="164"/>
      <c r="AE781" s="128">
        <f t="shared" si="337"/>
        <v>9292.1999999999989</v>
      </c>
    </row>
    <row r="782" spans="1:31" ht="14.1" customHeight="1">
      <c r="A782" s="145">
        <v>784</v>
      </c>
      <c r="B782" s="662" t="s">
        <v>1240</v>
      </c>
      <c r="C782" s="663">
        <v>2</v>
      </c>
      <c r="D782" s="664" t="s">
        <v>913</v>
      </c>
      <c r="E782" s="663" t="s">
        <v>399</v>
      </c>
      <c r="F782" s="663" t="s">
        <v>834</v>
      </c>
      <c r="G782" s="662">
        <v>99999999</v>
      </c>
      <c r="H782" s="662" t="s">
        <v>887</v>
      </c>
      <c r="I782" s="167" t="s">
        <v>810</v>
      </c>
      <c r="J782" s="663" t="s">
        <v>1314</v>
      </c>
      <c r="K782" s="666">
        <v>56.42</v>
      </c>
      <c r="L782" s="483">
        <v>1</v>
      </c>
      <c r="M782" s="483">
        <v>1</v>
      </c>
      <c r="N782" s="667"/>
      <c r="O782" s="667"/>
      <c r="P782" s="670" t="s">
        <v>1235</v>
      </c>
      <c r="Q782" s="670"/>
      <c r="R782" s="161"/>
      <c r="S782" s="161"/>
      <c r="T782" s="162">
        <f t="shared" si="330"/>
        <v>0</v>
      </c>
      <c r="U782" s="162">
        <f t="shared" si="331"/>
        <v>0</v>
      </c>
      <c r="V782" s="162">
        <f t="shared" si="332"/>
        <v>0</v>
      </c>
      <c r="W782" s="162">
        <f t="shared" si="333"/>
        <v>0</v>
      </c>
      <c r="X782" s="163">
        <f>IF(P782="nio",0,IF(P782&gt;0,VLOOKUP(I782,'3-Productie normen'!A:N,VLOOKUP(P782,'3-Productie normen'!Q:R,2,FALSE),FALSE)))</f>
        <v>0</v>
      </c>
      <c r="Y782" s="163">
        <f t="shared" si="334"/>
        <v>0</v>
      </c>
      <c r="Z782" s="163">
        <f t="shared" si="335"/>
        <v>0</v>
      </c>
      <c r="AA782" s="163">
        <f t="shared" si="336"/>
        <v>0</v>
      </c>
      <c r="AB782" s="164" t="str">
        <f>VLOOKUP(I782,'3-Productie normen'!A:N,10,FALSE)</f>
        <v>nvt</v>
      </c>
      <c r="AC782" s="164"/>
      <c r="AE782" s="128">
        <f t="shared" si="337"/>
        <v>0</v>
      </c>
    </row>
    <row r="783" spans="1:31" ht="14.1" customHeight="1">
      <c r="A783" s="145">
        <v>785</v>
      </c>
      <c r="B783" s="662" t="s">
        <v>1240</v>
      </c>
      <c r="C783" s="663">
        <v>2</v>
      </c>
      <c r="D783" s="664" t="s">
        <v>914</v>
      </c>
      <c r="E783" s="663" t="s">
        <v>808</v>
      </c>
      <c r="F783" s="663" t="s">
        <v>808</v>
      </c>
      <c r="G783" s="662">
        <v>40531023</v>
      </c>
      <c r="H783" s="662" t="s">
        <v>889</v>
      </c>
      <c r="I783" s="665" t="s">
        <v>771</v>
      </c>
      <c r="J783" s="663" t="s">
        <v>1314</v>
      </c>
      <c r="K783" s="666">
        <v>40.85</v>
      </c>
      <c r="L783" s="483">
        <v>1</v>
      </c>
      <c r="M783" s="483">
        <v>1</v>
      </c>
      <c r="N783" s="667"/>
      <c r="O783" s="667"/>
      <c r="P783" s="670">
        <v>104</v>
      </c>
      <c r="Q783" s="670"/>
      <c r="R783" s="161"/>
      <c r="S783" s="161"/>
      <c r="T783" s="162" t="e">
        <f t="shared" si="330"/>
        <v>#DIV/0!</v>
      </c>
      <c r="U783" s="162">
        <f t="shared" si="331"/>
        <v>0</v>
      </c>
      <c r="V783" s="162">
        <f t="shared" si="332"/>
        <v>0</v>
      </c>
      <c r="W783" s="162">
        <f t="shared" si="333"/>
        <v>0</v>
      </c>
      <c r="X783" s="163">
        <f>IF(P783="nio",0,IF(P783&gt;0,VLOOKUP(I783,'3-Productie normen'!A:N,VLOOKUP(P783,'3-Productie normen'!Q:R,2,FALSE),FALSE)))</f>
        <v>0</v>
      </c>
      <c r="Y783" s="163">
        <f t="shared" si="334"/>
        <v>0</v>
      </c>
      <c r="Z783" s="163">
        <f t="shared" si="335"/>
        <v>0</v>
      </c>
      <c r="AA783" s="163">
        <f t="shared" si="336"/>
        <v>0</v>
      </c>
      <c r="AB783" s="164" t="str">
        <f>VLOOKUP(I783,'3-Productie normen'!A:N,10,FALSE)</f>
        <v>SP</v>
      </c>
      <c r="AC783" s="164"/>
      <c r="AE783" s="128">
        <f t="shared" si="337"/>
        <v>4248.4000000000005</v>
      </c>
    </row>
    <row r="784" spans="1:31" ht="14.1" customHeight="1">
      <c r="A784" s="145">
        <v>786</v>
      </c>
      <c r="B784" s="662" t="s">
        <v>1240</v>
      </c>
      <c r="C784" s="663">
        <v>2</v>
      </c>
      <c r="D784" s="664" t="s">
        <v>915</v>
      </c>
      <c r="E784" s="663" t="s">
        <v>315</v>
      </c>
      <c r="F784" s="663" t="s">
        <v>315</v>
      </c>
      <c r="G784" s="662">
        <v>40531023</v>
      </c>
      <c r="H784" s="662" t="s">
        <v>889</v>
      </c>
      <c r="I784" s="665" t="s">
        <v>769</v>
      </c>
      <c r="J784" s="663" t="s">
        <v>1314</v>
      </c>
      <c r="K784" s="666">
        <v>14.04</v>
      </c>
      <c r="L784" s="483">
        <v>1</v>
      </c>
      <c r="M784" s="483">
        <v>1</v>
      </c>
      <c r="N784" s="667"/>
      <c r="O784" s="667"/>
      <c r="P784" s="670">
        <v>104</v>
      </c>
      <c r="Q784" s="670"/>
      <c r="R784" s="161"/>
      <c r="S784" s="161"/>
      <c r="T784" s="162" t="e">
        <f t="shared" si="330"/>
        <v>#DIV/0!</v>
      </c>
      <c r="U784" s="162">
        <f t="shared" si="331"/>
        <v>0</v>
      </c>
      <c r="V784" s="162">
        <f t="shared" si="332"/>
        <v>0</v>
      </c>
      <c r="W784" s="162">
        <f t="shared" si="333"/>
        <v>0</v>
      </c>
      <c r="X784" s="163">
        <f>IF(P784="nio",0,IF(P784&gt;0,VLOOKUP(I784,'3-Productie normen'!A:N,VLOOKUP(P784,'3-Productie normen'!Q:R,2,FALSE),FALSE)))</f>
        <v>0</v>
      </c>
      <c r="Y784" s="163">
        <f t="shared" si="334"/>
        <v>0</v>
      </c>
      <c r="Z784" s="163">
        <f t="shared" si="335"/>
        <v>0</v>
      </c>
      <c r="AA784" s="163">
        <f t="shared" si="336"/>
        <v>0</v>
      </c>
      <c r="AB784" s="164" t="str">
        <f>VLOOKUP(I784,'3-Productie normen'!A:N,10,FALSE)</f>
        <v>B</v>
      </c>
      <c r="AC784" s="164"/>
      <c r="AE784" s="128">
        <f t="shared" si="337"/>
        <v>1460.1599999999999</v>
      </c>
    </row>
    <row r="785" spans="1:31" ht="14.1" customHeight="1">
      <c r="A785" s="145">
        <v>787</v>
      </c>
      <c r="B785" s="662" t="s">
        <v>1240</v>
      </c>
      <c r="C785" s="663">
        <v>2</v>
      </c>
      <c r="D785" s="664" t="s">
        <v>916</v>
      </c>
      <c r="E785" s="663" t="s">
        <v>806</v>
      </c>
      <c r="F785" s="663" t="s">
        <v>822</v>
      </c>
      <c r="G785" s="662">
        <v>2</v>
      </c>
      <c r="H785" s="662" t="s">
        <v>807</v>
      </c>
      <c r="I785" s="665" t="s">
        <v>17</v>
      </c>
      <c r="J785" s="663" t="s">
        <v>823</v>
      </c>
      <c r="K785" s="666">
        <v>14.89</v>
      </c>
      <c r="L785" s="483">
        <v>1</v>
      </c>
      <c r="M785" s="483">
        <v>1</v>
      </c>
      <c r="N785" s="667"/>
      <c r="O785" s="667"/>
      <c r="P785" s="670">
        <v>255</v>
      </c>
      <c r="Q785" s="670"/>
      <c r="R785" s="161"/>
      <c r="S785" s="161"/>
      <c r="T785" s="162" t="e">
        <f t="shared" si="330"/>
        <v>#DIV/0!</v>
      </c>
      <c r="U785" s="162">
        <f t="shared" si="331"/>
        <v>0</v>
      </c>
      <c r="V785" s="162">
        <f t="shared" si="332"/>
        <v>0</v>
      </c>
      <c r="W785" s="162">
        <f t="shared" si="333"/>
        <v>0</v>
      </c>
      <c r="X785" s="163">
        <f>IF(P785="nio",0,IF(P785&gt;0,VLOOKUP(I785,'3-Productie normen'!A:N,VLOOKUP(P785,'3-Productie normen'!Q:R,2,FALSE),FALSE)))</f>
        <v>0</v>
      </c>
      <c r="Y785" s="163">
        <f t="shared" si="334"/>
        <v>0</v>
      </c>
      <c r="Z785" s="163">
        <f t="shared" si="335"/>
        <v>0</v>
      </c>
      <c r="AA785" s="163">
        <f t="shared" si="336"/>
        <v>0</v>
      </c>
      <c r="AB785" s="164" t="str">
        <f>VLOOKUP(I785,'3-Productie normen'!A:N,10,FALSE)</f>
        <v>S</v>
      </c>
      <c r="AC785" s="164"/>
      <c r="AE785" s="128">
        <f t="shared" si="337"/>
        <v>3796.9500000000003</v>
      </c>
    </row>
    <row r="786" spans="1:31" ht="14.1" customHeight="1">
      <c r="A786" s="145">
        <v>788</v>
      </c>
      <c r="B786" s="662" t="s">
        <v>1240</v>
      </c>
      <c r="C786" s="663">
        <v>2</v>
      </c>
      <c r="D786" s="664" t="s">
        <v>917</v>
      </c>
      <c r="E786" s="663" t="s">
        <v>808</v>
      </c>
      <c r="F786" s="663" t="s">
        <v>808</v>
      </c>
      <c r="G786" s="662">
        <v>40531023</v>
      </c>
      <c r="H786" s="662" t="s">
        <v>889</v>
      </c>
      <c r="I786" s="665" t="s">
        <v>771</v>
      </c>
      <c r="J786" s="663" t="s">
        <v>1314</v>
      </c>
      <c r="K786" s="666">
        <v>80.97</v>
      </c>
      <c r="L786" s="483">
        <v>1</v>
      </c>
      <c r="M786" s="483">
        <v>1</v>
      </c>
      <c r="N786" s="667"/>
      <c r="O786" s="667"/>
      <c r="P786" s="670">
        <v>104</v>
      </c>
      <c r="Q786" s="670"/>
      <c r="R786" s="161"/>
      <c r="S786" s="161"/>
      <c r="T786" s="162" t="e">
        <f t="shared" si="330"/>
        <v>#DIV/0!</v>
      </c>
      <c r="U786" s="162">
        <f t="shared" si="331"/>
        <v>0</v>
      </c>
      <c r="V786" s="162">
        <f t="shared" si="332"/>
        <v>0</v>
      </c>
      <c r="W786" s="162">
        <f t="shared" si="333"/>
        <v>0</v>
      </c>
      <c r="X786" s="163">
        <f>IF(P786="nio",0,IF(P786&gt;0,VLOOKUP(I786,'3-Productie normen'!A:N,VLOOKUP(P786,'3-Productie normen'!Q:R,2,FALSE),FALSE)))</f>
        <v>0</v>
      </c>
      <c r="Y786" s="163">
        <f t="shared" si="334"/>
        <v>0</v>
      </c>
      <c r="Z786" s="163">
        <f t="shared" si="335"/>
        <v>0</v>
      </c>
      <c r="AA786" s="163">
        <f t="shared" si="336"/>
        <v>0</v>
      </c>
      <c r="AB786" s="164" t="str">
        <f>VLOOKUP(I786,'3-Productie normen'!A:N,10,FALSE)</f>
        <v>SP</v>
      </c>
      <c r="AC786" s="164"/>
      <c r="AE786" s="128">
        <f t="shared" si="337"/>
        <v>8420.8799999999992</v>
      </c>
    </row>
    <row r="787" spans="1:31" ht="14.1" customHeight="1">
      <c r="A787" s="145">
        <v>789</v>
      </c>
      <c r="B787" s="662" t="s">
        <v>1240</v>
      </c>
      <c r="C787" s="663">
        <v>2</v>
      </c>
      <c r="D787" s="664" t="s">
        <v>918</v>
      </c>
      <c r="E787" s="663" t="s">
        <v>808</v>
      </c>
      <c r="F787" s="663" t="s">
        <v>808</v>
      </c>
      <c r="G787" s="662">
        <v>40531023</v>
      </c>
      <c r="H787" s="662" t="s">
        <v>889</v>
      </c>
      <c r="I787" s="665" t="s">
        <v>771</v>
      </c>
      <c r="J787" s="663" t="s">
        <v>1314</v>
      </c>
      <c r="K787" s="666">
        <v>61.05</v>
      </c>
      <c r="L787" s="483">
        <v>1</v>
      </c>
      <c r="M787" s="483">
        <v>1</v>
      </c>
      <c r="N787" s="667"/>
      <c r="O787" s="667"/>
      <c r="P787" s="670">
        <v>104</v>
      </c>
      <c r="Q787" s="670"/>
      <c r="R787" s="161"/>
      <c r="S787" s="161"/>
      <c r="T787" s="162" t="e">
        <f t="shared" si="330"/>
        <v>#DIV/0!</v>
      </c>
      <c r="U787" s="162">
        <f t="shared" si="331"/>
        <v>0</v>
      </c>
      <c r="V787" s="162">
        <f t="shared" si="332"/>
        <v>0</v>
      </c>
      <c r="W787" s="162">
        <f t="shared" si="333"/>
        <v>0</v>
      </c>
      <c r="X787" s="163">
        <f>IF(P787="nio",0,IF(P787&gt;0,VLOOKUP(I787,'3-Productie normen'!A:N,VLOOKUP(P787,'3-Productie normen'!Q:R,2,FALSE),FALSE)))</f>
        <v>0</v>
      </c>
      <c r="Y787" s="163">
        <f t="shared" si="334"/>
        <v>0</v>
      </c>
      <c r="Z787" s="163">
        <f t="shared" si="335"/>
        <v>0</v>
      </c>
      <c r="AA787" s="163">
        <f t="shared" si="336"/>
        <v>0</v>
      </c>
      <c r="AB787" s="164" t="str">
        <f>VLOOKUP(I787,'3-Productie normen'!A:N,10,FALSE)</f>
        <v>SP</v>
      </c>
      <c r="AC787" s="164"/>
      <c r="AE787" s="128">
        <f t="shared" si="337"/>
        <v>6349.2</v>
      </c>
    </row>
    <row r="788" spans="1:31" ht="14.1" customHeight="1">
      <c r="A788" s="145">
        <v>790</v>
      </c>
      <c r="B788" s="662" t="s">
        <v>1240</v>
      </c>
      <c r="C788" s="663">
        <v>2</v>
      </c>
      <c r="D788" s="664" t="s">
        <v>919</v>
      </c>
      <c r="E788" s="663" t="s">
        <v>808</v>
      </c>
      <c r="F788" s="663" t="s">
        <v>808</v>
      </c>
      <c r="G788" s="662">
        <v>40531023</v>
      </c>
      <c r="H788" s="662" t="s">
        <v>889</v>
      </c>
      <c r="I788" s="665" t="s">
        <v>771</v>
      </c>
      <c r="J788" s="663" t="s">
        <v>1314</v>
      </c>
      <c r="K788" s="666">
        <v>17.71</v>
      </c>
      <c r="L788" s="483">
        <v>1</v>
      </c>
      <c r="M788" s="483">
        <v>1</v>
      </c>
      <c r="N788" s="667"/>
      <c r="O788" s="667"/>
      <c r="P788" s="670">
        <v>104</v>
      </c>
      <c r="Q788" s="670"/>
      <c r="R788" s="161"/>
      <c r="S788" s="161"/>
      <c r="T788" s="162" t="e">
        <f t="shared" si="330"/>
        <v>#DIV/0!</v>
      </c>
      <c r="U788" s="162">
        <f t="shared" si="331"/>
        <v>0</v>
      </c>
      <c r="V788" s="162">
        <f t="shared" si="332"/>
        <v>0</v>
      </c>
      <c r="W788" s="162">
        <f t="shared" si="333"/>
        <v>0</v>
      </c>
      <c r="X788" s="163">
        <f>IF(P788="nio",0,IF(P788&gt;0,VLOOKUP(I788,'3-Productie normen'!A:N,VLOOKUP(P788,'3-Productie normen'!Q:R,2,FALSE),FALSE)))</f>
        <v>0</v>
      </c>
      <c r="Y788" s="163">
        <f t="shared" si="334"/>
        <v>0</v>
      </c>
      <c r="Z788" s="163">
        <f t="shared" si="335"/>
        <v>0</v>
      </c>
      <c r="AA788" s="163">
        <f t="shared" si="336"/>
        <v>0</v>
      </c>
      <c r="AB788" s="164" t="str">
        <f>VLOOKUP(I788,'3-Productie normen'!A:N,10,FALSE)</f>
        <v>SP</v>
      </c>
      <c r="AC788" s="164"/>
      <c r="AE788" s="128">
        <f t="shared" si="337"/>
        <v>1841.8400000000001</v>
      </c>
    </row>
    <row r="789" spans="1:31" ht="14.1" customHeight="1">
      <c r="A789" s="145">
        <v>791</v>
      </c>
      <c r="B789" s="662" t="s">
        <v>1240</v>
      </c>
      <c r="C789" s="663">
        <v>2</v>
      </c>
      <c r="D789" s="664" t="s">
        <v>920</v>
      </c>
      <c r="E789" s="663" t="s">
        <v>808</v>
      </c>
      <c r="F789" s="663" t="s">
        <v>808</v>
      </c>
      <c r="G789" s="662">
        <v>40531023</v>
      </c>
      <c r="H789" s="662" t="s">
        <v>889</v>
      </c>
      <c r="I789" s="167" t="s">
        <v>810</v>
      </c>
      <c r="J789" s="663" t="s">
        <v>1314</v>
      </c>
      <c r="K789" s="666">
        <v>4.8</v>
      </c>
      <c r="L789" s="483">
        <v>1</v>
      </c>
      <c r="M789" s="483">
        <v>1</v>
      </c>
      <c r="N789" s="667"/>
      <c r="O789" s="667"/>
      <c r="P789" s="670" t="s">
        <v>1235</v>
      </c>
      <c r="Q789" s="670"/>
      <c r="R789" s="161"/>
      <c r="S789" s="161"/>
      <c r="T789" s="162">
        <f t="shared" si="330"/>
        <v>0</v>
      </c>
      <c r="U789" s="162">
        <f t="shared" si="331"/>
        <v>0</v>
      </c>
      <c r="V789" s="162">
        <f t="shared" si="332"/>
        <v>0</v>
      </c>
      <c r="W789" s="162">
        <f t="shared" si="333"/>
        <v>0</v>
      </c>
      <c r="X789" s="163">
        <f>IF(P789="nio",0,IF(P789&gt;0,VLOOKUP(I789,'3-Productie normen'!A:N,VLOOKUP(P789,'3-Productie normen'!Q:R,2,FALSE),FALSE)))</f>
        <v>0</v>
      </c>
      <c r="Y789" s="163">
        <f t="shared" si="334"/>
        <v>0</v>
      </c>
      <c r="Z789" s="163">
        <f t="shared" si="335"/>
        <v>0</v>
      </c>
      <c r="AA789" s="163">
        <f t="shared" si="336"/>
        <v>0</v>
      </c>
      <c r="AB789" s="164" t="str">
        <f>VLOOKUP(I789,'3-Productie normen'!A:N,10,FALSE)</f>
        <v>nvt</v>
      </c>
      <c r="AC789" s="164"/>
      <c r="AE789" s="128">
        <f t="shared" si="337"/>
        <v>0</v>
      </c>
    </row>
    <row r="790" spans="1:31" ht="14.1" customHeight="1">
      <c r="A790" s="145">
        <v>792</v>
      </c>
      <c r="B790" s="662" t="s">
        <v>1240</v>
      </c>
      <c r="C790" s="663">
        <v>2</v>
      </c>
      <c r="D790" s="664" t="s">
        <v>921</v>
      </c>
      <c r="E790" s="663" t="s">
        <v>808</v>
      </c>
      <c r="F790" s="663" t="s">
        <v>808</v>
      </c>
      <c r="G790" s="662">
        <v>40531023</v>
      </c>
      <c r="H790" s="662" t="s">
        <v>889</v>
      </c>
      <c r="I790" s="167" t="s">
        <v>810</v>
      </c>
      <c r="J790" s="663" t="s">
        <v>1314</v>
      </c>
      <c r="K790" s="666">
        <v>7.8</v>
      </c>
      <c r="L790" s="483">
        <v>1</v>
      </c>
      <c r="M790" s="483">
        <v>1</v>
      </c>
      <c r="N790" s="667"/>
      <c r="O790" s="667"/>
      <c r="P790" s="670" t="s">
        <v>1235</v>
      </c>
      <c r="Q790" s="670"/>
      <c r="R790" s="161"/>
      <c r="S790" s="161"/>
      <c r="T790" s="162">
        <f t="shared" si="330"/>
        <v>0</v>
      </c>
      <c r="U790" s="162">
        <f t="shared" si="331"/>
        <v>0</v>
      </c>
      <c r="V790" s="162">
        <f t="shared" si="332"/>
        <v>0</v>
      </c>
      <c r="W790" s="162">
        <f t="shared" si="333"/>
        <v>0</v>
      </c>
      <c r="X790" s="163">
        <f>IF(P790="nio",0,IF(P790&gt;0,VLOOKUP(I790,'3-Productie normen'!A:N,VLOOKUP(P790,'3-Productie normen'!Q:R,2,FALSE),FALSE)))</f>
        <v>0</v>
      </c>
      <c r="Y790" s="163">
        <f t="shared" si="334"/>
        <v>0</v>
      </c>
      <c r="Z790" s="163">
        <f t="shared" si="335"/>
        <v>0</v>
      </c>
      <c r="AA790" s="163">
        <f t="shared" si="336"/>
        <v>0</v>
      </c>
      <c r="AB790" s="164" t="str">
        <f>VLOOKUP(I790,'3-Productie normen'!A:N,10,FALSE)</f>
        <v>nvt</v>
      </c>
      <c r="AC790" s="164"/>
      <c r="AE790" s="128">
        <f t="shared" si="337"/>
        <v>0</v>
      </c>
    </row>
    <row r="791" spans="1:31" ht="14.1" customHeight="1">
      <c r="A791" s="145">
        <v>793</v>
      </c>
      <c r="B791" s="662" t="s">
        <v>1240</v>
      </c>
      <c r="C791" s="663">
        <v>2</v>
      </c>
      <c r="D791" s="664" t="s">
        <v>922</v>
      </c>
      <c r="E791" s="663" t="s">
        <v>808</v>
      </c>
      <c r="F791" s="663" t="s">
        <v>808</v>
      </c>
      <c r="G791" s="662">
        <v>40531023</v>
      </c>
      <c r="H791" s="662" t="s">
        <v>889</v>
      </c>
      <c r="I791" s="167" t="s">
        <v>810</v>
      </c>
      <c r="J791" s="663" t="s">
        <v>1314</v>
      </c>
      <c r="K791" s="666">
        <v>7.8</v>
      </c>
      <c r="L791" s="483">
        <v>1</v>
      </c>
      <c r="M791" s="483">
        <v>1</v>
      </c>
      <c r="N791" s="667"/>
      <c r="O791" s="667"/>
      <c r="P791" s="670" t="s">
        <v>1235</v>
      </c>
      <c r="Q791" s="670"/>
      <c r="R791" s="161"/>
      <c r="S791" s="161"/>
      <c r="T791" s="162">
        <f t="shared" si="330"/>
        <v>0</v>
      </c>
      <c r="U791" s="162">
        <f t="shared" si="331"/>
        <v>0</v>
      </c>
      <c r="V791" s="162">
        <f t="shared" si="332"/>
        <v>0</v>
      </c>
      <c r="W791" s="162">
        <f t="shared" si="333"/>
        <v>0</v>
      </c>
      <c r="X791" s="163">
        <f>IF(P791="nio",0,IF(P791&gt;0,VLOOKUP(I791,'3-Productie normen'!A:N,VLOOKUP(P791,'3-Productie normen'!Q:R,2,FALSE),FALSE)))</f>
        <v>0</v>
      </c>
      <c r="Y791" s="163">
        <f t="shared" si="334"/>
        <v>0</v>
      </c>
      <c r="Z791" s="163">
        <f t="shared" si="335"/>
        <v>0</v>
      </c>
      <c r="AA791" s="163">
        <f t="shared" si="336"/>
        <v>0</v>
      </c>
      <c r="AB791" s="164" t="str">
        <f>VLOOKUP(I791,'3-Productie normen'!A:N,10,FALSE)</f>
        <v>nvt</v>
      </c>
      <c r="AC791" s="164"/>
      <c r="AE791" s="128">
        <f t="shared" si="337"/>
        <v>0</v>
      </c>
    </row>
    <row r="792" spans="1:31" ht="14.1" customHeight="1">
      <c r="A792" s="145">
        <v>794</v>
      </c>
      <c r="B792" s="662" t="s">
        <v>1240</v>
      </c>
      <c r="C792" s="663">
        <v>2</v>
      </c>
      <c r="D792" s="664" t="s">
        <v>923</v>
      </c>
      <c r="E792" s="663" t="s">
        <v>808</v>
      </c>
      <c r="F792" s="663" t="s">
        <v>808</v>
      </c>
      <c r="G792" s="662">
        <v>40531023</v>
      </c>
      <c r="H792" s="662" t="s">
        <v>889</v>
      </c>
      <c r="I792" s="167" t="s">
        <v>810</v>
      </c>
      <c r="J792" s="663" t="s">
        <v>1314</v>
      </c>
      <c r="K792" s="666">
        <v>19.440000000000001</v>
      </c>
      <c r="L792" s="483">
        <v>1</v>
      </c>
      <c r="M792" s="483">
        <v>1</v>
      </c>
      <c r="N792" s="667"/>
      <c r="O792" s="667"/>
      <c r="P792" s="670" t="s">
        <v>1235</v>
      </c>
      <c r="Q792" s="670"/>
      <c r="R792" s="161"/>
      <c r="S792" s="161"/>
      <c r="T792" s="162">
        <f t="shared" si="330"/>
        <v>0</v>
      </c>
      <c r="U792" s="162">
        <f t="shared" si="331"/>
        <v>0</v>
      </c>
      <c r="V792" s="162">
        <f t="shared" si="332"/>
        <v>0</v>
      </c>
      <c r="W792" s="162">
        <f t="shared" si="333"/>
        <v>0</v>
      </c>
      <c r="X792" s="163">
        <f>IF(P792="nio",0,IF(P792&gt;0,VLOOKUP(I792,'3-Productie normen'!A:N,VLOOKUP(P792,'3-Productie normen'!Q:R,2,FALSE),FALSE)))</f>
        <v>0</v>
      </c>
      <c r="Y792" s="163">
        <f t="shared" si="334"/>
        <v>0</v>
      </c>
      <c r="Z792" s="163">
        <f t="shared" si="335"/>
        <v>0</v>
      </c>
      <c r="AA792" s="163">
        <f t="shared" si="336"/>
        <v>0</v>
      </c>
      <c r="AB792" s="164" t="str">
        <f>VLOOKUP(I792,'3-Productie normen'!A:N,10,FALSE)</f>
        <v>nvt</v>
      </c>
      <c r="AC792" s="164"/>
      <c r="AE792" s="128">
        <f t="shared" si="337"/>
        <v>0</v>
      </c>
    </row>
    <row r="793" spans="1:31" ht="14.1" customHeight="1">
      <c r="A793" s="145">
        <v>795</v>
      </c>
      <c r="B793" s="662" t="s">
        <v>1240</v>
      </c>
      <c r="C793" s="663">
        <v>2</v>
      </c>
      <c r="D793" s="664" t="s">
        <v>924</v>
      </c>
      <c r="E793" s="663" t="s">
        <v>806</v>
      </c>
      <c r="F793" s="663" t="s">
        <v>822</v>
      </c>
      <c r="G793" s="662">
        <v>2</v>
      </c>
      <c r="H793" s="662" t="s">
        <v>807</v>
      </c>
      <c r="I793" s="665" t="s">
        <v>17</v>
      </c>
      <c r="J793" s="663" t="s">
        <v>823</v>
      </c>
      <c r="K793" s="666">
        <v>1.77</v>
      </c>
      <c r="L793" s="483">
        <v>1</v>
      </c>
      <c r="M793" s="483">
        <v>1</v>
      </c>
      <c r="N793" s="667"/>
      <c r="O793" s="667"/>
      <c r="P793" s="670">
        <v>255</v>
      </c>
      <c r="Q793" s="670"/>
      <c r="R793" s="161"/>
      <c r="S793" s="161"/>
      <c r="T793" s="162" t="e">
        <f t="shared" si="330"/>
        <v>#DIV/0!</v>
      </c>
      <c r="U793" s="162">
        <f t="shared" si="331"/>
        <v>0</v>
      </c>
      <c r="V793" s="162">
        <f t="shared" si="332"/>
        <v>0</v>
      </c>
      <c r="W793" s="162">
        <f t="shared" si="333"/>
        <v>0</v>
      </c>
      <c r="X793" s="163">
        <f>IF(P793="nio",0,IF(P793&gt;0,VLOOKUP(I793,'3-Productie normen'!A:N,VLOOKUP(P793,'3-Productie normen'!Q:R,2,FALSE),FALSE)))</f>
        <v>0</v>
      </c>
      <c r="Y793" s="163">
        <f t="shared" si="334"/>
        <v>0</v>
      </c>
      <c r="Z793" s="163">
        <f t="shared" si="335"/>
        <v>0</v>
      </c>
      <c r="AA793" s="163">
        <f t="shared" si="336"/>
        <v>0</v>
      </c>
      <c r="AB793" s="164" t="str">
        <f>VLOOKUP(I793,'3-Productie normen'!A:N,10,FALSE)</f>
        <v>S</v>
      </c>
      <c r="AC793" s="164"/>
      <c r="AE793" s="128">
        <f t="shared" si="337"/>
        <v>451.35</v>
      </c>
    </row>
    <row r="794" spans="1:31" ht="14.1" customHeight="1">
      <c r="A794" s="145">
        <v>796</v>
      </c>
      <c r="B794" s="662" t="s">
        <v>1240</v>
      </c>
      <c r="C794" s="663">
        <v>2</v>
      </c>
      <c r="D794" s="664" t="s">
        <v>925</v>
      </c>
      <c r="E794" s="663" t="s">
        <v>808</v>
      </c>
      <c r="F794" s="663" t="s">
        <v>808</v>
      </c>
      <c r="G794" s="662">
        <v>40531023</v>
      </c>
      <c r="H794" s="662" t="s">
        <v>889</v>
      </c>
      <c r="I794" s="665" t="s">
        <v>771</v>
      </c>
      <c r="J794" s="663" t="s">
        <v>1314</v>
      </c>
      <c r="K794" s="666">
        <v>39.49</v>
      </c>
      <c r="L794" s="483">
        <v>1</v>
      </c>
      <c r="M794" s="483">
        <v>1</v>
      </c>
      <c r="N794" s="667"/>
      <c r="O794" s="667"/>
      <c r="P794" s="670">
        <v>104</v>
      </c>
      <c r="Q794" s="670"/>
      <c r="R794" s="161"/>
      <c r="S794" s="161"/>
      <c r="T794" s="162" t="e">
        <f t="shared" si="330"/>
        <v>#DIV/0!</v>
      </c>
      <c r="U794" s="162">
        <f t="shared" si="331"/>
        <v>0</v>
      </c>
      <c r="V794" s="162">
        <f t="shared" si="332"/>
        <v>0</v>
      </c>
      <c r="W794" s="162">
        <f t="shared" si="333"/>
        <v>0</v>
      </c>
      <c r="X794" s="163">
        <f>IF(P794="nio",0,IF(P794&gt;0,VLOOKUP(I794,'3-Productie normen'!A:N,VLOOKUP(P794,'3-Productie normen'!Q:R,2,FALSE),FALSE)))</f>
        <v>0</v>
      </c>
      <c r="Y794" s="163">
        <f t="shared" si="334"/>
        <v>0</v>
      </c>
      <c r="Z794" s="163">
        <f t="shared" si="335"/>
        <v>0</v>
      </c>
      <c r="AA794" s="163">
        <f t="shared" si="336"/>
        <v>0</v>
      </c>
      <c r="AB794" s="164" t="str">
        <f>VLOOKUP(I794,'3-Productie normen'!A:N,10,FALSE)</f>
        <v>SP</v>
      </c>
      <c r="AC794" s="164"/>
      <c r="AE794" s="128">
        <f t="shared" si="337"/>
        <v>4106.96</v>
      </c>
    </row>
    <row r="795" spans="1:31" ht="14.1" customHeight="1">
      <c r="A795" s="145">
        <v>797</v>
      </c>
      <c r="B795" s="662" t="s">
        <v>1240</v>
      </c>
      <c r="C795" s="663">
        <v>2</v>
      </c>
      <c r="D795" s="664" t="s">
        <v>926</v>
      </c>
      <c r="E795" s="663" t="s">
        <v>808</v>
      </c>
      <c r="F795" s="663" t="s">
        <v>808</v>
      </c>
      <c r="G795" s="662">
        <v>40531023</v>
      </c>
      <c r="H795" s="662" t="s">
        <v>889</v>
      </c>
      <c r="I795" s="665" t="s">
        <v>771</v>
      </c>
      <c r="J795" s="663" t="s">
        <v>1314</v>
      </c>
      <c r="K795" s="666">
        <v>81.099999999999994</v>
      </c>
      <c r="L795" s="483">
        <v>1</v>
      </c>
      <c r="M795" s="483">
        <v>1</v>
      </c>
      <c r="N795" s="667"/>
      <c r="O795" s="667"/>
      <c r="P795" s="670">
        <v>104</v>
      </c>
      <c r="Q795" s="670"/>
      <c r="R795" s="161"/>
      <c r="S795" s="161"/>
      <c r="T795" s="162" t="e">
        <f t="shared" si="330"/>
        <v>#DIV/0!</v>
      </c>
      <c r="U795" s="162">
        <f t="shared" si="331"/>
        <v>0</v>
      </c>
      <c r="V795" s="162">
        <f t="shared" si="332"/>
        <v>0</v>
      </c>
      <c r="W795" s="162">
        <f t="shared" si="333"/>
        <v>0</v>
      </c>
      <c r="X795" s="163">
        <f>IF(P795="nio",0,IF(P795&gt;0,VLOOKUP(I795,'3-Productie normen'!A:N,VLOOKUP(P795,'3-Productie normen'!Q:R,2,FALSE),FALSE)))</f>
        <v>0</v>
      </c>
      <c r="Y795" s="163">
        <f t="shared" si="334"/>
        <v>0</v>
      </c>
      <c r="Z795" s="163">
        <f t="shared" si="335"/>
        <v>0</v>
      </c>
      <c r="AA795" s="163">
        <f t="shared" si="336"/>
        <v>0</v>
      </c>
      <c r="AB795" s="164" t="str">
        <f>VLOOKUP(I795,'3-Productie normen'!A:N,10,FALSE)</f>
        <v>SP</v>
      </c>
      <c r="AC795" s="164"/>
      <c r="AE795" s="128">
        <f t="shared" si="337"/>
        <v>8434.4</v>
      </c>
    </row>
    <row r="796" spans="1:31" ht="14.1" customHeight="1">
      <c r="A796" s="145">
        <v>798</v>
      </c>
      <c r="B796" s="662" t="s">
        <v>1240</v>
      </c>
      <c r="C796" s="663">
        <v>2</v>
      </c>
      <c r="D796" s="664" t="s">
        <v>927</v>
      </c>
      <c r="E796" s="663" t="s">
        <v>806</v>
      </c>
      <c r="F796" s="663" t="s">
        <v>815</v>
      </c>
      <c r="G796" s="662">
        <v>2</v>
      </c>
      <c r="H796" s="662" t="s">
        <v>807</v>
      </c>
      <c r="I796" s="665" t="s">
        <v>749</v>
      </c>
      <c r="J796" s="663" t="s">
        <v>1314</v>
      </c>
      <c r="K796" s="666">
        <v>57.02</v>
      </c>
      <c r="L796" s="483">
        <v>1</v>
      </c>
      <c r="M796" s="483">
        <v>1</v>
      </c>
      <c r="N796" s="667"/>
      <c r="O796" s="667"/>
      <c r="P796" s="670">
        <v>52</v>
      </c>
      <c r="Q796" s="670"/>
      <c r="R796" s="161"/>
      <c r="S796" s="161"/>
      <c r="T796" s="162" t="e">
        <f t="shared" si="330"/>
        <v>#DIV/0!</v>
      </c>
      <c r="U796" s="162">
        <f t="shared" si="331"/>
        <v>0</v>
      </c>
      <c r="V796" s="162">
        <f t="shared" si="332"/>
        <v>0</v>
      </c>
      <c r="W796" s="162">
        <f t="shared" si="333"/>
        <v>0</v>
      </c>
      <c r="X796" s="163">
        <f>IF(P796="nio",0,IF(P796&gt;0,VLOOKUP(I796,'3-Productie normen'!A:N,VLOOKUP(P796,'3-Productie normen'!Q:R,2,FALSE),FALSE)))</f>
        <v>0</v>
      </c>
      <c r="Y796" s="163">
        <f t="shared" si="334"/>
        <v>0</v>
      </c>
      <c r="Z796" s="163">
        <f t="shared" si="335"/>
        <v>0</v>
      </c>
      <c r="AA796" s="163">
        <f t="shared" si="336"/>
        <v>0</v>
      </c>
      <c r="AB796" s="164" t="str">
        <f>VLOOKUP(I796,'3-Productie normen'!A:N,10,FALSE)</f>
        <v>V</v>
      </c>
      <c r="AC796" s="164"/>
      <c r="AE796" s="128">
        <f t="shared" si="337"/>
        <v>2965.04</v>
      </c>
    </row>
    <row r="797" spans="1:31" ht="14.1" customHeight="1">
      <c r="A797" s="145">
        <v>799</v>
      </c>
      <c r="B797" s="662" t="s">
        <v>1240</v>
      </c>
      <c r="C797" s="663">
        <v>2</v>
      </c>
      <c r="D797" s="664" t="s">
        <v>928</v>
      </c>
      <c r="E797" s="663" t="s">
        <v>806</v>
      </c>
      <c r="F797" s="663" t="s">
        <v>815</v>
      </c>
      <c r="G797" s="662">
        <v>2</v>
      </c>
      <c r="H797" s="662" t="s">
        <v>807</v>
      </c>
      <c r="I797" s="665" t="s">
        <v>749</v>
      </c>
      <c r="J797" s="663" t="s">
        <v>1314</v>
      </c>
      <c r="K797" s="666">
        <v>33.69</v>
      </c>
      <c r="L797" s="483">
        <v>1</v>
      </c>
      <c r="M797" s="483">
        <v>1</v>
      </c>
      <c r="N797" s="667"/>
      <c r="O797" s="667"/>
      <c r="P797" s="670">
        <v>52</v>
      </c>
      <c r="Q797" s="670"/>
      <c r="R797" s="161"/>
      <c r="S797" s="161"/>
      <c r="T797" s="162" t="e">
        <f t="shared" si="330"/>
        <v>#DIV/0!</v>
      </c>
      <c r="U797" s="162">
        <f t="shared" si="331"/>
        <v>0</v>
      </c>
      <c r="V797" s="162">
        <f t="shared" si="332"/>
        <v>0</v>
      </c>
      <c r="W797" s="162">
        <f t="shared" si="333"/>
        <v>0</v>
      </c>
      <c r="X797" s="163">
        <f>IF(P797="nio",0,IF(P797&gt;0,VLOOKUP(I797,'3-Productie normen'!A:N,VLOOKUP(P797,'3-Productie normen'!Q:R,2,FALSE),FALSE)))</f>
        <v>0</v>
      </c>
      <c r="Y797" s="163">
        <f t="shared" si="334"/>
        <v>0</v>
      </c>
      <c r="Z797" s="163">
        <f t="shared" si="335"/>
        <v>0</v>
      </c>
      <c r="AA797" s="163">
        <f t="shared" si="336"/>
        <v>0</v>
      </c>
      <c r="AB797" s="164" t="str">
        <f>VLOOKUP(I797,'3-Productie normen'!A:N,10,FALSE)</f>
        <v>V</v>
      </c>
      <c r="AC797" s="164"/>
      <c r="AE797" s="128">
        <f t="shared" si="337"/>
        <v>1751.8799999999999</v>
      </c>
    </row>
    <row r="798" spans="1:31" ht="14.1" customHeight="1">
      <c r="A798" s="145">
        <v>800</v>
      </c>
      <c r="B798" s="662" t="s">
        <v>1240</v>
      </c>
      <c r="C798" s="663">
        <v>2</v>
      </c>
      <c r="D798" s="664" t="s">
        <v>929</v>
      </c>
      <c r="E798" s="663" t="s">
        <v>826</v>
      </c>
      <c r="F798" s="663" t="s">
        <v>866</v>
      </c>
      <c r="G798" s="662">
        <v>1</v>
      </c>
      <c r="H798" s="662" t="s">
        <v>828</v>
      </c>
      <c r="I798" s="665" t="s">
        <v>1236</v>
      </c>
      <c r="J798" s="663" t="s">
        <v>1314</v>
      </c>
      <c r="K798" s="666">
        <v>4.92</v>
      </c>
      <c r="L798" s="483">
        <v>1</v>
      </c>
      <c r="M798" s="483">
        <v>1</v>
      </c>
      <c r="N798" s="667"/>
      <c r="O798" s="667"/>
      <c r="P798" s="670" t="s">
        <v>1235</v>
      </c>
      <c r="Q798" s="670"/>
      <c r="R798" s="161"/>
      <c r="S798" s="161"/>
      <c r="T798" s="162">
        <f t="shared" si="330"/>
        <v>0</v>
      </c>
      <c r="U798" s="162">
        <f t="shared" si="331"/>
        <v>0</v>
      </c>
      <c r="V798" s="162">
        <f t="shared" si="332"/>
        <v>0</v>
      </c>
      <c r="W798" s="162">
        <f t="shared" si="333"/>
        <v>0</v>
      </c>
      <c r="X798" s="163">
        <f>IF(P798="nio",0,IF(P798&gt;0,VLOOKUP(I798,'3-Productie normen'!A:N,VLOOKUP(P798,'3-Productie normen'!Q:R,2,FALSE),FALSE)))</f>
        <v>0</v>
      </c>
      <c r="Y798" s="163">
        <f t="shared" si="334"/>
        <v>0</v>
      </c>
      <c r="Z798" s="163">
        <f t="shared" si="335"/>
        <v>0</v>
      </c>
      <c r="AA798" s="163">
        <f t="shared" si="336"/>
        <v>0</v>
      </c>
      <c r="AB798" s="164" t="str">
        <f>VLOOKUP(I798,'3-Productie normen'!A:N,10,FALSE)</f>
        <v>nvt</v>
      </c>
      <c r="AC798" s="164"/>
      <c r="AE798" s="128">
        <f t="shared" si="337"/>
        <v>0</v>
      </c>
    </row>
    <row r="799" spans="1:31" ht="14.1" customHeight="1">
      <c r="A799" s="145">
        <v>801</v>
      </c>
      <c r="B799" s="662" t="s">
        <v>1240</v>
      </c>
      <c r="C799" s="663">
        <v>2</v>
      </c>
      <c r="D799" s="664" t="s">
        <v>930</v>
      </c>
      <c r="E799" s="663" t="s">
        <v>806</v>
      </c>
      <c r="F799" s="663" t="s">
        <v>822</v>
      </c>
      <c r="G799" s="662">
        <v>2</v>
      </c>
      <c r="H799" s="662" t="s">
        <v>807</v>
      </c>
      <c r="I799" s="665" t="s">
        <v>1236</v>
      </c>
      <c r="J799" s="663" t="s">
        <v>823</v>
      </c>
      <c r="K799" s="666">
        <v>1.1499999999999999</v>
      </c>
      <c r="L799" s="483">
        <v>1</v>
      </c>
      <c r="M799" s="483">
        <v>1</v>
      </c>
      <c r="N799" s="667"/>
      <c r="O799" s="667"/>
      <c r="P799" s="670" t="s">
        <v>1235</v>
      </c>
      <c r="Q799" s="670"/>
      <c r="R799" s="161"/>
      <c r="S799" s="161"/>
      <c r="T799" s="162">
        <f t="shared" si="330"/>
        <v>0</v>
      </c>
      <c r="U799" s="162">
        <f t="shared" si="331"/>
        <v>0</v>
      </c>
      <c r="V799" s="162">
        <f t="shared" si="332"/>
        <v>0</v>
      </c>
      <c r="W799" s="162">
        <f t="shared" si="333"/>
        <v>0</v>
      </c>
      <c r="X799" s="163">
        <f>IF(P799="nio",0,IF(P799&gt;0,VLOOKUP(I799,'3-Productie normen'!A:N,VLOOKUP(P799,'3-Productie normen'!Q:R,2,FALSE),FALSE)))</f>
        <v>0</v>
      </c>
      <c r="Y799" s="163">
        <f t="shared" si="334"/>
        <v>0</v>
      </c>
      <c r="Z799" s="163">
        <f t="shared" si="335"/>
        <v>0</v>
      </c>
      <c r="AA799" s="163">
        <f t="shared" si="336"/>
        <v>0</v>
      </c>
      <c r="AB799" s="164" t="str">
        <f>VLOOKUP(I799,'3-Productie normen'!A:N,10,FALSE)</f>
        <v>nvt</v>
      </c>
      <c r="AC799" s="164"/>
      <c r="AE799" s="128">
        <f t="shared" si="337"/>
        <v>0</v>
      </c>
    </row>
    <row r="800" spans="1:31" ht="14.1" customHeight="1">
      <c r="A800" s="145">
        <v>802</v>
      </c>
      <c r="B800" s="662" t="s">
        <v>1240</v>
      </c>
      <c r="C800" s="663">
        <v>2</v>
      </c>
      <c r="D800" s="664" t="s">
        <v>931</v>
      </c>
      <c r="E800" s="663" t="s">
        <v>806</v>
      </c>
      <c r="F800" s="663" t="s">
        <v>822</v>
      </c>
      <c r="G800" s="662">
        <v>2</v>
      </c>
      <c r="H800" s="662" t="s">
        <v>807</v>
      </c>
      <c r="I800" s="665" t="s">
        <v>17</v>
      </c>
      <c r="J800" s="663" t="s">
        <v>823</v>
      </c>
      <c r="K800" s="666">
        <v>3.98</v>
      </c>
      <c r="L800" s="483">
        <v>1</v>
      </c>
      <c r="M800" s="483">
        <v>1</v>
      </c>
      <c r="N800" s="667"/>
      <c r="O800" s="667"/>
      <c r="P800" s="670">
        <v>255</v>
      </c>
      <c r="Q800" s="670"/>
      <c r="R800" s="161"/>
      <c r="S800" s="161"/>
      <c r="T800" s="162" t="e">
        <f t="shared" si="330"/>
        <v>#DIV/0!</v>
      </c>
      <c r="U800" s="162">
        <f t="shared" si="331"/>
        <v>0</v>
      </c>
      <c r="V800" s="162">
        <f t="shared" si="332"/>
        <v>0</v>
      </c>
      <c r="W800" s="162">
        <f t="shared" si="333"/>
        <v>0</v>
      </c>
      <c r="X800" s="163">
        <f>IF(P800="nio",0,IF(P800&gt;0,VLOOKUP(I800,'3-Productie normen'!A:N,VLOOKUP(P800,'3-Productie normen'!Q:R,2,FALSE),FALSE)))</f>
        <v>0</v>
      </c>
      <c r="Y800" s="163">
        <f t="shared" si="334"/>
        <v>0</v>
      </c>
      <c r="Z800" s="163">
        <f t="shared" si="335"/>
        <v>0</v>
      </c>
      <c r="AA800" s="163">
        <f t="shared" si="336"/>
        <v>0</v>
      </c>
      <c r="AB800" s="164" t="str">
        <f>VLOOKUP(I800,'3-Productie normen'!A:N,10,FALSE)</f>
        <v>S</v>
      </c>
      <c r="AC800" s="164"/>
      <c r="AE800" s="128">
        <f t="shared" si="337"/>
        <v>1014.9</v>
      </c>
    </row>
    <row r="801" spans="1:31" ht="14.1" customHeight="1">
      <c r="A801" s="145">
        <v>803</v>
      </c>
      <c r="B801" s="662" t="s">
        <v>1240</v>
      </c>
      <c r="C801" s="663">
        <v>2</v>
      </c>
      <c r="D801" s="664" t="s">
        <v>932</v>
      </c>
      <c r="E801" s="663" t="s">
        <v>806</v>
      </c>
      <c r="F801" s="663" t="s">
        <v>822</v>
      </c>
      <c r="G801" s="662">
        <v>2</v>
      </c>
      <c r="H801" s="662" t="s">
        <v>807</v>
      </c>
      <c r="I801" s="668" t="s">
        <v>17</v>
      </c>
      <c r="J801" s="663" t="s">
        <v>823</v>
      </c>
      <c r="K801" s="666">
        <v>1.8</v>
      </c>
      <c r="L801" s="483">
        <v>1</v>
      </c>
      <c r="M801" s="483">
        <v>1</v>
      </c>
      <c r="N801" s="667"/>
      <c r="O801" s="667"/>
      <c r="P801" s="670">
        <v>255</v>
      </c>
      <c r="Q801" s="670"/>
      <c r="R801" s="161"/>
      <c r="S801" s="161"/>
      <c r="T801" s="162" t="e">
        <f t="shared" si="330"/>
        <v>#DIV/0!</v>
      </c>
      <c r="U801" s="162">
        <f t="shared" si="331"/>
        <v>0</v>
      </c>
      <c r="V801" s="162">
        <f t="shared" si="332"/>
        <v>0</v>
      </c>
      <c r="W801" s="162">
        <f t="shared" si="333"/>
        <v>0</v>
      </c>
      <c r="X801" s="163">
        <f>IF(P801="nio",0,IF(P801&gt;0,VLOOKUP(I801,'3-Productie normen'!A:N,VLOOKUP(P801,'3-Productie normen'!Q:R,2,FALSE),FALSE)))</f>
        <v>0</v>
      </c>
      <c r="Y801" s="163">
        <f t="shared" si="334"/>
        <v>0</v>
      </c>
      <c r="Z801" s="163">
        <f t="shared" si="335"/>
        <v>0</v>
      </c>
      <c r="AA801" s="163">
        <f t="shared" si="336"/>
        <v>0</v>
      </c>
      <c r="AB801" s="164" t="str">
        <f>VLOOKUP(I801,'3-Productie normen'!A:N,10,FALSE)</f>
        <v>S</v>
      </c>
      <c r="AC801" s="164"/>
      <c r="AE801" s="128">
        <f t="shared" si="337"/>
        <v>459</v>
      </c>
    </row>
    <row r="802" spans="1:31" ht="14.1" customHeight="1">
      <c r="A802" s="145">
        <v>804</v>
      </c>
      <c r="B802" s="662" t="s">
        <v>1240</v>
      </c>
      <c r="C802" s="663">
        <v>2</v>
      </c>
      <c r="D802" s="664" t="s">
        <v>933</v>
      </c>
      <c r="E802" s="663" t="s">
        <v>806</v>
      </c>
      <c r="F802" s="663" t="s">
        <v>822</v>
      </c>
      <c r="G802" s="662">
        <v>2</v>
      </c>
      <c r="H802" s="662" t="s">
        <v>807</v>
      </c>
      <c r="I802" s="665" t="s">
        <v>17</v>
      </c>
      <c r="J802" s="663" t="s">
        <v>823</v>
      </c>
      <c r="K802" s="666">
        <v>2.46</v>
      </c>
      <c r="L802" s="483">
        <v>1</v>
      </c>
      <c r="M802" s="483">
        <v>1</v>
      </c>
      <c r="N802" s="667"/>
      <c r="O802" s="667"/>
      <c r="P802" s="670">
        <v>255</v>
      </c>
      <c r="Q802" s="670"/>
      <c r="R802" s="161"/>
      <c r="S802" s="161"/>
      <c r="T802" s="162" t="e">
        <f t="shared" si="330"/>
        <v>#DIV/0!</v>
      </c>
      <c r="U802" s="162">
        <f t="shared" si="331"/>
        <v>0</v>
      </c>
      <c r="V802" s="162">
        <f t="shared" si="332"/>
        <v>0</v>
      </c>
      <c r="W802" s="162">
        <f t="shared" si="333"/>
        <v>0</v>
      </c>
      <c r="X802" s="163">
        <f>IF(P802="nio",0,IF(P802&gt;0,VLOOKUP(I802,'3-Productie normen'!A:N,VLOOKUP(P802,'3-Productie normen'!Q:R,2,FALSE),FALSE)))</f>
        <v>0</v>
      </c>
      <c r="Y802" s="163">
        <f t="shared" si="334"/>
        <v>0</v>
      </c>
      <c r="Z802" s="163">
        <f t="shared" si="335"/>
        <v>0</v>
      </c>
      <c r="AA802" s="163">
        <f t="shared" si="336"/>
        <v>0</v>
      </c>
      <c r="AB802" s="164" t="str">
        <f>VLOOKUP(I802,'3-Productie normen'!A:N,10,FALSE)</f>
        <v>S</v>
      </c>
      <c r="AC802" s="164"/>
      <c r="AE802" s="128">
        <f t="shared" si="337"/>
        <v>627.29999999999995</v>
      </c>
    </row>
    <row r="803" spans="1:31" ht="14.1" customHeight="1">
      <c r="A803" s="145">
        <v>805</v>
      </c>
      <c r="B803" s="662" t="s">
        <v>1240</v>
      </c>
      <c r="C803" s="663">
        <v>2</v>
      </c>
      <c r="D803" s="664" t="s">
        <v>934</v>
      </c>
      <c r="E803" s="663" t="s">
        <v>806</v>
      </c>
      <c r="F803" s="663" t="s">
        <v>822</v>
      </c>
      <c r="G803" s="662">
        <v>2</v>
      </c>
      <c r="H803" s="662" t="s">
        <v>807</v>
      </c>
      <c r="I803" s="665" t="s">
        <v>17</v>
      </c>
      <c r="J803" s="663" t="s">
        <v>823</v>
      </c>
      <c r="K803" s="666">
        <v>1.5</v>
      </c>
      <c r="L803" s="483">
        <v>1</v>
      </c>
      <c r="M803" s="483">
        <v>1</v>
      </c>
      <c r="N803" s="667"/>
      <c r="O803" s="667"/>
      <c r="P803" s="670">
        <v>255</v>
      </c>
      <c r="Q803" s="670"/>
      <c r="R803" s="161"/>
      <c r="S803" s="161"/>
      <c r="T803" s="162" t="e">
        <f t="shared" si="330"/>
        <v>#DIV/0!</v>
      </c>
      <c r="U803" s="162">
        <f t="shared" si="331"/>
        <v>0</v>
      </c>
      <c r="V803" s="162">
        <f t="shared" si="332"/>
        <v>0</v>
      </c>
      <c r="W803" s="162">
        <f t="shared" si="333"/>
        <v>0</v>
      </c>
      <c r="X803" s="163">
        <f>IF(P803="nio",0,IF(P803&gt;0,VLOOKUP(I803,'3-Productie normen'!A:N,VLOOKUP(P803,'3-Productie normen'!Q:R,2,FALSE),FALSE)))</f>
        <v>0</v>
      </c>
      <c r="Y803" s="163">
        <f t="shared" si="334"/>
        <v>0</v>
      </c>
      <c r="Z803" s="163">
        <f t="shared" si="335"/>
        <v>0</v>
      </c>
      <c r="AA803" s="163">
        <f t="shared" si="336"/>
        <v>0</v>
      </c>
      <c r="AB803" s="164" t="str">
        <f>VLOOKUP(I803,'3-Productie normen'!A:N,10,FALSE)</f>
        <v>S</v>
      </c>
      <c r="AC803" s="164"/>
      <c r="AE803" s="128">
        <f t="shared" si="337"/>
        <v>382.5</v>
      </c>
    </row>
    <row r="804" spans="1:31" ht="14.1" customHeight="1">
      <c r="A804" s="145">
        <v>806</v>
      </c>
      <c r="B804" s="662" t="s">
        <v>1240</v>
      </c>
      <c r="C804" s="663">
        <v>2</v>
      </c>
      <c r="D804" s="664" t="s">
        <v>935</v>
      </c>
      <c r="E804" s="663" t="s">
        <v>826</v>
      </c>
      <c r="F804" s="663" t="s">
        <v>873</v>
      </c>
      <c r="G804" s="662">
        <v>1</v>
      </c>
      <c r="H804" s="662" t="s">
        <v>828</v>
      </c>
      <c r="I804" s="665" t="s">
        <v>1236</v>
      </c>
      <c r="J804" s="663" t="s">
        <v>811</v>
      </c>
      <c r="K804" s="666">
        <v>6.26</v>
      </c>
      <c r="L804" s="483">
        <v>1</v>
      </c>
      <c r="M804" s="483">
        <v>1</v>
      </c>
      <c r="N804" s="667"/>
      <c r="O804" s="667"/>
      <c r="P804" s="670" t="s">
        <v>1235</v>
      </c>
      <c r="Q804" s="670"/>
      <c r="R804" s="161"/>
      <c r="S804" s="161"/>
      <c r="T804" s="162">
        <f t="shared" si="330"/>
        <v>0</v>
      </c>
      <c r="U804" s="162">
        <f t="shared" si="331"/>
        <v>0</v>
      </c>
      <c r="V804" s="162">
        <f t="shared" si="332"/>
        <v>0</v>
      </c>
      <c r="W804" s="162">
        <f t="shared" si="333"/>
        <v>0</v>
      </c>
      <c r="X804" s="163">
        <f>IF(P804="nio",0,IF(P804&gt;0,VLOOKUP(I804,'3-Productie normen'!A:N,VLOOKUP(P804,'3-Productie normen'!Q:R,2,FALSE),FALSE)))</f>
        <v>0</v>
      </c>
      <c r="Y804" s="163">
        <f t="shared" si="334"/>
        <v>0</v>
      </c>
      <c r="Z804" s="163">
        <f t="shared" si="335"/>
        <v>0</v>
      </c>
      <c r="AA804" s="163">
        <f t="shared" si="336"/>
        <v>0</v>
      </c>
      <c r="AB804" s="164" t="str">
        <f>VLOOKUP(I804,'3-Productie normen'!A:N,10,FALSE)</f>
        <v>nvt</v>
      </c>
      <c r="AC804" s="164"/>
      <c r="AE804" s="128">
        <f t="shared" si="337"/>
        <v>0</v>
      </c>
    </row>
    <row r="805" spans="1:31" ht="14.1" customHeight="1">
      <c r="A805" s="145">
        <v>807</v>
      </c>
      <c r="B805" s="662" t="s">
        <v>1240</v>
      </c>
      <c r="C805" s="663">
        <v>2</v>
      </c>
      <c r="D805" s="664" t="s">
        <v>936</v>
      </c>
      <c r="E805" s="663" t="s">
        <v>826</v>
      </c>
      <c r="F805" s="663" t="s">
        <v>873</v>
      </c>
      <c r="G805" s="662">
        <v>1</v>
      </c>
      <c r="H805" s="662" t="s">
        <v>828</v>
      </c>
      <c r="I805" s="665" t="s">
        <v>1236</v>
      </c>
      <c r="J805" s="663" t="s">
        <v>811</v>
      </c>
      <c r="K805" s="666">
        <v>8.0299999999999994</v>
      </c>
      <c r="L805" s="483">
        <v>1</v>
      </c>
      <c r="M805" s="483">
        <v>1</v>
      </c>
      <c r="N805" s="667"/>
      <c r="O805" s="667"/>
      <c r="P805" s="670" t="s">
        <v>1235</v>
      </c>
      <c r="Q805" s="670"/>
      <c r="R805" s="161"/>
      <c r="S805" s="161"/>
      <c r="T805" s="162">
        <f t="shared" si="330"/>
        <v>0</v>
      </c>
      <c r="U805" s="162">
        <f t="shared" si="331"/>
        <v>0</v>
      </c>
      <c r="V805" s="162">
        <f t="shared" si="332"/>
        <v>0</v>
      </c>
      <c r="W805" s="162">
        <f t="shared" si="333"/>
        <v>0</v>
      </c>
      <c r="X805" s="163">
        <f>IF(P805="nio",0,IF(P805&gt;0,VLOOKUP(I805,'3-Productie normen'!A:N,VLOOKUP(P805,'3-Productie normen'!Q:R,2,FALSE),FALSE)))</f>
        <v>0</v>
      </c>
      <c r="Y805" s="163">
        <f t="shared" si="334"/>
        <v>0</v>
      </c>
      <c r="Z805" s="163">
        <f t="shared" si="335"/>
        <v>0</v>
      </c>
      <c r="AA805" s="163">
        <f t="shared" si="336"/>
        <v>0</v>
      </c>
      <c r="AB805" s="164" t="str">
        <f>VLOOKUP(I805,'3-Productie normen'!A:N,10,FALSE)</f>
        <v>nvt</v>
      </c>
      <c r="AC805" s="164"/>
      <c r="AE805" s="128">
        <f t="shared" si="337"/>
        <v>0</v>
      </c>
    </row>
    <row r="806" spans="1:31" ht="14.1" customHeight="1">
      <c r="A806" s="145">
        <v>808</v>
      </c>
      <c r="B806" s="662" t="s">
        <v>1240</v>
      </c>
      <c r="C806" s="663">
        <v>2</v>
      </c>
      <c r="D806" s="664" t="s">
        <v>937</v>
      </c>
      <c r="E806" s="663" t="s">
        <v>826</v>
      </c>
      <c r="F806" s="663" t="s">
        <v>873</v>
      </c>
      <c r="G806" s="662">
        <v>1</v>
      </c>
      <c r="H806" s="662" t="s">
        <v>828</v>
      </c>
      <c r="I806" s="665" t="s">
        <v>1236</v>
      </c>
      <c r="J806" s="663" t="s">
        <v>811</v>
      </c>
      <c r="K806" s="666">
        <v>2.4</v>
      </c>
      <c r="L806" s="483">
        <v>1</v>
      </c>
      <c r="M806" s="483">
        <v>1</v>
      </c>
      <c r="N806" s="667"/>
      <c r="O806" s="667"/>
      <c r="P806" s="670" t="s">
        <v>1235</v>
      </c>
      <c r="Q806" s="670"/>
      <c r="R806" s="161"/>
      <c r="S806" s="161"/>
      <c r="T806" s="162">
        <f t="shared" si="330"/>
        <v>0</v>
      </c>
      <c r="U806" s="162">
        <f t="shared" si="331"/>
        <v>0</v>
      </c>
      <c r="V806" s="162">
        <f t="shared" si="332"/>
        <v>0</v>
      </c>
      <c r="W806" s="162">
        <f t="shared" si="333"/>
        <v>0</v>
      </c>
      <c r="X806" s="163">
        <f>IF(P806="nio",0,IF(P806&gt;0,VLOOKUP(I806,'3-Productie normen'!A:N,VLOOKUP(P806,'3-Productie normen'!Q:R,2,FALSE),FALSE)))</f>
        <v>0</v>
      </c>
      <c r="Y806" s="163">
        <f t="shared" si="334"/>
        <v>0</v>
      </c>
      <c r="Z806" s="163">
        <f t="shared" si="335"/>
        <v>0</v>
      </c>
      <c r="AA806" s="163">
        <f t="shared" si="336"/>
        <v>0</v>
      </c>
      <c r="AB806" s="164" t="str">
        <f>VLOOKUP(I806,'3-Productie normen'!A:N,10,FALSE)</f>
        <v>nvt</v>
      </c>
      <c r="AC806" s="164"/>
      <c r="AE806" s="128">
        <f t="shared" si="337"/>
        <v>0</v>
      </c>
    </row>
    <row r="807" spans="1:31" ht="14.1" customHeight="1">
      <c r="A807" s="145">
        <v>809</v>
      </c>
      <c r="B807" s="662" t="s">
        <v>1240</v>
      </c>
      <c r="C807" s="663">
        <v>2</v>
      </c>
      <c r="D807" s="664" t="s">
        <v>938</v>
      </c>
      <c r="E807" s="663" t="s">
        <v>826</v>
      </c>
      <c r="F807" s="663" t="s">
        <v>873</v>
      </c>
      <c r="G807" s="662">
        <v>1</v>
      </c>
      <c r="H807" s="662" t="s">
        <v>828</v>
      </c>
      <c r="I807" s="665" t="s">
        <v>1236</v>
      </c>
      <c r="J807" s="663" t="s">
        <v>811</v>
      </c>
      <c r="K807" s="666">
        <v>2.4</v>
      </c>
      <c r="L807" s="483">
        <v>1</v>
      </c>
      <c r="M807" s="483">
        <v>1</v>
      </c>
      <c r="N807" s="667"/>
      <c r="O807" s="667"/>
      <c r="P807" s="670" t="s">
        <v>1235</v>
      </c>
      <c r="Q807" s="670"/>
      <c r="R807" s="161"/>
      <c r="S807" s="161"/>
      <c r="T807" s="162">
        <f t="shared" si="330"/>
        <v>0</v>
      </c>
      <c r="U807" s="162">
        <f t="shared" si="331"/>
        <v>0</v>
      </c>
      <c r="V807" s="162">
        <f t="shared" si="332"/>
        <v>0</v>
      </c>
      <c r="W807" s="162">
        <f t="shared" si="333"/>
        <v>0</v>
      </c>
      <c r="X807" s="163">
        <f>IF(P807="nio",0,IF(P807&gt;0,VLOOKUP(I807,'3-Productie normen'!A:N,VLOOKUP(P807,'3-Productie normen'!Q:R,2,FALSE),FALSE)))</f>
        <v>0</v>
      </c>
      <c r="Y807" s="163">
        <f t="shared" si="334"/>
        <v>0</v>
      </c>
      <c r="Z807" s="163">
        <f t="shared" si="335"/>
        <v>0</v>
      </c>
      <c r="AA807" s="163">
        <f t="shared" si="336"/>
        <v>0</v>
      </c>
      <c r="AB807" s="164" t="str">
        <f>VLOOKUP(I807,'3-Productie normen'!A:N,10,FALSE)</f>
        <v>nvt</v>
      </c>
      <c r="AC807" s="164"/>
      <c r="AE807" s="128">
        <f t="shared" si="337"/>
        <v>0</v>
      </c>
    </row>
    <row r="808" spans="1:31" ht="14.1" customHeight="1">
      <c r="A808" s="145">
        <v>810</v>
      </c>
      <c r="B808" s="662" t="s">
        <v>1240</v>
      </c>
      <c r="C808" s="663">
        <v>2</v>
      </c>
      <c r="D808" s="664" t="s">
        <v>939</v>
      </c>
      <c r="E808" s="663" t="s">
        <v>826</v>
      </c>
      <c r="F808" s="663" t="s">
        <v>873</v>
      </c>
      <c r="G808" s="662">
        <v>1</v>
      </c>
      <c r="H808" s="662" t="s">
        <v>828</v>
      </c>
      <c r="I808" s="665" t="s">
        <v>1236</v>
      </c>
      <c r="J808" s="663" t="s">
        <v>811</v>
      </c>
      <c r="K808" s="666">
        <v>2.39</v>
      </c>
      <c r="L808" s="483">
        <v>1</v>
      </c>
      <c r="M808" s="483">
        <v>1</v>
      </c>
      <c r="N808" s="667"/>
      <c r="O808" s="667"/>
      <c r="P808" s="670" t="s">
        <v>1235</v>
      </c>
      <c r="Q808" s="670"/>
      <c r="R808" s="161"/>
      <c r="S808" s="161"/>
      <c r="T808" s="162">
        <f t="shared" si="330"/>
        <v>0</v>
      </c>
      <c r="U808" s="162">
        <f t="shared" si="331"/>
        <v>0</v>
      </c>
      <c r="V808" s="162">
        <f t="shared" si="332"/>
        <v>0</v>
      </c>
      <c r="W808" s="162">
        <f t="shared" si="333"/>
        <v>0</v>
      </c>
      <c r="X808" s="163">
        <f>IF(P808="nio",0,IF(P808&gt;0,VLOOKUP(I808,'3-Productie normen'!A:N,VLOOKUP(P808,'3-Productie normen'!Q:R,2,FALSE),FALSE)))</f>
        <v>0</v>
      </c>
      <c r="Y808" s="163">
        <f t="shared" si="334"/>
        <v>0</v>
      </c>
      <c r="Z808" s="163">
        <f t="shared" si="335"/>
        <v>0</v>
      </c>
      <c r="AA808" s="163">
        <f t="shared" si="336"/>
        <v>0</v>
      </c>
      <c r="AB808" s="164" t="str">
        <f>VLOOKUP(I808,'3-Productie normen'!A:N,10,FALSE)</f>
        <v>nvt</v>
      </c>
      <c r="AC808" s="164"/>
      <c r="AE808" s="128">
        <f t="shared" si="337"/>
        <v>0</v>
      </c>
    </row>
    <row r="809" spans="1:31" ht="14.1" customHeight="1">
      <c r="A809" s="145">
        <v>811</v>
      </c>
      <c r="B809" s="662" t="s">
        <v>1240</v>
      </c>
      <c r="C809" s="663">
        <v>2</v>
      </c>
      <c r="D809" s="664" t="s">
        <v>940</v>
      </c>
      <c r="E809" s="663" t="s">
        <v>826</v>
      </c>
      <c r="F809" s="663" t="s">
        <v>873</v>
      </c>
      <c r="G809" s="662">
        <v>1</v>
      </c>
      <c r="H809" s="662" t="s">
        <v>828</v>
      </c>
      <c r="I809" s="665" t="s">
        <v>1236</v>
      </c>
      <c r="J809" s="663" t="s">
        <v>811</v>
      </c>
      <c r="K809" s="666">
        <v>2.4</v>
      </c>
      <c r="L809" s="483">
        <v>1</v>
      </c>
      <c r="M809" s="483">
        <v>1</v>
      </c>
      <c r="N809" s="667"/>
      <c r="O809" s="667"/>
      <c r="P809" s="670" t="s">
        <v>1235</v>
      </c>
      <c r="Q809" s="670"/>
      <c r="R809" s="161"/>
      <c r="S809" s="161"/>
      <c r="T809" s="162">
        <f t="shared" si="330"/>
        <v>0</v>
      </c>
      <c r="U809" s="162">
        <f t="shared" si="331"/>
        <v>0</v>
      </c>
      <c r="V809" s="162">
        <f t="shared" si="332"/>
        <v>0</v>
      </c>
      <c r="W809" s="162">
        <f t="shared" si="333"/>
        <v>0</v>
      </c>
      <c r="X809" s="163">
        <f>IF(P809="nio",0,IF(P809&gt;0,VLOOKUP(I809,'3-Productie normen'!A:N,VLOOKUP(P809,'3-Productie normen'!Q:R,2,FALSE),FALSE)))</f>
        <v>0</v>
      </c>
      <c r="Y809" s="163">
        <f t="shared" si="334"/>
        <v>0</v>
      </c>
      <c r="Z809" s="163">
        <f t="shared" si="335"/>
        <v>0</v>
      </c>
      <c r="AA809" s="163">
        <f t="shared" si="336"/>
        <v>0</v>
      </c>
      <c r="AB809" s="164" t="str">
        <f>VLOOKUP(I809,'3-Productie normen'!A:N,10,FALSE)</f>
        <v>nvt</v>
      </c>
      <c r="AC809" s="164"/>
      <c r="AE809" s="128">
        <f t="shared" si="337"/>
        <v>0</v>
      </c>
    </row>
    <row r="810" spans="1:31" ht="14.1" customHeight="1">
      <c r="A810" s="145">
        <v>812</v>
      </c>
      <c r="B810" s="662" t="s">
        <v>1240</v>
      </c>
      <c r="C810" s="663">
        <v>2</v>
      </c>
      <c r="D810" s="664" t="s">
        <v>941</v>
      </c>
      <c r="E810" s="663" t="s">
        <v>826</v>
      </c>
      <c r="F810" s="663" t="s">
        <v>873</v>
      </c>
      <c r="G810" s="662">
        <v>1</v>
      </c>
      <c r="H810" s="662" t="s">
        <v>828</v>
      </c>
      <c r="I810" s="665" t="s">
        <v>1236</v>
      </c>
      <c r="J810" s="663" t="s">
        <v>811</v>
      </c>
      <c r="K810" s="666">
        <v>2.4</v>
      </c>
      <c r="L810" s="483">
        <v>1</v>
      </c>
      <c r="M810" s="483">
        <v>1</v>
      </c>
      <c r="N810" s="667"/>
      <c r="O810" s="667"/>
      <c r="P810" s="670" t="s">
        <v>1235</v>
      </c>
      <c r="Q810" s="670"/>
      <c r="R810" s="161"/>
      <c r="S810" s="161"/>
      <c r="T810" s="162">
        <f t="shared" si="330"/>
        <v>0</v>
      </c>
      <c r="U810" s="162">
        <f t="shared" si="331"/>
        <v>0</v>
      </c>
      <c r="V810" s="162">
        <f t="shared" si="332"/>
        <v>0</v>
      </c>
      <c r="W810" s="162">
        <f t="shared" si="333"/>
        <v>0</v>
      </c>
      <c r="X810" s="163">
        <f>IF(P810="nio",0,IF(P810&gt;0,VLOOKUP(I810,'3-Productie normen'!A:N,VLOOKUP(P810,'3-Productie normen'!Q:R,2,FALSE),FALSE)))</f>
        <v>0</v>
      </c>
      <c r="Y810" s="163">
        <f t="shared" si="334"/>
        <v>0</v>
      </c>
      <c r="Z810" s="163">
        <f t="shared" si="335"/>
        <v>0</v>
      </c>
      <c r="AA810" s="163">
        <f t="shared" si="336"/>
        <v>0</v>
      </c>
      <c r="AB810" s="164" t="str">
        <f>VLOOKUP(I810,'3-Productie normen'!A:N,10,FALSE)</f>
        <v>nvt</v>
      </c>
      <c r="AC810" s="164"/>
      <c r="AE810" s="128">
        <f t="shared" si="337"/>
        <v>0</v>
      </c>
    </row>
    <row r="811" spans="1:31" ht="14.1" customHeight="1">
      <c r="A811" s="145">
        <v>813</v>
      </c>
      <c r="B811" s="662" t="s">
        <v>1240</v>
      </c>
      <c r="C811" s="663">
        <v>2</v>
      </c>
      <c r="D811" s="664" t="s">
        <v>942</v>
      </c>
      <c r="E811" s="663" t="s">
        <v>826</v>
      </c>
      <c r="F811" s="663" t="s">
        <v>873</v>
      </c>
      <c r="G811" s="662">
        <v>1</v>
      </c>
      <c r="H811" s="662" t="s">
        <v>828</v>
      </c>
      <c r="I811" s="665" t="s">
        <v>1236</v>
      </c>
      <c r="J811" s="663" t="s">
        <v>811</v>
      </c>
      <c r="K811" s="666">
        <v>2.4</v>
      </c>
      <c r="L811" s="483">
        <v>1</v>
      </c>
      <c r="M811" s="483">
        <v>1</v>
      </c>
      <c r="N811" s="667"/>
      <c r="O811" s="667"/>
      <c r="P811" s="670" t="s">
        <v>1235</v>
      </c>
      <c r="Q811" s="670"/>
      <c r="R811" s="161"/>
      <c r="S811" s="161"/>
      <c r="T811" s="162">
        <f t="shared" si="330"/>
        <v>0</v>
      </c>
      <c r="U811" s="162">
        <f t="shared" si="331"/>
        <v>0</v>
      </c>
      <c r="V811" s="162">
        <f t="shared" si="332"/>
        <v>0</v>
      </c>
      <c r="W811" s="162">
        <f t="shared" si="333"/>
        <v>0</v>
      </c>
      <c r="X811" s="163">
        <f>IF(P811="nio",0,IF(P811&gt;0,VLOOKUP(I811,'3-Productie normen'!A:N,VLOOKUP(P811,'3-Productie normen'!Q:R,2,FALSE),FALSE)))</f>
        <v>0</v>
      </c>
      <c r="Y811" s="163">
        <f t="shared" si="334"/>
        <v>0</v>
      </c>
      <c r="Z811" s="163">
        <f t="shared" si="335"/>
        <v>0</v>
      </c>
      <c r="AA811" s="163">
        <f t="shared" si="336"/>
        <v>0</v>
      </c>
      <c r="AB811" s="164" t="str">
        <f>VLOOKUP(I811,'3-Productie normen'!A:N,10,FALSE)</f>
        <v>nvt</v>
      </c>
      <c r="AC811" s="164"/>
      <c r="AE811" s="128">
        <f t="shared" si="337"/>
        <v>0</v>
      </c>
    </row>
    <row r="812" spans="1:31" ht="14.1" customHeight="1">
      <c r="A812" s="145">
        <v>814</v>
      </c>
      <c r="B812" s="662" t="s">
        <v>1240</v>
      </c>
      <c r="C812" s="663">
        <v>3</v>
      </c>
      <c r="D812" s="664" t="s">
        <v>943</v>
      </c>
      <c r="E812" s="663" t="s">
        <v>808</v>
      </c>
      <c r="F812" s="663" t="s">
        <v>808</v>
      </c>
      <c r="G812" s="662">
        <v>40531012</v>
      </c>
      <c r="H812" s="662" t="s">
        <v>829</v>
      </c>
      <c r="I812" s="665" t="s">
        <v>771</v>
      </c>
      <c r="J812" s="663" t="s">
        <v>1314</v>
      </c>
      <c r="K812" s="666">
        <v>41.72</v>
      </c>
      <c r="L812" s="483">
        <v>1</v>
      </c>
      <c r="M812" s="483">
        <v>1</v>
      </c>
      <c r="N812" s="667"/>
      <c r="O812" s="667"/>
      <c r="P812" s="670">
        <v>104</v>
      </c>
      <c r="Q812" s="670"/>
      <c r="R812" s="161"/>
      <c r="S812" s="161"/>
      <c r="T812" s="162" t="e">
        <f t="shared" si="330"/>
        <v>#DIV/0!</v>
      </c>
      <c r="U812" s="162">
        <f t="shared" si="331"/>
        <v>0</v>
      </c>
      <c r="V812" s="162">
        <f t="shared" si="332"/>
        <v>0</v>
      </c>
      <c r="W812" s="162">
        <f t="shared" si="333"/>
        <v>0</v>
      </c>
      <c r="X812" s="163">
        <f>IF(P812="nio",0,IF(P812&gt;0,VLOOKUP(I812,'3-Productie normen'!A:N,VLOOKUP(P812,'3-Productie normen'!Q:R,2,FALSE),FALSE)))</f>
        <v>0</v>
      </c>
      <c r="Y812" s="163">
        <f t="shared" si="334"/>
        <v>0</v>
      </c>
      <c r="Z812" s="163">
        <f t="shared" si="335"/>
        <v>0</v>
      </c>
      <c r="AA812" s="163">
        <f t="shared" si="336"/>
        <v>0</v>
      </c>
      <c r="AB812" s="164" t="str">
        <f>VLOOKUP(I812,'3-Productie normen'!A:N,10,FALSE)</f>
        <v>SP</v>
      </c>
      <c r="AC812" s="164"/>
      <c r="AE812" s="128">
        <f t="shared" si="337"/>
        <v>4338.88</v>
      </c>
    </row>
    <row r="813" spans="1:31" ht="14.1" customHeight="1">
      <c r="A813" s="145">
        <v>815</v>
      </c>
      <c r="B813" s="662" t="s">
        <v>1240</v>
      </c>
      <c r="C813" s="663">
        <v>3</v>
      </c>
      <c r="D813" s="664" t="s">
        <v>944</v>
      </c>
      <c r="E813" s="663" t="s">
        <v>808</v>
      </c>
      <c r="F813" s="663" t="s">
        <v>808</v>
      </c>
      <c r="G813" s="662">
        <v>40531012</v>
      </c>
      <c r="H813" s="662" t="s">
        <v>829</v>
      </c>
      <c r="I813" s="665" t="s">
        <v>771</v>
      </c>
      <c r="J813" s="663" t="s">
        <v>1314</v>
      </c>
      <c r="K813" s="666">
        <v>28.53</v>
      </c>
      <c r="L813" s="483">
        <v>1</v>
      </c>
      <c r="M813" s="483">
        <v>1</v>
      </c>
      <c r="N813" s="667"/>
      <c r="O813" s="667"/>
      <c r="P813" s="670">
        <v>104</v>
      </c>
      <c r="Q813" s="670"/>
      <c r="R813" s="161"/>
      <c r="S813" s="161"/>
      <c r="T813" s="162" t="e">
        <f t="shared" si="330"/>
        <v>#DIV/0!</v>
      </c>
      <c r="U813" s="162">
        <f t="shared" si="331"/>
        <v>0</v>
      </c>
      <c r="V813" s="162">
        <f t="shared" si="332"/>
        <v>0</v>
      </c>
      <c r="W813" s="162">
        <f t="shared" si="333"/>
        <v>0</v>
      </c>
      <c r="X813" s="163">
        <f>IF(P813="nio",0,IF(P813&gt;0,VLOOKUP(I813,'3-Productie normen'!A:N,VLOOKUP(P813,'3-Productie normen'!Q:R,2,FALSE),FALSE)))</f>
        <v>0</v>
      </c>
      <c r="Y813" s="163">
        <f t="shared" si="334"/>
        <v>0</v>
      </c>
      <c r="Z813" s="163">
        <f t="shared" si="335"/>
        <v>0</v>
      </c>
      <c r="AA813" s="163">
        <f t="shared" si="336"/>
        <v>0</v>
      </c>
      <c r="AB813" s="164" t="str">
        <f>VLOOKUP(I813,'3-Productie normen'!A:N,10,FALSE)</f>
        <v>SP</v>
      </c>
      <c r="AC813" s="164"/>
      <c r="AE813" s="128">
        <f t="shared" si="337"/>
        <v>2967.12</v>
      </c>
    </row>
    <row r="814" spans="1:31" ht="14.1" customHeight="1">
      <c r="A814" s="145">
        <v>816</v>
      </c>
      <c r="B814" s="662" t="s">
        <v>1240</v>
      </c>
      <c r="C814" s="663">
        <v>3</v>
      </c>
      <c r="D814" s="664" t="s">
        <v>945</v>
      </c>
      <c r="E814" s="663" t="s">
        <v>315</v>
      </c>
      <c r="F814" s="663" t="s">
        <v>315</v>
      </c>
      <c r="G814" s="662">
        <v>40531012</v>
      </c>
      <c r="H814" s="662" t="s">
        <v>829</v>
      </c>
      <c r="I814" s="665" t="s">
        <v>769</v>
      </c>
      <c r="J814" s="663" t="s">
        <v>1314</v>
      </c>
      <c r="K814" s="666">
        <v>28.53</v>
      </c>
      <c r="L814" s="483">
        <v>1</v>
      </c>
      <c r="M814" s="483">
        <v>1</v>
      </c>
      <c r="N814" s="667"/>
      <c r="O814" s="667"/>
      <c r="P814" s="670">
        <v>104</v>
      </c>
      <c r="Q814" s="670"/>
      <c r="R814" s="161"/>
      <c r="S814" s="161"/>
      <c r="T814" s="162" t="e">
        <f t="shared" si="330"/>
        <v>#DIV/0!</v>
      </c>
      <c r="U814" s="162">
        <f t="shared" si="331"/>
        <v>0</v>
      </c>
      <c r="V814" s="162">
        <f t="shared" si="332"/>
        <v>0</v>
      </c>
      <c r="W814" s="162">
        <f t="shared" si="333"/>
        <v>0</v>
      </c>
      <c r="X814" s="163">
        <f>IF(P814="nio",0,IF(P814&gt;0,VLOOKUP(I814,'3-Productie normen'!A:N,VLOOKUP(P814,'3-Productie normen'!Q:R,2,FALSE),FALSE)))</f>
        <v>0</v>
      </c>
      <c r="Y814" s="163">
        <f t="shared" si="334"/>
        <v>0</v>
      </c>
      <c r="Z814" s="163">
        <f t="shared" si="335"/>
        <v>0</v>
      </c>
      <c r="AA814" s="163">
        <f t="shared" si="336"/>
        <v>0</v>
      </c>
      <c r="AB814" s="164" t="str">
        <f>VLOOKUP(I814,'3-Productie normen'!A:N,10,FALSE)</f>
        <v>B</v>
      </c>
      <c r="AC814" s="164"/>
      <c r="AE814" s="128">
        <f t="shared" si="337"/>
        <v>2967.12</v>
      </c>
    </row>
    <row r="815" spans="1:31" ht="14.1" customHeight="1">
      <c r="A815" s="145">
        <v>817</v>
      </c>
      <c r="B815" s="662" t="s">
        <v>1240</v>
      </c>
      <c r="C815" s="663">
        <v>3</v>
      </c>
      <c r="D815" s="664" t="s">
        <v>946</v>
      </c>
      <c r="E815" s="663" t="s">
        <v>808</v>
      </c>
      <c r="F815" s="663" t="s">
        <v>808</v>
      </c>
      <c r="G815" s="662">
        <v>40531012</v>
      </c>
      <c r="H815" s="662" t="s">
        <v>829</v>
      </c>
      <c r="I815" s="665" t="s">
        <v>771</v>
      </c>
      <c r="J815" s="663" t="s">
        <v>1314</v>
      </c>
      <c r="K815" s="666">
        <v>12.62</v>
      </c>
      <c r="L815" s="483">
        <v>1</v>
      </c>
      <c r="M815" s="483">
        <v>1</v>
      </c>
      <c r="N815" s="667"/>
      <c r="O815" s="667"/>
      <c r="P815" s="670">
        <v>104</v>
      </c>
      <c r="Q815" s="670"/>
      <c r="R815" s="161"/>
      <c r="S815" s="161"/>
      <c r="T815" s="162" t="e">
        <f t="shared" si="330"/>
        <v>#DIV/0!</v>
      </c>
      <c r="U815" s="162">
        <f t="shared" si="331"/>
        <v>0</v>
      </c>
      <c r="V815" s="162">
        <f t="shared" si="332"/>
        <v>0</v>
      </c>
      <c r="W815" s="162">
        <f t="shared" si="333"/>
        <v>0</v>
      </c>
      <c r="X815" s="163">
        <f>IF(P815="nio",0,IF(P815&gt;0,VLOOKUP(I815,'3-Productie normen'!A:N,VLOOKUP(P815,'3-Productie normen'!Q:R,2,FALSE),FALSE)))</f>
        <v>0</v>
      </c>
      <c r="Y815" s="163">
        <f t="shared" si="334"/>
        <v>0</v>
      </c>
      <c r="Z815" s="163">
        <f t="shared" si="335"/>
        <v>0</v>
      </c>
      <c r="AA815" s="163">
        <f t="shared" si="336"/>
        <v>0</v>
      </c>
      <c r="AB815" s="164" t="str">
        <f>VLOOKUP(I815,'3-Productie normen'!A:N,10,FALSE)</f>
        <v>SP</v>
      </c>
      <c r="AC815" s="164"/>
      <c r="AE815" s="128">
        <f t="shared" si="337"/>
        <v>1312.48</v>
      </c>
    </row>
    <row r="816" spans="1:31" ht="14.1" customHeight="1">
      <c r="A816" s="145">
        <v>818</v>
      </c>
      <c r="B816" s="662" t="s">
        <v>1240</v>
      </c>
      <c r="C816" s="663">
        <v>3</v>
      </c>
      <c r="D816" s="664" t="s">
        <v>947</v>
      </c>
      <c r="E816" s="663" t="s">
        <v>806</v>
      </c>
      <c r="F816" s="663" t="s">
        <v>822</v>
      </c>
      <c r="G816" s="662">
        <v>2</v>
      </c>
      <c r="H816" s="662" t="s">
        <v>807</v>
      </c>
      <c r="I816" s="665" t="s">
        <v>17</v>
      </c>
      <c r="J816" s="663" t="s">
        <v>823</v>
      </c>
      <c r="K816" s="666">
        <v>10.6</v>
      </c>
      <c r="L816" s="483">
        <v>1</v>
      </c>
      <c r="M816" s="483">
        <v>1</v>
      </c>
      <c r="N816" s="667"/>
      <c r="O816" s="667"/>
      <c r="P816" s="670">
        <v>255</v>
      </c>
      <c r="Q816" s="670"/>
      <c r="R816" s="161"/>
      <c r="S816" s="161"/>
      <c r="T816" s="162" t="e">
        <f t="shared" si="330"/>
        <v>#DIV/0!</v>
      </c>
      <c r="U816" s="162">
        <f t="shared" si="331"/>
        <v>0</v>
      </c>
      <c r="V816" s="162">
        <f t="shared" si="332"/>
        <v>0</v>
      </c>
      <c r="W816" s="162">
        <f t="shared" si="333"/>
        <v>0</v>
      </c>
      <c r="X816" s="163">
        <f>IF(P816="nio",0,IF(P816&gt;0,VLOOKUP(I816,'3-Productie normen'!A:N,VLOOKUP(P816,'3-Productie normen'!Q:R,2,FALSE),FALSE)))</f>
        <v>0</v>
      </c>
      <c r="Y816" s="163">
        <f t="shared" si="334"/>
        <v>0</v>
      </c>
      <c r="Z816" s="163">
        <f t="shared" si="335"/>
        <v>0</v>
      </c>
      <c r="AA816" s="163">
        <f t="shared" si="336"/>
        <v>0</v>
      </c>
      <c r="AB816" s="164" t="str">
        <f>VLOOKUP(I816,'3-Productie normen'!A:N,10,FALSE)</f>
        <v>S</v>
      </c>
      <c r="AC816" s="164"/>
      <c r="AE816" s="128">
        <f t="shared" si="337"/>
        <v>2703</v>
      </c>
    </row>
    <row r="817" spans="1:31" ht="14.1" customHeight="1">
      <c r="A817" s="145">
        <v>819</v>
      </c>
      <c r="B817" s="662" t="s">
        <v>1240</v>
      </c>
      <c r="C817" s="663">
        <v>3</v>
      </c>
      <c r="D817" s="664" t="s">
        <v>948</v>
      </c>
      <c r="E817" s="663" t="s">
        <v>808</v>
      </c>
      <c r="F817" s="663" t="s">
        <v>808</v>
      </c>
      <c r="G817" s="662">
        <v>40531012</v>
      </c>
      <c r="H817" s="662" t="s">
        <v>829</v>
      </c>
      <c r="I817" s="665" t="s">
        <v>771</v>
      </c>
      <c r="J817" s="663" t="s">
        <v>1314</v>
      </c>
      <c r="K817" s="666">
        <v>48.5</v>
      </c>
      <c r="L817" s="483">
        <v>1</v>
      </c>
      <c r="M817" s="483">
        <v>1</v>
      </c>
      <c r="N817" s="667"/>
      <c r="O817" s="667"/>
      <c r="P817" s="670">
        <v>104</v>
      </c>
      <c r="Q817" s="670"/>
      <c r="R817" s="161"/>
      <c r="S817" s="161"/>
      <c r="T817" s="162" t="e">
        <f t="shared" si="330"/>
        <v>#DIV/0!</v>
      </c>
      <c r="U817" s="162">
        <f t="shared" si="331"/>
        <v>0</v>
      </c>
      <c r="V817" s="162">
        <f t="shared" si="332"/>
        <v>0</v>
      </c>
      <c r="W817" s="162">
        <f t="shared" si="333"/>
        <v>0</v>
      </c>
      <c r="X817" s="163">
        <f>IF(P817="nio",0,IF(P817&gt;0,VLOOKUP(I817,'3-Productie normen'!A:N,VLOOKUP(P817,'3-Productie normen'!Q:R,2,FALSE),FALSE)))</f>
        <v>0</v>
      </c>
      <c r="Y817" s="163">
        <f t="shared" si="334"/>
        <v>0</v>
      </c>
      <c r="Z817" s="163">
        <f t="shared" si="335"/>
        <v>0</v>
      </c>
      <c r="AA817" s="163">
        <f t="shared" si="336"/>
        <v>0</v>
      </c>
      <c r="AB817" s="164" t="str">
        <f>VLOOKUP(I817,'3-Productie normen'!A:N,10,FALSE)</f>
        <v>SP</v>
      </c>
      <c r="AC817" s="164"/>
      <c r="AE817" s="128">
        <f t="shared" si="337"/>
        <v>5044</v>
      </c>
    </row>
    <row r="818" spans="1:31" ht="14.1" customHeight="1">
      <c r="A818" s="145">
        <v>820</v>
      </c>
      <c r="B818" s="662" t="s">
        <v>1240</v>
      </c>
      <c r="C818" s="663">
        <v>3</v>
      </c>
      <c r="D818" s="664" t="s">
        <v>949</v>
      </c>
      <c r="E818" s="663" t="s">
        <v>808</v>
      </c>
      <c r="F818" s="663" t="s">
        <v>808</v>
      </c>
      <c r="G818" s="662">
        <v>40531023</v>
      </c>
      <c r="H818" s="662" t="s">
        <v>889</v>
      </c>
      <c r="I818" s="665" t="s">
        <v>771</v>
      </c>
      <c r="J818" s="663" t="s">
        <v>1314</v>
      </c>
      <c r="K818" s="666">
        <v>21.52</v>
      </c>
      <c r="L818" s="483">
        <v>1</v>
      </c>
      <c r="M818" s="483">
        <v>1</v>
      </c>
      <c r="N818" s="667"/>
      <c r="O818" s="667"/>
      <c r="P818" s="670">
        <v>104</v>
      </c>
      <c r="Q818" s="670"/>
      <c r="R818" s="161"/>
      <c r="S818" s="161"/>
      <c r="T818" s="162" t="e">
        <f t="shared" si="330"/>
        <v>#DIV/0!</v>
      </c>
      <c r="U818" s="162">
        <f t="shared" si="331"/>
        <v>0</v>
      </c>
      <c r="V818" s="162">
        <f t="shared" si="332"/>
        <v>0</v>
      </c>
      <c r="W818" s="162">
        <f t="shared" si="333"/>
        <v>0</v>
      </c>
      <c r="X818" s="163">
        <f>IF(P818="nio",0,IF(P818&gt;0,VLOOKUP(I818,'3-Productie normen'!A:N,VLOOKUP(P818,'3-Productie normen'!Q:R,2,FALSE),FALSE)))</f>
        <v>0</v>
      </c>
      <c r="Y818" s="163">
        <f t="shared" si="334"/>
        <v>0</v>
      </c>
      <c r="Z818" s="163">
        <f t="shared" si="335"/>
        <v>0</v>
      </c>
      <c r="AA818" s="163">
        <f t="shared" si="336"/>
        <v>0</v>
      </c>
      <c r="AB818" s="164" t="str">
        <f>VLOOKUP(I818,'3-Productie normen'!A:N,10,FALSE)</f>
        <v>SP</v>
      </c>
      <c r="AC818" s="164"/>
      <c r="AE818" s="128">
        <f t="shared" si="337"/>
        <v>2238.08</v>
      </c>
    </row>
    <row r="819" spans="1:31" ht="14.1" customHeight="1">
      <c r="A819" s="145">
        <v>821</v>
      </c>
      <c r="B819" s="662" t="s">
        <v>1240</v>
      </c>
      <c r="C819" s="663">
        <v>3</v>
      </c>
      <c r="D819" s="664" t="s">
        <v>950</v>
      </c>
      <c r="E819" s="663" t="s">
        <v>808</v>
      </c>
      <c r="F819" s="663" t="s">
        <v>808</v>
      </c>
      <c r="G819" s="662">
        <v>40531012</v>
      </c>
      <c r="H819" s="662" t="s">
        <v>829</v>
      </c>
      <c r="I819" s="665" t="s">
        <v>771</v>
      </c>
      <c r="J819" s="663" t="s">
        <v>1314</v>
      </c>
      <c r="K819" s="666">
        <v>9.66</v>
      </c>
      <c r="L819" s="483">
        <v>1</v>
      </c>
      <c r="M819" s="483">
        <v>1</v>
      </c>
      <c r="N819" s="667"/>
      <c r="O819" s="667"/>
      <c r="P819" s="670">
        <v>104</v>
      </c>
      <c r="Q819" s="670"/>
      <c r="R819" s="161"/>
      <c r="S819" s="161"/>
      <c r="T819" s="162" t="e">
        <f t="shared" si="330"/>
        <v>#DIV/0!</v>
      </c>
      <c r="U819" s="162">
        <f t="shared" si="331"/>
        <v>0</v>
      </c>
      <c r="V819" s="162">
        <f t="shared" si="332"/>
        <v>0</v>
      </c>
      <c r="W819" s="162">
        <f t="shared" si="333"/>
        <v>0</v>
      </c>
      <c r="X819" s="163">
        <f>IF(P819="nio",0,IF(P819&gt;0,VLOOKUP(I819,'3-Productie normen'!A:N,VLOOKUP(P819,'3-Productie normen'!Q:R,2,FALSE),FALSE)))</f>
        <v>0</v>
      </c>
      <c r="Y819" s="163">
        <f t="shared" si="334"/>
        <v>0</v>
      </c>
      <c r="Z819" s="163">
        <f t="shared" si="335"/>
        <v>0</v>
      </c>
      <c r="AA819" s="163">
        <f t="shared" si="336"/>
        <v>0</v>
      </c>
      <c r="AB819" s="164" t="str">
        <f>VLOOKUP(I819,'3-Productie normen'!A:N,10,FALSE)</f>
        <v>SP</v>
      </c>
      <c r="AC819" s="164"/>
      <c r="AE819" s="128">
        <f t="shared" si="337"/>
        <v>1004.64</v>
      </c>
    </row>
    <row r="820" spans="1:31" ht="14.1" customHeight="1">
      <c r="A820" s="145">
        <v>822</v>
      </c>
      <c r="B820" s="662" t="s">
        <v>1240</v>
      </c>
      <c r="C820" s="663">
        <v>3</v>
      </c>
      <c r="D820" s="664" t="s">
        <v>951</v>
      </c>
      <c r="E820" s="663" t="s">
        <v>808</v>
      </c>
      <c r="F820" s="663" t="s">
        <v>808</v>
      </c>
      <c r="G820" s="662">
        <v>40531012</v>
      </c>
      <c r="H820" s="662" t="s">
        <v>829</v>
      </c>
      <c r="I820" s="665" t="s">
        <v>771</v>
      </c>
      <c r="J820" s="663" t="s">
        <v>1314</v>
      </c>
      <c r="K820" s="666">
        <v>20.96</v>
      </c>
      <c r="L820" s="483">
        <v>1</v>
      </c>
      <c r="M820" s="483">
        <v>1</v>
      </c>
      <c r="N820" s="667"/>
      <c r="O820" s="667"/>
      <c r="P820" s="670">
        <v>104</v>
      </c>
      <c r="Q820" s="670"/>
      <c r="R820" s="161"/>
      <c r="S820" s="161"/>
      <c r="T820" s="162" t="e">
        <f t="shared" si="330"/>
        <v>#DIV/0!</v>
      </c>
      <c r="U820" s="162">
        <f t="shared" si="331"/>
        <v>0</v>
      </c>
      <c r="V820" s="162">
        <f t="shared" si="332"/>
        <v>0</v>
      </c>
      <c r="W820" s="162">
        <f t="shared" si="333"/>
        <v>0</v>
      </c>
      <c r="X820" s="163">
        <f>IF(P820="nio",0,IF(P820&gt;0,VLOOKUP(I820,'3-Productie normen'!A:N,VLOOKUP(P820,'3-Productie normen'!Q:R,2,FALSE),FALSE)))</f>
        <v>0</v>
      </c>
      <c r="Y820" s="163">
        <f t="shared" si="334"/>
        <v>0</v>
      </c>
      <c r="Z820" s="163">
        <f t="shared" si="335"/>
        <v>0</v>
      </c>
      <c r="AA820" s="163">
        <f t="shared" si="336"/>
        <v>0</v>
      </c>
      <c r="AB820" s="164" t="str">
        <f>VLOOKUP(I820,'3-Productie normen'!A:N,10,FALSE)</f>
        <v>SP</v>
      </c>
      <c r="AC820" s="164"/>
      <c r="AE820" s="128">
        <f t="shared" si="337"/>
        <v>2179.84</v>
      </c>
    </row>
    <row r="821" spans="1:31" ht="14.1" customHeight="1">
      <c r="A821" s="145">
        <v>823</v>
      </c>
      <c r="B821" s="662" t="s">
        <v>1240</v>
      </c>
      <c r="C821" s="663">
        <v>3</v>
      </c>
      <c r="D821" s="664" t="s">
        <v>952</v>
      </c>
      <c r="E821" s="663" t="s">
        <v>806</v>
      </c>
      <c r="F821" s="663" t="s">
        <v>815</v>
      </c>
      <c r="G821" s="662">
        <v>2</v>
      </c>
      <c r="H821" s="662" t="s">
        <v>807</v>
      </c>
      <c r="I821" s="665" t="s">
        <v>749</v>
      </c>
      <c r="J821" s="663" t="s">
        <v>1314</v>
      </c>
      <c r="K821" s="666">
        <v>9.52</v>
      </c>
      <c r="L821" s="483">
        <v>1</v>
      </c>
      <c r="M821" s="483">
        <v>1</v>
      </c>
      <c r="N821" s="667"/>
      <c r="O821" s="667"/>
      <c r="P821" s="670">
        <v>52</v>
      </c>
      <c r="Q821" s="670"/>
      <c r="R821" s="161"/>
      <c r="S821" s="161"/>
      <c r="T821" s="162" t="e">
        <f t="shared" si="330"/>
        <v>#DIV/0!</v>
      </c>
      <c r="U821" s="162">
        <f t="shared" si="331"/>
        <v>0</v>
      </c>
      <c r="V821" s="162">
        <f t="shared" si="332"/>
        <v>0</v>
      </c>
      <c r="W821" s="162">
        <f t="shared" si="333"/>
        <v>0</v>
      </c>
      <c r="X821" s="163">
        <f>IF(P821="nio",0,IF(P821&gt;0,VLOOKUP(I821,'3-Productie normen'!A:N,VLOOKUP(P821,'3-Productie normen'!Q:R,2,FALSE),FALSE)))</f>
        <v>0</v>
      </c>
      <c r="Y821" s="163">
        <f t="shared" si="334"/>
        <v>0</v>
      </c>
      <c r="Z821" s="163">
        <f t="shared" si="335"/>
        <v>0</v>
      </c>
      <c r="AA821" s="163">
        <f t="shared" si="336"/>
        <v>0</v>
      </c>
      <c r="AB821" s="164" t="str">
        <f>VLOOKUP(I821,'3-Productie normen'!A:N,10,FALSE)</f>
        <v>V</v>
      </c>
      <c r="AC821" s="164"/>
      <c r="AE821" s="128">
        <f t="shared" si="337"/>
        <v>495.03999999999996</v>
      </c>
    </row>
    <row r="822" spans="1:31" ht="14.1" customHeight="1">
      <c r="A822" s="145">
        <v>824</v>
      </c>
      <c r="B822" s="662" t="s">
        <v>1240</v>
      </c>
      <c r="C822" s="663">
        <v>3</v>
      </c>
      <c r="D822" s="664" t="s">
        <v>953</v>
      </c>
      <c r="E822" s="663" t="s">
        <v>808</v>
      </c>
      <c r="F822" s="663" t="s">
        <v>808</v>
      </c>
      <c r="G822" s="662">
        <v>40531012</v>
      </c>
      <c r="H822" s="662" t="s">
        <v>829</v>
      </c>
      <c r="I822" s="665" t="s">
        <v>771</v>
      </c>
      <c r="J822" s="663" t="s">
        <v>1314</v>
      </c>
      <c r="K822" s="666">
        <v>19.48</v>
      </c>
      <c r="L822" s="483">
        <v>1</v>
      </c>
      <c r="M822" s="483">
        <v>1</v>
      </c>
      <c r="N822" s="667"/>
      <c r="O822" s="667"/>
      <c r="P822" s="670">
        <v>104</v>
      </c>
      <c r="Q822" s="670"/>
      <c r="R822" s="161"/>
      <c r="S822" s="161"/>
      <c r="T822" s="162" t="e">
        <f t="shared" si="330"/>
        <v>#DIV/0!</v>
      </c>
      <c r="U822" s="162">
        <f t="shared" si="331"/>
        <v>0</v>
      </c>
      <c r="V822" s="162">
        <f t="shared" si="332"/>
        <v>0</v>
      </c>
      <c r="W822" s="162">
        <f t="shared" si="333"/>
        <v>0</v>
      </c>
      <c r="X822" s="163">
        <f>IF(P822="nio",0,IF(P822&gt;0,VLOOKUP(I822,'3-Productie normen'!A:N,VLOOKUP(P822,'3-Productie normen'!Q:R,2,FALSE),FALSE)))</f>
        <v>0</v>
      </c>
      <c r="Y822" s="163">
        <f t="shared" si="334"/>
        <v>0</v>
      </c>
      <c r="Z822" s="163">
        <f t="shared" si="335"/>
        <v>0</v>
      </c>
      <c r="AA822" s="163">
        <f t="shared" si="336"/>
        <v>0</v>
      </c>
      <c r="AB822" s="164" t="str">
        <f>VLOOKUP(I822,'3-Productie normen'!A:N,10,FALSE)</f>
        <v>SP</v>
      </c>
      <c r="AC822" s="164"/>
      <c r="AE822" s="128">
        <f t="shared" si="337"/>
        <v>2025.92</v>
      </c>
    </row>
    <row r="823" spans="1:31" ht="14.1" customHeight="1">
      <c r="A823" s="145">
        <v>825</v>
      </c>
      <c r="B823" s="662" t="s">
        <v>1240</v>
      </c>
      <c r="C823" s="663">
        <v>3</v>
      </c>
      <c r="D823" s="664" t="s">
        <v>954</v>
      </c>
      <c r="E823" s="663" t="s">
        <v>808</v>
      </c>
      <c r="F823" s="663" t="s">
        <v>808</v>
      </c>
      <c r="G823" s="662">
        <v>40531012</v>
      </c>
      <c r="H823" s="662" t="s">
        <v>829</v>
      </c>
      <c r="I823" s="665" t="s">
        <v>771</v>
      </c>
      <c r="J823" s="663" t="s">
        <v>1314</v>
      </c>
      <c r="K823" s="666">
        <v>98.89</v>
      </c>
      <c r="L823" s="483">
        <v>1</v>
      </c>
      <c r="M823" s="483">
        <v>1</v>
      </c>
      <c r="N823" s="667"/>
      <c r="O823" s="667"/>
      <c r="P823" s="670">
        <v>104</v>
      </c>
      <c r="Q823" s="670"/>
      <c r="R823" s="161"/>
      <c r="S823" s="161"/>
      <c r="T823" s="162" t="e">
        <f t="shared" si="330"/>
        <v>#DIV/0!</v>
      </c>
      <c r="U823" s="162">
        <f t="shared" si="331"/>
        <v>0</v>
      </c>
      <c r="V823" s="162">
        <f t="shared" si="332"/>
        <v>0</v>
      </c>
      <c r="W823" s="162">
        <f t="shared" si="333"/>
        <v>0</v>
      </c>
      <c r="X823" s="163">
        <f>IF(P823="nio",0,IF(P823&gt;0,VLOOKUP(I823,'3-Productie normen'!A:N,VLOOKUP(P823,'3-Productie normen'!Q:R,2,FALSE),FALSE)))</f>
        <v>0</v>
      </c>
      <c r="Y823" s="163">
        <f t="shared" si="334"/>
        <v>0</v>
      </c>
      <c r="Z823" s="163">
        <f t="shared" si="335"/>
        <v>0</v>
      </c>
      <c r="AA823" s="163">
        <f t="shared" si="336"/>
        <v>0</v>
      </c>
      <c r="AB823" s="164" t="str">
        <f>VLOOKUP(I823,'3-Productie normen'!A:N,10,FALSE)</f>
        <v>SP</v>
      </c>
      <c r="AC823" s="164"/>
      <c r="AE823" s="128">
        <f t="shared" si="337"/>
        <v>10284.56</v>
      </c>
    </row>
    <row r="824" spans="1:31" ht="14.1" customHeight="1">
      <c r="A824" s="145">
        <v>826</v>
      </c>
      <c r="B824" s="662" t="s">
        <v>1240</v>
      </c>
      <c r="C824" s="663">
        <v>3</v>
      </c>
      <c r="D824" s="664" t="s">
        <v>955</v>
      </c>
      <c r="E824" s="663" t="s">
        <v>806</v>
      </c>
      <c r="F824" s="663" t="s">
        <v>822</v>
      </c>
      <c r="G824" s="662">
        <v>2</v>
      </c>
      <c r="H824" s="662" t="s">
        <v>807</v>
      </c>
      <c r="I824" s="665" t="s">
        <v>17</v>
      </c>
      <c r="J824" s="663" t="s">
        <v>823</v>
      </c>
      <c r="K824" s="666">
        <v>1.77</v>
      </c>
      <c r="L824" s="483">
        <v>1</v>
      </c>
      <c r="M824" s="483">
        <v>1</v>
      </c>
      <c r="N824" s="667"/>
      <c r="O824" s="667"/>
      <c r="P824" s="670">
        <v>255</v>
      </c>
      <c r="Q824" s="670"/>
      <c r="R824" s="161"/>
      <c r="S824" s="161"/>
      <c r="T824" s="162" t="e">
        <f t="shared" si="330"/>
        <v>#DIV/0!</v>
      </c>
      <c r="U824" s="162">
        <f t="shared" si="331"/>
        <v>0</v>
      </c>
      <c r="V824" s="162">
        <f t="shared" si="332"/>
        <v>0</v>
      </c>
      <c r="W824" s="162">
        <f t="shared" si="333"/>
        <v>0</v>
      </c>
      <c r="X824" s="163">
        <f>IF(P824="nio",0,IF(P824&gt;0,VLOOKUP(I824,'3-Productie normen'!A:N,VLOOKUP(P824,'3-Productie normen'!Q:R,2,FALSE),FALSE)))</f>
        <v>0</v>
      </c>
      <c r="Y824" s="163">
        <f t="shared" si="334"/>
        <v>0</v>
      </c>
      <c r="Z824" s="163">
        <f t="shared" si="335"/>
        <v>0</v>
      </c>
      <c r="AA824" s="163">
        <f t="shared" si="336"/>
        <v>0</v>
      </c>
      <c r="AB824" s="164" t="str">
        <f>VLOOKUP(I824,'3-Productie normen'!A:N,10,FALSE)</f>
        <v>S</v>
      </c>
      <c r="AC824" s="164"/>
      <c r="AE824" s="128">
        <f t="shared" si="337"/>
        <v>451.35</v>
      </c>
    </row>
    <row r="825" spans="1:31" ht="14.1" customHeight="1">
      <c r="A825" s="145">
        <v>827</v>
      </c>
      <c r="B825" s="662" t="s">
        <v>1240</v>
      </c>
      <c r="C825" s="663">
        <v>3</v>
      </c>
      <c r="D825" s="664" t="s">
        <v>956</v>
      </c>
      <c r="E825" s="663" t="s">
        <v>826</v>
      </c>
      <c r="F825" s="663" t="s">
        <v>865</v>
      </c>
      <c r="G825" s="662">
        <v>1</v>
      </c>
      <c r="H825" s="662" t="s">
        <v>828</v>
      </c>
      <c r="I825" s="167" t="s">
        <v>810</v>
      </c>
      <c r="J825" s="663" t="s">
        <v>811</v>
      </c>
      <c r="K825" s="666">
        <v>4.4000000000000004</v>
      </c>
      <c r="L825" s="483">
        <v>1</v>
      </c>
      <c r="M825" s="483">
        <v>1</v>
      </c>
      <c r="N825" s="667"/>
      <c r="O825" s="667"/>
      <c r="P825" s="670" t="s">
        <v>1235</v>
      </c>
      <c r="Q825" s="670"/>
      <c r="R825" s="161"/>
      <c r="S825" s="161"/>
      <c r="T825" s="162">
        <f t="shared" si="330"/>
        <v>0</v>
      </c>
      <c r="U825" s="162">
        <f t="shared" si="331"/>
        <v>0</v>
      </c>
      <c r="V825" s="162">
        <f t="shared" si="332"/>
        <v>0</v>
      </c>
      <c r="W825" s="162">
        <f t="shared" si="333"/>
        <v>0</v>
      </c>
      <c r="X825" s="163">
        <f>IF(P825="nio",0,IF(P825&gt;0,VLOOKUP(I825,'3-Productie normen'!A:N,VLOOKUP(P825,'3-Productie normen'!Q:R,2,FALSE),FALSE)))</f>
        <v>0</v>
      </c>
      <c r="Y825" s="163">
        <f t="shared" si="334"/>
        <v>0</v>
      </c>
      <c r="Z825" s="163">
        <f t="shared" si="335"/>
        <v>0</v>
      </c>
      <c r="AA825" s="163">
        <f t="shared" si="336"/>
        <v>0</v>
      </c>
      <c r="AB825" s="164" t="str">
        <f>VLOOKUP(I825,'3-Productie normen'!A:N,10,FALSE)</f>
        <v>nvt</v>
      </c>
      <c r="AC825" s="164"/>
      <c r="AE825" s="128">
        <f t="shared" si="337"/>
        <v>0</v>
      </c>
    </row>
    <row r="826" spans="1:31" ht="14.1" customHeight="1">
      <c r="A826" s="145">
        <v>828</v>
      </c>
      <c r="B826" s="662" t="s">
        <v>1240</v>
      </c>
      <c r="C826" s="663">
        <v>3</v>
      </c>
      <c r="D826" s="664" t="s">
        <v>957</v>
      </c>
      <c r="E826" s="663" t="s">
        <v>808</v>
      </c>
      <c r="F826" s="663" t="s">
        <v>808</v>
      </c>
      <c r="G826" s="662">
        <v>40531023</v>
      </c>
      <c r="H826" s="662" t="s">
        <v>889</v>
      </c>
      <c r="I826" s="665" t="s">
        <v>771</v>
      </c>
      <c r="J826" s="663" t="s">
        <v>1314</v>
      </c>
      <c r="K826" s="666">
        <v>9.92</v>
      </c>
      <c r="L826" s="483">
        <v>1</v>
      </c>
      <c r="M826" s="483">
        <v>1</v>
      </c>
      <c r="N826" s="667"/>
      <c r="O826" s="667"/>
      <c r="P826" s="670">
        <v>104</v>
      </c>
      <c r="Q826" s="670"/>
      <c r="R826" s="161"/>
      <c r="S826" s="161"/>
      <c r="T826" s="162" t="e">
        <f t="shared" si="330"/>
        <v>#DIV/0!</v>
      </c>
      <c r="U826" s="162">
        <f t="shared" si="331"/>
        <v>0</v>
      </c>
      <c r="V826" s="162">
        <f t="shared" si="332"/>
        <v>0</v>
      </c>
      <c r="W826" s="162">
        <f t="shared" si="333"/>
        <v>0</v>
      </c>
      <c r="X826" s="163">
        <f>IF(P826="nio",0,IF(P826&gt;0,VLOOKUP(I826,'3-Productie normen'!A:N,VLOOKUP(P826,'3-Productie normen'!Q:R,2,FALSE),FALSE)))</f>
        <v>0</v>
      </c>
      <c r="Y826" s="163">
        <f t="shared" si="334"/>
        <v>0</v>
      </c>
      <c r="Z826" s="163">
        <f t="shared" si="335"/>
        <v>0</v>
      </c>
      <c r="AA826" s="163">
        <f t="shared" si="336"/>
        <v>0</v>
      </c>
      <c r="AB826" s="164" t="str">
        <f>VLOOKUP(I826,'3-Productie normen'!A:N,10,FALSE)</f>
        <v>SP</v>
      </c>
      <c r="AC826" s="164"/>
      <c r="AE826" s="128">
        <f t="shared" si="337"/>
        <v>1031.68</v>
      </c>
    </row>
    <row r="827" spans="1:31" ht="14.1" customHeight="1">
      <c r="A827" s="145">
        <v>829</v>
      </c>
      <c r="B827" s="662" t="s">
        <v>1240</v>
      </c>
      <c r="C827" s="663">
        <v>3</v>
      </c>
      <c r="D827" s="664" t="s">
        <v>958</v>
      </c>
      <c r="E827" s="663" t="s">
        <v>808</v>
      </c>
      <c r="F827" s="663" t="s">
        <v>808</v>
      </c>
      <c r="G827" s="662">
        <v>40531023</v>
      </c>
      <c r="H827" s="662" t="s">
        <v>889</v>
      </c>
      <c r="I827" s="665" t="s">
        <v>771</v>
      </c>
      <c r="J827" s="663" t="s">
        <v>1314</v>
      </c>
      <c r="K827" s="666">
        <v>39.47</v>
      </c>
      <c r="L827" s="483">
        <v>1</v>
      </c>
      <c r="M827" s="483">
        <v>1</v>
      </c>
      <c r="N827" s="667"/>
      <c r="O827" s="667"/>
      <c r="P827" s="670">
        <v>104</v>
      </c>
      <c r="Q827" s="670"/>
      <c r="R827" s="161"/>
      <c r="S827" s="161"/>
      <c r="T827" s="162" t="e">
        <f t="shared" si="330"/>
        <v>#DIV/0!</v>
      </c>
      <c r="U827" s="162">
        <f t="shared" si="331"/>
        <v>0</v>
      </c>
      <c r="V827" s="162">
        <f t="shared" si="332"/>
        <v>0</v>
      </c>
      <c r="W827" s="162">
        <f t="shared" si="333"/>
        <v>0</v>
      </c>
      <c r="X827" s="163">
        <f>IF(P827="nio",0,IF(P827&gt;0,VLOOKUP(I827,'3-Productie normen'!A:N,VLOOKUP(P827,'3-Productie normen'!Q:R,2,FALSE),FALSE)))</f>
        <v>0</v>
      </c>
      <c r="Y827" s="163">
        <f t="shared" si="334"/>
        <v>0</v>
      </c>
      <c r="Z827" s="163">
        <f t="shared" si="335"/>
        <v>0</v>
      </c>
      <c r="AA827" s="163">
        <f t="shared" si="336"/>
        <v>0</v>
      </c>
      <c r="AB827" s="164" t="str">
        <f>VLOOKUP(I827,'3-Productie normen'!A:N,10,FALSE)</f>
        <v>SP</v>
      </c>
      <c r="AC827" s="164"/>
      <c r="AE827" s="128">
        <f t="shared" si="337"/>
        <v>4104.88</v>
      </c>
    </row>
    <row r="828" spans="1:31" ht="14.1" customHeight="1">
      <c r="A828" s="145">
        <v>830</v>
      </c>
      <c r="B828" s="662" t="s">
        <v>1240</v>
      </c>
      <c r="C828" s="663">
        <v>3</v>
      </c>
      <c r="D828" s="664" t="s">
        <v>959</v>
      </c>
      <c r="E828" s="663" t="s">
        <v>808</v>
      </c>
      <c r="F828" s="663" t="s">
        <v>808</v>
      </c>
      <c r="G828" s="662">
        <v>40531012</v>
      </c>
      <c r="H828" s="662" t="s">
        <v>829</v>
      </c>
      <c r="I828" s="665" t="s">
        <v>771</v>
      </c>
      <c r="J828" s="663" t="s">
        <v>1314</v>
      </c>
      <c r="K828" s="666">
        <v>41.02</v>
      </c>
      <c r="L828" s="483">
        <v>1</v>
      </c>
      <c r="M828" s="483">
        <v>1</v>
      </c>
      <c r="N828" s="667"/>
      <c r="O828" s="667"/>
      <c r="P828" s="670">
        <v>104</v>
      </c>
      <c r="Q828" s="670"/>
      <c r="R828" s="161"/>
      <c r="S828" s="161"/>
      <c r="T828" s="162" t="e">
        <f t="shared" si="330"/>
        <v>#DIV/0!</v>
      </c>
      <c r="U828" s="162">
        <f t="shared" si="331"/>
        <v>0</v>
      </c>
      <c r="V828" s="162">
        <f t="shared" si="332"/>
        <v>0</v>
      </c>
      <c r="W828" s="162">
        <f t="shared" si="333"/>
        <v>0</v>
      </c>
      <c r="X828" s="163">
        <f>IF(P828="nio",0,IF(P828&gt;0,VLOOKUP(I828,'3-Productie normen'!A:N,VLOOKUP(P828,'3-Productie normen'!Q:R,2,FALSE),FALSE)))</f>
        <v>0</v>
      </c>
      <c r="Y828" s="163">
        <f t="shared" si="334"/>
        <v>0</v>
      </c>
      <c r="Z828" s="163">
        <f t="shared" si="335"/>
        <v>0</v>
      </c>
      <c r="AA828" s="163">
        <f t="shared" si="336"/>
        <v>0</v>
      </c>
      <c r="AB828" s="164" t="str">
        <f>VLOOKUP(I828,'3-Productie normen'!A:N,10,FALSE)</f>
        <v>SP</v>
      </c>
      <c r="AC828" s="164"/>
      <c r="AE828" s="128">
        <f t="shared" si="337"/>
        <v>4266.08</v>
      </c>
    </row>
    <row r="829" spans="1:31" ht="14.1" customHeight="1">
      <c r="A829" s="145">
        <v>831</v>
      </c>
      <c r="B829" s="662" t="s">
        <v>1240</v>
      </c>
      <c r="C829" s="663">
        <v>3</v>
      </c>
      <c r="D829" s="664" t="s">
        <v>960</v>
      </c>
      <c r="E829" s="663" t="s">
        <v>826</v>
      </c>
      <c r="F829" s="663" t="s">
        <v>865</v>
      </c>
      <c r="G829" s="662">
        <v>1</v>
      </c>
      <c r="H829" s="662" t="s">
        <v>828</v>
      </c>
      <c r="I829" s="665" t="s">
        <v>773</v>
      </c>
      <c r="J829" s="663" t="s">
        <v>1314</v>
      </c>
      <c r="K829" s="666">
        <v>36.44</v>
      </c>
      <c r="L829" s="483">
        <v>1</v>
      </c>
      <c r="M829" s="483">
        <v>1</v>
      </c>
      <c r="N829" s="667"/>
      <c r="O829" s="667"/>
      <c r="P829" s="670">
        <v>255</v>
      </c>
      <c r="Q829" s="670"/>
      <c r="R829" s="161"/>
      <c r="S829" s="161"/>
      <c r="T829" s="162" t="e">
        <f t="shared" ref="T829:T892" si="338">IF(P829="nio",0,IF(P829&gt;0,P829*K829/X829,0))*L829</f>
        <v>#DIV/0!</v>
      </c>
      <c r="U829" s="162">
        <f t="shared" ref="U829:U892" si="339">IF(Q829&gt;0,Q829*K829/Y829,0)*M829</f>
        <v>0</v>
      </c>
      <c r="V829" s="162">
        <f t="shared" ref="V829:V892" si="340">IF(R829&gt;0,R829*K829/Z829,0)*N829</f>
        <v>0</v>
      </c>
      <c r="W829" s="162">
        <f t="shared" ref="W829:W892" si="341">IF(S829&gt;0,S829*K829/AA829,0)*O829</f>
        <v>0</v>
      </c>
      <c r="X829" s="163">
        <f>IF(P829="nio",0,IF(P829&gt;0,VLOOKUP(I829,'3-Productie normen'!A:N,VLOOKUP(P829,'3-Productie normen'!Q:R,2,FALSE),FALSE)))</f>
        <v>0</v>
      </c>
      <c r="Y829" s="163">
        <f t="shared" ref="Y829:Y892" si="342">IF(Q829&gt;0,X829*$Y$8,0)</f>
        <v>0</v>
      </c>
      <c r="Z829" s="163">
        <f t="shared" ref="Z829:Z892" si="343">IF(R829&gt;0,X829*$Z$8,0)</f>
        <v>0</v>
      </c>
      <c r="AA829" s="163">
        <f t="shared" ref="AA829:AA892" si="344">IF(S829&gt;0,X829*$AA$8,0)</f>
        <v>0</v>
      </c>
      <c r="AB829" s="164" t="str">
        <f>VLOOKUP(I829,'3-Productie normen'!A:N,10,FALSE)</f>
        <v>V</v>
      </c>
      <c r="AC829" s="164"/>
      <c r="AE829" s="128">
        <f t="shared" si="337"/>
        <v>9292.1999999999989</v>
      </c>
    </row>
    <row r="830" spans="1:31" ht="14.1" customHeight="1">
      <c r="A830" s="145">
        <v>832</v>
      </c>
      <c r="B830" s="662" t="s">
        <v>1240</v>
      </c>
      <c r="C830" s="663">
        <v>3</v>
      </c>
      <c r="D830" s="664" t="s">
        <v>961</v>
      </c>
      <c r="E830" s="663" t="s">
        <v>806</v>
      </c>
      <c r="F830" s="663" t="s">
        <v>815</v>
      </c>
      <c r="G830" s="662">
        <v>2</v>
      </c>
      <c r="H830" s="662" t="s">
        <v>807</v>
      </c>
      <c r="I830" s="665" t="s">
        <v>749</v>
      </c>
      <c r="J830" s="663" t="s">
        <v>1314</v>
      </c>
      <c r="K830" s="666">
        <v>66.930000000000007</v>
      </c>
      <c r="L830" s="483">
        <v>1</v>
      </c>
      <c r="M830" s="483">
        <v>1</v>
      </c>
      <c r="N830" s="667"/>
      <c r="O830" s="667"/>
      <c r="P830" s="670">
        <v>52</v>
      </c>
      <c r="Q830" s="670"/>
      <c r="R830" s="161"/>
      <c r="S830" s="161"/>
      <c r="T830" s="162" t="e">
        <f t="shared" si="338"/>
        <v>#DIV/0!</v>
      </c>
      <c r="U830" s="162">
        <f t="shared" si="339"/>
        <v>0</v>
      </c>
      <c r="V830" s="162">
        <f t="shared" si="340"/>
        <v>0</v>
      </c>
      <c r="W830" s="162">
        <f t="shared" si="341"/>
        <v>0</v>
      </c>
      <c r="X830" s="163">
        <f>IF(P830="nio",0,IF(P830&gt;0,VLOOKUP(I830,'3-Productie normen'!A:N,VLOOKUP(P830,'3-Productie normen'!Q:R,2,FALSE),FALSE)))</f>
        <v>0</v>
      </c>
      <c r="Y830" s="163">
        <f t="shared" si="342"/>
        <v>0</v>
      </c>
      <c r="Z830" s="163">
        <f t="shared" si="343"/>
        <v>0</v>
      </c>
      <c r="AA830" s="163">
        <f t="shared" si="344"/>
        <v>0</v>
      </c>
      <c r="AB830" s="164" t="str">
        <f>VLOOKUP(I830,'3-Productie normen'!A:N,10,FALSE)</f>
        <v>V</v>
      </c>
      <c r="AC830" s="164"/>
      <c r="AE830" s="128">
        <f t="shared" ref="AE830:AE893" si="345">SUM(P830:S830)*K830</f>
        <v>3480.3600000000006</v>
      </c>
    </row>
    <row r="831" spans="1:31" ht="14.1" customHeight="1">
      <c r="A831" s="145">
        <v>833</v>
      </c>
      <c r="B831" s="662" t="s">
        <v>1240</v>
      </c>
      <c r="C831" s="663">
        <v>3</v>
      </c>
      <c r="D831" s="664" t="s">
        <v>962</v>
      </c>
      <c r="E831" s="663" t="s">
        <v>806</v>
      </c>
      <c r="F831" s="663" t="s">
        <v>815</v>
      </c>
      <c r="G831" s="662">
        <v>2</v>
      </c>
      <c r="H831" s="662" t="s">
        <v>807</v>
      </c>
      <c r="I831" s="668" t="s">
        <v>749</v>
      </c>
      <c r="J831" s="663" t="s">
        <v>1314</v>
      </c>
      <c r="K831" s="666">
        <v>22.8</v>
      </c>
      <c r="L831" s="483">
        <v>1</v>
      </c>
      <c r="M831" s="483">
        <v>1</v>
      </c>
      <c r="N831" s="667"/>
      <c r="O831" s="667"/>
      <c r="P831" s="670">
        <v>52</v>
      </c>
      <c r="Q831" s="670"/>
      <c r="R831" s="161"/>
      <c r="S831" s="161"/>
      <c r="T831" s="162" t="e">
        <f t="shared" si="338"/>
        <v>#DIV/0!</v>
      </c>
      <c r="U831" s="162">
        <f t="shared" si="339"/>
        <v>0</v>
      </c>
      <c r="V831" s="162">
        <f t="shared" si="340"/>
        <v>0</v>
      </c>
      <c r="W831" s="162">
        <f t="shared" si="341"/>
        <v>0</v>
      </c>
      <c r="X831" s="163">
        <f>IF(P831="nio",0,IF(P831&gt;0,VLOOKUP(I831,'3-Productie normen'!A:N,VLOOKUP(P831,'3-Productie normen'!Q:R,2,FALSE),FALSE)))</f>
        <v>0</v>
      </c>
      <c r="Y831" s="163">
        <f t="shared" si="342"/>
        <v>0</v>
      </c>
      <c r="Z831" s="163">
        <f t="shared" si="343"/>
        <v>0</v>
      </c>
      <c r="AA831" s="163">
        <f t="shared" si="344"/>
        <v>0</v>
      </c>
      <c r="AB831" s="164" t="str">
        <f>VLOOKUP(I831,'3-Productie normen'!A:N,10,FALSE)</f>
        <v>V</v>
      </c>
      <c r="AC831" s="164"/>
      <c r="AE831" s="128">
        <f t="shared" si="345"/>
        <v>1185.6000000000001</v>
      </c>
    </row>
    <row r="832" spans="1:31" ht="14.1" customHeight="1">
      <c r="A832" s="145">
        <v>834</v>
      </c>
      <c r="B832" s="662" t="s">
        <v>1240</v>
      </c>
      <c r="C832" s="663">
        <v>3</v>
      </c>
      <c r="D832" s="664" t="s">
        <v>963</v>
      </c>
      <c r="E832" s="663" t="s">
        <v>826</v>
      </c>
      <c r="F832" s="663" t="s">
        <v>865</v>
      </c>
      <c r="G832" s="662">
        <v>1</v>
      </c>
      <c r="H832" s="662" t="s">
        <v>828</v>
      </c>
      <c r="I832" s="665" t="s">
        <v>773</v>
      </c>
      <c r="J832" s="663" t="s">
        <v>1314</v>
      </c>
      <c r="K832" s="666">
        <v>13.79</v>
      </c>
      <c r="L832" s="483">
        <v>1</v>
      </c>
      <c r="M832" s="483">
        <v>1</v>
      </c>
      <c r="N832" s="667"/>
      <c r="O832" s="667"/>
      <c r="P832" s="670">
        <v>104</v>
      </c>
      <c r="Q832" s="670"/>
      <c r="R832" s="161"/>
      <c r="S832" s="161"/>
      <c r="T832" s="162" t="e">
        <f t="shared" si="338"/>
        <v>#DIV/0!</v>
      </c>
      <c r="U832" s="162">
        <f t="shared" si="339"/>
        <v>0</v>
      </c>
      <c r="V832" s="162">
        <f t="shared" si="340"/>
        <v>0</v>
      </c>
      <c r="W832" s="162">
        <f t="shared" si="341"/>
        <v>0</v>
      </c>
      <c r="X832" s="163">
        <f>IF(P832="nio",0,IF(P832&gt;0,VLOOKUP(I832,'3-Productie normen'!A:N,VLOOKUP(P832,'3-Productie normen'!Q:R,2,FALSE),FALSE)))</f>
        <v>0</v>
      </c>
      <c r="Y832" s="163">
        <f t="shared" si="342"/>
        <v>0</v>
      </c>
      <c r="Z832" s="163">
        <f t="shared" si="343"/>
        <v>0</v>
      </c>
      <c r="AA832" s="163">
        <f t="shared" si="344"/>
        <v>0</v>
      </c>
      <c r="AB832" s="164" t="str">
        <f>VLOOKUP(I832,'3-Productie normen'!A:N,10,FALSE)</f>
        <v>V</v>
      </c>
      <c r="AC832" s="164"/>
      <c r="AE832" s="128">
        <f t="shared" si="345"/>
        <v>1434.1599999999999</v>
      </c>
    </row>
    <row r="833" spans="1:31" ht="14.1" customHeight="1">
      <c r="A833" s="145">
        <v>835</v>
      </c>
      <c r="B833" s="662" t="s">
        <v>1240</v>
      </c>
      <c r="C833" s="663">
        <v>3</v>
      </c>
      <c r="D833" s="664" t="s">
        <v>964</v>
      </c>
      <c r="E833" s="663" t="s">
        <v>826</v>
      </c>
      <c r="F833" s="663" t="s">
        <v>866</v>
      </c>
      <c r="G833" s="662">
        <v>1</v>
      </c>
      <c r="H833" s="662" t="s">
        <v>828</v>
      </c>
      <c r="I833" s="665" t="s">
        <v>1236</v>
      </c>
      <c r="J833" s="663" t="s">
        <v>1314</v>
      </c>
      <c r="K833" s="666">
        <v>4.93</v>
      </c>
      <c r="L833" s="483">
        <v>1</v>
      </c>
      <c r="M833" s="483">
        <v>1</v>
      </c>
      <c r="N833" s="667"/>
      <c r="O833" s="667"/>
      <c r="P833" s="670" t="s">
        <v>1235</v>
      </c>
      <c r="Q833" s="670"/>
      <c r="R833" s="161"/>
      <c r="S833" s="161"/>
      <c r="T833" s="162">
        <f t="shared" si="338"/>
        <v>0</v>
      </c>
      <c r="U833" s="162">
        <f t="shared" si="339"/>
        <v>0</v>
      </c>
      <c r="V833" s="162">
        <f t="shared" si="340"/>
        <v>0</v>
      </c>
      <c r="W833" s="162">
        <f t="shared" si="341"/>
        <v>0</v>
      </c>
      <c r="X833" s="163">
        <f>IF(P833="nio",0,IF(P833&gt;0,VLOOKUP(I833,'3-Productie normen'!A:N,VLOOKUP(P833,'3-Productie normen'!Q:R,2,FALSE),FALSE)))</f>
        <v>0</v>
      </c>
      <c r="Y833" s="163">
        <f t="shared" si="342"/>
        <v>0</v>
      </c>
      <c r="Z833" s="163">
        <f t="shared" si="343"/>
        <v>0</v>
      </c>
      <c r="AA833" s="163">
        <f t="shared" si="344"/>
        <v>0</v>
      </c>
      <c r="AB833" s="164" t="str">
        <f>VLOOKUP(I833,'3-Productie normen'!A:N,10,FALSE)</f>
        <v>nvt</v>
      </c>
      <c r="AC833" s="164"/>
      <c r="AE833" s="128">
        <f t="shared" si="345"/>
        <v>0</v>
      </c>
    </row>
    <row r="834" spans="1:31" ht="14.1" customHeight="1">
      <c r="A834" s="145">
        <v>836</v>
      </c>
      <c r="B834" s="662" t="s">
        <v>1240</v>
      </c>
      <c r="C834" s="663">
        <v>3</v>
      </c>
      <c r="D834" s="664" t="s">
        <v>965</v>
      </c>
      <c r="E834" s="663" t="s">
        <v>806</v>
      </c>
      <c r="F834" s="663" t="s">
        <v>822</v>
      </c>
      <c r="G834" s="662">
        <v>2</v>
      </c>
      <c r="H834" s="662" t="s">
        <v>807</v>
      </c>
      <c r="I834" s="665" t="s">
        <v>1236</v>
      </c>
      <c r="J834" s="663" t="s">
        <v>823</v>
      </c>
      <c r="K834" s="666">
        <v>1.1499999999999999</v>
      </c>
      <c r="L834" s="483">
        <v>1</v>
      </c>
      <c r="M834" s="483">
        <v>1</v>
      </c>
      <c r="N834" s="667"/>
      <c r="O834" s="667"/>
      <c r="P834" s="670" t="s">
        <v>1235</v>
      </c>
      <c r="Q834" s="670"/>
      <c r="R834" s="161"/>
      <c r="S834" s="161"/>
      <c r="T834" s="162">
        <f t="shared" si="338"/>
        <v>0</v>
      </c>
      <c r="U834" s="162">
        <f t="shared" si="339"/>
        <v>0</v>
      </c>
      <c r="V834" s="162">
        <f t="shared" si="340"/>
        <v>0</v>
      </c>
      <c r="W834" s="162">
        <f t="shared" si="341"/>
        <v>0</v>
      </c>
      <c r="X834" s="163">
        <f>IF(P834="nio",0,IF(P834&gt;0,VLOOKUP(I834,'3-Productie normen'!A:N,VLOOKUP(P834,'3-Productie normen'!Q:R,2,FALSE),FALSE)))</f>
        <v>0</v>
      </c>
      <c r="Y834" s="163">
        <f t="shared" si="342"/>
        <v>0</v>
      </c>
      <c r="Z834" s="163">
        <f t="shared" si="343"/>
        <v>0</v>
      </c>
      <c r="AA834" s="163">
        <f t="shared" si="344"/>
        <v>0</v>
      </c>
      <c r="AB834" s="164" t="str">
        <f>VLOOKUP(I834,'3-Productie normen'!A:N,10,FALSE)</f>
        <v>nvt</v>
      </c>
      <c r="AC834" s="164"/>
      <c r="AE834" s="128">
        <f t="shared" si="345"/>
        <v>0</v>
      </c>
    </row>
    <row r="835" spans="1:31" ht="14.1" customHeight="1">
      <c r="A835" s="145">
        <v>837</v>
      </c>
      <c r="B835" s="662" t="s">
        <v>1240</v>
      </c>
      <c r="C835" s="663">
        <v>3</v>
      </c>
      <c r="D835" s="664" t="s">
        <v>966</v>
      </c>
      <c r="E835" s="663" t="s">
        <v>826</v>
      </c>
      <c r="F835" s="663" t="s">
        <v>827</v>
      </c>
      <c r="G835" s="662">
        <v>1</v>
      </c>
      <c r="H835" s="662" t="s">
        <v>828</v>
      </c>
      <c r="I835" s="665" t="s">
        <v>1236</v>
      </c>
      <c r="J835" s="663" t="s">
        <v>823</v>
      </c>
      <c r="K835" s="666">
        <v>0.55000000000000004</v>
      </c>
      <c r="L835" s="483">
        <v>1</v>
      </c>
      <c r="M835" s="483">
        <v>1</v>
      </c>
      <c r="N835" s="667"/>
      <c r="O835" s="667"/>
      <c r="P835" s="670" t="s">
        <v>1235</v>
      </c>
      <c r="Q835" s="670"/>
      <c r="R835" s="161"/>
      <c r="S835" s="161"/>
      <c r="T835" s="162">
        <f t="shared" si="338"/>
        <v>0</v>
      </c>
      <c r="U835" s="162">
        <f t="shared" si="339"/>
        <v>0</v>
      </c>
      <c r="V835" s="162">
        <f t="shared" si="340"/>
        <v>0</v>
      </c>
      <c r="W835" s="162">
        <f t="shared" si="341"/>
        <v>0</v>
      </c>
      <c r="X835" s="163">
        <f>IF(P835="nio",0,IF(P835&gt;0,VLOOKUP(I835,'3-Productie normen'!A:N,VLOOKUP(P835,'3-Productie normen'!Q:R,2,FALSE),FALSE)))</f>
        <v>0</v>
      </c>
      <c r="Y835" s="163">
        <f t="shared" si="342"/>
        <v>0</v>
      </c>
      <c r="Z835" s="163">
        <f t="shared" si="343"/>
        <v>0</v>
      </c>
      <c r="AA835" s="163">
        <f t="shared" si="344"/>
        <v>0</v>
      </c>
      <c r="AB835" s="164" t="str">
        <f>VLOOKUP(I835,'3-Productie normen'!A:N,10,FALSE)</f>
        <v>nvt</v>
      </c>
      <c r="AC835" s="164"/>
      <c r="AE835" s="128">
        <f t="shared" si="345"/>
        <v>0</v>
      </c>
    </row>
    <row r="836" spans="1:31" ht="14.1" customHeight="1">
      <c r="A836" s="145">
        <v>838</v>
      </c>
      <c r="B836" s="662" t="s">
        <v>1240</v>
      </c>
      <c r="C836" s="663">
        <v>3</v>
      </c>
      <c r="D836" s="664" t="s">
        <v>967</v>
      </c>
      <c r="E836" s="663" t="s">
        <v>806</v>
      </c>
      <c r="F836" s="663" t="s">
        <v>822</v>
      </c>
      <c r="G836" s="662">
        <v>2</v>
      </c>
      <c r="H836" s="662" t="s">
        <v>807</v>
      </c>
      <c r="I836" s="665" t="s">
        <v>17</v>
      </c>
      <c r="J836" s="663" t="s">
        <v>823</v>
      </c>
      <c r="K836" s="666">
        <v>3.98</v>
      </c>
      <c r="L836" s="483">
        <v>1</v>
      </c>
      <c r="M836" s="483">
        <v>1</v>
      </c>
      <c r="N836" s="667"/>
      <c r="O836" s="667"/>
      <c r="P836" s="670">
        <v>255</v>
      </c>
      <c r="Q836" s="670"/>
      <c r="R836" s="161"/>
      <c r="S836" s="161"/>
      <c r="T836" s="162" t="e">
        <f t="shared" si="338"/>
        <v>#DIV/0!</v>
      </c>
      <c r="U836" s="162">
        <f t="shared" si="339"/>
        <v>0</v>
      </c>
      <c r="V836" s="162">
        <f t="shared" si="340"/>
        <v>0</v>
      </c>
      <c r="W836" s="162">
        <f t="shared" si="341"/>
        <v>0</v>
      </c>
      <c r="X836" s="163">
        <f>IF(P836="nio",0,IF(P836&gt;0,VLOOKUP(I836,'3-Productie normen'!A:N,VLOOKUP(P836,'3-Productie normen'!Q:R,2,FALSE),FALSE)))</f>
        <v>0</v>
      </c>
      <c r="Y836" s="163">
        <f t="shared" si="342"/>
        <v>0</v>
      </c>
      <c r="Z836" s="163">
        <f t="shared" si="343"/>
        <v>0</v>
      </c>
      <c r="AA836" s="163">
        <f t="shared" si="344"/>
        <v>0</v>
      </c>
      <c r="AB836" s="164" t="str">
        <f>VLOOKUP(I836,'3-Productie normen'!A:N,10,FALSE)</f>
        <v>S</v>
      </c>
      <c r="AC836" s="164"/>
      <c r="AE836" s="128">
        <f t="shared" si="345"/>
        <v>1014.9</v>
      </c>
    </row>
    <row r="837" spans="1:31" ht="14.1" customHeight="1">
      <c r="A837" s="145">
        <v>839</v>
      </c>
      <c r="B837" s="662" t="s">
        <v>1240</v>
      </c>
      <c r="C837" s="663">
        <v>3</v>
      </c>
      <c r="D837" s="664" t="s">
        <v>968</v>
      </c>
      <c r="E837" s="663" t="s">
        <v>806</v>
      </c>
      <c r="F837" s="663" t="s">
        <v>822</v>
      </c>
      <c r="G837" s="662">
        <v>2</v>
      </c>
      <c r="H837" s="662" t="s">
        <v>807</v>
      </c>
      <c r="I837" s="665" t="s">
        <v>17</v>
      </c>
      <c r="J837" s="663" t="s">
        <v>823</v>
      </c>
      <c r="K837" s="666">
        <v>1.8</v>
      </c>
      <c r="L837" s="483">
        <v>1</v>
      </c>
      <c r="M837" s="483">
        <v>1</v>
      </c>
      <c r="N837" s="667"/>
      <c r="O837" s="667"/>
      <c r="P837" s="670">
        <v>255</v>
      </c>
      <c r="Q837" s="670"/>
      <c r="R837" s="161"/>
      <c r="S837" s="161"/>
      <c r="T837" s="162" t="e">
        <f t="shared" si="338"/>
        <v>#DIV/0!</v>
      </c>
      <c r="U837" s="162">
        <f t="shared" si="339"/>
        <v>0</v>
      </c>
      <c r="V837" s="162">
        <f t="shared" si="340"/>
        <v>0</v>
      </c>
      <c r="W837" s="162">
        <f t="shared" si="341"/>
        <v>0</v>
      </c>
      <c r="X837" s="163">
        <f>IF(P837="nio",0,IF(P837&gt;0,VLOOKUP(I837,'3-Productie normen'!A:N,VLOOKUP(P837,'3-Productie normen'!Q:R,2,FALSE),FALSE)))</f>
        <v>0</v>
      </c>
      <c r="Y837" s="163">
        <f t="shared" si="342"/>
        <v>0</v>
      </c>
      <c r="Z837" s="163">
        <f t="shared" si="343"/>
        <v>0</v>
      </c>
      <c r="AA837" s="163">
        <f t="shared" si="344"/>
        <v>0</v>
      </c>
      <c r="AB837" s="164" t="str">
        <f>VLOOKUP(I837,'3-Productie normen'!A:N,10,FALSE)</f>
        <v>S</v>
      </c>
      <c r="AC837" s="164"/>
      <c r="AE837" s="128">
        <f t="shared" si="345"/>
        <v>459</v>
      </c>
    </row>
    <row r="838" spans="1:31" ht="14.1" customHeight="1">
      <c r="A838" s="145">
        <v>840</v>
      </c>
      <c r="B838" s="662" t="s">
        <v>1240</v>
      </c>
      <c r="C838" s="663">
        <v>3</v>
      </c>
      <c r="D838" s="664" t="s">
        <v>969</v>
      </c>
      <c r="E838" s="663" t="s">
        <v>806</v>
      </c>
      <c r="F838" s="663" t="s">
        <v>822</v>
      </c>
      <c r="G838" s="662">
        <v>2</v>
      </c>
      <c r="H838" s="662" t="s">
        <v>807</v>
      </c>
      <c r="I838" s="665" t="s">
        <v>17</v>
      </c>
      <c r="J838" s="663" t="s">
        <v>823</v>
      </c>
      <c r="K838" s="666">
        <v>2.46</v>
      </c>
      <c r="L838" s="483">
        <v>1</v>
      </c>
      <c r="M838" s="483">
        <v>1</v>
      </c>
      <c r="N838" s="667"/>
      <c r="O838" s="667"/>
      <c r="P838" s="670">
        <v>255</v>
      </c>
      <c r="Q838" s="670"/>
      <c r="R838" s="161"/>
      <c r="S838" s="161"/>
      <c r="T838" s="162" t="e">
        <f t="shared" si="338"/>
        <v>#DIV/0!</v>
      </c>
      <c r="U838" s="162">
        <f t="shared" si="339"/>
        <v>0</v>
      </c>
      <c r="V838" s="162">
        <f t="shared" si="340"/>
        <v>0</v>
      </c>
      <c r="W838" s="162">
        <f t="shared" si="341"/>
        <v>0</v>
      </c>
      <c r="X838" s="163">
        <f>IF(P838="nio",0,IF(P838&gt;0,VLOOKUP(I838,'3-Productie normen'!A:N,VLOOKUP(P838,'3-Productie normen'!Q:R,2,FALSE),FALSE)))</f>
        <v>0</v>
      </c>
      <c r="Y838" s="163">
        <f t="shared" si="342"/>
        <v>0</v>
      </c>
      <c r="Z838" s="163">
        <f t="shared" si="343"/>
        <v>0</v>
      </c>
      <c r="AA838" s="163">
        <f t="shared" si="344"/>
        <v>0</v>
      </c>
      <c r="AB838" s="164" t="str">
        <f>VLOOKUP(I838,'3-Productie normen'!A:N,10,FALSE)</f>
        <v>S</v>
      </c>
      <c r="AC838" s="164"/>
      <c r="AE838" s="128">
        <f t="shared" si="345"/>
        <v>627.29999999999995</v>
      </c>
    </row>
    <row r="839" spans="1:31" ht="14.1" customHeight="1">
      <c r="A839" s="145">
        <v>841</v>
      </c>
      <c r="B839" s="662" t="s">
        <v>1240</v>
      </c>
      <c r="C839" s="663">
        <v>3</v>
      </c>
      <c r="D839" s="664" t="s">
        <v>970</v>
      </c>
      <c r="E839" s="663" t="s">
        <v>806</v>
      </c>
      <c r="F839" s="663" t="s">
        <v>822</v>
      </c>
      <c r="G839" s="662">
        <v>2</v>
      </c>
      <c r="H839" s="662" t="s">
        <v>807</v>
      </c>
      <c r="I839" s="665" t="s">
        <v>17</v>
      </c>
      <c r="J839" s="663" t="s">
        <v>823</v>
      </c>
      <c r="K839" s="666">
        <v>1.5</v>
      </c>
      <c r="L839" s="483">
        <v>1</v>
      </c>
      <c r="M839" s="483">
        <v>1</v>
      </c>
      <c r="N839" s="667"/>
      <c r="O839" s="667"/>
      <c r="P839" s="670">
        <v>255</v>
      </c>
      <c r="Q839" s="670"/>
      <c r="R839" s="161"/>
      <c r="S839" s="161"/>
      <c r="T839" s="162" t="e">
        <f t="shared" si="338"/>
        <v>#DIV/0!</v>
      </c>
      <c r="U839" s="162">
        <f t="shared" si="339"/>
        <v>0</v>
      </c>
      <c r="V839" s="162">
        <f t="shared" si="340"/>
        <v>0</v>
      </c>
      <c r="W839" s="162">
        <f t="shared" si="341"/>
        <v>0</v>
      </c>
      <c r="X839" s="163">
        <f>IF(P839="nio",0,IF(P839&gt;0,VLOOKUP(I839,'3-Productie normen'!A:N,VLOOKUP(P839,'3-Productie normen'!Q:R,2,FALSE),FALSE)))</f>
        <v>0</v>
      </c>
      <c r="Y839" s="163">
        <f t="shared" si="342"/>
        <v>0</v>
      </c>
      <c r="Z839" s="163">
        <f t="shared" si="343"/>
        <v>0</v>
      </c>
      <c r="AA839" s="163">
        <f t="shared" si="344"/>
        <v>0</v>
      </c>
      <c r="AB839" s="164" t="str">
        <f>VLOOKUP(I839,'3-Productie normen'!A:N,10,FALSE)</f>
        <v>S</v>
      </c>
      <c r="AC839" s="164"/>
      <c r="AE839" s="128">
        <f t="shared" si="345"/>
        <v>382.5</v>
      </c>
    </row>
    <row r="840" spans="1:31" ht="14.1" customHeight="1">
      <c r="A840" s="145">
        <v>842</v>
      </c>
      <c r="B840" s="662" t="s">
        <v>1240</v>
      </c>
      <c r="C840" s="663">
        <v>3</v>
      </c>
      <c r="D840" s="664" t="s">
        <v>971</v>
      </c>
      <c r="E840" s="663" t="s">
        <v>826</v>
      </c>
      <c r="F840" s="663" t="s">
        <v>873</v>
      </c>
      <c r="G840" s="662">
        <v>1</v>
      </c>
      <c r="H840" s="662" t="s">
        <v>828</v>
      </c>
      <c r="I840" s="665" t="s">
        <v>1236</v>
      </c>
      <c r="J840" s="663" t="s">
        <v>811</v>
      </c>
      <c r="K840" s="666">
        <v>6.23</v>
      </c>
      <c r="L840" s="483">
        <v>1</v>
      </c>
      <c r="M840" s="483">
        <v>1</v>
      </c>
      <c r="N840" s="667"/>
      <c r="O840" s="667"/>
      <c r="P840" s="670" t="s">
        <v>1235</v>
      </c>
      <c r="Q840" s="670"/>
      <c r="R840" s="161"/>
      <c r="S840" s="161"/>
      <c r="T840" s="162">
        <f t="shared" si="338"/>
        <v>0</v>
      </c>
      <c r="U840" s="162">
        <f t="shared" si="339"/>
        <v>0</v>
      </c>
      <c r="V840" s="162">
        <f t="shared" si="340"/>
        <v>0</v>
      </c>
      <c r="W840" s="162">
        <f t="shared" si="341"/>
        <v>0</v>
      </c>
      <c r="X840" s="163">
        <f>IF(P840="nio",0,IF(P840&gt;0,VLOOKUP(I840,'3-Productie normen'!A:N,VLOOKUP(P840,'3-Productie normen'!Q:R,2,FALSE),FALSE)))</f>
        <v>0</v>
      </c>
      <c r="Y840" s="163">
        <f t="shared" si="342"/>
        <v>0</v>
      </c>
      <c r="Z840" s="163">
        <f t="shared" si="343"/>
        <v>0</v>
      </c>
      <c r="AA840" s="163">
        <f t="shared" si="344"/>
        <v>0</v>
      </c>
      <c r="AB840" s="164" t="str">
        <f>VLOOKUP(I840,'3-Productie normen'!A:N,10,FALSE)</f>
        <v>nvt</v>
      </c>
      <c r="AC840" s="164"/>
      <c r="AE840" s="128">
        <f t="shared" si="345"/>
        <v>0</v>
      </c>
    </row>
    <row r="841" spans="1:31" ht="14.1" customHeight="1">
      <c r="A841" s="145">
        <v>843</v>
      </c>
      <c r="B841" s="662" t="s">
        <v>1240</v>
      </c>
      <c r="C841" s="663">
        <v>3</v>
      </c>
      <c r="D841" s="664" t="s">
        <v>972</v>
      </c>
      <c r="E841" s="663" t="s">
        <v>826</v>
      </c>
      <c r="F841" s="663" t="s">
        <v>873</v>
      </c>
      <c r="G841" s="662">
        <v>1</v>
      </c>
      <c r="H841" s="662" t="s">
        <v>828</v>
      </c>
      <c r="I841" s="665" t="s">
        <v>1236</v>
      </c>
      <c r="J841" s="663" t="s">
        <v>811</v>
      </c>
      <c r="K841" s="666">
        <v>8.5500000000000007</v>
      </c>
      <c r="L841" s="483">
        <v>1</v>
      </c>
      <c r="M841" s="483">
        <v>1</v>
      </c>
      <c r="N841" s="667"/>
      <c r="O841" s="667"/>
      <c r="P841" s="670" t="s">
        <v>1235</v>
      </c>
      <c r="Q841" s="670"/>
      <c r="R841" s="161"/>
      <c r="S841" s="161"/>
      <c r="T841" s="162">
        <f t="shared" si="338"/>
        <v>0</v>
      </c>
      <c r="U841" s="162">
        <f t="shared" si="339"/>
        <v>0</v>
      </c>
      <c r="V841" s="162">
        <f t="shared" si="340"/>
        <v>0</v>
      </c>
      <c r="W841" s="162">
        <f t="shared" si="341"/>
        <v>0</v>
      </c>
      <c r="X841" s="163">
        <f>IF(P841="nio",0,IF(P841&gt;0,VLOOKUP(I841,'3-Productie normen'!A:N,VLOOKUP(P841,'3-Productie normen'!Q:R,2,FALSE),FALSE)))</f>
        <v>0</v>
      </c>
      <c r="Y841" s="163">
        <f t="shared" si="342"/>
        <v>0</v>
      </c>
      <c r="Z841" s="163">
        <f t="shared" si="343"/>
        <v>0</v>
      </c>
      <c r="AA841" s="163">
        <f t="shared" si="344"/>
        <v>0</v>
      </c>
      <c r="AB841" s="164" t="str">
        <f>VLOOKUP(I841,'3-Productie normen'!A:N,10,FALSE)</f>
        <v>nvt</v>
      </c>
      <c r="AC841" s="164"/>
      <c r="AE841" s="128">
        <f t="shared" si="345"/>
        <v>0</v>
      </c>
    </row>
    <row r="842" spans="1:31" ht="14.1" customHeight="1">
      <c r="A842" s="145">
        <v>844</v>
      </c>
      <c r="B842" s="662" t="s">
        <v>1240</v>
      </c>
      <c r="C842" s="663">
        <v>3</v>
      </c>
      <c r="D842" s="664" t="s">
        <v>973</v>
      </c>
      <c r="E842" s="663" t="s">
        <v>826</v>
      </c>
      <c r="F842" s="663" t="s">
        <v>873</v>
      </c>
      <c r="G842" s="662">
        <v>1</v>
      </c>
      <c r="H842" s="662" t="s">
        <v>828</v>
      </c>
      <c r="I842" s="665" t="s">
        <v>1236</v>
      </c>
      <c r="J842" s="663" t="s">
        <v>811</v>
      </c>
      <c r="K842" s="666">
        <v>2.4</v>
      </c>
      <c r="L842" s="483">
        <v>1</v>
      </c>
      <c r="M842" s="483">
        <v>1</v>
      </c>
      <c r="N842" s="667"/>
      <c r="O842" s="667"/>
      <c r="P842" s="670" t="s">
        <v>1235</v>
      </c>
      <c r="Q842" s="670"/>
      <c r="R842" s="161"/>
      <c r="S842" s="161"/>
      <c r="T842" s="162">
        <f t="shared" si="338"/>
        <v>0</v>
      </c>
      <c r="U842" s="162">
        <f t="shared" si="339"/>
        <v>0</v>
      </c>
      <c r="V842" s="162">
        <f t="shared" si="340"/>
        <v>0</v>
      </c>
      <c r="W842" s="162">
        <f t="shared" si="341"/>
        <v>0</v>
      </c>
      <c r="X842" s="163">
        <f>IF(P842="nio",0,IF(P842&gt;0,VLOOKUP(I842,'3-Productie normen'!A:N,VLOOKUP(P842,'3-Productie normen'!Q:R,2,FALSE),FALSE)))</f>
        <v>0</v>
      </c>
      <c r="Y842" s="163">
        <f t="shared" si="342"/>
        <v>0</v>
      </c>
      <c r="Z842" s="163">
        <f t="shared" si="343"/>
        <v>0</v>
      </c>
      <c r="AA842" s="163">
        <f t="shared" si="344"/>
        <v>0</v>
      </c>
      <c r="AB842" s="164" t="str">
        <f>VLOOKUP(I842,'3-Productie normen'!A:N,10,FALSE)</f>
        <v>nvt</v>
      </c>
      <c r="AC842" s="164"/>
      <c r="AE842" s="128">
        <f t="shared" si="345"/>
        <v>0</v>
      </c>
    </row>
    <row r="843" spans="1:31" ht="14.1" customHeight="1">
      <c r="A843" s="145">
        <v>845</v>
      </c>
      <c r="B843" s="662" t="s">
        <v>1240</v>
      </c>
      <c r="C843" s="663">
        <v>3</v>
      </c>
      <c r="D843" s="664" t="s">
        <v>974</v>
      </c>
      <c r="E843" s="663" t="s">
        <v>826</v>
      </c>
      <c r="F843" s="663" t="s">
        <v>873</v>
      </c>
      <c r="G843" s="662">
        <v>1</v>
      </c>
      <c r="H843" s="662" t="s">
        <v>828</v>
      </c>
      <c r="I843" s="665" t="s">
        <v>1236</v>
      </c>
      <c r="J843" s="663" t="s">
        <v>811</v>
      </c>
      <c r="K843" s="666">
        <v>2.4</v>
      </c>
      <c r="L843" s="483">
        <v>1</v>
      </c>
      <c r="M843" s="483">
        <v>1</v>
      </c>
      <c r="N843" s="667"/>
      <c r="O843" s="667"/>
      <c r="P843" s="670" t="s">
        <v>1235</v>
      </c>
      <c r="Q843" s="670"/>
      <c r="R843" s="161"/>
      <c r="S843" s="161"/>
      <c r="T843" s="162">
        <f t="shared" si="338"/>
        <v>0</v>
      </c>
      <c r="U843" s="162">
        <f t="shared" si="339"/>
        <v>0</v>
      </c>
      <c r="V843" s="162">
        <f t="shared" si="340"/>
        <v>0</v>
      </c>
      <c r="W843" s="162">
        <f t="shared" si="341"/>
        <v>0</v>
      </c>
      <c r="X843" s="163">
        <f>IF(P843="nio",0,IF(P843&gt;0,VLOOKUP(I843,'3-Productie normen'!A:N,VLOOKUP(P843,'3-Productie normen'!Q:R,2,FALSE),FALSE)))</f>
        <v>0</v>
      </c>
      <c r="Y843" s="163">
        <f t="shared" si="342"/>
        <v>0</v>
      </c>
      <c r="Z843" s="163">
        <f t="shared" si="343"/>
        <v>0</v>
      </c>
      <c r="AA843" s="163">
        <f t="shared" si="344"/>
        <v>0</v>
      </c>
      <c r="AB843" s="164" t="str">
        <f>VLOOKUP(I843,'3-Productie normen'!A:N,10,FALSE)</f>
        <v>nvt</v>
      </c>
      <c r="AC843" s="164"/>
      <c r="AE843" s="128">
        <f t="shared" si="345"/>
        <v>0</v>
      </c>
    </row>
    <row r="844" spans="1:31" ht="14.1" customHeight="1">
      <c r="A844" s="145">
        <v>846</v>
      </c>
      <c r="B844" s="662" t="s">
        <v>1240</v>
      </c>
      <c r="C844" s="663">
        <v>3</v>
      </c>
      <c r="D844" s="664" t="s">
        <v>975</v>
      </c>
      <c r="E844" s="663" t="s">
        <v>826</v>
      </c>
      <c r="F844" s="663" t="s">
        <v>873</v>
      </c>
      <c r="G844" s="662">
        <v>1</v>
      </c>
      <c r="H844" s="662" t="s">
        <v>828</v>
      </c>
      <c r="I844" s="665" t="s">
        <v>1236</v>
      </c>
      <c r="J844" s="663" t="s">
        <v>811</v>
      </c>
      <c r="K844" s="666">
        <v>2.39</v>
      </c>
      <c r="L844" s="483">
        <v>1</v>
      </c>
      <c r="M844" s="483">
        <v>1</v>
      </c>
      <c r="N844" s="667"/>
      <c r="O844" s="667"/>
      <c r="P844" s="670" t="s">
        <v>1235</v>
      </c>
      <c r="Q844" s="670"/>
      <c r="R844" s="161"/>
      <c r="S844" s="161"/>
      <c r="T844" s="162">
        <f t="shared" si="338"/>
        <v>0</v>
      </c>
      <c r="U844" s="162">
        <f t="shared" si="339"/>
        <v>0</v>
      </c>
      <c r="V844" s="162">
        <f t="shared" si="340"/>
        <v>0</v>
      </c>
      <c r="W844" s="162">
        <f t="shared" si="341"/>
        <v>0</v>
      </c>
      <c r="X844" s="163">
        <f>IF(P844="nio",0,IF(P844&gt;0,VLOOKUP(I844,'3-Productie normen'!A:N,VLOOKUP(P844,'3-Productie normen'!Q:R,2,FALSE),FALSE)))</f>
        <v>0</v>
      </c>
      <c r="Y844" s="163">
        <f t="shared" si="342"/>
        <v>0</v>
      </c>
      <c r="Z844" s="163">
        <f t="shared" si="343"/>
        <v>0</v>
      </c>
      <c r="AA844" s="163">
        <f t="shared" si="344"/>
        <v>0</v>
      </c>
      <c r="AB844" s="164" t="str">
        <f>VLOOKUP(I844,'3-Productie normen'!A:N,10,FALSE)</f>
        <v>nvt</v>
      </c>
      <c r="AC844" s="164"/>
      <c r="AE844" s="128">
        <f t="shared" si="345"/>
        <v>0</v>
      </c>
    </row>
    <row r="845" spans="1:31" ht="14.1" customHeight="1">
      <c r="A845" s="145">
        <v>847</v>
      </c>
      <c r="B845" s="662" t="s">
        <v>1240</v>
      </c>
      <c r="C845" s="663">
        <v>3</v>
      </c>
      <c r="D845" s="664" t="s">
        <v>976</v>
      </c>
      <c r="E845" s="663" t="s">
        <v>826</v>
      </c>
      <c r="F845" s="663" t="s">
        <v>873</v>
      </c>
      <c r="G845" s="662">
        <v>1</v>
      </c>
      <c r="H845" s="662" t="s">
        <v>828</v>
      </c>
      <c r="I845" s="665" t="s">
        <v>1236</v>
      </c>
      <c r="J845" s="663" t="s">
        <v>811</v>
      </c>
      <c r="K845" s="666">
        <v>2.4</v>
      </c>
      <c r="L845" s="483">
        <v>1</v>
      </c>
      <c r="M845" s="483">
        <v>1</v>
      </c>
      <c r="N845" s="667"/>
      <c r="O845" s="667"/>
      <c r="P845" s="670" t="s">
        <v>1235</v>
      </c>
      <c r="Q845" s="670"/>
      <c r="R845" s="161"/>
      <c r="S845" s="161"/>
      <c r="T845" s="162">
        <f t="shared" si="338"/>
        <v>0</v>
      </c>
      <c r="U845" s="162">
        <f t="shared" si="339"/>
        <v>0</v>
      </c>
      <c r="V845" s="162">
        <f t="shared" si="340"/>
        <v>0</v>
      </c>
      <c r="W845" s="162">
        <f t="shared" si="341"/>
        <v>0</v>
      </c>
      <c r="X845" s="163">
        <f>IF(P845="nio",0,IF(P845&gt;0,VLOOKUP(I845,'3-Productie normen'!A:N,VLOOKUP(P845,'3-Productie normen'!Q:R,2,FALSE),FALSE)))</f>
        <v>0</v>
      </c>
      <c r="Y845" s="163">
        <f t="shared" si="342"/>
        <v>0</v>
      </c>
      <c r="Z845" s="163">
        <f t="shared" si="343"/>
        <v>0</v>
      </c>
      <c r="AA845" s="163">
        <f t="shared" si="344"/>
        <v>0</v>
      </c>
      <c r="AB845" s="164" t="str">
        <f>VLOOKUP(I845,'3-Productie normen'!A:N,10,FALSE)</f>
        <v>nvt</v>
      </c>
      <c r="AC845" s="164"/>
      <c r="AE845" s="128">
        <f t="shared" si="345"/>
        <v>0</v>
      </c>
    </row>
    <row r="846" spans="1:31" ht="14.1" customHeight="1">
      <c r="A846" s="145">
        <v>848</v>
      </c>
      <c r="B846" s="662" t="s">
        <v>1240</v>
      </c>
      <c r="C846" s="663">
        <v>3</v>
      </c>
      <c r="D846" s="664" t="s">
        <v>977</v>
      </c>
      <c r="E846" s="663" t="s">
        <v>826</v>
      </c>
      <c r="F846" s="663" t="s">
        <v>873</v>
      </c>
      <c r="G846" s="662">
        <v>1</v>
      </c>
      <c r="H846" s="662" t="s">
        <v>828</v>
      </c>
      <c r="I846" s="665" t="s">
        <v>1236</v>
      </c>
      <c r="J846" s="663" t="s">
        <v>811</v>
      </c>
      <c r="K846" s="666">
        <v>2.4</v>
      </c>
      <c r="L846" s="483">
        <v>1</v>
      </c>
      <c r="M846" s="483">
        <v>1</v>
      </c>
      <c r="N846" s="667"/>
      <c r="O846" s="667"/>
      <c r="P846" s="670" t="s">
        <v>1235</v>
      </c>
      <c r="Q846" s="670"/>
      <c r="R846" s="161"/>
      <c r="S846" s="161"/>
      <c r="T846" s="162">
        <f t="shared" si="338"/>
        <v>0</v>
      </c>
      <c r="U846" s="162">
        <f t="shared" si="339"/>
        <v>0</v>
      </c>
      <c r="V846" s="162">
        <f t="shared" si="340"/>
        <v>0</v>
      </c>
      <c r="W846" s="162">
        <f t="shared" si="341"/>
        <v>0</v>
      </c>
      <c r="X846" s="163">
        <f>IF(P846="nio",0,IF(P846&gt;0,VLOOKUP(I846,'3-Productie normen'!A:N,VLOOKUP(P846,'3-Productie normen'!Q:R,2,FALSE),FALSE)))</f>
        <v>0</v>
      </c>
      <c r="Y846" s="163">
        <f t="shared" si="342"/>
        <v>0</v>
      </c>
      <c r="Z846" s="163">
        <f t="shared" si="343"/>
        <v>0</v>
      </c>
      <c r="AA846" s="163">
        <f t="shared" si="344"/>
        <v>0</v>
      </c>
      <c r="AB846" s="164" t="str">
        <f>VLOOKUP(I846,'3-Productie normen'!A:N,10,FALSE)</f>
        <v>nvt</v>
      </c>
      <c r="AC846" s="164"/>
      <c r="AE846" s="128">
        <f t="shared" si="345"/>
        <v>0</v>
      </c>
    </row>
    <row r="847" spans="1:31" ht="14.1" customHeight="1">
      <c r="A847" s="145">
        <v>849</v>
      </c>
      <c r="B847" s="662" t="s">
        <v>1240</v>
      </c>
      <c r="C847" s="663">
        <v>3</v>
      </c>
      <c r="D847" s="664" t="s">
        <v>978</v>
      </c>
      <c r="E847" s="663" t="s">
        <v>826</v>
      </c>
      <c r="F847" s="663" t="s">
        <v>873</v>
      </c>
      <c r="G847" s="662">
        <v>1</v>
      </c>
      <c r="H847" s="662" t="s">
        <v>828</v>
      </c>
      <c r="I847" s="665" t="s">
        <v>1236</v>
      </c>
      <c r="J847" s="663" t="s">
        <v>811</v>
      </c>
      <c r="K847" s="666">
        <v>2.4</v>
      </c>
      <c r="L847" s="483">
        <v>1</v>
      </c>
      <c r="M847" s="483">
        <v>1</v>
      </c>
      <c r="N847" s="667"/>
      <c r="O847" s="667"/>
      <c r="P847" s="670" t="s">
        <v>1235</v>
      </c>
      <c r="Q847" s="670"/>
      <c r="R847" s="161"/>
      <c r="S847" s="161"/>
      <c r="T847" s="162">
        <f t="shared" si="338"/>
        <v>0</v>
      </c>
      <c r="U847" s="162">
        <f t="shared" si="339"/>
        <v>0</v>
      </c>
      <c r="V847" s="162">
        <f t="shared" si="340"/>
        <v>0</v>
      </c>
      <c r="W847" s="162">
        <f t="shared" si="341"/>
        <v>0</v>
      </c>
      <c r="X847" s="163">
        <f>IF(P847="nio",0,IF(P847&gt;0,VLOOKUP(I847,'3-Productie normen'!A:N,VLOOKUP(P847,'3-Productie normen'!Q:R,2,FALSE),FALSE)))</f>
        <v>0</v>
      </c>
      <c r="Y847" s="163">
        <f t="shared" si="342"/>
        <v>0</v>
      </c>
      <c r="Z847" s="163">
        <f t="shared" si="343"/>
        <v>0</v>
      </c>
      <c r="AA847" s="163">
        <f t="shared" si="344"/>
        <v>0</v>
      </c>
      <c r="AB847" s="164" t="str">
        <f>VLOOKUP(I847,'3-Productie normen'!A:N,10,FALSE)</f>
        <v>nvt</v>
      </c>
      <c r="AC847" s="164"/>
      <c r="AE847" s="128">
        <f t="shared" si="345"/>
        <v>0</v>
      </c>
    </row>
    <row r="848" spans="1:31" ht="14.1" customHeight="1">
      <c r="A848" s="145">
        <v>850</v>
      </c>
      <c r="B848" s="662" t="s">
        <v>1240</v>
      </c>
      <c r="C848" s="663">
        <v>4</v>
      </c>
      <c r="D848" s="664" t="s">
        <v>979</v>
      </c>
      <c r="E848" s="663" t="s">
        <v>826</v>
      </c>
      <c r="F848" s="663" t="s">
        <v>827</v>
      </c>
      <c r="G848" s="662">
        <v>1</v>
      </c>
      <c r="H848" s="662" t="s">
        <v>828</v>
      </c>
      <c r="I848" s="665" t="s">
        <v>1236</v>
      </c>
      <c r="J848" s="663" t="s">
        <v>811</v>
      </c>
      <c r="K848" s="666">
        <v>440.62</v>
      </c>
      <c r="L848" s="483">
        <v>1</v>
      </c>
      <c r="M848" s="483">
        <v>1</v>
      </c>
      <c r="N848" s="667"/>
      <c r="O848" s="667"/>
      <c r="P848" s="670" t="s">
        <v>1235</v>
      </c>
      <c r="Q848" s="670"/>
      <c r="R848" s="161"/>
      <c r="S848" s="161"/>
      <c r="T848" s="162">
        <f t="shared" si="338"/>
        <v>0</v>
      </c>
      <c r="U848" s="162">
        <f t="shared" si="339"/>
        <v>0</v>
      </c>
      <c r="V848" s="162">
        <f t="shared" si="340"/>
        <v>0</v>
      </c>
      <c r="W848" s="162">
        <f t="shared" si="341"/>
        <v>0</v>
      </c>
      <c r="X848" s="163">
        <f>IF(P848="nio",0,IF(P848&gt;0,VLOOKUP(I848,'3-Productie normen'!A:N,VLOOKUP(P848,'3-Productie normen'!Q:R,2,FALSE),FALSE)))</f>
        <v>0</v>
      </c>
      <c r="Y848" s="163">
        <f t="shared" si="342"/>
        <v>0</v>
      </c>
      <c r="Z848" s="163">
        <f t="shared" si="343"/>
        <v>0</v>
      </c>
      <c r="AA848" s="163">
        <f t="shared" si="344"/>
        <v>0</v>
      </c>
      <c r="AB848" s="164" t="str">
        <f>VLOOKUP(I848,'3-Productie normen'!A:N,10,FALSE)</f>
        <v>nvt</v>
      </c>
      <c r="AC848" s="164"/>
      <c r="AE848" s="128">
        <f t="shared" si="345"/>
        <v>0</v>
      </c>
    </row>
    <row r="849" spans="1:31" ht="14.1" customHeight="1">
      <c r="A849" s="145">
        <v>851</v>
      </c>
      <c r="B849" s="662" t="s">
        <v>1240</v>
      </c>
      <c r="C849" s="663">
        <v>4</v>
      </c>
      <c r="D849" s="664" t="s">
        <v>980</v>
      </c>
      <c r="E849" s="663" t="s">
        <v>826</v>
      </c>
      <c r="F849" s="663" t="s">
        <v>827</v>
      </c>
      <c r="G849" s="662">
        <v>1</v>
      </c>
      <c r="H849" s="662" t="s">
        <v>828</v>
      </c>
      <c r="I849" s="665" t="s">
        <v>1236</v>
      </c>
      <c r="J849" s="663" t="s">
        <v>811</v>
      </c>
      <c r="K849" s="666">
        <v>13.15</v>
      </c>
      <c r="L849" s="483">
        <v>1</v>
      </c>
      <c r="M849" s="483">
        <v>1</v>
      </c>
      <c r="N849" s="667"/>
      <c r="O849" s="667"/>
      <c r="P849" s="670" t="s">
        <v>1235</v>
      </c>
      <c r="Q849" s="670"/>
      <c r="R849" s="161"/>
      <c r="S849" s="161"/>
      <c r="T849" s="162">
        <f t="shared" si="338"/>
        <v>0</v>
      </c>
      <c r="U849" s="162">
        <f t="shared" si="339"/>
        <v>0</v>
      </c>
      <c r="V849" s="162">
        <f t="shared" si="340"/>
        <v>0</v>
      </c>
      <c r="W849" s="162">
        <f t="shared" si="341"/>
        <v>0</v>
      </c>
      <c r="X849" s="163">
        <f>IF(P849="nio",0,IF(P849&gt;0,VLOOKUP(I849,'3-Productie normen'!A:N,VLOOKUP(P849,'3-Productie normen'!Q:R,2,FALSE),FALSE)))</f>
        <v>0</v>
      </c>
      <c r="Y849" s="163">
        <f t="shared" si="342"/>
        <v>0</v>
      </c>
      <c r="Z849" s="163">
        <f t="shared" si="343"/>
        <v>0</v>
      </c>
      <c r="AA849" s="163">
        <f t="shared" si="344"/>
        <v>0</v>
      </c>
      <c r="AB849" s="164" t="str">
        <f>VLOOKUP(I849,'3-Productie normen'!A:N,10,FALSE)</f>
        <v>nvt</v>
      </c>
      <c r="AC849" s="164"/>
      <c r="AE849" s="128">
        <f t="shared" si="345"/>
        <v>0</v>
      </c>
    </row>
    <row r="850" spans="1:31" ht="14.1" customHeight="1">
      <c r="A850" s="145">
        <v>852</v>
      </c>
      <c r="B850" s="662" t="s">
        <v>1240</v>
      </c>
      <c r="C850" s="663">
        <v>4</v>
      </c>
      <c r="D850" s="664" t="s">
        <v>981</v>
      </c>
      <c r="E850" s="663" t="s">
        <v>826</v>
      </c>
      <c r="F850" s="663" t="s">
        <v>827</v>
      </c>
      <c r="G850" s="662">
        <v>1</v>
      </c>
      <c r="H850" s="662" t="s">
        <v>828</v>
      </c>
      <c r="I850" s="665" t="s">
        <v>1236</v>
      </c>
      <c r="J850" s="663" t="s">
        <v>811</v>
      </c>
      <c r="K850" s="666">
        <v>6.89</v>
      </c>
      <c r="L850" s="483">
        <v>1</v>
      </c>
      <c r="M850" s="483">
        <v>1</v>
      </c>
      <c r="N850" s="667"/>
      <c r="O850" s="667"/>
      <c r="P850" s="670" t="s">
        <v>1235</v>
      </c>
      <c r="Q850" s="670"/>
      <c r="R850" s="161"/>
      <c r="S850" s="161"/>
      <c r="T850" s="162">
        <f t="shared" si="338"/>
        <v>0</v>
      </c>
      <c r="U850" s="162">
        <f t="shared" si="339"/>
        <v>0</v>
      </c>
      <c r="V850" s="162">
        <f t="shared" si="340"/>
        <v>0</v>
      </c>
      <c r="W850" s="162">
        <f t="shared" si="341"/>
        <v>0</v>
      </c>
      <c r="X850" s="163">
        <f>IF(P850="nio",0,IF(P850&gt;0,VLOOKUP(I850,'3-Productie normen'!A:N,VLOOKUP(P850,'3-Productie normen'!Q:R,2,FALSE),FALSE)))</f>
        <v>0</v>
      </c>
      <c r="Y850" s="163">
        <f t="shared" si="342"/>
        <v>0</v>
      </c>
      <c r="Z850" s="163">
        <f t="shared" si="343"/>
        <v>0</v>
      </c>
      <c r="AA850" s="163">
        <f t="shared" si="344"/>
        <v>0</v>
      </c>
      <c r="AB850" s="164" t="str">
        <f>VLOOKUP(I850,'3-Productie normen'!A:N,10,FALSE)</f>
        <v>nvt</v>
      </c>
      <c r="AC850" s="164"/>
      <c r="AE850" s="128">
        <f t="shared" si="345"/>
        <v>0</v>
      </c>
    </row>
    <row r="851" spans="1:31" ht="14.1" customHeight="1">
      <c r="A851" s="145">
        <v>853</v>
      </c>
      <c r="B851" s="662" t="s">
        <v>1240</v>
      </c>
      <c r="C851" s="663">
        <v>4</v>
      </c>
      <c r="D851" s="664" t="s">
        <v>982</v>
      </c>
      <c r="E851" s="663" t="s">
        <v>826</v>
      </c>
      <c r="F851" s="663" t="s">
        <v>827</v>
      </c>
      <c r="G851" s="662">
        <v>1</v>
      </c>
      <c r="H851" s="662" t="s">
        <v>828</v>
      </c>
      <c r="I851" s="665" t="s">
        <v>1236</v>
      </c>
      <c r="J851" s="663" t="s">
        <v>811</v>
      </c>
      <c r="K851" s="666">
        <v>20.28</v>
      </c>
      <c r="L851" s="483">
        <v>1</v>
      </c>
      <c r="M851" s="483">
        <v>1</v>
      </c>
      <c r="N851" s="667"/>
      <c r="O851" s="667"/>
      <c r="P851" s="670" t="s">
        <v>1235</v>
      </c>
      <c r="Q851" s="670"/>
      <c r="R851" s="161"/>
      <c r="S851" s="161"/>
      <c r="T851" s="162">
        <f t="shared" si="338"/>
        <v>0</v>
      </c>
      <c r="U851" s="162">
        <f t="shared" si="339"/>
        <v>0</v>
      </c>
      <c r="V851" s="162">
        <f t="shared" si="340"/>
        <v>0</v>
      </c>
      <c r="W851" s="162">
        <f t="shared" si="341"/>
        <v>0</v>
      </c>
      <c r="X851" s="163">
        <f>IF(P851="nio",0,IF(P851&gt;0,VLOOKUP(I851,'3-Productie normen'!A:N,VLOOKUP(P851,'3-Productie normen'!Q:R,2,FALSE),FALSE)))</f>
        <v>0</v>
      </c>
      <c r="Y851" s="163">
        <f t="shared" si="342"/>
        <v>0</v>
      </c>
      <c r="Z851" s="163">
        <f t="shared" si="343"/>
        <v>0</v>
      </c>
      <c r="AA851" s="163">
        <f t="shared" si="344"/>
        <v>0</v>
      </c>
      <c r="AB851" s="164" t="str">
        <f>VLOOKUP(I851,'3-Productie normen'!A:N,10,FALSE)</f>
        <v>nvt</v>
      </c>
      <c r="AC851" s="164"/>
      <c r="AE851" s="128">
        <f t="shared" si="345"/>
        <v>0</v>
      </c>
    </row>
    <row r="852" spans="1:31" ht="14.1" customHeight="1">
      <c r="A852" s="145">
        <v>854</v>
      </c>
      <c r="B852" s="662" t="s">
        <v>1240</v>
      </c>
      <c r="C852" s="663">
        <v>4</v>
      </c>
      <c r="D852" s="664" t="s">
        <v>983</v>
      </c>
      <c r="E852" s="663" t="s">
        <v>826</v>
      </c>
      <c r="F852" s="663" t="s">
        <v>865</v>
      </c>
      <c r="G852" s="662">
        <v>1</v>
      </c>
      <c r="H852" s="662" t="s">
        <v>828</v>
      </c>
      <c r="I852" s="167" t="s">
        <v>810</v>
      </c>
      <c r="J852" s="663" t="s">
        <v>811</v>
      </c>
      <c r="K852" s="666">
        <v>3.72</v>
      </c>
      <c r="L852" s="483">
        <v>1</v>
      </c>
      <c r="M852" s="483">
        <v>1</v>
      </c>
      <c r="N852" s="667"/>
      <c r="O852" s="667"/>
      <c r="P852" s="670" t="s">
        <v>1235</v>
      </c>
      <c r="Q852" s="670"/>
      <c r="R852" s="161"/>
      <c r="S852" s="161"/>
      <c r="T852" s="162">
        <f t="shared" si="338"/>
        <v>0</v>
      </c>
      <c r="U852" s="162">
        <f t="shared" si="339"/>
        <v>0</v>
      </c>
      <c r="V852" s="162">
        <f t="shared" si="340"/>
        <v>0</v>
      </c>
      <c r="W852" s="162">
        <f t="shared" si="341"/>
        <v>0</v>
      </c>
      <c r="X852" s="163">
        <f>IF(P852="nio",0,IF(P852&gt;0,VLOOKUP(I852,'3-Productie normen'!A:N,VLOOKUP(P852,'3-Productie normen'!Q:R,2,FALSE),FALSE)))</f>
        <v>0</v>
      </c>
      <c r="Y852" s="163">
        <f t="shared" si="342"/>
        <v>0</v>
      </c>
      <c r="Z852" s="163">
        <f t="shared" si="343"/>
        <v>0</v>
      </c>
      <c r="AA852" s="163">
        <f t="shared" si="344"/>
        <v>0</v>
      </c>
      <c r="AB852" s="164" t="str">
        <f>VLOOKUP(I852,'3-Productie normen'!A:N,10,FALSE)</f>
        <v>nvt</v>
      </c>
      <c r="AC852" s="164"/>
      <c r="AE852" s="128">
        <f t="shared" si="345"/>
        <v>0</v>
      </c>
    </row>
    <row r="853" spans="1:31" ht="14.1" customHeight="1">
      <c r="A853" s="145">
        <v>855</v>
      </c>
      <c r="B853" s="662" t="s">
        <v>1240</v>
      </c>
      <c r="C853" s="663" t="s">
        <v>120</v>
      </c>
      <c r="D853" s="664" t="s">
        <v>984</v>
      </c>
      <c r="E853" s="663" t="s">
        <v>826</v>
      </c>
      <c r="F853" s="663" t="s">
        <v>827</v>
      </c>
      <c r="G853" s="662">
        <v>1</v>
      </c>
      <c r="H853" s="662" t="s">
        <v>828</v>
      </c>
      <c r="I853" s="665" t="s">
        <v>1236</v>
      </c>
      <c r="J853" s="663"/>
      <c r="K853" s="666">
        <v>17.75</v>
      </c>
      <c r="L853" s="483">
        <v>1</v>
      </c>
      <c r="M853" s="483">
        <v>1</v>
      </c>
      <c r="N853" s="667"/>
      <c r="O853" s="667"/>
      <c r="P853" s="670" t="s">
        <v>1235</v>
      </c>
      <c r="Q853" s="670"/>
      <c r="R853" s="161"/>
      <c r="S853" s="161"/>
      <c r="T853" s="162">
        <f t="shared" si="338"/>
        <v>0</v>
      </c>
      <c r="U853" s="162">
        <f t="shared" si="339"/>
        <v>0</v>
      </c>
      <c r="V853" s="162">
        <f t="shared" si="340"/>
        <v>0</v>
      </c>
      <c r="W853" s="162">
        <f t="shared" si="341"/>
        <v>0</v>
      </c>
      <c r="X853" s="163">
        <f>IF(P853="nio",0,IF(P853&gt;0,VLOOKUP(I853,'3-Productie normen'!A:N,VLOOKUP(P853,'3-Productie normen'!Q:R,2,FALSE),FALSE)))</f>
        <v>0</v>
      </c>
      <c r="Y853" s="163">
        <f t="shared" si="342"/>
        <v>0</v>
      </c>
      <c r="Z853" s="163">
        <f t="shared" si="343"/>
        <v>0</v>
      </c>
      <c r="AA853" s="163">
        <f t="shared" si="344"/>
        <v>0</v>
      </c>
      <c r="AB853" s="164" t="str">
        <f>VLOOKUP(I853,'3-Productie normen'!A:N,10,FALSE)</f>
        <v>nvt</v>
      </c>
      <c r="AC853" s="164"/>
      <c r="AE853" s="128">
        <f t="shared" si="345"/>
        <v>0</v>
      </c>
    </row>
    <row r="854" spans="1:31" ht="14.1" customHeight="1">
      <c r="A854" s="145">
        <v>856</v>
      </c>
      <c r="B854" s="662" t="s">
        <v>1240</v>
      </c>
      <c r="C854" s="663" t="s">
        <v>120</v>
      </c>
      <c r="D854" s="664" t="s">
        <v>985</v>
      </c>
      <c r="E854" s="663" t="s">
        <v>826</v>
      </c>
      <c r="F854" s="663" t="s">
        <v>827</v>
      </c>
      <c r="G854" s="662">
        <v>1</v>
      </c>
      <c r="H854" s="662" t="s">
        <v>828</v>
      </c>
      <c r="I854" s="665" t="s">
        <v>1236</v>
      </c>
      <c r="J854" s="663"/>
      <c r="K854" s="666">
        <v>29.11</v>
      </c>
      <c r="L854" s="483">
        <v>1</v>
      </c>
      <c r="M854" s="483">
        <v>1</v>
      </c>
      <c r="N854" s="667"/>
      <c r="O854" s="667"/>
      <c r="P854" s="670" t="s">
        <v>1235</v>
      </c>
      <c r="Q854" s="670"/>
      <c r="R854" s="161"/>
      <c r="S854" s="161"/>
      <c r="T854" s="162">
        <f t="shared" si="338"/>
        <v>0</v>
      </c>
      <c r="U854" s="162">
        <f t="shared" si="339"/>
        <v>0</v>
      </c>
      <c r="V854" s="162">
        <f t="shared" si="340"/>
        <v>0</v>
      </c>
      <c r="W854" s="162">
        <f t="shared" si="341"/>
        <v>0</v>
      </c>
      <c r="X854" s="163">
        <f>IF(P854="nio",0,IF(P854&gt;0,VLOOKUP(I854,'3-Productie normen'!A:N,VLOOKUP(P854,'3-Productie normen'!Q:R,2,FALSE),FALSE)))</f>
        <v>0</v>
      </c>
      <c r="Y854" s="163">
        <f t="shared" si="342"/>
        <v>0</v>
      </c>
      <c r="Z854" s="163">
        <f t="shared" si="343"/>
        <v>0</v>
      </c>
      <c r="AA854" s="163">
        <f t="shared" si="344"/>
        <v>0</v>
      </c>
      <c r="AB854" s="164" t="str">
        <f>VLOOKUP(I854,'3-Productie normen'!A:N,10,FALSE)</f>
        <v>nvt</v>
      </c>
      <c r="AC854" s="164"/>
      <c r="AE854" s="128">
        <f t="shared" si="345"/>
        <v>0</v>
      </c>
    </row>
    <row r="855" spans="1:31" ht="14.1" customHeight="1">
      <c r="A855" s="145">
        <v>857</v>
      </c>
      <c r="B855" s="662" t="s">
        <v>1240</v>
      </c>
      <c r="C855" s="663" t="s">
        <v>120</v>
      </c>
      <c r="D855" s="664" t="s">
        <v>986</v>
      </c>
      <c r="E855" s="663" t="s">
        <v>808</v>
      </c>
      <c r="F855" s="663" t="s">
        <v>808</v>
      </c>
      <c r="G855" s="662">
        <v>2190626</v>
      </c>
      <c r="H855" s="662" t="s">
        <v>825</v>
      </c>
      <c r="I855" s="167" t="s">
        <v>810</v>
      </c>
      <c r="J855" s="663"/>
      <c r="K855" s="666">
        <v>28.82</v>
      </c>
      <c r="L855" s="483">
        <v>1</v>
      </c>
      <c r="M855" s="483">
        <v>1</v>
      </c>
      <c r="N855" s="667"/>
      <c r="O855" s="667"/>
      <c r="P855" s="670" t="s">
        <v>1235</v>
      </c>
      <c r="Q855" s="670"/>
      <c r="R855" s="161"/>
      <c r="S855" s="161"/>
      <c r="T855" s="162">
        <f t="shared" si="338"/>
        <v>0</v>
      </c>
      <c r="U855" s="162">
        <f t="shared" si="339"/>
        <v>0</v>
      </c>
      <c r="V855" s="162">
        <f t="shared" si="340"/>
        <v>0</v>
      </c>
      <c r="W855" s="162">
        <f t="shared" si="341"/>
        <v>0</v>
      </c>
      <c r="X855" s="163">
        <f>IF(P855="nio",0,IF(P855&gt;0,VLOOKUP(I855,'3-Productie normen'!A:N,VLOOKUP(P855,'3-Productie normen'!Q:R,2,FALSE),FALSE)))</f>
        <v>0</v>
      </c>
      <c r="Y855" s="163">
        <f t="shared" si="342"/>
        <v>0</v>
      </c>
      <c r="Z855" s="163">
        <f t="shared" si="343"/>
        <v>0</v>
      </c>
      <c r="AA855" s="163">
        <f t="shared" si="344"/>
        <v>0</v>
      </c>
      <c r="AB855" s="164" t="str">
        <f>VLOOKUP(I855,'3-Productie normen'!A:N,10,FALSE)</f>
        <v>nvt</v>
      </c>
      <c r="AC855" s="164"/>
      <c r="AE855" s="128">
        <f t="shared" si="345"/>
        <v>0</v>
      </c>
    </row>
    <row r="856" spans="1:31" ht="14.1" customHeight="1">
      <c r="A856" s="145">
        <v>858</v>
      </c>
      <c r="B856" s="662" t="s">
        <v>1240</v>
      </c>
      <c r="C856" s="663" t="s">
        <v>120</v>
      </c>
      <c r="D856" s="664" t="s">
        <v>987</v>
      </c>
      <c r="E856" s="663" t="s">
        <v>808</v>
      </c>
      <c r="F856" s="663" t="s">
        <v>808</v>
      </c>
      <c r="G856" s="662">
        <v>2190626</v>
      </c>
      <c r="H856" s="662" t="s">
        <v>825</v>
      </c>
      <c r="I856" s="167" t="s">
        <v>810</v>
      </c>
      <c r="J856" s="663"/>
      <c r="K856" s="666">
        <v>41.11</v>
      </c>
      <c r="L856" s="483">
        <v>1</v>
      </c>
      <c r="M856" s="483">
        <v>1</v>
      </c>
      <c r="N856" s="667"/>
      <c r="O856" s="667"/>
      <c r="P856" s="670" t="s">
        <v>1235</v>
      </c>
      <c r="Q856" s="670"/>
      <c r="R856" s="161"/>
      <c r="S856" s="161"/>
      <c r="T856" s="162">
        <f t="shared" si="338"/>
        <v>0</v>
      </c>
      <c r="U856" s="162">
        <f t="shared" si="339"/>
        <v>0</v>
      </c>
      <c r="V856" s="162">
        <f t="shared" si="340"/>
        <v>0</v>
      </c>
      <c r="W856" s="162">
        <f t="shared" si="341"/>
        <v>0</v>
      </c>
      <c r="X856" s="163">
        <f>IF(P856="nio",0,IF(P856&gt;0,VLOOKUP(I856,'3-Productie normen'!A:N,VLOOKUP(P856,'3-Productie normen'!Q:R,2,FALSE),FALSE)))</f>
        <v>0</v>
      </c>
      <c r="Y856" s="163">
        <f t="shared" si="342"/>
        <v>0</v>
      </c>
      <c r="Z856" s="163">
        <f t="shared" si="343"/>
        <v>0</v>
      </c>
      <c r="AA856" s="163">
        <f t="shared" si="344"/>
        <v>0</v>
      </c>
      <c r="AB856" s="164" t="str">
        <f>VLOOKUP(I856,'3-Productie normen'!A:N,10,FALSE)</f>
        <v>nvt</v>
      </c>
      <c r="AC856" s="164"/>
      <c r="AE856" s="128">
        <f t="shared" si="345"/>
        <v>0</v>
      </c>
    </row>
    <row r="857" spans="1:31" ht="14.1" customHeight="1">
      <c r="A857" s="145">
        <v>859</v>
      </c>
      <c r="B857" s="662" t="s">
        <v>1240</v>
      </c>
      <c r="C857" s="663" t="s">
        <v>120</v>
      </c>
      <c r="D857" s="664" t="s">
        <v>988</v>
      </c>
      <c r="E857" s="663" t="s">
        <v>808</v>
      </c>
      <c r="F857" s="663" t="s">
        <v>808</v>
      </c>
      <c r="G857" s="662">
        <v>2190626</v>
      </c>
      <c r="H857" s="662" t="s">
        <v>825</v>
      </c>
      <c r="I857" s="167" t="s">
        <v>810</v>
      </c>
      <c r="J857" s="663"/>
      <c r="K857" s="666">
        <v>19.64</v>
      </c>
      <c r="L857" s="483">
        <v>1</v>
      </c>
      <c r="M857" s="483">
        <v>1</v>
      </c>
      <c r="N857" s="667"/>
      <c r="O857" s="667"/>
      <c r="P857" s="670" t="s">
        <v>1235</v>
      </c>
      <c r="Q857" s="670"/>
      <c r="R857" s="161"/>
      <c r="S857" s="161"/>
      <c r="T857" s="162">
        <f t="shared" si="338"/>
        <v>0</v>
      </c>
      <c r="U857" s="162">
        <f t="shared" si="339"/>
        <v>0</v>
      </c>
      <c r="V857" s="162">
        <f t="shared" si="340"/>
        <v>0</v>
      </c>
      <c r="W857" s="162">
        <f t="shared" si="341"/>
        <v>0</v>
      </c>
      <c r="X857" s="163">
        <f>IF(P857="nio",0,IF(P857&gt;0,VLOOKUP(I857,'3-Productie normen'!A:N,VLOOKUP(P857,'3-Productie normen'!Q:R,2,FALSE),FALSE)))</f>
        <v>0</v>
      </c>
      <c r="Y857" s="163">
        <f t="shared" si="342"/>
        <v>0</v>
      </c>
      <c r="Z857" s="163">
        <f t="shared" si="343"/>
        <v>0</v>
      </c>
      <c r="AA857" s="163">
        <f t="shared" si="344"/>
        <v>0</v>
      </c>
      <c r="AB857" s="164" t="str">
        <f>VLOOKUP(I857,'3-Productie normen'!A:N,10,FALSE)</f>
        <v>nvt</v>
      </c>
      <c r="AC857" s="164"/>
      <c r="AE857" s="128">
        <f t="shared" si="345"/>
        <v>0</v>
      </c>
    </row>
    <row r="858" spans="1:31" ht="14.1" customHeight="1">
      <c r="A858" s="145">
        <v>860</v>
      </c>
      <c r="B858" s="662" t="s">
        <v>1240</v>
      </c>
      <c r="C858" s="663" t="s">
        <v>120</v>
      </c>
      <c r="D858" s="664" t="s">
        <v>989</v>
      </c>
      <c r="E858" s="663" t="s">
        <v>399</v>
      </c>
      <c r="F858" s="663" t="s">
        <v>834</v>
      </c>
      <c r="G858" s="662">
        <v>40531023</v>
      </c>
      <c r="H858" s="662" t="s">
        <v>889</v>
      </c>
      <c r="I858" s="167" t="s">
        <v>810</v>
      </c>
      <c r="J858" s="663"/>
      <c r="K858" s="666">
        <v>40.479999999999997</v>
      </c>
      <c r="L858" s="483">
        <v>1</v>
      </c>
      <c r="M858" s="483">
        <v>1</v>
      </c>
      <c r="N858" s="667"/>
      <c r="O858" s="667"/>
      <c r="P858" s="670" t="s">
        <v>1235</v>
      </c>
      <c r="Q858" s="670"/>
      <c r="R858" s="161"/>
      <c r="S858" s="161"/>
      <c r="T858" s="162">
        <f t="shared" si="338"/>
        <v>0</v>
      </c>
      <c r="U858" s="162">
        <f t="shared" si="339"/>
        <v>0</v>
      </c>
      <c r="V858" s="162">
        <f t="shared" si="340"/>
        <v>0</v>
      </c>
      <c r="W858" s="162">
        <f t="shared" si="341"/>
        <v>0</v>
      </c>
      <c r="X858" s="163">
        <f>IF(P858="nio",0,IF(P858&gt;0,VLOOKUP(I858,'3-Productie normen'!A:N,VLOOKUP(P858,'3-Productie normen'!Q:R,2,FALSE),FALSE)))</f>
        <v>0</v>
      </c>
      <c r="Y858" s="163">
        <f t="shared" si="342"/>
        <v>0</v>
      </c>
      <c r="Z858" s="163">
        <f t="shared" si="343"/>
        <v>0</v>
      </c>
      <c r="AA858" s="163">
        <f t="shared" si="344"/>
        <v>0</v>
      </c>
      <c r="AB858" s="164" t="str">
        <f>VLOOKUP(I858,'3-Productie normen'!A:N,10,FALSE)</f>
        <v>nvt</v>
      </c>
      <c r="AC858" s="164"/>
      <c r="AE858" s="128">
        <f t="shared" si="345"/>
        <v>0</v>
      </c>
    </row>
    <row r="859" spans="1:31" ht="14.1" customHeight="1">
      <c r="A859" s="145">
        <v>861</v>
      </c>
      <c r="B859" s="662" t="s">
        <v>1240</v>
      </c>
      <c r="C859" s="663" t="s">
        <v>120</v>
      </c>
      <c r="D859" s="664" t="s">
        <v>990</v>
      </c>
      <c r="E859" s="663" t="s">
        <v>808</v>
      </c>
      <c r="F859" s="663" t="s">
        <v>808</v>
      </c>
      <c r="G859" s="662">
        <v>40531012</v>
      </c>
      <c r="H859" s="662" t="s">
        <v>829</v>
      </c>
      <c r="I859" s="167" t="s">
        <v>810</v>
      </c>
      <c r="J859" s="663"/>
      <c r="K859" s="666">
        <v>30.15</v>
      </c>
      <c r="L859" s="483">
        <v>1</v>
      </c>
      <c r="M859" s="483">
        <v>1</v>
      </c>
      <c r="N859" s="667"/>
      <c r="O859" s="667"/>
      <c r="P859" s="670" t="s">
        <v>1235</v>
      </c>
      <c r="Q859" s="670"/>
      <c r="R859" s="161"/>
      <c r="S859" s="161"/>
      <c r="T859" s="162">
        <f t="shared" si="338"/>
        <v>0</v>
      </c>
      <c r="U859" s="162">
        <f t="shared" si="339"/>
        <v>0</v>
      </c>
      <c r="V859" s="162">
        <f t="shared" si="340"/>
        <v>0</v>
      </c>
      <c r="W859" s="162">
        <f t="shared" si="341"/>
        <v>0</v>
      </c>
      <c r="X859" s="163">
        <f>IF(P859="nio",0,IF(P859&gt;0,VLOOKUP(I859,'3-Productie normen'!A:N,VLOOKUP(P859,'3-Productie normen'!Q:R,2,FALSE),FALSE)))</f>
        <v>0</v>
      </c>
      <c r="Y859" s="163">
        <f t="shared" si="342"/>
        <v>0</v>
      </c>
      <c r="Z859" s="163">
        <f t="shared" si="343"/>
        <v>0</v>
      </c>
      <c r="AA859" s="163">
        <f t="shared" si="344"/>
        <v>0</v>
      </c>
      <c r="AB859" s="164" t="str">
        <f>VLOOKUP(I859,'3-Productie normen'!A:N,10,FALSE)</f>
        <v>nvt</v>
      </c>
      <c r="AC859" s="164"/>
      <c r="AE859" s="128">
        <f t="shared" si="345"/>
        <v>0</v>
      </c>
    </row>
    <row r="860" spans="1:31" ht="14.1" customHeight="1">
      <c r="A860" s="145">
        <v>862</v>
      </c>
      <c r="B860" s="662" t="s">
        <v>1240</v>
      </c>
      <c r="C860" s="663" t="s">
        <v>120</v>
      </c>
      <c r="D860" s="664" t="s">
        <v>991</v>
      </c>
      <c r="E860" s="663" t="s">
        <v>826</v>
      </c>
      <c r="F860" s="663" t="s">
        <v>827</v>
      </c>
      <c r="G860" s="662">
        <v>1</v>
      </c>
      <c r="H860" s="662" t="s">
        <v>828</v>
      </c>
      <c r="I860" s="167" t="s">
        <v>810</v>
      </c>
      <c r="J860" s="663" t="s">
        <v>992</v>
      </c>
      <c r="K860" s="666">
        <v>61.84</v>
      </c>
      <c r="L860" s="483">
        <v>1</v>
      </c>
      <c r="M860" s="483">
        <v>1</v>
      </c>
      <c r="N860" s="667"/>
      <c r="O860" s="667"/>
      <c r="P860" s="670" t="s">
        <v>1235</v>
      </c>
      <c r="Q860" s="670"/>
      <c r="R860" s="161"/>
      <c r="S860" s="161"/>
      <c r="T860" s="162">
        <f t="shared" si="338"/>
        <v>0</v>
      </c>
      <c r="U860" s="162">
        <f t="shared" si="339"/>
        <v>0</v>
      </c>
      <c r="V860" s="162">
        <f t="shared" si="340"/>
        <v>0</v>
      </c>
      <c r="W860" s="162">
        <f t="shared" si="341"/>
        <v>0</v>
      </c>
      <c r="X860" s="163">
        <f>IF(P860="nio",0,IF(P860&gt;0,VLOOKUP(I860,'3-Productie normen'!A:N,VLOOKUP(P860,'3-Productie normen'!Q:R,2,FALSE),FALSE)))</f>
        <v>0</v>
      </c>
      <c r="Y860" s="163">
        <f t="shared" si="342"/>
        <v>0</v>
      </c>
      <c r="Z860" s="163">
        <f t="shared" si="343"/>
        <v>0</v>
      </c>
      <c r="AA860" s="163">
        <f t="shared" si="344"/>
        <v>0</v>
      </c>
      <c r="AB860" s="164" t="str">
        <f>VLOOKUP(I860,'3-Productie normen'!A:N,10,FALSE)</f>
        <v>nvt</v>
      </c>
      <c r="AC860" s="164"/>
      <c r="AE860" s="128">
        <f t="shared" si="345"/>
        <v>0</v>
      </c>
    </row>
    <row r="861" spans="1:31" ht="14.1" customHeight="1">
      <c r="A861" s="145">
        <v>863</v>
      </c>
      <c r="B861" s="662" t="s">
        <v>1240</v>
      </c>
      <c r="C861" s="663" t="s">
        <v>120</v>
      </c>
      <c r="D861" s="664" t="s">
        <v>993</v>
      </c>
      <c r="E861" s="663" t="s">
        <v>826</v>
      </c>
      <c r="F861" s="663" t="s">
        <v>827</v>
      </c>
      <c r="G861" s="662">
        <v>1</v>
      </c>
      <c r="H861" s="662" t="s">
        <v>828</v>
      </c>
      <c r="I861" s="665" t="s">
        <v>1236</v>
      </c>
      <c r="J861" s="663" t="s">
        <v>811</v>
      </c>
      <c r="K861" s="666">
        <v>40.020000000000003</v>
      </c>
      <c r="L861" s="483">
        <v>1</v>
      </c>
      <c r="M861" s="483">
        <v>1</v>
      </c>
      <c r="N861" s="667"/>
      <c r="O861" s="667"/>
      <c r="P861" s="670" t="s">
        <v>1235</v>
      </c>
      <c r="Q861" s="670"/>
      <c r="R861" s="161"/>
      <c r="S861" s="161"/>
      <c r="T861" s="162">
        <f t="shared" si="338"/>
        <v>0</v>
      </c>
      <c r="U861" s="162">
        <f t="shared" si="339"/>
        <v>0</v>
      </c>
      <c r="V861" s="162">
        <f t="shared" si="340"/>
        <v>0</v>
      </c>
      <c r="W861" s="162">
        <f t="shared" si="341"/>
        <v>0</v>
      </c>
      <c r="X861" s="163">
        <f>IF(P861="nio",0,IF(P861&gt;0,VLOOKUP(I861,'3-Productie normen'!A:N,VLOOKUP(P861,'3-Productie normen'!Q:R,2,FALSE),FALSE)))</f>
        <v>0</v>
      </c>
      <c r="Y861" s="163">
        <f t="shared" si="342"/>
        <v>0</v>
      </c>
      <c r="Z861" s="163">
        <f t="shared" si="343"/>
        <v>0</v>
      </c>
      <c r="AA861" s="163">
        <f t="shared" si="344"/>
        <v>0</v>
      </c>
      <c r="AB861" s="164" t="str">
        <f>VLOOKUP(I861,'3-Productie normen'!A:N,10,FALSE)</f>
        <v>nvt</v>
      </c>
      <c r="AC861" s="164"/>
      <c r="AE861" s="128">
        <f t="shared" si="345"/>
        <v>0</v>
      </c>
    </row>
    <row r="862" spans="1:31" ht="14.1" customHeight="1">
      <c r="A862" s="145">
        <v>864</v>
      </c>
      <c r="B862" s="662" t="s">
        <v>1240</v>
      </c>
      <c r="C862" s="663" t="s">
        <v>120</v>
      </c>
      <c r="D862" s="664" t="s">
        <v>994</v>
      </c>
      <c r="E862" s="663" t="s">
        <v>399</v>
      </c>
      <c r="F862" s="663" t="s">
        <v>834</v>
      </c>
      <c r="G862" s="662">
        <v>40531012</v>
      </c>
      <c r="H862" s="662" t="s">
        <v>829</v>
      </c>
      <c r="I862" s="167" t="s">
        <v>810</v>
      </c>
      <c r="J862" s="663" t="s">
        <v>1314</v>
      </c>
      <c r="K862" s="666">
        <v>29.16</v>
      </c>
      <c r="L862" s="483">
        <v>1</v>
      </c>
      <c r="M862" s="483">
        <v>1</v>
      </c>
      <c r="N862" s="667"/>
      <c r="O862" s="667"/>
      <c r="P862" s="670" t="s">
        <v>1235</v>
      </c>
      <c r="Q862" s="670"/>
      <c r="R862" s="161"/>
      <c r="S862" s="161"/>
      <c r="T862" s="162">
        <f t="shared" si="338"/>
        <v>0</v>
      </c>
      <c r="U862" s="162">
        <f t="shared" si="339"/>
        <v>0</v>
      </c>
      <c r="V862" s="162">
        <f t="shared" si="340"/>
        <v>0</v>
      </c>
      <c r="W862" s="162">
        <f t="shared" si="341"/>
        <v>0</v>
      </c>
      <c r="X862" s="163">
        <f>IF(P862="nio",0,IF(P862&gt;0,VLOOKUP(I862,'3-Productie normen'!A:N,VLOOKUP(P862,'3-Productie normen'!Q:R,2,FALSE),FALSE)))</f>
        <v>0</v>
      </c>
      <c r="Y862" s="163">
        <f t="shared" si="342"/>
        <v>0</v>
      </c>
      <c r="Z862" s="163">
        <f t="shared" si="343"/>
        <v>0</v>
      </c>
      <c r="AA862" s="163">
        <f t="shared" si="344"/>
        <v>0</v>
      </c>
      <c r="AB862" s="164" t="str">
        <f>VLOOKUP(I862,'3-Productie normen'!A:N,10,FALSE)</f>
        <v>nvt</v>
      </c>
      <c r="AC862" s="164"/>
      <c r="AE862" s="128">
        <f t="shared" si="345"/>
        <v>0</v>
      </c>
    </row>
    <row r="863" spans="1:31" ht="14.1" customHeight="1">
      <c r="A863" s="145">
        <v>865</v>
      </c>
      <c r="B863" s="662" t="s">
        <v>1240</v>
      </c>
      <c r="C863" s="663" t="s">
        <v>120</v>
      </c>
      <c r="D863" s="664" t="s">
        <v>995</v>
      </c>
      <c r="E863" s="663" t="s">
        <v>399</v>
      </c>
      <c r="F863" s="663" t="s">
        <v>834</v>
      </c>
      <c r="G863" s="662">
        <v>40531023</v>
      </c>
      <c r="H863" s="662" t="s">
        <v>889</v>
      </c>
      <c r="I863" s="167" t="s">
        <v>810</v>
      </c>
      <c r="J863" s="663" t="s">
        <v>1314</v>
      </c>
      <c r="K863" s="666">
        <v>29.16</v>
      </c>
      <c r="L863" s="483">
        <v>1</v>
      </c>
      <c r="M863" s="483">
        <v>1</v>
      </c>
      <c r="N863" s="667"/>
      <c r="O863" s="667"/>
      <c r="P863" s="670" t="s">
        <v>1235</v>
      </c>
      <c r="Q863" s="670"/>
      <c r="R863" s="161"/>
      <c r="S863" s="161"/>
      <c r="T863" s="162">
        <f t="shared" si="338"/>
        <v>0</v>
      </c>
      <c r="U863" s="162">
        <f t="shared" si="339"/>
        <v>0</v>
      </c>
      <c r="V863" s="162">
        <f t="shared" si="340"/>
        <v>0</v>
      </c>
      <c r="W863" s="162">
        <f t="shared" si="341"/>
        <v>0</v>
      </c>
      <c r="X863" s="163">
        <f>IF(P863="nio",0,IF(P863&gt;0,VLOOKUP(I863,'3-Productie normen'!A:N,VLOOKUP(P863,'3-Productie normen'!Q:R,2,FALSE),FALSE)))</f>
        <v>0</v>
      </c>
      <c r="Y863" s="163">
        <f t="shared" si="342"/>
        <v>0</v>
      </c>
      <c r="Z863" s="163">
        <f t="shared" si="343"/>
        <v>0</v>
      </c>
      <c r="AA863" s="163">
        <f t="shared" si="344"/>
        <v>0</v>
      </c>
      <c r="AB863" s="164" t="str">
        <f>VLOOKUP(I863,'3-Productie normen'!A:N,10,FALSE)</f>
        <v>nvt</v>
      </c>
      <c r="AC863" s="164"/>
      <c r="AE863" s="128">
        <f t="shared" si="345"/>
        <v>0</v>
      </c>
    </row>
    <row r="864" spans="1:31" ht="14.1" customHeight="1">
      <c r="A864" s="145">
        <v>866</v>
      </c>
      <c r="B864" s="662" t="s">
        <v>1240</v>
      </c>
      <c r="C864" s="663" t="s">
        <v>120</v>
      </c>
      <c r="D864" s="664" t="s">
        <v>996</v>
      </c>
      <c r="E864" s="663" t="s">
        <v>399</v>
      </c>
      <c r="F864" s="663" t="s">
        <v>834</v>
      </c>
      <c r="G864" s="662">
        <v>40531051</v>
      </c>
      <c r="H864" s="662" t="s">
        <v>809</v>
      </c>
      <c r="I864" s="665" t="s">
        <v>1236</v>
      </c>
      <c r="J864" s="663" t="s">
        <v>1314</v>
      </c>
      <c r="K864" s="666">
        <v>49.29</v>
      </c>
      <c r="L864" s="483">
        <v>1</v>
      </c>
      <c r="M864" s="483">
        <v>1</v>
      </c>
      <c r="N864" s="667"/>
      <c r="O864" s="667"/>
      <c r="P864" s="670" t="s">
        <v>1235</v>
      </c>
      <c r="Q864" s="670"/>
      <c r="R864" s="161"/>
      <c r="S864" s="161"/>
      <c r="T864" s="162">
        <f t="shared" si="338"/>
        <v>0</v>
      </c>
      <c r="U864" s="162">
        <f t="shared" si="339"/>
        <v>0</v>
      </c>
      <c r="V864" s="162">
        <f t="shared" si="340"/>
        <v>0</v>
      </c>
      <c r="W864" s="162">
        <f t="shared" si="341"/>
        <v>0</v>
      </c>
      <c r="X864" s="163">
        <f>IF(P864="nio",0,IF(P864&gt;0,VLOOKUP(I864,'3-Productie normen'!A:N,VLOOKUP(P864,'3-Productie normen'!Q:R,2,FALSE),FALSE)))</f>
        <v>0</v>
      </c>
      <c r="Y864" s="163">
        <f t="shared" si="342"/>
        <v>0</v>
      </c>
      <c r="Z864" s="163">
        <f t="shared" si="343"/>
        <v>0</v>
      </c>
      <c r="AA864" s="163">
        <f t="shared" si="344"/>
        <v>0</v>
      </c>
      <c r="AB864" s="164" t="str">
        <f>VLOOKUP(I864,'3-Productie normen'!A:N,10,FALSE)</f>
        <v>nvt</v>
      </c>
      <c r="AC864" s="164"/>
      <c r="AE864" s="128">
        <f t="shared" si="345"/>
        <v>0</v>
      </c>
    </row>
    <row r="865" spans="1:31" ht="14.1" customHeight="1">
      <c r="A865" s="145">
        <v>867</v>
      </c>
      <c r="B865" s="662" t="s">
        <v>1240</v>
      </c>
      <c r="C865" s="663" t="s">
        <v>120</v>
      </c>
      <c r="D865" s="664" t="s">
        <v>997</v>
      </c>
      <c r="E865" s="663" t="s">
        <v>826</v>
      </c>
      <c r="F865" s="663" t="s">
        <v>827</v>
      </c>
      <c r="G865" s="662">
        <v>1</v>
      </c>
      <c r="H865" s="662" t="s">
        <v>828</v>
      </c>
      <c r="I865" s="665" t="s">
        <v>1236</v>
      </c>
      <c r="J865" s="663" t="s">
        <v>1314</v>
      </c>
      <c r="K865" s="666">
        <v>19.260000000000002</v>
      </c>
      <c r="L865" s="483">
        <v>1</v>
      </c>
      <c r="M865" s="483">
        <v>1</v>
      </c>
      <c r="N865" s="667"/>
      <c r="O865" s="667"/>
      <c r="P865" s="670" t="s">
        <v>1235</v>
      </c>
      <c r="Q865" s="670"/>
      <c r="R865" s="161"/>
      <c r="S865" s="161"/>
      <c r="T865" s="162">
        <f t="shared" si="338"/>
        <v>0</v>
      </c>
      <c r="U865" s="162">
        <f t="shared" si="339"/>
        <v>0</v>
      </c>
      <c r="V865" s="162">
        <f t="shared" si="340"/>
        <v>0</v>
      </c>
      <c r="W865" s="162">
        <f t="shared" si="341"/>
        <v>0</v>
      </c>
      <c r="X865" s="163">
        <f>IF(P865="nio",0,IF(P865&gt;0,VLOOKUP(I865,'3-Productie normen'!A:N,VLOOKUP(P865,'3-Productie normen'!Q:R,2,FALSE),FALSE)))</f>
        <v>0</v>
      </c>
      <c r="Y865" s="163">
        <f t="shared" si="342"/>
        <v>0</v>
      </c>
      <c r="Z865" s="163">
        <f t="shared" si="343"/>
        <v>0</v>
      </c>
      <c r="AA865" s="163">
        <f t="shared" si="344"/>
        <v>0</v>
      </c>
      <c r="AB865" s="164" t="str">
        <f>VLOOKUP(I865,'3-Productie normen'!A:N,10,FALSE)</f>
        <v>nvt</v>
      </c>
      <c r="AC865" s="164"/>
      <c r="AE865" s="128">
        <f t="shared" si="345"/>
        <v>0</v>
      </c>
    </row>
    <row r="866" spans="1:31" ht="14.1" customHeight="1">
      <c r="A866" s="145">
        <v>868</v>
      </c>
      <c r="B866" s="662" t="s">
        <v>1240</v>
      </c>
      <c r="C866" s="663" t="s">
        <v>120</v>
      </c>
      <c r="D866" s="664" t="s">
        <v>998</v>
      </c>
      <c r="E866" s="663" t="s">
        <v>399</v>
      </c>
      <c r="F866" s="663" t="s">
        <v>834</v>
      </c>
      <c r="G866" s="662">
        <v>40531102</v>
      </c>
      <c r="H866" s="662" t="s">
        <v>858</v>
      </c>
      <c r="I866" s="167" t="s">
        <v>810</v>
      </c>
      <c r="J866" s="663" t="s">
        <v>1314</v>
      </c>
      <c r="K866" s="666">
        <v>29.25</v>
      </c>
      <c r="L866" s="483">
        <v>1</v>
      </c>
      <c r="M866" s="483">
        <v>1</v>
      </c>
      <c r="N866" s="667"/>
      <c r="O866" s="667"/>
      <c r="P866" s="670" t="s">
        <v>1235</v>
      </c>
      <c r="Q866" s="670"/>
      <c r="R866" s="161"/>
      <c r="S866" s="161"/>
      <c r="T866" s="162">
        <f t="shared" si="338"/>
        <v>0</v>
      </c>
      <c r="U866" s="162">
        <f t="shared" si="339"/>
        <v>0</v>
      </c>
      <c r="V866" s="162">
        <f t="shared" si="340"/>
        <v>0</v>
      </c>
      <c r="W866" s="162">
        <f t="shared" si="341"/>
        <v>0</v>
      </c>
      <c r="X866" s="163">
        <f>IF(P866="nio",0,IF(P866&gt;0,VLOOKUP(I866,'3-Productie normen'!A:N,VLOOKUP(P866,'3-Productie normen'!Q:R,2,FALSE),FALSE)))</f>
        <v>0</v>
      </c>
      <c r="Y866" s="163">
        <f t="shared" si="342"/>
        <v>0</v>
      </c>
      <c r="Z866" s="163">
        <f t="shared" si="343"/>
        <v>0</v>
      </c>
      <c r="AA866" s="163">
        <f t="shared" si="344"/>
        <v>0</v>
      </c>
      <c r="AB866" s="164" t="str">
        <f>VLOOKUP(I866,'3-Productie normen'!A:N,10,FALSE)</f>
        <v>nvt</v>
      </c>
      <c r="AC866" s="164"/>
      <c r="AE866" s="128">
        <f t="shared" si="345"/>
        <v>0</v>
      </c>
    </row>
    <row r="867" spans="1:31" ht="14.1" customHeight="1">
      <c r="A867" s="145">
        <v>869</v>
      </c>
      <c r="B867" s="662" t="s">
        <v>1240</v>
      </c>
      <c r="C867" s="663" t="s">
        <v>120</v>
      </c>
      <c r="D867" s="664" t="s">
        <v>999</v>
      </c>
      <c r="E867" s="663" t="s">
        <v>826</v>
      </c>
      <c r="F867" s="663" t="s">
        <v>827</v>
      </c>
      <c r="G867" s="662">
        <v>1</v>
      </c>
      <c r="H867" s="662" t="s">
        <v>828</v>
      </c>
      <c r="I867" s="665" t="s">
        <v>1236</v>
      </c>
      <c r="J867" s="663" t="s">
        <v>811</v>
      </c>
      <c r="K867" s="666">
        <v>5.18</v>
      </c>
      <c r="L867" s="483">
        <v>1</v>
      </c>
      <c r="M867" s="483">
        <v>1</v>
      </c>
      <c r="N867" s="667"/>
      <c r="O867" s="667"/>
      <c r="P867" s="670" t="s">
        <v>1235</v>
      </c>
      <c r="Q867" s="670"/>
      <c r="R867" s="161"/>
      <c r="S867" s="161"/>
      <c r="T867" s="162">
        <f t="shared" si="338"/>
        <v>0</v>
      </c>
      <c r="U867" s="162">
        <f t="shared" si="339"/>
        <v>0</v>
      </c>
      <c r="V867" s="162">
        <f t="shared" si="340"/>
        <v>0</v>
      </c>
      <c r="W867" s="162">
        <f t="shared" si="341"/>
        <v>0</v>
      </c>
      <c r="X867" s="163">
        <f>IF(P867="nio",0,IF(P867&gt;0,VLOOKUP(I867,'3-Productie normen'!A:N,VLOOKUP(P867,'3-Productie normen'!Q:R,2,FALSE),FALSE)))</f>
        <v>0</v>
      </c>
      <c r="Y867" s="163">
        <f t="shared" si="342"/>
        <v>0</v>
      </c>
      <c r="Z867" s="163">
        <f t="shared" si="343"/>
        <v>0</v>
      </c>
      <c r="AA867" s="163">
        <f t="shared" si="344"/>
        <v>0</v>
      </c>
      <c r="AB867" s="164" t="str">
        <f>VLOOKUP(I867,'3-Productie normen'!A:N,10,FALSE)</f>
        <v>nvt</v>
      </c>
      <c r="AC867" s="164"/>
      <c r="AE867" s="128">
        <f t="shared" si="345"/>
        <v>0</v>
      </c>
    </row>
    <row r="868" spans="1:31" ht="14.1" customHeight="1">
      <c r="A868" s="145">
        <v>870</v>
      </c>
      <c r="B868" s="662" t="s">
        <v>1240</v>
      </c>
      <c r="C868" s="663" t="s">
        <v>120</v>
      </c>
      <c r="D868" s="664" t="s">
        <v>1000</v>
      </c>
      <c r="E868" s="663" t="s">
        <v>806</v>
      </c>
      <c r="F868" s="663" t="s">
        <v>815</v>
      </c>
      <c r="G868" s="662">
        <v>2</v>
      </c>
      <c r="H868" s="662" t="s">
        <v>807</v>
      </c>
      <c r="I868" s="665" t="s">
        <v>749</v>
      </c>
      <c r="J868" s="663" t="s">
        <v>1314</v>
      </c>
      <c r="K868" s="666">
        <v>13.82</v>
      </c>
      <c r="L868" s="483">
        <v>1</v>
      </c>
      <c r="M868" s="483">
        <v>1</v>
      </c>
      <c r="N868" s="667"/>
      <c r="O868" s="667"/>
      <c r="P868" s="670">
        <v>52</v>
      </c>
      <c r="Q868" s="670"/>
      <c r="R868" s="161"/>
      <c r="S868" s="161"/>
      <c r="T868" s="162" t="e">
        <f t="shared" si="338"/>
        <v>#DIV/0!</v>
      </c>
      <c r="U868" s="162">
        <f t="shared" si="339"/>
        <v>0</v>
      </c>
      <c r="V868" s="162">
        <f t="shared" si="340"/>
        <v>0</v>
      </c>
      <c r="W868" s="162">
        <f t="shared" si="341"/>
        <v>0</v>
      </c>
      <c r="X868" s="163">
        <f>IF(P868="nio",0,IF(P868&gt;0,VLOOKUP(I868,'3-Productie normen'!A:N,VLOOKUP(P868,'3-Productie normen'!Q:R,2,FALSE),FALSE)))</f>
        <v>0</v>
      </c>
      <c r="Y868" s="163">
        <f t="shared" si="342"/>
        <v>0</v>
      </c>
      <c r="Z868" s="163">
        <f t="shared" si="343"/>
        <v>0</v>
      </c>
      <c r="AA868" s="163">
        <f t="shared" si="344"/>
        <v>0</v>
      </c>
      <c r="AB868" s="164" t="str">
        <f>VLOOKUP(I868,'3-Productie normen'!A:N,10,FALSE)</f>
        <v>V</v>
      </c>
      <c r="AC868" s="164"/>
      <c r="AE868" s="128">
        <f t="shared" si="345"/>
        <v>718.64</v>
      </c>
    </row>
    <row r="869" spans="1:31" ht="14.1" customHeight="1">
      <c r="A869" s="145">
        <v>871</v>
      </c>
      <c r="B869" s="662" t="s">
        <v>1240</v>
      </c>
      <c r="C869" s="663" t="s">
        <v>120</v>
      </c>
      <c r="D869" s="664" t="s">
        <v>1001</v>
      </c>
      <c r="E869" s="663" t="s">
        <v>826</v>
      </c>
      <c r="F869" s="663" t="s">
        <v>827</v>
      </c>
      <c r="G869" s="662">
        <v>1</v>
      </c>
      <c r="H869" s="662" t="s">
        <v>828</v>
      </c>
      <c r="I869" s="665" t="s">
        <v>1236</v>
      </c>
      <c r="J869" s="663" t="s">
        <v>811</v>
      </c>
      <c r="K869" s="666">
        <v>17.05</v>
      </c>
      <c r="L869" s="483">
        <v>1</v>
      </c>
      <c r="M869" s="483">
        <v>1</v>
      </c>
      <c r="N869" s="667"/>
      <c r="O869" s="667"/>
      <c r="P869" s="670" t="s">
        <v>1235</v>
      </c>
      <c r="Q869" s="670"/>
      <c r="R869" s="161"/>
      <c r="S869" s="161"/>
      <c r="T869" s="162">
        <f t="shared" si="338"/>
        <v>0</v>
      </c>
      <c r="U869" s="162">
        <f t="shared" si="339"/>
        <v>0</v>
      </c>
      <c r="V869" s="162">
        <f t="shared" si="340"/>
        <v>0</v>
      </c>
      <c r="W869" s="162">
        <f t="shared" si="341"/>
        <v>0</v>
      </c>
      <c r="X869" s="163">
        <f>IF(P869="nio",0,IF(P869&gt;0,VLOOKUP(I869,'3-Productie normen'!A:N,VLOOKUP(P869,'3-Productie normen'!Q:R,2,FALSE),FALSE)))</f>
        <v>0</v>
      </c>
      <c r="Y869" s="163">
        <f t="shared" si="342"/>
        <v>0</v>
      </c>
      <c r="Z869" s="163">
        <f t="shared" si="343"/>
        <v>0</v>
      </c>
      <c r="AA869" s="163">
        <f t="shared" si="344"/>
        <v>0</v>
      </c>
      <c r="AB869" s="164" t="str">
        <f>VLOOKUP(I869,'3-Productie normen'!A:N,10,FALSE)</f>
        <v>nvt</v>
      </c>
      <c r="AC869" s="164"/>
      <c r="AE869" s="128">
        <f t="shared" si="345"/>
        <v>0</v>
      </c>
    </row>
    <row r="870" spans="1:31" ht="14.1" customHeight="1">
      <c r="A870" s="145">
        <v>872</v>
      </c>
      <c r="B870" s="662" t="s">
        <v>1240</v>
      </c>
      <c r="C870" s="663" t="s">
        <v>120</v>
      </c>
      <c r="D870" s="664" t="s">
        <v>1002</v>
      </c>
      <c r="E870" s="663" t="s">
        <v>806</v>
      </c>
      <c r="F870" s="663" t="s">
        <v>815</v>
      </c>
      <c r="G870" s="662">
        <v>2</v>
      </c>
      <c r="H870" s="662" t="s">
        <v>807</v>
      </c>
      <c r="I870" s="665" t="s">
        <v>749</v>
      </c>
      <c r="J870" s="663" t="s">
        <v>1314</v>
      </c>
      <c r="K870" s="666">
        <v>54.99</v>
      </c>
      <c r="L870" s="483">
        <v>1</v>
      </c>
      <c r="M870" s="483">
        <v>1</v>
      </c>
      <c r="N870" s="667"/>
      <c r="O870" s="667"/>
      <c r="P870" s="670">
        <v>52</v>
      </c>
      <c r="Q870" s="670"/>
      <c r="R870" s="161"/>
      <c r="S870" s="161"/>
      <c r="T870" s="162" t="e">
        <f t="shared" si="338"/>
        <v>#DIV/0!</v>
      </c>
      <c r="U870" s="162">
        <f t="shared" si="339"/>
        <v>0</v>
      </c>
      <c r="V870" s="162">
        <f t="shared" si="340"/>
        <v>0</v>
      </c>
      <c r="W870" s="162">
        <f t="shared" si="341"/>
        <v>0</v>
      </c>
      <c r="X870" s="163">
        <f>IF(P870="nio",0,IF(P870&gt;0,VLOOKUP(I870,'3-Productie normen'!A:N,VLOOKUP(P870,'3-Productie normen'!Q:R,2,FALSE),FALSE)))</f>
        <v>0</v>
      </c>
      <c r="Y870" s="163">
        <f t="shared" si="342"/>
        <v>0</v>
      </c>
      <c r="Z870" s="163">
        <f t="shared" si="343"/>
        <v>0</v>
      </c>
      <c r="AA870" s="163">
        <f t="shared" si="344"/>
        <v>0</v>
      </c>
      <c r="AB870" s="164" t="str">
        <f>VLOOKUP(I870,'3-Productie normen'!A:N,10,FALSE)</f>
        <v>V</v>
      </c>
      <c r="AC870" s="164"/>
      <c r="AE870" s="128">
        <f t="shared" si="345"/>
        <v>2859.48</v>
      </c>
    </row>
    <row r="871" spans="1:31" ht="14.1" customHeight="1">
      <c r="A871" s="145">
        <v>873</v>
      </c>
      <c r="B871" s="662" t="s">
        <v>1240</v>
      </c>
      <c r="C871" s="663" t="s">
        <v>120</v>
      </c>
      <c r="D871" s="664" t="s">
        <v>1003</v>
      </c>
      <c r="E871" s="663" t="s">
        <v>806</v>
      </c>
      <c r="F871" s="663" t="s">
        <v>815</v>
      </c>
      <c r="G871" s="662">
        <v>2</v>
      </c>
      <c r="H871" s="662" t="s">
        <v>807</v>
      </c>
      <c r="I871" s="665" t="s">
        <v>749</v>
      </c>
      <c r="J871" s="663" t="s">
        <v>1314</v>
      </c>
      <c r="K871" s="666">
        <v>44.88</v>
      </c>
      <c r="L871" s="483">
        <v>1</v>
      </c>
      <c r="M871" s="483">
        <v>1</v>
      </c>
      <c r="N871" s="667"/>
      <c r="O871" s="667"/>
      <c r="P871" s="670">
        <v>52</v>
      </c>
      <c r="Q871" s="670"/>
      <c r="R871" s="161"/>
      <c r="S871" s="161"/>
      <c r="T871" s="162" t="e">
        <f t="shared" si="338"/>
        <v>#DIV/0!</v>
      </c>
      <c r="U871" s="162">
        <f t="shared" si="339"/>
        <v>0</v>
      </c>
      <c r="V871" s="162">
        <f t="shared" si="340"/>
        <v>0</v>
      </c>
      <c r="W871" s="162">
        <f t="shared" si="341"/>
        <v>0</v>
      </c>
      <c r="X871" s="163">
        <f>IF(P871="nio",0,IF(P871&gt;0,VLOOKUP(I871,'3-Productie normen'!A:N,VLOOKUP(P871,'3-Productie normen'!Q:R,2,FALSE),FALSE)))</f>
        <v>0</v>
      </c>
      <c r="Y871" s="163">
        <f t="shared" si="342"/>
        <v>0</v>
      </c>
      <c r="Z871" s="163">
        <f t="shared" si="343"/>
        <v>0</v>
      </c>
      <c r="AA871" s="163">
        <f t="shared" si="344"/>
        <v>0</v>
      </c>
      <c r="AB871" s="164" t="str">
        <f>VLOOKUP(I871,'3-Productie normen'!A:N,10,FALSE)</f>
        <v>V</v>
      </c>
      <c r="AC871" s="164"/>
      <c r="AE871" s="128">
        <f t="shared" si="345"/>
        <v>2333.7600000000002</v>
      </c>
    </row>
    <row r="872" spans="1:31" ht="14.1" customHeight="1">
      <c r="A872" s="145">
        <v>874</v>
      </c>
      <c r="B872" s="662" t="s">
        <v>1240</v>
      </c>
      <c r="C872" s="663" t="s">
        <v>120</v>
      </c>
      <c r="D872" s="664" t="s">
        <v>1004</v>
      </c>
      <c r="E872" s="663" t="s">
        <v>826</v>
      </c>
      <c r="F872" s="663" t="s">
        <v>865</v>
      </c>
      <c r="G872" s="662">
        <v>1</v>
      </c>
      <c r="H872" s="662" t="s">
        <v>828</v>
      </c>
      <c r="I872" s="167" t="s">
        <v>810</v>
      </c>
      <c r="J872" s="663" t="s">
        <v>1314</v>
      </c>
      <c r="K872" s="666">
        <v>8.66</v>
      </c>
      <c r="L872" s="483">
        <v>1</v>
      </c>
      <c r="M872" s="483">
        <v>1</v>
      </c>
      <c r="N872" s="667"/>
      <c r="O872" s="667"/>
      <c r="P872" s="670" t="s">
        <v>1235</v>
      </c>
      <c r="Q872" s="670"/>
      <c r="R872" s="161"/>
      <c r="S872" s="161"/>
      <c r="T872" s="162">
        <f t="shared" si="338"/>
        <v>0</v>
      </c>
      <c r="U872" s="162">
        <f t="shared" si="339"/>
        <v>0</v>
      </c>
      <c r="V872" s="162">
        <f t="shared" si="340"/>
        <v>0</v>
      </c>
      <c r="W872" s="162">
        <f t="shared" si="341"/>
        <v>0</v>
      </c>
      <c r="X872" s="163">
        <f>IF(P872="nio",0,IF(P872&gt;0,VLOOKUP(I872,'3-Productie normen'!A:N,VLOOKUP(P872,'3-Productie normen'!Q:R,2,FALSE),FALSE)))</f>
        <v>0</v>
      </c>
      <c r="Y872" s="163">
        <f t="shared" si="342"/>
        <v>0</v>
      </c>
      <c r="Z872" s="163">
        <f t="shared" si="343"/>
        <v>0</v>
      </c>
      <c r="AA872" s="163">
        <f t="shared" si="344"/>
        <v>0</v>
      </c>
      <c r="AB872" s="164" t="str">
        <f>VLOOKUP(I872,'3-Productie normen'!A:N,10,FALSE)</f>
        <v>nvt</v>
      </c>
      <c r="AC872" s="164"/>
      <c r="AE872" s="128">
        <f t="shared" si="345"/>
        <v>0</v>
      </c>
    </row>
    <row r="873" spans="1:31" ht="14.1" customHeight="1">
      <c r="A873" s="145">
        <v>875</v>
      </c>
      <c r="B873" s="662" t="s">
        <v>1240</v>
      </c>
      <c r="C873" s="663" t="s">
        <v>120</v>
      </c>
      <c r="D873" s="664" t="s">
        <v>1005</v>
      </c>
      <c r="E873" s="663" t="s">
        <v>826</v>
      </c>
      <c r="F873" s="663" t="s">
        <v>866</v>
      </c>
      <c r="G873" s="662">
        <v>1</v>
      </c>
      <c r="H873" s="662" t="s">
        <v>828</v>
      </c>
      <c r="I873" s="665" t="s">
        <v>1236</v>
      </c>
      <c r="J873" s="663" t="s">
        <v>1314</v>
      </c>
      <c r="K873" s="666">
        <v>5</v>
      </c>
      <c r="L873" s="483">
        <v>1</v>
      </c>
      <c r="M873" s="483">
        <v>1</v>
      </c>
      <c r="N873" s="667"/>
      <c r="O873" s="667"/>
      <c r="P873" s="670" t="s">
        <v>1235</v>
      </c>
      <c r="Q873" s="670"/>
      <c r="R873" s="161"/>
      <c r="S873" s="161"/>
      <c r="T873" s="162">
        <f t="shared" si="338"/>
        <v>0</v>
      </c>
      <c r="U873" s="162">
        <f t="shared" si="339"/>
        <v>0</v>
      </c>
      <c r="V873" s="162">
        <f t="shared" si="340"/>
        <v>0</v>
      </c>
      <c r="W873" s="162">
        <f t="shared" si="341"/>
        <v>0</v>
      </c>
      <c r="X873" s="163">
        <f>IF(P873="nio",0,IF(P873&gt;0,VLOOKUP(I873,'3-Productie normen'!A:N,VLOOKUP(P873,'3-Productie normen'!Q:R,2,FALSE),FALSE)))</f>
        <v>0</v>
      </c>
      <c r="Y873" s="163">
        <f t="shared" si="342"/>
        <v>0</v>
      </c>
      <c r="Z873" s="163">
        <f t="shared" si="343"/>
        <v>0</v>
      </c>
      <c r="AA873" s="163">
        <f t="shared" si="344"/>
        <v>0</v>
      </c>
      <c r="AB873" s="164" t="str">
        <f>VLOOKUP(I873,'3-Productie normen'!A:N,10,FALSE)</f>
        <v>nvt</v>
      </c>
      <c r="AC873" s="164"/>
      <c r="AE873" s="128">
        <f t="shared" si="345"/>
        <v>0</v>
      </c>
    </row>
    <row r="874" spans="1:31" ht="14.1" customHeight="1">
      <c r="A874" s="145">
        <v>876</v>
      </c>
      <c r="B874" s="662" t="s">
        <v>1240</v>
      </c>
      <c r="C874" s="663" t="s">
        <v>120</v>
      </c>
      <c r="D874" s="664" t="s">
        <v>1006</v>
      </c>
      <c r="E874" s="663" t="s">
        <v>826</v>
      </c>
      <c r="F874" s="663" t="s">
        <v>873</v>
      </c>
      <c r="G874" s="662">
        <v>1</v>
      </c>
      <c r="H874" s="662" t="s">
        <v>828</v>
      </c>
      <c r="I874" s="665" t="s">
        <v>1236</v>
      </c>
      <c r="J874" s="663" t="s">
        <v>1007</v>
      </c>
      <c r="K874" s="666">
        <v>4.41</v>
      </c>
      <c r="L874" s="483">
        <v>1</v>
      </c>
      <c r="M874" s="483">
        <v>1</v>
      </c>
      <c r="N874" s="667"/>
      <c r="O874" s="667"/>
      <c r="P874" s="670" t="s">
        <v>1235</v>
      </c>
      <c r="Q874" s="670"/>
      <c r="R874" s="161"/>
      <c r="S874" s="161"/>
      <c r="T874" s="162">
        <f t="shared" si="338"/>
        <v>0</v>
      </c>
      <c r="U874" s="162">
        <f t="shared" si="339"/>
        <v>0</v>
      </c>
      <c r="V874" s="162">
        <f t="shared" si="340"/>
        <v>0</v>
      </c>
      <c r="W874" s="162">
        <f t="shared" si="341"/>
        <v>0</v>
      </c>
      <c r="X874" s="163">
        <f>IF(P874="nio",0,IF(P874&gt;0,VLOOKUP(I874,'3-Productie normen'!A:N,VLOOKUP(P874,'3-Productie normen'!Q:R,2,FALSE),FALSE)))</f>
        <v>0</v>
      </c>
      <c r="Y874" s="163">
        <f t="shared" si="342"/>
        <v>0</v>
      </c>
      <c r="Z874" s="163">
        <f t="shared" si="343"/>
        <v>0</v>
      </c>
      <c r="AA874" s="163">
        <f t="shared" si="344"/>
        <v>0</v>
      </c>
      <c r="AB874" s="164" t="str">
        <f>VLOOKUP(I874,'3-Productie normen'!A:N,10,FALSE)</f>
        <v>nvt</v>
      </c>
      <c r="AC874" s="164"/>
      <c r="AE874" s="128">
        <f t="shared" si="345"/>
        <v>0</v>
      </c>
    </row>
    <row r="875" spans="1:31" ht="14.1" customHeight="1">
      <c r="A875" s="145">
        <v>877</v>
      </c>
      <c r="B875" s="662" t="s">
        <v>1240</v>
      </c>
      <c r="C875" s="663" t="s">
        <v>120</v>
      </c>
      <c r="D875" s="664" t="s">
        <v>1008</v>
      </c>
      <c r="E875" s="663" t="s">
        <v>826</v>
      </c>
      <c r="F875" s="663" t="s">
        <v>873</v>
      </c>
      <c r="G875" s="662">
        <v>1</v>
      </c>
      <c r="H875" s="662" t="s">
        <v>828</v>
      </c>
      <c r="I875" s="665" t="s">
        <v>1236</v>
      </c>
      <c r="J875" s="663" t="s">
        <v>1007</v>
      </c>
      <c r="K875" s="666">
        <v>1.98</v>
      </c>
      <c r="L875" s="483">
        <v>1</v>
      </c>
      <c r="M875" s="483">
        <v>1</v>
      </c>
      <c r="N875" s="667"/>
      <c r="O875" s="667"/>
      <c r="P875" s="670" t="s">
        <v>1235</v>
      </c>
      <c r="Q875" s="670"/>
      <c r="R875" s="161"/>
      <c r="S875" s="161"/>
      <c r="T875" s="162">
        <f t="shared" si="338"/>
        <v>0</v>
      </c>
      <c r="U875" s="162">
        <f t="shared" si="339"/>
        <v>0</v>
      </c>
      <c r="V875" s="162">
        <f t="shared" si="340"/>
        <v>0</v>
      </c>
      <c r="W875" s="162">
        <f t="shared" si="341"/>
        <v>0</v>
      </c>
      <c r="X875" s="163">
        <f>IF(P875="nio",0,IF(P875&gt;0,VLOOKUP(I875,'3-Productie normen'!A:N,VLOOKUP(P875,'3-Productie normen'!Q:R,2,FALSE),FALSE)))</f>
        <v>0</v>
      </c>
      <c r="Y875" s="163">
        <f t="shared" si="342"/>
        <v>0</v>
      </c>
      <c r="Z875" s="163">
        <f t="shared" si="343"/>
        <v>0</v>
      </c>
      <c r="AA875" s="163">
        <f t="shared" si="344"/>
        <v>0</v>
      </c>
      <c r="AB875" s="164" t="str">
        <f>VLOOKUP(I875,'3-Productie normen'!A:N,10,FALSE)</f>
        <v>nvt</v>
      </c>
      <c r="AC875" s="164"/>
      <c r="AE875" s="128">
        <f t="shared" si="345"/>
        <v>0</v>
      </c>
    </row>
    <row r="876" spans="1:31" ht="14.1" customHeight="1">
      <c r="A876" s="145">
        <v>878</v>
      </c>
      <c r="B876" s="662" t="s">
        <v>1240</v>
      </c>
      <c r="C876" s="663" t="s">
        <v>120</v>
      </c>
      <c r="D876" s="664" t="s">
        <v>1009</v>
      </c>
      <c r="E876" s="663" t="s">
        <v>826</v>
      </c>
      <c r="F876" s="663" t="s">
        <v>873</v>
      </c>
      <c r="G876" s="662">
        <v>1</v>
      </c>
      <c r="H876" s="662" t="s">
        <v>828</v>
      </c>
      <c r="I876" s="665" t="s">
        <v>1236</v>
      </c>
      <c r="J876" s="663" t="s">
        <v>1007</v>
      </c>
      <c r="K876" s="666">
        <v>4.41</v>
      </c>
      <c r="L876" s="483">
        <v>1</v>
      </c>
      <c r="M876" s="483">
        <v>1</v>
      </c>
      <c r="N876" s="667"/>
      <c r="O876" s="667"/>
      <c r="P876" s="670" t="s">
        <v>1235</v>
      </c>
      <c r="Q876" s="670"/>
      <c r="R876" s="161"/>
      <c r="S876" s="161"/>
      <c r="T876" s="162">
        <f t="shared" si="338"/>
        <v>0</v>
      </c>
      <c r="U876" s="162">
        <f t="shared" si="339"/>
        <v>0</v>
      </c>
      <c r="V876" s="162">
        <f t="shared" si="340"/>
        <v>0</v>
      </c>
      <c r="W876" s="162">
        <f t="shared" si="341"/>
        <v>0</v>
      </c>
      <c r="X876" s="163">
        <f>IF(P876="nio",0,IF(P876&gt;0,VLOOKUP(I876,'3-Productie normen'!A:N,VLOOKUP(P876,'3-Productie normen'!Q:R,2,FALSE),FALSE)))</f>
        <v>0</v>
      </c>
      <c r="Y876" s="163">
        <f t="shared" si="342"/>
        <v>0</v>
      </c>
      <c r="Z876" s="163">
        <f t="shared" si="343"/>
        <v>0</v>
      </c>
      <c r="AA876" s="163">
        <f t="shared" si="344"/>
        <v>0</v>
      </c>
      <c r="AB876" s="164" t="str">
        <f>VLOOKUP(I876,'3-Productie normen'!A:N,10,FALSE)</f>
        <v>nvt</v>
      </c>
      <c r="AC876" s="164"/>
      <c r="AE876" s="128">
        <f t="shared" si="345"/>
        <v>0</v>
      </c>
    </row>
    <row r="877" spans="1:31" ht="14.1" customHeight="1">
      <c r="A877" s="145">
        <v>879</v>
      </c>
      <c r="B877" s="662" t="s">
        <v>1240</v>
      </c>
      <c r="C877" s="663" t="s">
        <v>120</v>
      </c>
      <c r="D877" s="664" t="s">
        <v>1010</v>
      </c>
      <c r="E877" s="663" t="s">
        <v>826</v>
      </c>
      <c r="F877" s="663" t="s">
        <v>873</v>
      </c>
      <c r="G877" s="662">
        <v>1</v>
      </c>
      <c r="H877" s="662" t="s">
        <v>828</v>
      </c>
      <c r="I877" s="665" t="s">
        <v>1236</v>
      </c>
      <c r="J877" s="663" t="s">
        <v>1007</v>
      </c>
      <c r="K877" s="666">
        <v>0.97</v>
      </c>
      <c r="L877" s="483">
        <v>1</v>
      </c>
      <c r="M877" s="483">
        <v>1</v>
      </c>
      <c r="N877" s="667"/>
      <c r="O877" s="667"/>
      <c r="P877" s="670" t="s">
        <v>1235</v>
      </c>
      <c r="Q877" s="670"/>
      <c r="R877" s="161"/>
      <c r="S877" s="161"/>
      <c r="T877" s="162">
        <f t="shared" si="338"/>
        <v>0</v>
      </c>
      <c r="U877" s="162">
        <f t="shared" si="339"/>
        <v>0</v>
      </c>
      <c r="V877" s="162">
        <f t="shared" si="340"/>
        <v>0</v>
      </c>
      <c r="W877" s="162">
        <f t="shared" si="341"/>
        <v>0</v>
      </c>
      <c r="X877" s="163">
        <f>IF(P877="nio",0,IF(P877&gt;0,VLOOKUP(I877,'3-Productie normen'!A:N,VLOOKUP(P877,'3-Productie normen'!Q:R,2,FALSE),FALSE)))</f>
        <v>0</v>
      </c>
      <c r="Y877" s="163">
        <f t="shared" si="342"/>
        <v>0</v>
      </c>
      <c r="Z877" s="163">
        <f t="shared" si="343"/>
        <v>0</v>
      </c>
      <c r="AA877" s="163">
        <f t="shared" si="344"/>
        <v>0</v>
      </c>
      <c r="AB877" s="164" t="str">
        <f>VLOOKUP(I877,'3-Productie normen'!A:N,10,FALSE)</f>
        <v>nvt</v>
      </c>
      <c r="AC877" s="164"/>
      <c r="AE877" s="128">
        <f t="shared" si="345"/>
        <v>0</v>
      </c>
    </row>
    <row r="878" spans="1:31" ht="14.1" customHeight="1">
      <c r="A878" s="145">
        <v>880</v>
      </c>
      <c r="B878" s="662" t="s">
        <v>1240</v>
      </c>
      <c r="C878" s="663" t="s">
        <v>120</v>
      </c>
      <c r="D878" s="664" t="s">
        <v>1011</v>
      </c>
      <c r="E878" s="663" t="s">
        <v>826</v>
      </c>
      <c r="F878" s="663" t="s">
        <v>873</v>
      </c>
      <c r="G878" s="662">
        <v>1</v>
      </c>
      <c r="H878" s="662" t="s">
        <v>828</v>
      </c>
      <c r="I878" s="665" t="s">
        <v>1236</v>
      </c>
      <c r="J878" s="663" t="s">
        <v>1007</v>
      </c>
      <c r="K878" s="666">
        <v>0.97</v>
      </c>
      <c r="L878" s="483">
        <v>1</v>
      </c>
      <c r="M878" s="483">
        <v>1</v>
      </c>
      <c r="N878" s="667"/>
      <c r="O878" s="667"/>
      <c r="P878" s="670" t="s">
        <v>1235</v>
      </c>
      <c r="Q878" s="670"/>
      <c r="R878" s="161"/>
      <c r="S878" s="161"/>
      <c r="T878" s="162">
        <f t="shared" si="338"/>
        <v>0</v>
      </c>
      <c r="U878" s="162">
        <f t="shared" si="339"/>
        <v>0</v>
      </c>
      <c r="V878" s="162">
        <f t="shared" si="340"/>
        <v>0</v>
      </c>
      <c r="W878" s="162">
        <f t="shared" si="341"/>
        <v>0</v>
      </c>
      <c r="X878" s="163">
        <f>IF(P878="nio",0,IF(P878&gt;0,VLOOKUP(I878,'3-Productie normen'!A:N,VLOOKUP(P878,'3-Productie normen'!Q:R,2,FALSE),FALSE)))</f>
        <v>0</v>
      </c>
      <c r="Y878" s="163">
        <f t="shared" si="342"/>
        <v>0</v>
      </c>
      <c r="Z878" s="163">
        <f t="shared" si="343"/>
        <v>0</v>
      </c>
      <c r="AA878" s="163">
        <f t="shared" si="344"/>
        <v>0</v>
      </c>
      <c r="AB878" s="164" t="str">
        <f>VLOOKUP(I878,'3-Productie normen'!A:N,10,FALSE)</f>
        <v>nvt</v>
      </c>
      <c r="AC878" s="164"/>
      <c r="AE878" s="128">
        <f t="shared" si="345"/>
        <v>0</v>
      </c>
    </row>
    <row r="879" spans="1:31" ht="14.1" customHeight="1">
      <c r="A879" s="145">
        <v>881</v>
      </c>
      <c r="B879" s="662" t="s">
        <v>1240</v>
      </c>
      <c r="C879" s="663" t="s">
        <v>120</v>
      </c>
      <c r="D879" s="664" t="s">
        <v>1012</v>
      </c>
      <c r="E879" s="663" t="s">
        <v>826</v>
      </c>
      <c r="F879" s="663" t="s">
        <v>873</v>
      </c>
      <c r="G879" s="662">
        <v>1</v>
      </c>
      <c r="H879" s="662" t="s">
        <v>828</v>
      </c>
      <c r="I879" s="665" t="s">
        <v>1236</v>
      </c>
      <c r="J879" s="663" t="s">
        <v>1007</v>
      </c>
      <c r="K879" s="666">
        <v>0.97</v>
      </c>
      <c r="L879" s="483">
        <v>1</v>
      </c>
      <c r="M879" s="483">
        <v>1</v>
      </c>
      <c r="N879" s="667"/>
      <c r="O879" s="667"/>
      <c r="P879" s="670" t="s">
        <v>1235</v>
      </c>
      <c r="Q879" s="670"/>
      <c r="R879" s="161"/>
      <c r="S879" s="161"/>
      <c r="T879" s="162">
        <f t="shared" si="338"/>
        <v>0</v>
      </c>
      <c r="U879" s="162">
        <f t="shared" si="339"/>
        <v>0</v>
      </c>
      <c r="V879" s="162">
        <f t="shared" si="340"/>
        <v>0</v>
      </c>
      <c r="W879" s="162">
        <f t="shared" si="341"/>
        <v>0</v>
      </c>
      <c r="X879" s="163">
        <f>IF(P879="nio",0,IF(P879&gt;0,VLOOKUP(I879,'3-Productie normen'!A:N,VLOOKUP(P879,'3-Productie normen'!Q:R,2,FALSE),FALSE)))</f>
        <v>0</v>
      </c>
      <c r="Y879" s="163">
        <f t="shared" si="342"/>
        <v>0</v>
      </c>
      <c r="Z879" s="163">
        <f t="shared" si="343"/>
        <v>0</v>
      </c>
      <c r="AA879" s="163">
        <f t="shared" si="344"/>
        <v>0</v>
      </c>
      <c r="AB879" s="164" t="str">
        <f>VLOOKUP(I879,'3-Productie normen'!A:N,10,FALSE)</f>
        <v>nvt</v>
      </c>
      <c r="AC879" s="164"/>
      <c r="AE879" s="128">
        <f t="shared" si="345"/>
        <v>0</v>
      </c>
    </row>
    <row r="880" spans="1:31" ht="14.1" customHeight="1">
      <c r="A880" s="145">
        <v>882</v>
      </c>
      <c r="B880" s="662" t="s">
        <v>1240</v>
      </c>
      <c r="C880" s="663" t="s">
        <v>120</v>
      </c>
      <c r="D880" s="664" t="s">
        <v>1013</v>
      </c>
      <c r="E880" s="663" t="s">
        <v>826</v>
      </c>
      <c r="F880" s="663" t="s">
        <v>873</v>
      </c>
      <c r="G880" s="662">
        <v>1</v>
      </c>
      <c r="H880" s="662" t="s">
        <v>828</v>
      </c>
      <c r="I880" s="665" t="s">
        <v>1236</v>
      </c>
      <c r="J880" s="663" t="s">
        <v>1007</v>
      </c>
      <c r="K880" s="666">
        <v>0.97</v>
      </c>
      <c r="L880" s="483">
        <v>1</v>
      </c>
      <c r="M880" s="483">
        <v>1</v>
      </c>
      <c r="N880" s="667"/>
      <c r="O880" s="667"/>
      <c r="P880" s="670" t="s">
        <v>1235</v>
      </c>
      <c r="Q880" s="670"/>
      <c r="R880" s="161"/>
      <c r="S880" s="161"/>
      <c r="T880" s="162">
        <f t="shared" si="338"/>
        <v>0</v>
      </c>
      <c r="U880" s="162">
        <f t="shared" si="339"/>
        <v>0</v>
      </c>
      <c r="V880" s="162">
        <f t="shared" si="340"/>
        <v>0</v>
      </c>
      <c r="W880" s="162">
        <f t="shared" si="341"/>
        <v>0</v>
      </c>
      <c r="X880" s="163">
        <f>IF(P880="nio",0,IF(P880&gt;0,VLOOKUP(I880,'3-Productie normen'!A:N,VLOOKUP(P880,'3-Productie normen'!Q:R,2,FALSE),FALSE)))</f>
        <v>0</v>
      </c>
      <c r="Y880" s="163">
        <f t="shared" si="342"/>
        <v>0</v>
      </c>
      <c r="Z880" s="163">
        <f t="shared" si="343"/>
        <v>0</v>
      </c>
      <c r="AA880" s="163">
        <f t="shared" si="344"/>
        <v>0</v>
      </c>
      <c r="AB880" s="164" t="str">
        <f>VLOOKUP(I880,'3-Productie normen'!A:N,10,FALSE)</f>
        <v>nvt</v>
      </c>
      <c r="AC880" s="164"/>
      <c r="AE880" s="128">
        <f t="shared" si="345"/>
        <v>0</v>
      </c>
    </row>
    <row r="881" spans="1:31" ht="14.1" customHeight="1">
      <c r="A881" s="145">
        <v>883</v>
      </c>
      <c r="B881" s="662" t="s">
        <v>1240</v>
      </c>
      <c r="C881" s="663" t="s">
        <v>120</v>
      </c>
      <c r="D881" s="664" t="s">
        <v>1014</v>
      </c>
      <c r="E881" s="663" t="s">
        <v>826</v>
      </c>
      <c r="F881" s="663" t="s">
        <v>873</v>
      </c>
      <c r="G881" s="662">
        <v>1</v>
      </c>
      <c r="H881" s="662" t="s">
        <v>828</v>
      </c>
      <c r="I881" s="665" t="s">
        <v>1236</v>
      </c>
      <c r="J881" s="663" t="s">
        <v>1007</v>
      </c>
      <c r="K881" s="666">
        <v>0.97</v>
      </c>
      <c r="L881" s="483">
        <v>1</v>
      </c>
      <c r="M881" s="483">
        <v>1</v>
      </c>
      <c r="N881" s="667"/>
      <c r="O881" s="667"/>
      <c r="P881" s="670" t="s">
        <v>1235</v>
      </c>
      <c r="Q881" s="670"/>
      <c r="R881" s="161"/>
      <c r="S881" s="161"/>
      <c r="T881" s="162">
        <f t="shared" si="338"/>
        <v>0</v>
      </c>
      <c r="U881" s="162">
        <f t="shared" si="339"/>
        <v>0</v>
      </c>
      <c r="V881" s="162">
        <f t="shared" si="340"/>
        <v>0</v>
      </c>
      <c r="W881" s="162">
        <f t="shared" si="341"/>
        <v>0</v>
      </c>
      <c r="X881" s="163">
        <f>IF(P881="nio",0,IF(P881&gt;0,VLOOKUP(I881,'3-Productie normen'!A:N,VLOOKUP(P881,'3-Productie normen'!Q:R,2,FALSE),FALSE)))</f>
        <v>0</v>
      </c>
      <c r="Y881" s="163">
        <f t="shared" si="342"/>
        <v>0</v>
      </c>
      <c r="Z881" s="163">
        <f t="shared" si="343"/>
        <v>0</v>
      </c>
      <c r="AA881" s="163">
        <f t="shared" si="344"/>
        <v>0</v>
      </c>
      <c r="AB881" s="164" t="str">
        <f>VLOOKUP(I881,'3-Productie normen'!A:N,10,FALSE)</f>
        <v>nvt</v>
      </c>
      <c r="AC881" s="164"/>
      <c r="AE881" s="128">
        <f t="shared" si="345"/>
        <v>0</v>
      </c>
    </row>
    <row r="882" spans="1:31" ht="14.1" customHeight="1">
      <c r="A882" s="145">
        <v>884</v>
      </c>
      <c r="B882" s="662" t="s">
        <v>1240</v>
      </c>
      <c r="C882" s="663" t="s">
        <v>120</v>
      </c>
      <c r="D882" s="664" t="s">
        <v>1015</v>
      </c>
      <c r="E882" s="663" t="s">
        <v>826</v>
      </c>
      <c r="F882" s="663" t="s">
        <v>873</v>
      </c>
      <c r="G882" s="662">
        <v>1</v>
      </c>
      <c r="H882" s="662" t="s">
        <v>828</v>
      </c>
      <c r="I882" s="665" t="s">
        <v>1236</v>
      </c>
      <c r="J882" s="663" t="s">
        <v>1007</v>
      </c>
      <c r="K882" s="666">
        <v>0.97</v>
      </c>
      <c r="L882" s="483">
        <v>1</v>
      </c>
      <c r="M882" s="483">
        <v>1</v>
      </c>
      <c r="N882" s="667"/>
      <c r="O882" s="667"/>
      <c r="P882" s="670" t="s">
        <v>1235</v>
      </c>
      <c r="Q882" s="670"/>
      <c r="R882" s="161"/>
      <c r="S882" s="161"/>
      <c r="T882" s="162">
        <f t="shared" si="338"/>
        <v>0</v>
      </c>
      <c r="U882" s="162">
        <f t="shared" si="339"/>
        <v>0</v>
      </c>
      <c r="V882" s="162">
        <f t="shared" si="340"/>
        <v>0</v>
      </c>
      <c r="W882" s="162">
        <f t="shared" si="341"/>
        <v>0</v>
      </c>
      <c r="X882" s="163">
        <f>IF(P882="nio",0,IF(P882&gt;0,VLOOKUP(I882,'3-Productie normen'!A:N,VLOOKUP(P882,'3-Productie normen'!Q:R,2,FALSE),FALSE)))</f>
        <v>0</v>
      </c>
      <c r="Y882" s="163">
        <f t="shared" si="342"/>
        <v>0</v>
      </c>
      <c r="Z882" s="163">
        <f t="shared" si="343"/>
        <v>0</v>
      </c>
      <c r="AA882" s="163">
        <f t="shared" si="344"/>
        <v>0</v>
      </c>
      <c r="AB882" s="164" t="str">
        <f>VLOOKUP(I882,'3-Productie normen'!A:N,10,FALSE)</f>
        <v>nvt</v>
      </c>
      <c r="AC882" s="164"/>
      <c r="AE882" s="128">
        <f t="shared" si="345"/>
        <v>0</v>
      </c>
    </row>
    <row r="883" spans="1:31" ht="14.1" customHeight="1">
      <c r="A883" s="145">
        <v>885</v>
      </c>
      <c r="B883" s="662" t="s">
        <v>1241</v>
      </c>
      <c r="C883" s="663"/>
      <c r="D883" s="664"/>
      <c r="E883" s="663"/>
      <c r="F883" s="663" t="s">
        <v>1255</v>
      </c>
      <c r="G883" s="662"/>
      <c r="H883" s="662"/>
      <c r="I883" s="665" t="s">
        <v>1256</v>
      </c>
      <c r="J883" s="663" t="s">
        <v>1257</v>
      </c>
      <c r="K883" s="666">
        <v>15</v>
      </c>
      <c r="L883" s="483">
        <v>1</v>
      </c>
      <c r="M883" s="483">
        <v>1</v>
      </c>
      <c r="N883" s="667"/>
      <c r="O883" s="667"/>
      <c r="P883" s="670">
        <v>52</v>
      </c>
      <c r="Q883" s="670"/>
      <c r="R883" s="161"/>
      <c r="S883" s="161"/>
      <c r="T883" s="162" t="e">
        <f t="shared" si="338"/>
        <v>#DIV/0!</v>
      </c>
      <c r="U883" s="162">
        <f t="shared" si="339"/>
        <v>0</v>
      </c>
      <c r="V883" s="162">
        <f t="shared" si="340"/>
        <v>0</v>
      </c>
      <c r="W883" s="162">
        <f t="shared" si="341"/>
        <v>0</v>
      </c>
      <c r="X883" s="163">
        <f>IF(P883="nio",0,IF(P883&gt;0,VLOOKUP(I883,'3-Productie normen'!A:N,VLOOKUP(P883,'3-Productie normen'!Q:R,2,FALSE),FALSE)))</f>
        <v>0</v>
      </c>
      <c r="Y883" s="163">
        <f t="shared" si="342"/>
        <v>0</v>
      </c>
      <c r="Z883" s="163">
        <f t="shared" si="343"/>
        <v>0</v>
      </c>
      <c r="AA883" s="163">
        <f t="shared" si="344"/>
        <v>0</v>
      </c>
      <c r="AB883" s="164" t="str">
        <f>VLOOKUP(I883,'3-Productie normen'!A:N,10,FALSE)</f>
        <v>V</v>
      </c>
      <c r="AC883" s="164"/>
      <c r="AE883" s="128">
        <f t="shared" si="345"/>
        <v>780</v>
      </c>
    </row>
    <row r="884" spans="1:31" ht="14.1" customHeight="1">
      <c r="A884" s="145">
        <v>886</v>
      </c>
      <c r="B884" s="662" t="s">
        <v>1241</v>
      </c>
      <c r="C884" s="663">
        <v>0</v>
      </c>
      <c r="D884" s="664" t="s">
        <v>742</v>
      </c>
      <c r="E884" s="663" t="s">
        <v>315</v>
      </c>
      <c r="F884" s="663" t="s">
        <v>315</v>
      </c>
      <c r="G884" s="662">
        <v>2130912</v>
      </c>
      <c r="H884" s="662" t="s">
        <v>1016</v>
      </c>
      <c r="I884" s="665" t="s">
        <v>769</v>
      </c>
      <c r="J884" s="663" t="s">
        <v>1314</v>
      </c>
      <c r="K884" s="666">
        <v>15.74</v>
      </c>
      <c r="L884" s="483">
        <v>1</v>
      </c>
      <c r="M884" s="483">
        <v>1</v>
      </c>
      <c r="N884" s="667"/>
      <c r="O884" s="667"/>
      <c r="P884" s="670">
        <v>104</v>
      </c>
      <c r="Q884" s="670"/>
      <c r="R884" s="161"/>
      <c r="S884" s="161"/>
      <c r="T884" s="162" t="e">
        <f t="shared" si="338"/>
        <v>#DIV/0!</v>
      </c>
      <c r="U884" s="162">
        <f t="shared" si="339"/>
        <v>0</v>
      </c>
      <c r="V884" s="162">
        <f t="shared" si="340"/>
        <v>0</v>
      </c>
      <c r="W884" s="162">
        <f t="shared" si="341"/>
        <v>0</v>
      </c>
      <c r="X884" s="163">
        <f>IF(P884="nio",0,IF(P884&gt;0,VLOOKUP(I884,'3-Productie normen'!A:N,VLOOKUP(P884,'3-Productie normen'!Q:R,2,FALSE),FALSE)))</f>
        <v>0</v>
      </c>
      <c r="Y884" s="163">
        <f t="shared" si="342"/>
        <v>0</v>
      </c>
      <c r="Z884" s="163">
        <f t="shared" si="343"/>
        <v>0</v>
      </c>
      <c r="AA884" s="163">
        <f t="shared" si="344"/>
        <v>0</v>
      </c>
      <c r="AB884" s="164" t="str">
        <f>VLOOKUP(I884,'3-Productie normen'!A:N,10,FALSE)</f>
        <v>B</v>
      </c>
      <c r="AC884" s="164"/>
      <c r="AE884" s="128">
        <f t="shared" si="345"/>
        <v>1636.96</v>
      </c>
    </row>
    <row r="885" spans="1:31" ht="14.1" customHeight="1">
      <c r="A885" s="145">
        <v>887</v>
      </c>
      <c r="B885" s="662" t="s">
        <v>1241</v>
      </c>
      <c r="C885" s="663">
        <v>0</v>
      </c>
      <c r="D885" s="664" t="s">
        <v>710</v>
      </c>
      <c r="E885" s="663" t="s">
        <v>315</v>
      </c>
      <c r="F885" s="663" t="s">
        <v>315</v>
      </c>
      <c r="G885" s="662">
        <v>2140362</v>
      </c>
      <c r="H885" s="662" t="s">
        <v>1017</v>
      </c>
      <c r="I885" s="665" t="s">
        <v>769</v>
      </c>
      <c r="J885" s="663" t="s">
        <v>1314</v>
      </c>
      <c r="K885" s="666">
        <v>16.829999999999998</v>
      </c>
      <c r="L885" s="483">
        <v>1</v>
      </c>
      <c r="M885" s="483">
        <v>1</v>
      </c>
      <c r="N885" s="667"/>
      <c r="O885" s="667"/>
      <c r="P885" s="670">
        <v>104</v>
      </c>
      <c r="Q885" s="670"/>
      <c r="R885" s="161"/>
      <c r="S885" s="161"/>
      <c r="T885" s="162" t="e">
        <f t="shared" si="338"/>
        <v>#DIV/0!</v>
      </c>
      <c r="U885" s="162">
        <f t="shared" si="339"/>
        <v>0</v>
      </c>
      <c r="V885" s="162">
        <f t="shared" si="340"/>
        <v>0</v>
      </c>
      <c r="W885" s="162">
        <f t="shared" si="341"/>
        <v>0</v>
      </c>
      <c r="X885" s="163">
        <f>IF(P885="nio",0,IF(P885&gt;0,VLOOKUP(I885,'3-Productie normen'!A:N,VLOOKUP(P885,'3-Productie normen'!Q:R,2,FALSE),FALSE)))</f>
        <v>0</v>
      </c>
      <c r="Y885" s="163">
        <f t="shared" si="342"/>
        <v>0</v>
      </c>
      <c r="Z885" s="163">
        <f t="shared" si="343"/>
        <v>0</v>
      </c>
      <c r="AA885" s="163">
        <f t="shared" si="344"/>
        <v>0</v>
      </c>
      <c r="AB885" s="164" t="str">
        <f>VLOOKUP(I885,'3-Productie normen'!A:N,10,FALSE)</f>
        <v>B</v>
      </c>
      <c r="AC885" s="164"/>
      <c r="AE885" s="128">
        <f t="shared" si="345"/>
        <v>1750.3199999999997</v>
      </c>
    </row>
    <row r="886" spans="1:31" ht="14.1" customHeight="1">
      <c r="A886" s="145">
        <v>888</v>
      </c>
      <c r="B886" s="662" t="s">
        <v>1241</v>
      </c>
      <c r="C886" s="663">
        <v>0</v>
      </c>
      <c r="D886" s="664" t="s">
        <v>762</v>
      </c>
      <c r="E886" s="663" t="s">
        <v>315</v>
      </c>
      <c r="F886" s="663" t="s">
        <v>315</v>
      </c>
      <c r="G886" s="662">
        <v>40531012</v>
      </c>
      <c r="H886" s="662" t="s">
        <v>829</v>
      </c>
      <c r="I886" s="665" t="s">
        <v>769</v>
      </c>
      <c r="J886" s="663" t="s">
        <v>1314</v>
      </c>
      <c r="K886" s="666">
        <v>16.829999999999998</v>
      </c>
      <c r="L886" s="483">
        <v>1</v>
      </c>
      <c r="M886" s="483">
        <v>1</v>
      </c>
      <c r="N886" s="667"/>
      <c r="O886" s="667"/>
      <c r="P886" s="670">
        <v>104</v>
      </c>
      <c r="Q886" s="670"/>
      <c r="R886" s="161"/>
      <c r="S886" s="161"/>
      <c r="T886" s="162" t="e">
        <f t="shared" si="338"/>
        <v>#DIV/0!</v>
      </c>
      <c r="U886" s="162">
        <f t="shared" si="339"/>
        <v>0</v>
      </c>
      <c r="V886" s="162">
        <f t="shared" si="340"/>
        <v>0</v>
      </c>
      <c r="W886" s="162">
        <f t="shared" si="341"/>
        <v>0</v>
      </c>
      <c r="X886" s="163">
        <f>IF(P886="nio",0,IF(P886&gt;0,VLOOKUP(I886,'3-Productie normen'!A:N,VLOOKUP(P886,'3-Productie normen'!Q:R,2,FALSE),FALSE)))</f>
        <v>0</v>
      </c>
      <c r="Y886" s="163">
        <f t="shared" si="342"/>
        <v>0</v>
      </c>
      <c r="Z886" s="163">
        <f t="shared" si="343"/>
        <v>0</v>
      </c>
      <c r="AA886" s="163">
        <f t="shared" si="344"/>
        <v>0</v>
      </c>
      <c r="AB886" s="164" t="str">
        <f>VLOOKUP(I886,'3-Productie normen'!A:N,10,FALSE)</f>
        <v>B</v>
      </c>
      <c r="AC886" s="164"/>
      <c r="AE886" s="128">
        <f t="shared" si="345"/>
        <v>1750.3199999999997</v>
      </c>
    </row>
    <row r="887" spans="1:31" ht="14.1" customHeight="1">
      <c r="A887" s="145">
        <v>889</v>
      </c>
      <c r="B887" s="662" t="s">
        <v>1241</v>
      </c>
      <c r="C887" s="663">
        <v>0</v>
      </c>
      <c r="D887" s="664" t="s">
        <v>737</v>
      </c>
      <c r="E887" s="663" t="s">
        <v>315</v>
      </c>
      <c r="F887" s="663" t="s">
        <v>315</v>
      </c>
      <c r="G887" s="662">
        <v>40531012</v>
      </c>
      <c r="H887" s="662" t="s">
        <v>829</v>
      </c>
      <c r="I887" s="665" t="s">
        <v>769</v>
      </c>
      <c r="J887" s="663" t="s">
        <v>1314</v>
      </c>
      <c r="K887" s="666">
        <v>16.829999999999998</v>
      </c>
      <c r="L887" s="483">
        <v>1</v>
      </c>
      <c r="M887" s="483">
        <v>1</v>
      </c>
      <c r="N887" s="667"/>
      <c r="O887" s="667"/>
      <c r="P887" s="670">
        <v>104</v>
      </c>
      <c r="Q887" s="670"/>
      <c r="R887" s="161"/>
      <c r="S887" s="161"/>
      <c r="T887" s="162" t="e">
        <f t="shared" si="338"/>
        <v>#DIV/0!</v>
      </c>
      <c r="U887" s="162">
        <f t="shared" si="339"/>
        <v>0</v>
      </c>
      <c r="V887" s="162">
        <f t="shared" si="340"/>
        <v>0</v>
      </c>
      <c r="W887" s="162">
        <f t="shared" si="341"/>
        <v>0</v>
      </c>
      <c r="X887" s="163">
        <f>IF(P887="nio",0,IF(P887&gt;0,VLOOKUP(I887,'3-Productie normen'!A:N,VLOOKUP(P887,'3-Productie normen'!Q:R,2,FALSE),FALSE)))</f>
        <v>0</v>
      </c>
      <c r="Y887" s="163">
        <f t="shared" si="342"/>
        <v>0</v>
      </c>
      <c r="Z887" s="163">
        <f t="shared" si="343"/>
        <v>0</v>
      </c>
      <c r="AA887" s="163">
        <f t="shared" si="344"/>
        <v>0</v>
      </c>
      <c r="AB887" s="164" t="str">
        <f>VLOOKUP(I887,'3-Productie normen'!A:N,10,FALSE)</f>
        <v>B</v>
      </c>
      <c r="AC887" s="164"/>
      <c r="AE887" s="128">
        <f t="shared" si="345"/>
        <v>1750.3199999999997</v>
      </c>
    </row>
    <row r="888" spans="1:31" ht="14.1" customHeight="1">
      <c r="A888" s="145">
        <v>890</v>
      </c>
      <c r="B888" s="662" t="s">
        <v>1241</v>
      </c>
      <c r="C888" s="663">
        <v>0</v>
      </c>
      <c r="D888" s="664" t="s">
        <v>738</v>
      </c>
      <c r="E888" s="663" t="s">
        <v>315</v>
      </c>
      <c r="F888" s="663" t="s">
        <v>315</v>
      </c>
      <c r="G888" s="662">
        <v>40531012</v>
      </c>
      <c r="H888" s="662" t="s">
        <v>829</v>
      </c>
      <c r="I888" s="665" t="s">
        <v>769</v>
      </c>
      <c r="J888" s="663" t="s">
        <v>1314</v>
      </c>
      <c r="K888" s="666">
        <v>16.829999999999998</v>
      </c>
      <c r="L888" s="483">
        <v>1</v>
      </c>
      <c r="M888" s="483">
        <v>1</v>
      </c>
      <c r="N888" s="667"/>
      <c r="O888" s="667"/>
      <c r="P888" s="670">
        <v>104</v>
      </c>
      <c r="Q888" s="670"/>
      <c r="R888" s="161"/>
      <c r="S888" s="161"/>
      <c r="T888" s="162" t="e">
        <f t="shared" si="338"/>
        <v>#DIV/0!</v>
      </c>
      <c r="U888" s="162">
        <f t="shared" si="339"/>
        <v>0</v>
      </c>
      <c r="V888" s="162">
        <f t="shared" si="340"/>
        <v>0</v>
      </c>
      <c r="W888" s="162">
        <f t="shared" si="341"/>
        <v>0</v>
      </c>
      <c r="X888" s="163">
        <f>IF(P888="nio",0,IF(P888&gt;0,VLOOKUP(I888,'3-Productie normen'!A:N,VLOOKUP(P888,'3-Productie normen'!Q:R,2,FALSE),FALSE)))</f>
        <v>0</v>
      </c>
      <c r="Y888" s="163">
        <f t="shared" si="342"/>
        <v>0</v>
      </c>
      <c r="Z888" s="163">
        <f t="shared" si="343"/>
        <v>0</v>
      </c>
      <c r="AA888" s="163">
        <f t="shared" si="344"/>
        <v>0</v>
      </c>
      <c r="AB888" s="164" t="str">
        <f>VLOOKUP(I888,'3-Productie normen'!A:N,10,FALSE)</f>
        <v>B</v>
      </c>
      <c r="AC888" s="164"/>
      <c r="AE888" s="128">
        <f t="shared" si="345"/>
        <v>1750.3199999999997</v>
      </c>
    </row>
    <row r="889" spans="1:31" ht="14.1" customHeight="1">
      <c r="A889" s="145">
        <v>891</v>
      </c>
      <c r="B889" s="662" t="s">
        <v>1241</v>
      </c>
      <c r="C889" s="663">
        <v>0</v>
      </c>
      <c r="D889" s="664" t="s">
        <v>739</v>
      </c>
      <c r="E889" s="663" t="s">
        <v>315</v>
      </c>
      <c r="F889" s="663" t="s">
        <v>315</v>
      </c>
      <c r="G889" s="662">
        <v>40531012</v>
      </c>
      <c r="H889" s="662" t="s">
        <v>829</v>
      </c>
      <c r="I889" s="665" t="s">
        <v>769</v>
      </c>
      <c r="J889" s="663" t="s">
        <v>1314</v>
      </c>
      <c r="K889" s="666">
        <v>16.829999999999998</v>
      </c>
      <c r="L889" s="483">
        <v>1</v>
      </c>
      <c r="M889" s="483">
        <v>1</v>
      </c>
      <c r="N889" s="667"/>
      <c r="O889" s="667"/>
      <c r="P889" s="670">
        <v>104</v>
      </c>
      <c r="Q889" s="670"/>
      <c r="R889" s="161"/>
      <c r="S889" s="161"/>
      <c r="T889" s="162" t="e">
        <f t="shared" si="338"/>
        <v>#DIV/0!</v>
      </c>
      <c r="U889" s="162">
        <f t="shared" si="339"/>
        <v>0</v>
      </c>
      <c r="V889" s="162">
        <f t="shared" si="340"/>
        <v>0</v>
      </c>
      <c r="W889" s="162">
        <f t="shared" si="341"/>
        <v>0</v>
      </c>
      <c r="X889" s="163">
        <f>IF(P889="nio",0,IF(P889&gt;0,VLOOKUP(I889,'3-Productie normen'!A:N,VLOOKUP(P889,'3-Productie normen'!Q:R,2,FALSE),FALSE)))</f>
        <v>0</v>
      </c>
      <c r="Y889" s="163">
        <f t="shared" si="342"/>
        <v>0</v>
      </c>
      <c r="Z889" s="163">
        <f t="shared" si="343"/>
        <v>0</v>
      </c>
      <c r="AA889" s="163">
        <f t="shared" si="344"/>
        <v>0</v>
      </c>
      <c r="AB889" s="164" t="str">
        <f>VLOOKUP(I889,'3-Productie normen'!A:N,10,FALSE)</f>
        <v>B</v>
      </c>
      <c r="AC889" s="164"/>
      <c r="AE889" s="128">
        <f t="shared" si="345"/>
        <v>1750.3199999999997</v>
      </c>
    </row>
    <row r="890" spans="1:31" ht="14.1" customHeight="1">
      <c r="A890" s="145">
        <v>892</v>
      </c>
      <c r="B890" s="662" t="s">
        <v>1241</v>
      </c>
      <c r="C890" s="663">
        <v>0</v>
      </c>
      <c r="D890" s="664" t="s">
        <v>743</v>
      </c>
      <c r="E890" s="663" t="s">
        <v>315</v>
      </c>
      <c r="F890" s="663" t="s">
        <v>315</v>
      </c>
      <c r="G890" s="662">
        <v>40531012</v>
      </c>
      <c r="H890" s="662" t="s">
        <v>829</v>
      </c>
      <c r="I890" s="665" t="s">
        <v>769</v>
      </c>
      <c r="J890" s="663" t="s">
        <v>1314</v>
      </c>
      <c r="K890" s="666">
        <v>16.829999999999998</v>
      </c>
      <c r="L890" s="483">
        <v>1</v>
      </c>
      <c r="M890" s="483">
        <v>1</v>
      </c>
      <c r="N890" s="667"/>
      <c r="O890" s="667"/>
      <c r="P890" s="670">
        <v>104</v>
      </c>
      <c r="Q890" s="670"/>
      <c r="R890" s="161"/>
      <c r="S890" s="161"/>
      <c r="T890" s="162" t="e">
        <f t="shared" si="338"/>
        <v>#DIV/0!</v>
      </c>
      <c r="U890" s="162">
        <f t="shared" si="339"/>
        <v>0</v>
      </c>
      <c r="V890" s="162">
        <f t="shared" si="340"/>
        <v>0</v>
      </c>
      <c r="W890" s="162">
        <f t="shared" si="341"/>
        <v>0</v>
      </c>
      <c r="X890" s="163">
        <f>IF(P890="nio",0,IF(P890&gt;0,VLOOKUP(I890,'3-Productie normen'!A:N,VLOOKUP(P890,'3-Productie normen'!Q:R,2,FALSE),FALSE)))</f>
        <v>0</v>
      </c>
      <c r="Y890" s="163">
        <f t="shared" si="342"/>
        <v>0</v>
      </c>
      <c r="Z890" s="163">
        <f t="shared" si="343"/>
        <v>0</v>
      </c>
      <c r="AA890" s="163">
        <f t="shared" si="344"/>
        <v>0</v>
      </c>
      <c r="AB890" s="164" t="str">
        <f>VLOOKUP(I890,'3-Productie normen'!A:N,10,FALSE)</f>
        <v>B</v>
      </c>
      <c r="AC890" s="164"/>
      <c r="AE890" s="128">
        <f t="shared" si="345"/>
        <v>1750.3199999999997</v>
      </c>
    </row>
    <row r="891" spans="1:31" ht="14.1" customHeight="1">
      <c r="A891" s="145">
        <v>893</v>
      </c>
      <c r="B891" s="662" t="s">
        <v>1241</v>
      </c>
      <c r="C891" s="663">
        <v>0</v>
      </c>
      <c r="D891" s="664" t="s">
        <v>708</v>
      </c>
      <c r="E891" s="663" t="s">
        <v>315</v>
      </c>
      <c r="F891" s="663" t="s">
        <v>315</v>
      </c>
      <c r="G891" s="662">
        <v>40531012</v>
      </c>
      <c r="H891" s="662" t="s">
        <v>829</v>
      </c>
      <c r="I891" s="665" t="s">
        <v>769</v>
      </c>
      <c r="J891" s="663" t="s">
        <v>1314</v>
      </c>
      <c r="K891" s="666">
        <v>34.159999999999997</v>
      </c>
      <c r="L891" s="483">
        <v>1</v>
      </c>
      <c r="M891" s="483">
        <v>1</v>
      </c>
      <c r="N891" s="667"/>
      <c r="O891" s="667"/>
      <c r="P891" s="670">
        <v>104</v>
      </c>
      <c r="Q891" s="670"/>
      <c r="R891" s="161"/>
      <c r="S891" s="161"/>
      <c r="T891" s="162" t="e">
        <f t="shared" si="338"/>
        <v>#DIV/0!</v>
      </c>
      <c r="U891" s="162">
        <f t="shared" si="339"/>
        <v>0</v>
      </c>
      <c r="V891" s="162">
        <f t="shared" si="340"/>
        <v>0</v>
      </c>
      <c r="W891" s="162">
        <f t="shared" si="341"/>
        <v>0</v>
      </c>
      <c r="X891" s="163">
        <f>IF(P891="nio",0,IF(P891&gt;0,VLOOKUP(I891,'3-Productie normen'!A:N,VLOOKUP(P891,'3-Productie normen'!Q:R,2,FALSE),FALSE)))</f>
        <v>0</v>
      </c>
      <c r="Y891" s="163">
        <f t="shared" si="342"/>
        <v>0</v>
      </c>
      <c r="Z891" s="163">
        <f t="shared" si="343"/>
        <v>0</v>
      </c>
      <c r="AA891" s="163">
        <f t="shared" si="344"/>
        <v>0</v>
      </c>
      <c r="AB891" s="164" t="str">
        <f>VLOOKUP(I891,'3-Productie normen'!A:N,10,FALSE)</f>
        <v>B</v>
      </c>
      <c r="AC891" s="164"/>
      <c r="AE891" s="128">
        <f t="shared" si="345"/>
        <v>3552.6399999999994</v>
      </c>
    </row>
    <row r="892" spans="1:31" ht="14.1" customHeight="1">
      <c r="A892" s="145">
        <v>894</v>
      </c>
      <c r="B892" s="662" t="s">
        <v>1241</v>
      </c>
      <c r="C892" s="663">
        <v>0</v>
      </c>
      <c r="D892" s="664" t="s">
        <v>1018</v>
      </c>
      <c r="E892" s="663" t="s">
        <v>315</v>
      </c>
      <c r="F892" s="663" t="s">
        <v>1019</v>
      </c>
      <c r="G892" s="662">
        <v>2140861</v>
      </c>
      <c r="H892" s="662" t="s">
        <v>1020</v>
      </c>
      <c r="I892" s="665" t="s">
        <v>774</v>
      </c>
      <c r="J892" s="663" t="s">
        <v>1314</v>
      </c>
      <c r="K892" s="666">
        <v>33.82</v>
      </c>
      <c r="L892" s="483">
        <v>1</v>
      </c>
      <c r="M892" s="483">
        <v>1</v>
      </c>
      <c r="N892" s="667"/>
      <c r="O892" s="667"/>
      <c r="P892" s="670">
        <v>255</v>
      </c>
      <c r="Q892" s="670"/>
      <c r="R892" s="161"/>
      <c r="S892" s="161"/>
      <c r="T892" s="162" t="e">
        <f t="shared" si="338"/>
        <v>#DIV/0!</v>
      </c>
      <c r="U892" s="162">
        <f t="shared" si="339"/>
        <v>0</v>
      </c>
      <c r="V892" s="162">
        <f t="shared" si="340"/>
        <v>0</v>
      </c>
      <c r="W892" s="162">
        <f t="shared" si="341"/>
        <v>0</v>
      </c>
      <c r="X892" s="163">
        <f>IF(P892="nio",0,IF(P892&gt;0,VLOOKUP(I892,'3-Productie normen'!A:N,VLOOKUP(P892,'3-Productie normen'!Q:R,2,FALSE),FALSE)))</f>
        <v>0</v>
      </c>
      <c r="Y892" s="163">
        <f t="shared" si="342"/>
        <v>0</v>
      </c>
      <c r="Z892" s="163">
        <f t="shared" si="343"/>
        <v>0</v>
      </c>
      <c r="AA892" s="163">
        <f t="shared" si="344"/>
        <v>0</v>
      </c>
      <c r="AB892" s="164" t="str">
        <f>VLOOKUP(I892,'3-Productie normen'!A:N,10,FALSE)</f>
        <v>B</v>
      </c>
      <c r="AC892" s="164"/>
      <c r="AE892" s="128">
        <f t="shared" si="345"/>
        <v>8624.1</v>
      </c>
    </row>
    <row r="893" spans="1:31" ht="14.1" customHeight="1">
      <c r="A893" s="145">
        <v>895</v>
      </c>
      <c r="B893" s="662" t="s">
        <v>1241</v>
      </c>
      <c r="C893" s="663">
        <v>0</v>
      </c>
      <c r="D893" s="664" t="s">
        <v>1021</v>
      </c>
      <c r="E893" s="663" t="s">
        <v>315</v>
      </c>
      <c r="F893" s="663" t="s">
        <v>315</v>
      </c>
      <c r="G893" s="662">
        <v>40531012</v>
      </c>
      <c r="H893" s="662" t="s">
        <v>829</v>
      </c>
      <c r="I893" s="665" t="s">
        <v>769</v>
      </c>
      <c r="J893" s="663" t="s">
        <v>1314</v>
      </c>
      <c r="K893" s="666">
        <v>33.799999999999997</v>
      </c>
      <c r="L893" s="483">
        <v>1</v>
      </c>
      <c r="M893" s="483">
        <v>1</v>
      </c>
      <c r="N893" s="667"/>
      <c r="O893" s="667"/>
      <c r="P893" s="670">
        <v>104</v>
      </c>
      <c r="Q893" s="670"/>
      <c r="R893" s="161"/>
      <c r="S893" s="161"/>
      <c r="T893" s="162" t="e">
        <f t="shared" ref="T893:T958" si="346">IF(P893="nio",0,IF(P893&gt;0,P893*K893/X893,0))*L893</f>
        <v>#DIV/0!</v>
      </c>
      <c r="U893" s="162">
        <f t="shared" ref="U893:U958" si="347">IF(Q893&gt;0,Q893*K893/Y893,0)*M893</f>
        <v>0</v>
      </c>
      <c r="V893" s="162">
        <f t="shared" ref="V893:V958" si="348">IF(R893&gt;0,R893*K893/Z893,0)*N893</f>
        <v>0</v>
      </c>
      <c r="W893" s="162">
        <f t="shared" ref="W893:W958" si="349">IF(S893&gt;0,S893*K893/AA893,0)*O893</f>
        <v>0</v>
      </c>
      <c r="X893" s="163">
        <f>IF(P893="nio",0,IF(P893&gt;0,VLOOKUP(I893,'3-Productie normen'!A:N,VLOOKUP(P893,'3-Productie normen'!Q:R,2,FALSE),FALSE)))</f>
        <v>0</v>
      </c>
      <c r="Y893" s="163">
        <f t="shared" ref="Y893:Y958" si="350">IF(Q893&gt;0,X893*$Y$8,0)</f>
        <v>0</v>
      </c>
      <c r="Z893" s="163">
        <f t="shared" ref="Z893:Z958" si="351">IF(R893&gt;0,X893*$Z$8,0)</f>
        <v>0</v>
      </c>
      <c r="AA893" s="163">
        <f t="shared" ref="AA893:AA958" si="352">IF(S893&gt;0,X893*$AA$8,0)</f>
        <v>0</v>
      </c>
      <c r="AB893" s="164" t="str">
        <f>VLOOKUP(I893,'3-Productie normen'!A:N,10,FALSE)</f>
        <v>B</v>
      </c>
      <c r="AC893" s="164"/>
      <c r="AE893" s="128">
        <f t="shared" si="345"/>
        <v>3515.2</v>
      </c>
    </row>
    <row r="894" spans="1:31" ht="14.1" customHeight="1">
      <c r="A894" s="145">
        <v>896</v>
      </c>
      <c r="B894" s="662" t="s">
        <v>1241</v>
      </c>
      <c r="C894" s="663">
        <v>0</v>
      </c>
      <c r="D894" s="664" t="s">
        <v>859</v>
      </c>
      <c r="E894" s="663" t="s">
        <v>315</v>
      </c>
      <c r="F894" s="663" t="s">
        <v>315</v>
      </c>
      <c r="G894" s="662">
        <v>40531012</v>
      </c>
      <c r="H894" s="662" t="s">
        <v>829</v>
      </c>
      <c r="I894" s="665" t="s">
        <v>769</v>
      </c>
      <c r="J894" s="663" t="s">
        <v>1314</v>
      </c>
      <c r="K894" s="666">
        <v>16.100000000000001</v>
      </c>
      <c r="L894" s="483">
        <v>1</v>
      </c>
      <c r="M894" s="483">
        <v>1</v>
      </c>
      <c r="N894" s="667"/>
      <c r="O894" s="667"/>
      <c r="P894" s="670">
        <v>104</v>
      </c>
      <c r="Q894" s="670"/>
      <c r="R894" s="161"/>
      <c r="S894" s="161"/>
      <c r="T894" s="162" t="e">
        <f t="shared" si="346"/>
        <v>#DIV/0!</v>
      </c>
      <c r="U894" s="162">
        <f t="shared" si="347"/>
        <v>0</v>
      </c>
      <c r="V894" s="162">
        <f t="shared" si="348"/>
        <v>0</v>
      </c>
      <c r="W894" s="162">
        <f t="shared" si="349"/>
        <v>0</v>
      </c>
      <c r="X894" s="163">
        <f>IF(P894="nio",0,IF(P894&gt;0,VLOOKUP(I894,'3-Productie normen'!A:N,VLOOKUP(P894,'3-Productie normen'!Q:R,2,FALSE),FALSE)))</f>
        <v>0</v>
      </c>
      <c r="Y894" s="163">
        <f t="shared" si="350"/>
        <v>0</v>
      </c>
      <c r="Z894" s="163">
        <f t="shared" si="351"/>
        <v>0</v>
      </c>
      <c r="AA894" s="163">
        <f t="shared" si="352"/>
        <v>0</v>
      </c>
      <c r="AB894" s="164" t="str">
        <f>VLOOKUP(I894,'3-Productie normen'!A:N,10,FALSE)</f>
        <v>B</v>
      </c>
      <c r="AC894" s="164"/>
      <c r="AE894" s="128">
        <f t="shared" ref="AE894:AE959" si="353">SUM(P894:S894)*K894</f>
        <v>1674.4</v>
      </c>
    </row>
    <row r="895" spans="1:31" ht="14.1" customHeight="1">
      <c r="A895" s="145">
        <v>897</v>
      </c>
      <c r="B895" s="662" t="s">
        <v>1241</v>
      </c>
      <c r="C895" s="663">
        <v>0</v>
      </c>
      <c r="D895" s="664" t="s">
        <v>860</v>
      </c>
      <c r="E895" s="663" t="s">
        <v>315</v>
      </c>
      <c r="F895" s="663" t="s">
        <v>315</v>
      </c>
      <c r="G895" s="662">
        <v>40531012</v>
      </c>
      <c r="H895" s="662" t="s">
        <v>829</v>
      </c>
      <c r="I895" s="665" t="s">
        <v>769</v>
      </c>
      <c r="J895" s="663" t="s">
        <v>1314</v>
      </c>
      <c r="K895" s="666">
        <v>16.84</v>
      </c>
      <c r="L895" s="483">
        <v>1</v>
      </c>
      <c r="M895" s="483">
        <v>1</v>
      </c>
      <c r="N895" s="667"/>
      <c r="O895" s="667"/>
      <c r="P895" s="670">
        <v>104</v>
      </c>
      <c r="Q895" s="670"/>
      <c r="R895" s="161"/>
      <c r="S895" s="161"/>
      <c r="T895" s="162" t="e">
        <f t="shared" si="346"/>
        <v>#DIV/0!</v>
      </c>
      <c r="U895" s="162">
        <f t="shared" si="347"/>
        <v>0</v>
      </c>
      <c r="V895" s="162">
        <f t="shared" si="348"/>
        <v>0</v>
      </c>
      <c r="W895" s="162">
        <f t="shared" si="349"/>
        <v>0</v>
      </c>
      <c r="X895" s="163">
        <f>IF(P895="nio",0,IF(P895&gt;0,VLOOKUP(I895,'3-Productie normen'!A:N,VLOOKUP(P895,'3-Productie normen'!Q:R,2,FALSE),FALSE)))</f>
        <v>0</v>
      </c>
      <c r="Y895" s="163">
        <f t="shared" si="350"/>
        <v>0</v>
      </c>
      <c r="Z895" s="163">
        <f t="shared" si="351"/>
        <v>0</v>
      </c>
      <c r="AA895" s="163">
        <f t="shared" si="352"/>
        <v>0</v>
      </c>
      <c r="AB895" s="164" t="str">
        <f>VLOOKUP(I895,'3-Productie normen'!A:N,10,FALSE)</f>
        <v>B</v>
      </c>
      <c r="AC895" s="164"/>
      <c r="AE895" s="128">
        <f t="shared" si="353"/>
        <v>1751.36</v>
      </c>
    </row>
    <row r="896" spans="1:31" ht="14.1" customHeight="1">
      <c r="A896" s="145">
        <v>898</v>
      </c>
      <c r="B896" s="662" t="s">
        <v>1241</v>
      </c>
      <c r="C896" s="663">
        <v>0</v>
      </c>
      <c r="D896" s="664" t="s">
        <v>711</v>
      </c>
      <c r="E896" s="663" t="s">
        <v>315</v>
      </c>
      <c r="F896" s="663" t="s">
        <v>315</v>
      </c>
      <c r="G896" s="662">
        <v>40531012</v>
      </c>
      <c r="H896" s="662" t="s">
        <v>829</v>
      </c>
      <c r="I896" s="665" t="s">
        <v>769</v>
      </c>
      <c r="J896" s="663" t="s">
        <v>1314</v>
      </c>
      <c r="K896" s="666">
        <v>16.829999999999998</v>
      </c>
      <c r="L896" s="483">
        <v>1</v>
      </c>
      <c r="M896" s="483">
        <v>1</v>
      </c>
      <c r="N896" s="667"/>
      <c r="O896" s="667"/>
      <c r="P896" s="670">
        <v>104</v>
      </c>
      <c r="Q896" s="670"/>
      <c r="R896" s="161"/>
      <c r="S896" s="161"/>
      <c r="T896" s="162" t="e">
        <f t="shared" si="346"/>
        <v>#DIV/0!</v>
      </c>
      <c r="U896" s="162">
        <f t="shared" si="347"/>
        <v>0</v>
      </c>
      <c r="V896" s="162">
        <f t="shared" si="348"/>
        <v>0</v>
      </c>
      <c r="W896" s="162">
        <f t="shared" si="349"/>
        <v>0</v>
      </c>
      <c r="X896" s="163">
        <f>IF(P896="nio",0,IF(P896&gt;0,VLOOKUP(I896,'3-Productie normen'!A:N,VLOOKUP(P896,'3-Productie normen'!Q:R,2,FALSE),FALSE)))</f>
        <v>0</v>
      </c>
      <c r="Y896" s="163">
        <f t="shared" si="350"/>
        <v>0</v>
      </c>
      <c r="Z896" s="163">
        <f t="shared" si="351"/>
        <v>0</v>
      </c>
      <c r="AA896" s="163">
        <f t="shared" si="352"/>
        <v>0</v>
      </c>
      <c r="AB896" s="164" t="str">
        <f>VLOOKUP(I896,'3-Productie normen'!A:N,10,FALSE)</f>
        <v>B</v>
      </c>
      <c r="AC896" s="164"/>
      <c r="AE896" s="128">
        <f t="shared" si="353"/>
        <v>1750.3199999999997</v>
      </c>
    </row>
    <row r="897" spans="1:31" ht="14.1" customHeight="1">
      <c r="A897" s="145">
        <v>899</v>
      </c>
      <c r="B897" s="662" t="s">
        <v>1241</v>
      </c>
      <c r="C897" s="663">
        <v>0</v>
      </c>
      <c r="D897" s="664" t="s">
        <v>712</v>
      </c>
      <c r="E897" s="663" t="s">
        <v>315</v>
      </c>
      <c r="F897" s="663" t="s">
        <v>315</v>
      </c>
      <c r="G897" s="662">
        <v>40531012</v>
      </c>
      <c r="H897" s="662" t="s">
        <v>829</v>
      </c>
      <c r="I897" s="665" t="s">
        <v>769</v>
      </c>
      <c r="J897" s="663" t="s">
        <v>1314</v>
      </c>
      <c r="K897" s="666">
        <v>16.829999999999998</v>
      </c>
      <c r="L897" s="483">
        <v>1</v>
      </c>
      <c r="M897" s="483">
        <v>1</v>
      </c>
      <c r="N897" s="667"/>
      <c r="O897" s="667"/>
      <c r="P897" s="670">
        <v>104</v>
      </c>
      <c r="Q897" s="670"/>
      <c r="R897" s="161"/>
      <c r="S897" s="161"/>
      <c r="T897" s="162" t="e">
        <f t="shared" si="346"/>
        <v>#DIV/0!</v>
      </c>
      <c r="U897" s="162">
        <f t="shared" si="347"/>
        <v>0</v>
      </c>
      <c r="V897" s="162">
        <f t="shared" si="348"/>
        <v>0</v>
      </c>
      <c r="W897" s="162">
        <f t="shared" si="349"/>
        <v>0</v>
      </c>
      <c r="X897" s="163">
        <f>IF(P897="nio",0,IF(P897&gt;0,VLOOKUP(I897,'3-Productie normen'!A:N,VLOOKUP(P897,'3-Productie normen'!Q:R,2,FALSE),FALSE)))</f>
        <v>0</v>
      </c>
      <c r="Y897" s="163">
        <f t="shared" si="350"/>
        <v>0</v>
      </c>
      <c r="Z897" s="163">
        <f t="shared" si="351"/>
        <v>0</v>
      </c>
      <c r="AA897" s="163">
        <f t="shared" si="352"/>
        <v>0</v>
      </c>
      <c r="AB897" s="164" t="str">
        <f>VLOOKUP(I897,'3-Productie normen'!A:N,10,FALSE)</f>
        <v>B</v>
      </c>
      <c r="AC897" s="164"/>
      <c r="AE897" s="128">
        <f t="shared" si="353"/>
        <v>1750.3199999999997</v>
      </c>
    </row>
    <row r="898" spans="1:31" ht="14.1" customHeight="1">
      <c r="A898" s="145">
        <v>900</v>
      </c>
      <c r="B898" s="662" t="s">
        <v>1241</v>
      </c>
      <c r="C898" s="663">
        <v>0</v>
      </c>
      <c r="D898" s="664" t="s">
        <v>733</v>
      </c>
      <c r="E898" s="663" t="s">
        <v>315</v>
      </c>
      <c r="F898" s="663" t="s">
        <v>315</v>
      </c>
      <c r="G898" s="662">
        <v>2141062</v>
      </c>
      <c r="H898" s="662" t="s">
        <v>1022</v>
      </c>
      <c r="I898" s="665" t="s">
        <v>769</v>
      </c>
      <c r="J898" s="663" t="s">
        <v>1314</v>
      </c>
      <c r="K898" s="666">
        <v>16.829999999999998</v>
      </c>
      <c r="L898" s="483">
        <v>1</v>
      </c>
      <c r="M898" s="483">
        <v>1</v>
      </c>
      <c r="N898" s="667"/>
      <c r="O898" s="667"/>
      <c r="P898" s="670">
        <v>104</v>
      </c>
      <c r="Q898" s="670"/>
      <c r="R898" s="161"/>
      <c r="S898" s="161"/>
      <c r="T898" s="162" t="e">
        <f t="shared" si="346"/>
        <v>#DIV/0!</v>
      </c>
      <c r="U898" s="162">
        <f t="shared" si="347"/>
        <v>0</v>
      </c>
      <c r="V898" s="162">
        <f t="shared" si="348"/>
        <v>0</v>
      </c>
      <c r="W898" s="162">
        <f t="shared" si="349"/>
        <v>0</v>
      </c>
      <c r="X898" s="163">
        <f>IF(P898="nio",0,IF(P898&gt;0,VLOOKUP(I898,'3-Productie normen'!A:N,VLOOKUP(P898,'3-Productie normen'!Q:R,2,FALSE),FALSE)))</f>
        <v>0</v>
      </c>
      <c r="Y898" s="163">
        <f t="shared" si="350"/>
        <v>0</v>
      </c>
      <c r="Z898" s="163">
        <f t="shared" si="351"/>
        <v>0</v>
      </c>
      <c r="AA898" s="163">
        <f t="shared" si="352"/>
        <v>0</v>
      </c>
      <c r="AB898" s="164" t="str">
        <f>VLOOKUP(I898,'3-Productie normen'!A:N,10,FALSE)</f>
        <v>B</v>
      </c>
      <c r="AC898" s="164"/>
      <c r="AE898" s="128">
        <f t="shared" si="353"/>
        <v>1750.3199999999997</v>
      </c>
    </row>
    <row r="899" spans="1:31" ht="14.1" customHeight="1">
      <c r="A899" s="145">
        <v>901</v>
      </c>
      <c r="B899" s="662" t="s">
        <v>1241</v>
      </c>
      <c r="C899" s="663">
        <v>0</v>
      </c>
      <c r="D899" s="664" t="s">
        <v>734</v>
      </c>
      <c r="E899" s="663" t="s">
        <v>315</v>
      </c>
      <c r="F899" s="663" t="s">
        <v>315</v>
      </c>
      <c r="G899" s="662">
        <v>2141062</v>
      </c>
      <c r="H899" s="662" t="s">
        <v>1022</v>
      </c>
      <c r="I899" s="665" t="s">
        <v>769</v>
      </c>
      <c r="J899" s="663" t="s">
        <v>1314</v>
      </c>
      <c r="K899" s="666">
        <v>16.829999999999998</v>
      </c>
      <c r="L899" s="483">
        <v>1</v>
      </c>
      <c r="M899" s="483">
        <v>1</v>
      </c>
      <c r="N899" s="667"/>
      <c r="O899" s="667"/>
      <c r="P899" s="670">
        <v>104</v>
      </c>
      <c r="Q899" s="670"/>
      <c r="R899" s="161"/>
      <c r="S899" s="161"/>
      <c r="T899" s="162" t="e">
        <f t="shared" si="346"/>
        <v>#DIV/0!</v>
      </c>
      <c r="U899" s="162">
        <f t="shared" si="347"/>
        <v>0</v>
      </c>
      <c r="V899" s="162">
        <f t="shared" si="348"/>
        <v>0</v>
      </c>
      <c r="W899" s="162">
        <f t="shared" si="349"/>
        <v>0</v>
      </c>
      <c r="X899" s="163">
        <f>IF(P899="nio",0,IF(P899&gt;0,VLOOKUP(I899,'3-Productie normen'!A:N,VLOOKUP(P899,'3-Productie normen'!Q:R,2,FALSE),FALSE)))</f>
        <v>0</v>
      </c>
      <c r="Y899" s="163">
        <f t="shared" si="350"/>
        <v>0</v>
      </c>
      <c r="Z899" s="163">
        <f t="shared" si="351"/>
        <v>0</v>
      </c>
      <c r="AA899" s="163">
        <f t="shared" si="352"/>
        <v>0</v>
      </c>
      <c r="AB899" s="164" t="str">
        <f>VLOOKUP(I899,'3-Productie normen'!A:N,10,FALSE)</f>
        <v>B</v>
      </c>
      <c r="AC899" s="164"/>
      <c r="AE899" s="128">
        <f t="shared" si="353"/>
        <v>1750.3199999999997</v>
      </c>
    </row>
    <row r="900" spans="1:31" s="165" customFormat="1" ht="14.1" customHeight="1">
      <c r="A900" s="145">
        <v>902</v>
      </c>
      <c r="B900" s="662" t="s">
        <v>1241</v>
      </c>
      <c r="C900" s="625">
        <v>0</v>
      </c>
      <c r="D900" s="536" t="s">
        <v>713</v>
      </c>
      <c r="E900" s="159" t="s">
        <v>315</v>
      </c>
      <c r="F900" s="159" t="s">
        <v>315</v>
      </c>
      <c r="G900" s="159">
        <v>40531012</v>
      </c>
      <c r="H900" s="159" t="s">
        <v>829</v>
      </c>
      <c r="I900" s="159" t="s">
        <v>769</v>
      </c>
      <c r="J900" s="160" t="s">
        <v>1314</v>
      </c>
      <c r="K900" s="545">
        <v>16.829999999999998</v>
      </c>
      <c r="L900" s="483">
        <v>1</v>
      </c>
      <c r="M900" s="483">
        <v>1</v>
      </c>
      <c r="N900" s="483"/>
      <c r="O900" s="483"/>
      <c r="P900" s="670">
        <v>104</v>
      </c>
      <c r="Q900" s="670"/>
      <c r="R900" s="161"/>
      <c r="S900" s="161"/>
      <c r="T900" s="162" t="e">
        <f t="shared" si="346"/>
        <v>#DIV/0!</v>
      </c>
      <c r="U900" s="162">
        <f t="shared" si="347"/>
        <v>0</v>
      </c>
      <c r="V900" s="162">
        <f t="shared" si="348"/>
        <v>0</v>
      </c>
      <c r="W900" s="162">
        <f t="shared" si="349"/>
        <v>0</v>
      </c>
      <c r="X900" s="163">
        <f>IF(P900="nio",0,IF(P900&gt;0,VLOOKUP(I900,'3-Productie normen'!A:N,VLOOKUP(P900,'3-Productie normen'!Q:R,2,FALSE),FALSE)))</f>
        <v>0</v>
      </c>
      <c r="Y900" s="163">
        <f t="shared" si="350"/>
        <v>0</v>
      </c>
      <c r="Z900" s="163">
        <f t="shared" si="351"/>
        <v>0</v>
      </c>
      <c r="AA900" s="163">
        <f t="shared" si="352"/>
        <v>0</v>
      </c>
      <c r="AB900" s="164" t="str">
        <f>VLOOKUP(I900,'3-Productie normen'!A:N,10,FALSE)</f>
        <v>B</v>
      </c>
      <c r="AC900" s="164"/>
      <c r="AD900" s="4"/>
      <c r="AE900" s="128">
        <f>SUM(P900:S900)*K900</f>
        <v>1750.3199999999997</v>
      </c>
    </row>
    <row r="901" spans="1:31" ht="14.1" customHeight="1">
      <c r="A901" s="145">
        <v>903</v>
      </c>
      <c r="B901" s="662" t="s">
        <v>1241</v>
      </c>
      <c r="C901" s="663">
        <v>0</v>
      </c>
      <c r="D901" s="664" t="s">
        <v>716</v>
      </c>
      <c r="E901" s="663" t="s">
        <v>315</v>
      </c>
      <c r="F901" s="663" t="s">
        <v>315</v>
      </c>
      <c r="G901" s="662">
        <v>2140208</v>
      </c>
      <c r="H901" s="662" t="s">
        <v>1023</v>
      </c>
      <c r="I901" s="668" t="s">
        <v>769</v>
      </c>
      <c r="J901" s="663" t="s">
        <v>1314</v>
      </c>
      <c r="K901" s="666">
        <v>15.75</v>
      </c>
      <c r="L901" s="483">
        <v>1</v>
      </c>
      <c r="M901" s="483">
        <v>1</v>
      </c>
      <c r="N901" s="667"/>
      <c r="O901" s="667"/>
      <c r="P901" s="670">
        <v>104</v>
      </c>
      <c r="Q901" s="670"/>
      <c r="R901" s="161"/>
      <c r="S901" s="161"/>
      <c r="T901" s="162" t="e">
        <f t="shared" si="346"/>
        <v>#DIV/0!</v>
      </c>
      <c r="U901" s="162">
        <f t="shared" si="347"/>
        <v>0</v>
      </c>
      <c r="V901" s="162">
        <f t="shared" si="348"/>
        <v>0</v>
      </c>
      <c r="W901" s="162">
        <f t="shared" si="349"/>
        <v>0</v>
      </c>
      <c r="X901" s="163">
        <f>IF(P901="nio",0,IF(P901&gt;0,VLOOKUP(I901,'3-Productie normen'!A:N,VLOOKUP(P901,'3-Productie normen'!Q:R,2,FALSE),FALSE)))</f>
        <v>0</v>
      </c>
      <c r="Y901" s="163">
        <f t="shared" si="350"/>
        <v>0</v>
      </c>
      <c r="Z901" s="163">
        <f t="shared" si="351"/>
        <v>0</v>
      </c>
      <c r="AA901" s="163">
        <f t="shared" si="352"/>
        <v>0</v>
      </c>
      <c r="AB901" s="164" t="str">
        <f>VLOOKUP(I901,'3-Productie normen'!A:N,10,FALSE)</f>
        <v>B</v>
      </c>
      <c r="AC901" s="164"/>
      <c r="AE901" s="128">
        <f t="shared" si="353"/>
        <v>1638</v>
      </c>
    </row>
    <row r="902" spans="1:31" s="165" customFormat="1" ht="14.1" customHeight="1">
      <c r="A902" s="145">
        <v>904</v>
      </c>
      <c r="B902" s="662" t="s">
        <v>1241</v>
      </c>
      <c r="C902" s="663">
        <v>0</v>
      </c>
      <c r="D902" s="664" t="s">
        <v>1024</v>
      </c>
      <c r="E902" s="663" t="s">
        <v>806</v>
      </c>
      <c r="F902" s="663" t="s">
        <v>822</v>
      </c>
      <c r="G902" s="662">
        <v>2</v>
      </c>
      <c r="H902" s="662" t="s">
        <v>807</v>
      </c>
      <c r="I902" s="668" t="s">
        <v>17</v>
      </c>
      <c r="J902" s="663" t="s">
        <v>823</v>
      </c>
      <c r="K902" s="666">
        <v>16</v>
      </c>
      <c r="L902" s="483">
        <v>1</v>
      </c>
      <c r="M902" s="483">
        <v>1</v>
      </c>
      <c r="N902" s="667"/>
      <c r="O902" s="667"/>
      <c r="P902" s="670">
        <v>255</v>
      </c>
      <c r="Q902" s="670"/>
      <c r="R902" s="161"/>
      <c r="S902" s="161"/>
      <c r="T902" s="162" t="e">
        <f t="shared" si="346"/>
        <v>#DIV/0!</v>
      </c>
      <c r="U902" s="162">
        <f t="shared" si="347"/>
        <v>0</v>
      </c>
      <c r="V902" s="162">
        <f t="shared" si="348"/>
        <v>0</v>
      </c>
      <c r="W902" s="162">
        <f t="shared" si="349"/>
        <v>0</v>
      </c>
      <c r="X902" s="163">
        <f>IF(P902="nio",0,IF(P902&gt;0,VLOOKUP(I902,'3-Productie normen'!A:N,VLOOKUP(P902,'3-Productie normen'!Q:R,2,FALSE),FALSE)))</f>
        <v>0</v>
      </c>
      <c r="Y902" s="163">
        <f t="shared" si="350"/>
        <v>0</v>
      </c>
      <c r="Z902" s="163">
        <f t="shared" si="351"/>
        <v>0</v>
      </c>
      <c r="AA902" s="163">
        <f t="shared" si="352"/>
        <v>0</v>
      </c>
      <c r="AB902" s="164" t="str">
        <f>VLOOKUP(I902,'3-Productie normen'!A:N,10,FALSE)</f>
        <v>S</v>
      </c>
      <c r="AC902" s="164"/>
      <c r="AD902" s="4"/>
      <c r="AE902" s="128">
        <f>SUM(P902:S902)*K902</f>
        <v>4080</v>
      </c>
    </row>
    <row r="903" spans="1:31" ht="14.1" customHeight="1">
      <c r="A903" s="145">
        <v>905</v>
      </c>
      <c r="B903" s="662" t="s">
        <v>1241</v>
      </c>
      <c r="C903" s="663">
        <v>0</v>
      </c>
      <c r="D903" s="664" t="s">
        <v>1025</v>
      </c>
      <c r="E903" s="663" t="s">
        <v>806</v>
      </c>
      <c r="F903" s="663" t="s">
        <v>822</v>
      </c>
      <c r="G903" s="662">
        <v>2</v>
      </c>
      <c r="H903" s="662" t="s">
        <v>807</v>
      </c>
      <c r="I903" s="668" t="s">
        <v>17</v>
      </c>
      <c r="J903" s="663" t="s">
        <v>823</v>
      </c>
      <c r="K903" s="666">
        <v>1.35</v>
      </c>
      <c r="L903" s="483">
        <v>1</v>
      </c>
      <c r="M903" s="483">
        <v>1</v>
      </c>
      <c r="N903" s="667"/>
      <c r="O903" s="667"/>
      <c r="P903" s="670">
        <v>255</v>
      </c>
      <c r="Q903" s="670"/>
      <c r="R903" s="161"/>
      <c r="S903" s="161"/>
      <c r="T903" s="162" t="e">
        <f t="shared" si="346"/>
        <v>#DIV/0!</v>
      </c>
      <c r="U903" s="162">
        <f t="shared" si="347"/>
        <v>0</v>
      </c>
      <c r="V903" s="162">
        <f t="shared" si="348"/>
        <v>0</v>
      </c>
      <c r="W903" s="162">
        <f t="shared" si="349"/>
        <v>0</v>
      </c>
      <c r="X903" s="163">
        <f>IF(P903="nio",0,IF(P903&gt;0,VLOOKUP(I903,'3-Productie normen'!A:N,VLOOKUP(P903,'3-Productie normen'!Q:R,2,FALSE),FALSE)))</f>
        <v>0</v>
      </c>
      <c r="Y903" s="163">
        <f t="shared" si="350"/>
        <v>0</v>
      </c>
      <c r="Z903" s="163">
        <f t="shared" si="351"/>
        <v>0</v>
      </c>
      <c r="AA903" s="163">
        <f t="shared" si="352"/>
        <v>0</v>
      </c>
      <c r="AB903" s="164" t="str">
        <f>VLOOKUP(I903,'3-Productie normen'!A:N,10,FALSE)</f>
        <v>S</v>
      </c>
      <c r="AC903" s="164"/>
      <c r="AE903" s="128">
        <f t="shared" si="353"/>
        <v>344.25</v>
      </c>
    </row>
    <row r="904" spans="1:31" ht="14.1" customHeight="1">
      <c r="A904" s="145">
        <v>906</v>
      </c>
      <c r="B904" s="662" t="s">
        <v>1241</v>
      </c>
      <c r="C904" s="663">
        <v>0</v>
      </c>
      <c r="D904" s="664" t="s">
        <v>1026</v>
      </c>
      <c r="E904" s="663" t="s">
        <v>806</v>
      </c>
      <c r="F904" s="663" t="s">
        <v>822</v>
      </c>
      <c r="G904" s="662">
        <v>2</v>
      </c>
      <c r="H904" s="662" t="s">
        <v>807</v>
      </c>
      <c r="I904" s="665" t="s">
        <v>17</v>
      </c>
      <c r="J904" s="663" t="s">
        <v>823</v>
      </c>
      <c r="K904" s="666">
        <v>1.35</v>
      </c>
      <c r="L904" s="483">
        <v>1</v>
      </c>
      <c r="M904" s="483">
        <v>1</v>
      </c>
      <c r="N904" s="667"/>
      <c r="O904" s="667"/>
      <c r="P904" s="670">
        <v>255</v>
      </c>
      <c r="Q904" s="670"/>
      <c r="R904" s="161"/>
      <c r="S904" s="161"/>
      <c r="T904" s="162" t="e">
        <f t="shared" si="346"/>
        <v>#DIV/0!</v>
      </c>
      <c r="U904" s="162">
        <f t="shared" si="347"/>
        <v>0</v>
      </c>
      <c r="V904" s="162">
        <f t="shared" si="348"/>
        <v>0</v>
      </c>
      <c r="W904" s="162">
        <f t="shared" si="349"/>
        <v>0</v>
      </c>
      <c r="X904" s="163">
        <f>IF(P904="nio",0,IF(P904&gt;0,VLOOKUP(I904,'3-Productie normen'!A:N,VLOOKUP(P904,'3-Productie normen'!Q:R,2,FALSE),FALSE)))</f>
        <v>0</v>
      </c>
      <c r="Y904" s="163">
        <f t="shared" si="350"/>
        <v>0</v>
      </c>
      <c r="Z904" s="163">
        <f t="shared" si="351"/>
        <v>0</v>
      </c>
      <c r="AA904" s="163">
        <f t="shared" si="352"/>
        <v>0</v>
      </c>
      <c r="AB904" s="164" t="str">
        <f>VLOOKUP(I904,'3-Productie normen'!A:N,10,FALSE)</f>
        <v>S</v>
      </c>
      <c r="AC904" s="164"/>
      <c r="AE904" s="128">
        <f t="shared" si="353"/>
        <v>344.25</v>
      </c>
    </row>
    <row r="905" spans="1:31" ht="14.1" customHeight="1">
      <c r="A905" s="145">
        <v>907</v>
      </c>
      <c r="B905" s="662" t="s">
        <v>1241</v>
      </c>
      <c r="C905" s="663">
        <v>0</v>
      </c>
      <c r="D905" s="664" t="s">
        <v>1027</v>
      </c>
      <c r="E905" s="663" t="s">
        <v>806</v>
      </c>
      <c r="F905" s="663" t="s">
        <v>822</v>
      </c>
      <c r="G905" s="662">
        <v>2</v>
      </c>
      <c r="H905" s="662" t="s">
        <v>807</v>
      </c>
      <c r="I905" s="665" t="s">
        <v>17</v>
      </c>
      <c r="J905" s="663" t="s">
        <v>823</v>
      </c>
      <c r="K905" s="666">
        <v>1.35</v>
      </c>
      <c r="L905" s="483">
        <v>1</v>
      </c>
      <c r="M905" s="483">
        <v>1</v>
      </c>
      <c r="N905" s="667"/>
      <c r="O905" s="667"/>
      <c r="P905" s="670">
        <v>255</v>
      </c>
      <c r="Q905" s="670"/>
      <c r="R905" s="161"/>
      <c r="S905" s="161"/>
      <c r="T905" s="162" t="e">
        <f t="shared" si="346"/>
        <v>#DIV/0!</v>
      </c>
      <c r="U905" s="162">
        <f t="shared" si="347"/>
        <v>0</v>
      </c>
      <c r="V905" s="162">
        <f t="shared" si="348"/>
        <v>0</v>
      </c>
      <c r="W905" s="162">
        <f t="shared" si="349"/>
        <v>0</v>
      </c>
      <c r="X905" s="163">
        <f>IF(P905="nio",0,IF(P905&gt;0,VLOOKUP(I905,'3-Productie normen'!A:N,VLOOKUP(P905,'3-Productie normen'!Q:R,2,FALSE),FALSE)))</f>
        <v>0</v>
      </c>
      <c r="Y905" s="163">
        <f t="shared" si="350"/>
        <v>0</v>
      </c>
      <c r="Z905" s="163">
        <f t="shared" si="351"/>
        <v>0</v>
      </c>
      <c r="AA905" s="163">
        <f t="shared" si="352"/>
        <v>0</v>
      </c>
      <c r="AB905" s="164" t="str">
        <f>VLOOKUP(I905,'3-Productie normen'!A:N,10,FALSE)</f>
        <v>S</v>
      </c>
      <c r="AC905" s="164"/>
      <c r="AE905" s="128">
        <f t="shared" si="353"/>
        <v>344.25</v>
      </c>
    </row>
    <row r="906" spans="1:31" ht="14.1" customHeight="1">
      <c r="A906" s="145">
        <v>908</v>
      </c>
      <c r="B906" s="662" t="s">
        <v>1241</v>
      </c>
      <c r="C906" s="663">
        <v>0</v>
      </c>
      <c r="D906" s="664" t="s">
        <v>741</v>
      </c>
      <c r="E906" s="663" t="s">
        <v>806</v>
      </c>
      <c r="F906" s="663" t="s">
        <v>822</v>
      </c>
      <c r="G906" s="662">
        <v>2</v>
      </c>
      <c r="H906" s="662" t="s">
        <v>807</v>
      </c>
      <c r="I906" s="665" t="s">
        <v>17</v>
      </c>
      <c r="J906" s="663" t="s">
        <v>823</v>
      </c>
      <c r="K906" s="666">
        <v>1.35</v>
      </c>
      <c r="L906" s="483">
        <v>1</v>
      </c>
      <c r="M906" s="483">
        <v>1</v>
      </c>
      <c r="N906" s="667"/>
      <c r="O906" s="667"/>
      <c r="P906" s="670">
        <v>255</v>
      </c>
      <c r="Q906" s="670"/>
      <c r="R906" s="161"/>
      <c r="S906" s="161"/>
      <c r="T906" s="162" t="e">
        <f t="shared" si="346"/>
        <v>#DIV/0!</v>
      </c>
      <c r="U906" s="162">
        <f t="shared" si="347"/>
        <v>0</v>
      </c>
      <c r="V906" s="162">
        <f t="shared" si="348"/>
        <v>0</v>
      </c>
      <c r="W906" s="162">
        <f t="shared" si="349"/>
        <v>0</v>
      </c>
      <c r="X906" s="163">
        <f>IF(P906="nio",0,IF(P906&gt;0,VLOOKUP(I906,'3-Productie normen'!A:N,VLOOKUP(P906,'3-Productie normen'!Q:R,2,FALSE),FALSE)))</f>
        <v>0</v>
      </c>
      <c r="Y906" s="163">
        <f t="shared" si="350"/>
        <v>0</v>
      </c>
      <c r="Z906" s="163">
        <f t="shared" si="351"/>
        <v>0</v>
      </c>
      <c r="AA906" s="163">
        <f t="shared" si="352"/>
        <v>0</v>
      </c>
      <c r="AB906" s="164" t="str">
        <f>VLOOKUP(I906,'3-Productie normen'!A:N,10,FALSE)</f>
        <v>S</v>
      </c>
      <c r="AC906" s="164"/>
      <c r="AE906" s="128">
        <f t="shared" si="353"/>
        <v>344.25</v>
      </c>
    </row>
    <row r="907" spans="1:31" ht="14.1" customHeight="1">
      <c r="A907" s="145">
        <v>909</v>
      </c>
      <c r="B907" s="662" t="s">
        <v>1241</v>
      </c>
      <c r="C907" s="663">
        <v>0</v>
      </c>
      <c r="D907" s="664" t="s">
        <v>1028</v>
      </c>
      <c r="E907" s="663" t="s">
        <v>806</v>
      </c>
      <c r="F907" s="663" t="s">
        <v>822</v>
      </c>
      <c r="G907" s="662">
        <v>2</v>
      </c>
      <c r="H907" s="662" t="s">
        <v>807</v>
      </c>
      <c r="I907" s="665" t="s">
        <v>17</v>
      </c>
      <c r="J907" s="663" t="s">
        <v>823</v>
      </c>
      <c r="K907" s="666">
        <v>1.53</v>
      </c>
      <c r="L907" s="483">
        <v>1</v>
      </c>
      <c r="M907" s="483">
        <v>1</v>
      </c>
      <c r="N907" s="667"/>
      <c r="O907" s="667"/>
      <c r="P907" s="670">
        <v>255</v>
      </c>
      <c r="Q907" s="670"/>
      <c r="R907" s="161"/>
      <c r="S907" s="161"/>
      <c r="T907" s="162" t="e">
        <f t="shared" si="346"/>
        <v>#DIV/0!</v>
      </c>
      <c r="U907" s="162">
        <f t="shared" si="347"/>
        <v>0</v>
      </c>
      <c r="V907" s="162">
        <f t="shared" si="348"/>
        <v>0</v>
      </c>
      <c r="W907" s="162">
        <f t="shared" si="349"/>
        <v>0</v>
      </c>
      <c r="X907" s="163">
        <f>IF(P907="nio",0,IF(P907&gt;0,VLOOKUP(I907,'3-Productie normen'!A:N,VLOOKUP(P907,'3-Productie normen'!Q:R,2,FALSE),FALSE)))</f>
        <v>0</v>
      </c>
      <c r="Y907" s="163">
        <f t="shared" si="350"/>
        <v>0</v>
      </c>
      <c r="Z907" s="163">
        <f t="shared" si="351"/>
        <v>0</v>
      </c>
      <c r="AA907" s="163">
        <f t="shared" si="352"/>
        <v>0</v>
      </c>
      <c r="AB907" s="164" t="str">
        <f>VLOOKUP(I907,'3-Productie normen'!A:N,10,FALSE)</f>
        <v>S</v>
      </c>
      <c r="AC907" s="164"/>
      <c r="AE907" s="128">
        <f t="shared" si="353"/>
        <v>390.15000000000003</v>
      </c>
    </row>
    <row r="908" spans="1:31" ht="14.1" customHeight="1">
      <c r="A908" s="145">
        <v>910</v>
      </c>
      <c r="B908" s="662" t="s">
        <v>1241</v>
      </c>
      <c r="C908" s="663">
        <v>0</v>
      </c>
      <c r="D908" s="664" t="s">
        <v>1029</v>
      </c>
      <c r="E908" s="663" t="s">
        <v>806</v>
      </c>
      <c r="F908" s="663" t="s">
        <v>822</v>
      </c>
      <c r="G908" s="662">
        <v>1</v>
      </c>
      <c r="H908" s="662" t="s">
        <v>828</v>
      </c>
      <c r="I908" s="665" t="s">
        <v>17</v>
      </c>
      <c r="J908" s="663" t="s">
        <v>823</v>
      </c>
      <c r="K908" s="666">
        <v>45.27</v>
      </c>
      <c r="L908" s="483">
        <v>1</v>
      </c>
      <c r="M908" s="483">
        <v>1</v>
      </c>
      <c r="N908" s="667"/>
      <c r="O908" s="667"/>
      <c r="P908" s="670">
        <v>255</v>
      </c>
      <c r="Q908" s="670"/>
      <c r="R908" s="161"/>
      <c r="S908" s="161"/>
      <c r="T908" s="162" t="e">
        <f t="shared" si="346"/>
        <v>#DIV/0!</v>
      </c>
      <c r="U908" s="162">
        <f t="shared" si="347"/>
        <v>0</v>
      </c>
      <c r="V908" s="162">
        <f t="shared" si="348"/>
        <v>0</v>
      </c>
      <c r="W908" s="162">
        <f t="shared" si="349"/>
        <v>0</v>
      </c>
      <c r="X908" s="163">
        <f>IF(P908="nio",0,IF(P908&gt;0,VLOOKUP(I908,'3-Productie normen'!A:N,VLOOKUP(P908,'3-Productie normen'!Q:R,2,FALSE),FALSE)))</f>
        <v>0</v>
      </c>
      <c r="Y908" s="163">
        <f t="shared" si="350"/>
        <v>0</v>
      </c>
      <c r="Z908" s="163">
        <f t="shared" si="351"/>
        <v>0</v>
      </c>
      <c r="AA908" s="163">
        <f t="shared" si="352"/>
        <v>0</v>
      </c>
      <c r="AB908" s="164" t="str">
        <f>VLOOKUP(I908,'3-Productie normen'!A:N,10,FALSE)</f>
        <v>S</v>
      </c>
      <c r="AC908" s="164"/>
      <c r="AE908" s="128">
        <f t="shared" si="353"/>
        <v>11543.85</v>
      </c>
    </row>
    <row r="909" spans="1:31" ht="14.1" customHeight="1">
      <c r="A909" s="145">
        <v>911</v>
      </c>
      <c r="B909" s="662" t="s">
        <v>1241</v>
      </c>
      <c r="C909" s="663">
        <v>0</v>
      </c>
      <c r="D909" s="664" t="s">
        <v>1030</v>
      </c>
      <c r="E909" s="663" t="s">
        <v>826</v>
      </c>
      <c r="F909" s="663" t="s">
        <v>873</v>
      </c>
      <c r="G909" s="662">
        <v>1</v>
      </c>
      <c r="H909" s="662" t="s">
        <v>828</v>
      </c>
      <c r="I909" s="665" t="s">
        <v>1236</v>
      </c>
      <c r="J909" s="663" t="s">
        <v>1007</v>
      </c>
      <c r="K909" s="666">
        <v>0.9</v>
      </c>
      <c r="L909" s="483">
        <v>1</v>
      </c>
      <c r="M909" s="483">
        <v>1</v>
      </c>
      <c r="N909" s="667"/>
      <c r="O909" s="667"/>
      <c r="P909" s="670" t="s">
        <v>1235</v>
      </c>
      <c r="Q909" s="670"/>
      <c r="R909" s="161"/>
      <c r="S909" s="161"/>
      <c r="T909" s="162">
        <f t="shared" si="346"/>
        <v>0</v>
      </c>
      <c r="U909" s="162">
        <f t="shared" si="347"/>
        <v>0</v>
      </c>
      <c r="V909" s="162">
        <f t="shared" si="348"/>
        <v>0</v>
      </c>
      <c r="W909" s="162">
        <f t="shared" si="349"/>
        <v>0</v>
      </c>
      <c r="X909" s="163">
        <f>IF(P909="nio",0,IF(P909&gt;0,VLOOKUP(I909,'3-Productie normen'!A:N,VLOOKUP(P909,'3-Productie normen'!Q:R,2,FALSE),FALSE)))</f>
        <v>0</v>
      </c>
      <c r="Y909" s="163">
        <f t="shared" si="350"/>
        <v>0</v>
      </c>
      <c r="Z909" s="163">
        <f t="shared" si="351"/>
        <v>0</v>
      </c>
      <c r="AA909" s="163">
        <f t="shared" si="352"/>
        <v>0</v>
      </c>
      <c r="AB909" s="164" t="str">
        <f>VLOOKUP(I909,'3-Productie normen'!A:N,10,FALSE)</f>
        <v>nvt</v>
      </c>
      <c r="AC909" s="164"/>
      <c r="AE909" s="128">
        <f t="shared" si="353"/>
        <v>0</v>
      </c>
    </row>
    <row r="910" spans="1:31" ht="14.1" customHeight="1">
      <c r="A910" s="145">
        <v>912</v>
      </c>
      <c r="B910" s="662" t="s">
        <v>1241</v>
      </c>
      <c r="C910" s="663">
        <v>0</v>
      </c>
      <c r="D910" s="664" t="s">
        <v>1031</v>
      </c>
      <c r="E910" s="663" t="s">
        <v>806</v>
      </c>
      <c r="F910" s="663" t="s">
        <v>822</v>
      </c>
      <c r="G910" s="662">
        <v>2</v>
      </c>
      <c r="H910" s="662" t="s">
        <v>807</v>
      </c>
      <c r="I910" s="665" t="s">
        <v>17</v>
      </c>
      <c r="J910" s="663" t="s">
        <v>823</v>
      </c>
      <c r="K910" s="666">
        <v>1.1299999999999999</v>
      </c>
      <c r="L910" s="483">
        <v>1</v>
      </c>
      <c r="M910" s="483">
        <v>1</v>
      </c>
      <c r="N910" s="667"/>
      <c r="O910" s="667"/>
      <c r="P910" s="670">
        <v>255</v>
      </c>
      <c r="Q910" s="670"/>
      <c r="R910" s="161"/>
      <c r="S910" s="161"/>
      <c r="T910" s="162" t="e">
        <f t="shared" si="346"/>
        <v>#DIV/0!</v>
      </c>
      <c r="U910" s="162">
        <f t="shared" si="347"/>
        <v>0</v>
      </c>
      <c r="V910" s="162">
        <f t="shared" si="348"/>
        <v>0</v>
      </c>
      <c r="W910" s="162">
        <f t="shared" si="349"/>
        <v>0</v>
      </c>
      <c r="X910" s="163">
        <f>IF(P910="nio",0,IF(P910&gt;0,VLOOKUP(I910,'3-Productie normen'!A:N,VLOOKUP(P910,'3-Productie normen'!Q:R,2,FALSE),FALSE)))</f>
        <v>0</v>
      </c>
      <c r="Y910" s="163">
        <f t="shared" si="350"/>
        <v>0</v>
      </c>
      <c r="Z910" s="163">
        <f t="shared" si="351"/>
        <v>0</v>
      </c>
      <c r="AA910" s="163">
        <f t="shared" si="352"/>
        <v>0</v>
      </c>
      <c r="AB910" s="164" t="str">
        <f>VLOOKUP(I910,'3-Productie normen'!A:N,10,FALSE)</f>
        <v>S</v>
      </c>
      <c r="AC910" s="164"/>
      <c r="AE910" s="128">
        <f t="shared" si="353"/>
        <v>288.14999999999998</v>
      </c>
    </row>
    <row r="911" spans="1:31" ht="14.1" customHeight="1">
      <c r="A911" s="145">
        <v>913</v>
      </c>
      <c r="B911" s="662" t="s">
        <v>1241</v>
      </c>
      <c r="C911" s="663">
        <v>0</v>
      </c>
      <c r="D911" s="664" t="s">
        <v>1032</v>
      </c>
      <c r="E911" s="663" t="s">
        <v>806</v>
      </c>
      <c r="F911" s="663" t="s">
        <v>822</v>
      </c>
      <c r="G911" s="662">
        <v>2</v>
      </c>
      <c r="H911" s="662" t="s">
        <v>807</v>
      </c>
      <c r="I911" s="665" t="s">
        <v>17</v>
      </c>
      <c r="J911" s="663" t="s">
        <v>823</v>
      </c>
      <c r="K911" s="666">
        <v>1.1299999999999999</v>
      </c>
      <c r="L911" s="483">
        <v>1</v>
      </c>
      <c r="M911" s="483">
        <v>1</v>
      </c>
      <c r="N911" s="667"/>
      <c r="O911" s="667"/>
      <c r="P911" s="670">
        <v>255</v>
      </c>
      <c r="Q911" s="670"/>
      <c r="R911" s="161"/>
      <c r="S911" s="161"/>
      <c r="T911" s="162" t="e">
        <f t="shared" si="346"/>
        <v>#DIV/0!</v>
      </c>
      <c r="U911" s="162">
        <f t="shared" si="347"/>
        <v>0</v>
      </c>
      <c r="V911" s="162">
        <f t="shared" si="348"/>
        <v>0</v>
      </c>
      <c r="W911" s="162">
        <f t="shared" si="349"/>
        <v>0</v>
      </c>
      <c r="X911" s="163">
        <f>IF(P911="nio",0,IF(P911&gt;0,VLOOKUP(I911,'3-Productie normen'!A:N,VLOOKUP(P911,'3-Productie normen'!Q:R,2,FALSE),FALSE)))</f>
        <v>0</v>
      </c>
      <c r="Y911" s="163">
        <f t="shared" si="350"/>
        <v>0</v>
      </c>
      <c r="Z911" s="163">
        <f t="shared" si="351"/>
        <v>0</v>
      </c>
      <c r="AA911" s="163">
        <f t="shared" si="352"/>
        <v>0</v>
      </c>
      <c r="AB911" s="164" t="str">
        <f>VLOOKUP(I911,'3-Productie normen'!A:N,10,FALSE)</f>
        <v>S</v>
      </c>
      <c r="AC911" s="164"/>
      <c r="AE911" s="128">
        <f t="shared" si="353"/>
        <v>288.14999999999998</v>
      </c>
    </row>
    <row r="912" spans="1:31" ht="14.1" customHeight="1">
      <c r="A912" s="145">
        <v>914</v>
      </c>
      <c r="B912" s="662" t="s">
        <v>1241</v>
      </c>
      <c r="C912" s="663">
        <v>0</v>
      </c>
      <c r="D912" s="664" t="s">
        <v>1033</v>
      </c>
      <c r="E912" s="663" t="s">
        <v>826</v>
      </c>
      <c r="F912" s="663" t="s">
        <v>873</v>
      </c>
      <c r="G912" s="662">
        <v>1</v>
      </c>
      <c r="H912" s="662" t="s">
        <v>828</v>
      </c>
      <c r="I912" s="665" t="s">
        <v>1236</v>
      </c>
      <c r="J912" s="663" t="s">
        <v>1007</v>
      </c>
      <c r="K912" s="666">
        <v>0.9</v>
      </c>
      <c r="L912" s="483">
        <v>1</v>
      </c>
      <c r="M912" s="483">
        <v>1</v>
      </c>
      <c r="N912" s="667"/>
      <c r="O912" s="667"/>
      <c r="P912" s="670" t="s">
        <v>1235</v>
      </c>
      <c r="Q912" s="670"/>
      <c r="R912" s="161"/>
      <c r="S912" s="161"/>
      <c r="T912" s="162">
        <f t="shared" si="346"/>
        <v>0</v>
      </c>
      <c r="U912" s="162">
        <f t="shared" si="347"/>
        <v>0</v>
      </c>
      <c r="V912" s="162">
        <f t="shared" si="348"/>
        <v>0</v>
      </c>
      <c r="W912" s="162">
        <f t="shared" si="349"/>
        <v>0</v>
      </c>
      <c r="X912" s="163">
        <f>IF(P912="nio",0,IF(P912&gt;0,VLOOKUP(I912,'3-Productie normen'!A:N,VLOOKUP(P912,'3-Productie normen'!Q:R,2,FALSE),FALSE)))</f>
        <v>0</v>
      </c>
      <c r="Y912" s="163">
        <f t="shared" si="350"/>
        <v>0</v>
      </c>
      <c r="Z912" s="163">
        <f t="shared" si="351"/>
        <v>0</v>
      </c>
      <c r="AA912" s="163">
        <f t="shared" si="352"/>
        <v>0</v>
      </c>
      <c r="AB912" s="164" t="str">
        <f>VLOOKUP(I912,'3-Productie normen'!A:N,10,FALSE)</f>
        <v>nvt</v>
      </c>
      <c r="AC912" s="164"/>
      <c r="AE912" s="128">
        <f t="shared" si="353"/>
        <v>0</v>
      </c>
    </row>
    <row r="913" spans="1:31" ht="14.1" customHeight="1">
      <c r="A913" s="145">
        <v>915</v>
      </c>
      <c r="B913" s="662" t="s">
        <v>1241</v>
      </c>
      <c r="C913" s="663">
        <v>0</v>
      </c>
      <c r="D913" s="664" t="s">
        <v>1034</v>
      </c>
      <c r="E913" s="663" t="s">
        <v>808</v>
      </c>
      <c r="F913" s="663" t="s">
        <v>350</v>
      </c>
      <c r="G913" s="662">
        <v>40531012</v>
      </c>
      <c r="H913" s="662" t="s">
        <v>829</v>
      </c>
      <c r="I913" s="665" t="s">
        <v>1360</v>
      </c>
      <c r="J913" s="663" t="s">
        <v>992</v>
      </c>
      <c r="K913" s="666">
        <v>61.35</v>
      </c>
      <c r="L913" s="483">
        <v>1</v>
      </c>
      <c r="M913" s="483">
        <v>1</v>
      </c>
      <c r="N913" s="667"/>
      <c r="O913" s="667"/>
      <c r="P913" s="670">
        <v>104</v>
      </c>
      <c r="Q913" s="670"/>
      <c r="R913" s="161"/>
      <c r="S913" s="161"/>
      <c r="T913" s="162" t="e">
        <f t="shared" si="346"/>
        <v>#DIV/0!</v>
      </c>
      <c r="U913" s="162">
        <f t="shared" si="347"/>
        <v>0</v>
      </c>
      <c r="V913" s="162">
        <f t="shared" si="348"/>
        <v>0</v>
      </c>
      <c r="W913" s="162">
        <f t="shared" si="349"/>
        <v>0</v>
      </c>
      <c r="X913" s="163">
        <f>IF(P913="nio",0,IF(P913&gt;0,VLOOKUP(I913,'3-Productie normen'!A:N,VLOOKUP(P913,'3-Productie normen'!Q:R,2,FALSE),FALSE)))</f>
        <v>0</v>
      </c>
      <c r="Y913" s="163">
        <f t="shared" si="350"/>
        <v>0</v>
      </c>
      <c r="Z913" s="163">
        <f t="shared" si="351"/>
        <v>0</v>
      </c>
      <c r="AA913" s="163">
        <f t="shared" si="352"/>
        <v>0</v>
      </c>
      <c r="AB913" s="164" t="str">
        <f>VLOOKUP(I913,'3-Productie normen'!A:N,10,FALSE)</f>
        <v>V</v>
      </c>
      <c r="AC913" s="164"/>
      <c r="AE913" s="128">
        <f t="shared" si="353"/>
        <v>6380.4000000000005</v>
      </c>
    </row>
    <row r="914" spans="1:31" ht="14.1" customHeight="1">
      <c r="A914" s="145">
        <v>916</v>
      </c>
      <c r="B914" s="662" t="s">
        <v>1241</v>
      </c>
      <c r="C914" s="663">
        <v>0</v>
      </c>
      <c r="D914" s="664" t="s">
        <v>864</v>
      </c>
      <c r="E914" s="663" t="s">
        <v>808</v>
      </c>
      <c r="F914" s="663" t="s">
        <v>843</v>
      </c>
      <c r="G914" s="662">
        <v>40531012</v>
      </c>
      <c r="H914" s="662" t="s">
        <v>829</v>
      </c>
      <c r="I914" s="665" t="s">
        <v>771</v>
      </c>
      <c r="J914" s="663" t="s">
        <v>992</v>
      </c>
      <c r="K914" s="666">
        <v>62.84</v>
      </c>
      <c r="L914" s="483">
        <v>1</v>
      </c>
      <c r="M914" s="483">
        <v>1</v>
      </c>
      <c r="N914" s="667"/>
      <c r="O914" s="667"/>
      <c r="P914" s="670">
        <v>104</v>
      </c>
      <c r="Q914" s="670"/>
      <c r="R914" s="161"/>
      <c r="S914" s="161"/>
      <c r="T914" s="162" t="e">
        <f t="shared" si="346"/>
        <v>#DIV/0!</v>
      </c>
      <c r="U914" s="162">
        <f t="shared" si="347"/>
        <v>0</v>
      </c>
      <c r="V914" s="162">
        <f t="shared" si="348"/>
        <v>0</v>
      </c>
      <c r="W914" s="162">
        <f t="shared" si="349"/>
        <v>0</v>
      </c>
      <c r="X914" s="163">
        <f>IF(P914="nio",0,IF(P914&gt;0,VLOOKUP(I914,'3-Productie normen'!A:N,VLOOKUP(P914,'3-Productie normen'!Q:R,2,FALSE),FALSE)))</f>
        <v>0</v>
      </c>
      <c r="Y914" s="163">
        <f t="shared" si="350"/>
        <v>0</v>
      </c>
      <c r="Z914" s="163">
        <f t="shared" si="351"/>
        <v>0</v>
      </c>
      <c r="AA914" s="163">
        <f t="shared" si="352"/>
        <v>0</v>
      </c>
      <c r="AB914" s="164" t="str">
        <f>VLOOKUP(I914,'3-Productie normen'!A:N,10,FALSE)</f>
        <v>SP</v>
      </c>
      <c r="AC914" s="164"/>
      <c r="AE914" s="128">
        <f t="shared" si="353"/>
        <v>6535.3600000000006</v>
      </c>
    </row>
    <row r="915" spans="1:31" ht="14.1" customHeight="1">
      <c r="A915" s="145">
        <v>917</v>
      </c>
      <c r="B915" s="662" t="s">
        <v>1241</v>
      </c>
      <c r="C915" s="663">
        <v>0</v>
      </c>
      <c r="D915" s="664" t="s">
        <v>736</v>
      </c>
      <c r="E915" s="663" t="s">
        <v>808</v>
      </c>
      <c r="F915" s="663" t="s">
        <v>843</v>
      </c>
      <c r="G915" s="662">
        <v>40531012</v>
      </c>
      <c r="H915" s="662" t="s">
        <v>829</v>
      </c>
      <c r="I915" s="665" t="s">
        <v>771</v>
      </c>
      <c r="J915" s="663" t="s">
        <v>992</v>
      </c>
      <c r="K915" s="666">
        <v>22.99</v>
      </c>
      <c r="L915" s="483">
        <v>1</v>
      </c>
      <c r="M915" s="483">
        <v>1</v>
      </c>
      <c r="N915" s="667"/>
      <c r="O915" s="667"/>
      <c r="P915" s="670">
        <v>104</v>
      </c>
      <c r="Q915" s="670"/>
      <c r="R915" s="161"/>
      <c r="S915" s="161"/>
      <c r="T915" s="162" t="e">
        <f t="shared" si="346"/>
        <v>#DIV/0!</v>
      </c>
      <c r="U915" s="162">
        <f t="shared" si="347"/>
        <v>0</v>
      </c>
      <c r="V915" s="162">
        <f t="shared" si="348"/>
        <v>0</v>
      </c>
      <c r="W915" s="162">
        <f t="shared" si="349"/>
        <v>0</v>
      </c>
      <c r="X915" s="163">
        <f>IF(P915="nio",0,IF(P915&gt;0,VLOOKUP(I915,'3-Productie normen'!A:N,VLOOKUP(P915,'3-Productie normen'!Q:R,2,FALSE),FALSE)))</f>
        <v>0</v>
      </c>
      <c r="Y915" s="163">
        <f t="shared" si="350"/>
        <v>0</v>
      </c>
      <c r="Z915" s="163">
        <f t="shared" si="351"/>
        <v>0</v>
      </c>
      <c r="AA915" s="163">
        <f t="shared" si="352"/>
        <v>0</v>
      </c>
      <c r="AB915" s="164" t="str">
        <f>VLOOKUP(I915,'3-Productie normen'!A:N,10,FALSE)</f>
        <v>SP</v>
      </c>
      <c r="AC915" s="164"/>
      <c r="AE915" s="128">
        <f t="shared" si="353"/>
        <v>2390.96</v>
      </c>
    </row>
    <row r="916" spans="1:31" ht="14.1" customHeight="1">
      <c r="A916" s="145">
        <v>918</v>
      </c>
      <c r="B916" s="662" t="s">
        <v>1241</v>
      </c>
      <c r="C916" s="663">
        <v>0</v>
      </c>
      <c r="D916" s="664" t="s">
        <v>744</v>
      </c>
      <c r="E916" s="663" t="s">
        <v>808</v>
      </c>
      <c r="F916" s="663" t="s">
        <v>843</v>
      </c>
      <c r="G916" s="662">
        <v>40531012</v>
      </c>
      <c r="H916" s="662" t="s">
        <v>829</v>
      </c>
      <c r="I916" s="665" t="s">
        <v>771</v>
      </c>
      <c r="J916" s="663" t="s">
        <v>992</v>
      </c>
      <c r="K916" s="666">
        <v>216.02</v>
      </c>
      <c r="L916" s="483">
        <v>1</v>
      </c>
      <c r="M916" s="483">
        <v>1</v>
      </c>
      <c r="N916" s="667"/>
      <c r="O916" s="667"/>
      <c r="P916" s="670">
        <v>104</v>
      </c>
      <c r="Q916" s="670"/>
      <c r="R916" s="161"/>
      <c r="S916" s="161"/>
      <c r="T916" s="162" t="e">
        <f t="shared" si="346"/>
        <v>#DIV/0!</v>
      </c>
      <c r="U916" s="162">
        <f t="shared" si="347"/>
        <v>0</v>
      </c>
      <c r="V916" s="162">
        <f t="shared" si="348"/>
        <v>0</v>
      </c>
      <c r="W916" s="162">
        <f t="shared" si="349"/>
        <v>0</v>
      </c>
      <c r="X916" s="163">
        <f>IF(P916="nio",0,IF(P916&gt;0,VLOOKUP(I916,'3-Productie normen'!A:N,VLOOKUP(P916,'3-Productie normen'!Q:R,2,FALSE),FALSE)))</f>
        <v>0</v>
      </c>
      <c r="Y916" s="163">
        <f t="shared" si="350"/>
        <v>0</v>
      </c>
      <c r="Z916" s="163">
        <f t="shared" si="351"/>
        <v>0</v>
      </c>
      <c r="AA916" s="163">
        <f t="shared" si="352"/>
        <v>0</v>
      </c>
      <c r="AB916" s="164" t="str">
        <f>VLOOKUP(I916,'3-Productie normen'!A:N,10,FALSE)</f>
        <v>SP</v>
      </c>
      <c r="AC916" s="164"/>
      <c r="AE916" s="128">
        <f t="shared" si="353"/>
        <v>22466.080000000002</v>
      </c>
    </row>
    <row r="917" spans="1:31" ht="14.1" customHeight="1">
      <c r="A917" s="145">
        <v>919</v>
      </c>
      <c r="B917" s="662" t="s">
        <v>1241</v>
      </c>
      <c r="C917" s="663">
        <v>0</v>
      </c>
      <c r="D917" s="664" t="s">
        <v>1035</v>
      </c>
      <c r="E917" s="663" t="s">
        <v>806</v>
      </c>
      <c r="F917" s="663" t="s">
        <v>815</v>
      </c>
      <c r="G917" s="662">
        <v>1</v>
      </c>
      <c r="H917" s="662" t="s">
        <v>828</v>
      </c>
      <c r="I917" s="665" t="s">
        <v>749</v>
      </c>
      <c r="J917" s="663" t="s">
        <v>992</v>
      </c>
      <c r="K917" s="666">
        <v>102.59</v>
      </c>
      <c r="L917" s="483">
        <v>1</v>
      </c>
      <c r="M917" s="483">
        <v>1</v>
      </c>
      <c r="N917" s="667"/>
      <c r="O917" s="667"/>
      <c r="P917" s="670">
        <v>52</v>
      </c>
      <c r="Q917" s="670"/>
      <c r="R917" s="161"/>
      <c r="S917" s="161"/>
      <c r="T917" s="162" t="e">
        <f t="shared" si="346"/>
        <v>#DIV/0!</v>
      </c>
      <c r="U917" s="162">
        <f t="shared" si="347"/>
        <v>0</v>
      </c>
      <c r="V917" s="162">
        <f t="shared" si="348"/>
        <v>0</v>
      </c>
      <c r="W917" s="162">
        <f t="shared" si="349"/>
        <v>0</v>
      </c>
      <c r="X917" s="163">
        <f>IF(P917="nio",0,IF(P917&gt;0,VLOOKUP(I917,'3-Productie normen'!A:N,VLOOKUP(P917,'3-Productie normen'!Q:R,2,FALSE),FALSE)))</f>
        <v>0</v>
      </c>
      <c r="Y917" s="163">
        <f t="shared" si="350"/>
        <v>0</v>
      </c>
      <c r="Z917" s="163">
        <f t="shared" si="351"/>
        <v>0</v>
      </c>
      <c r="AA917" s="163">
        <f t="shared" si="352"/>
        <v>0</v>
      </c>
      <c r="AB917" s="164" t="str">
        <f>VLOOKUP(I917,'3-Productie normen'!A:N,10,FALSE)</f>
        <v>V</v>
      </c>
      <c r="AC917" s="164"/>
      <c r="AE917" s="128">
        <f t="shared" si="353"/>
        <v>5334.68</v>
      </c>
    </row>
    <row r="918" spans="1:31" ht="14.1" customHeight="1">
      <c r="A918" s="145">
        <v>920</v>
      </c>
      <c r="B918" s="662" t="s">
        <v>1241</v>
      </c>
      <c r="C918" s="663">
        <v>0</v>
      </c>
      <c r="D918" s="664" t="s">
        <v>1036</v>
      </c>
      <c r="E918" s="663" t="s">
        <v>806</v>
      </c>
      <c r="F918" s="663" t="s">
        <v>307</v>
      </c>
      <c r="G918" s="662">
        <v>2</v>
      </c>
      <c r="H918" s="662" t="s">
        <v>807</v>
      </c>
      <c r="I918" s="665" t="s">
        <v>105</v>
      </c>
      <c r="J918" s="663" t="s">
        <v>835</v>
      </c>
      <c r="K918" s="666">
        <v>17.579999999999998</v>
      </c>
      <c r="L918" s="483">
        <v>1</v>
      </c>
      <c r="M918" s="483">
        <v>1</v>
      </c>
      <c r="N918" s="667"/>
      <c r="O918" s="667"/>
      <c r="P918" s="670">
        <v>156</v>
      </c>
      <c r="Q918" s="670"/>
      <c r="R918" s="161"/>
      <c r="S918" s="161"/>
      <c r="T918" s="162" t="e">
        <f t="shared" si="346"/>
        <v>#DIV/0!</v>
      </c>
      <c r="U918" s="162">
        <f t="shared" si="347"/>
        <v>0</v>
      </c>
      <c r="V918" s="162">
        <f t="shared" si="348"/>
        <v>0</v>
      </c>
      <c r="W918" s="162">
        <f t="shared" si="349"/>
        <v>0</v>
      </c>
      <c r="X918" s="163">
        <f>IF(P918="nio",0,IF(P918&gt;0,VLOOKUP(I918,'3-Productie normen'!A:N,VLOOKUP(P918,'3-Productie normen'!Q:R,2,FALSE),FALSE)))</f>
        <v>0</v>
      </c>
      <c r="Y918" s="163">
        <f t="shared" si="350"/>
        <v>0</v>
      </c>
      <c r="Z918" s="163">
        <f t="shared" si="351"/>
        <v>0</v>
      </c>
      <c r="AA918" s="163">
        <f t="shared" si="352"/>
        <v>0</v>
      </c>
      <c r="AB918" s="164" t="str">
        <f>VLOOKUP(I918,'3-Productie normen'!A:N,10,FALSE)</f>
        <v>V</v>
      </c>
      <c r="AC918" s="164"/>
      <c r="AE918" s="128">
        <f t="shared" si="353"/>
        <v>2742.4799999999996</v>
      </c>
    </row>
    <row r="919" spans="1:31" ht="14.1" customHeight="1">
      <c r="A919" s="145">
        <v>921</v>
      </c>
      <c r="B919" s="662" t="s">
        <v>1241</v>
      </c>
      <c r="C919" s="663">
        <v>0</v>
      </c>
      <c r="D919" s="664" t="s">
        <v>1037</v>
      </c>
      <c r="E919" s="663" t="s">
        <v>806</v>
      </c>
      <c r="F919" s="663" t="s">
        <v>815</v>
      </c>
      <c r="G919" s="662">
        <v>2</v>
      </c>
      <c r="H919" s="662" t="s">
        <v>807</v>
      </c>
      <c r="I919" s="665" t="s">
        <v>105</v>
      </c>
      <c r="J919" s="663" t="s">
        <v>674</v>
      </c>
      <c r="K919" s="666">
        <v>95.53</v>
      </c>
      <c r="L919" s="483">
        <v>1</v>
      </c>
      <c r="M919" s="483">
        <v>1</v>
      </c>
      <c r="N919" s="667"/>
      <c r="O919" s="667"/>
      <c r="P919" s="670">
        <v>255</v>
      </c>
      <c r="Q919" s="670"/>
      <c r="R919" s="161"/>
      <c r="S919" s="161"/>
      <c r="T919" s="162" t="e">
        <f t="shared" si="346"/>
        <v>#DIV/0!</v>
      </c>
      <c r="U919" s="162">
        <f t="shared" si="347"/>
        <v>0</v>
      </c>
      <c r="V919" s="162">
        <f t="shared" si="348"/>
        <v>0</v>
      </c>
      <c r="W919" s="162">
        <f t="shared" si="349"/>
        <v>0</v>
      </c>
      <c r="X919" s="163">
        <f>IF(P919="nio",0,IF(P919&gt;0,VLOOKUP(I919,'3-Productie normen'!A:N,VLOOKUP(P919,'3-Productie normen'!Q:R,2,FALSE),FALSE)))</f>
        <v>0</v>
      </c>
      <c r="Y919" s="163">
        <f t="shared" si="350"/>
        <v>0</v>
      </c>
      <c r="Z919" s="163">
        <f t="shared" si="351"/>
        <v>0</v>
      </c>
      <c r="AA919" s="163">
        <f t="shared" si="352"/>
        <v>0</v>
      </c>
      <c r="AB919" s="164" t="str">
        <f>VLOOKUP(I919,'3-Productie normen'!A:N,10,FALSE)</f>
        <v>V</v>
      </c>
      <c r="AC919" s="164"/>
      <c r="AE919" s="128">
        <f t="shared" si="353"/>
        <v>24360.15</v>
      </c>
    </row>
    <row r="920" spans="1:31" ht="14.1" customHeight="1">
      <c r="A920" s="145">
        <v>922</v>
      </c>
      <c r="B920" s="662" t="s">
        <v>1241</v>
      </c>
      <c r="C920" s="663">
        <v>0</v>
      </c>
      <c r="D920" s="664" t="s">
        <v>1038</v>
      </c>
      <c r="E920" s="663" t="s">
        <v>399</v>
      </c>
      <c r="F920" s="663" t="s">
        <v>812</v>
      </c>
      <c r="G920" s="662">
        <v>2140861</v>
      </c>
      <c r="H920" s="662" t="s">
        <v>1020</v>
      </c>
      <c r="I920" s="665" t="s">
        <v>1236</v>
      </c>
      <c r="J920" s="663" t="s">
        <v>823</v>
      </c>
      <c r="K920" s="666">
        <v>1.56</v>
      </c>
      <c r="L920" s="483">
        <v>1</v>
      </c>
      <c r="M920" s="483">
        <v>1</v>
      </c>
      <c r="N920" s="667"/>
      <c r="O920" s="667"/>
      <c r="P920" s="670" t="s">
        <v>1235</v>
      </c>
      <c r="Q920" s="670"/>
      <c r="R920" s="161"/>
      <c r="S920" s="161"/>
      <c r="T920" s="162">
        <f t="shared" si="346"/>
        <v>0</v>
      </c>
      <c r="U920" s="162">
        <f t="shared" si="347"/>
        <v>0</v>
      </c>
      <c r="V920" s="162">
        <f t="shared" si="348"/>
        <v>0</v>
      </c>
      <c r="W920" s="162">
        <f t="shared" si="349"/>
        <v>0</v>
      </c>
      <c r="X920" s="163">
        <f>IF(P920="nio",0,IF(P920&gt;0,VLOOKUP(I920,'3-Productie normen'!A:N,VLOOKUP(P920,'3-Productie normen'!Q:R,2,FALSE),FALSE)))</f>
        <v>0</v>
      </c>
      <c r="Y920" s="163">
        <f t="shared" si="350"/>
        <v>0</v>
      </c>
      <c r="Z920" s="163">
        <f t="shared" si="351"/>
        <v>0</v>
      </c>
      <c r="AA920" s="163">
        <f t="shared" si="352"/>
        <v>0</v>
      </c>
      <c r="AB920" s="164" t="str">
        <f>VLOOKUP(I920,'3-Productie normen'!A:N,10,FALSE)</f>
        <v>nvt</v>
      </c>
      <c r="AC920" s="164"/>
      <c r="AE920" s="128">
        <f t="shared" si="353"/>
        <v>0</v>
      </c>
    </row>
    <row r="921" spans="1:31" ht="14.1" customHeight="1">
      <c r="A921" s="145">
        <v>923</v>
      </c>
      <c r="B921" s="662" t="s">
        <v>1241</v>
      </c>
      <c r="C921" s="663">
        <v>0</v>
      </c>
      <c r="D921" s="664" t="s">
        <v>1039</v>
      </c>
      <c r="E921" s="663" t="s">
        <v>826</v>
      </c>
      <c r="F921" s="663" t="s">
        <v>866</v>
      </c>
      <c r="G921" s="662">
        <v>1</v>
      </c>
      <c r="H921" s="662" t="s">
        <v>828</v>
      </c>
      <c r="I921" s="665" t="s">
        <v>749</v>
      </c>
      <c r="J921" s="663" t="s">
        <v>674</v>
      </c>
      <c r="K921" s="666">
        <v>4.26</v>
      </c>
      <c r="L921" s="483">
        <v>1</v>
      </c>
      <c r="M921" s="483">
        <v>1</v>
      </c>
      <c r="N921" s="667"/>
      <c r="O921" s="667"/>
      <c r="P921" s="670">
        <v>52</v>
      </c>
      <c r="Q921" s="670"/>
      <c r="R921" s="161"/>
      <c r="S921" s="161"/>
      <c r="T921" s="162" t="e">
        <f t="shared" si="346"/>
        <v>#DIV/0!</v>
      </c>
      <c r="U921" s="162">
        <f t="shared" si="347"/>
        <v>0</v>
      </c>
      <c r="V921" s="162">
        <f t="shared" si="348"/>
        <v>0</v>
      </c>
      <c r="W921" s="162">
        <f t="shared" si="349"/>
        <v>0</v>
      </c>
      <c r="X921" s="163">
        <f>IF(P921="nio",0,IF(P921&gt;0,VLOOKUP(I921,'3-Productie normen'!A:N,VLOOKUP(P921,'3-Productie normen'!Q:R,2,FALSE),FALSE)))</f>
        <v>0</v>
      </c>
      <c r="Y921" s="163">
        <f t="shared" si="350"/>
        <v>0</v>
      </c>
      <c r="Z921" s="163">
        <f t="shared" si="351"/>
        <v>0</v>
      </c>
      <c r="AA921" s="163">
        <f t="shared" si="352"/>
        <v>0</v>
      </c>
      <c r="AB921" s="164" t="str">
        <f>VLOOKUP(I921,'3-Productie normen'!A:N,10,FALSE)</f>
        <v>V</v>
      </c>
      <c r="AC921" s="164"/>
      <c r="AE921" s="128">
        <f t="shared" si="353"/>
        <v>221.51999999999998</v>
      </c>
    </row>
    <row r="922" spans="1:31" ht="14.1" customHeight="1">
      <c r="A922" s="145">
        <v>924</v>
      </c>
      <c r="B922" s="662" t="s">
        <v>1241</v>
      </c>
      <c r="C922" s="663">
        <v>0</v>
      </c>
      <c r="D922" s="664" t="s">
        <v>1040</v>
      </c>
      <c r="E922" s="663" t="s">
        <v>806</v>
      </c>
      <c r="F922" s="663" t="s">
        <v>815</v>
      </c>
      <c r="G922" s="662">
        <v>2</v>
      </c>
      <c r="H922" s="662" t="s">
        <v>807</v>
      </c>
      <c r="I922" s="665" t="s">
        <v>749</v>
      </c>
      <c r="J922" s="663" t="s">
        <v>1314</v>
      </c>
      <c r="K922" s="666">
        <v>65.88</v>
      </c>
      <c r="L922" s="483">
        <v>1</v>
      </c>
      <c r="M922" s="483">
        <v>1</v>
      </c>
      <c r="N922" s="667"/>
      <c r="O922" s="667"/>
      <c r="P922" s="670">
        <v>52</v>
      </c>
      <c r="Q922" s="670"/>
      <c r="R922" s="161"/>
      <c r="S922" s="161"/>
      <c r="T922" s="162" t="e">
        <f t="shared" si="346"/>
        <v>#DIV/0!</v>
      </c>
      <c r="U922" s="162">
        <f t="shared" si="347"/>
        <v>0</v>
      </c>
      <c r="V922" s="162">
        <f t="shared" si="348"/>
        <v>0</v>
      </c>
      <c r="W922" s="162">
        <f t="shared" si="349"/>
        <v>0</v>
      </c>
      <c r="X922" s="163">
        <f>IF(P922="nio",0,IF(P922&gt;0,VLOOKUP(I922,'3-Productie normen'!A:N,VLOOKUP(P922,'3-Productie normen'!Q:R,2,FALSE),FALSE)))</f>
        <v>0</v>
      </c>
      <c r="Y922" s="163">
        <f t="shared" si="350"/>
        <v>0</v>
      </c>
      <c r="Z922" s="163">
        <f t="shared" si="351"/>
        <v>0</v>
      </c>
      <c r="AA922" s="163">
        <f t="shared" si="352"/>
        <v>0</v>
      </c>
      <c r="AB922" s="164" t="str">
        <f>VLOOKUP(I922,'3-Productie normen'!A:N,10,FALSE)</f>
        <v>V</v>
      </c>
      <c r="AC922" s="164"/>
      <c r="AE922" s="128">
        <f t="shared" si="353"/>
        <v>3425.7599999999998</v>
      </c>
    </row>
    <row r="923" spans="1:31" ht="14.1" customHeight="1">
      <c r="A923" s="145">
        <v>925</v>
      </c>
      <c r="B923" s="662" t="s">
        <v>1241</v>
      </c>
      <c r="C923" s="663">
        <v>0</v>
      </c>
      <c r="D923" s="664" t="s">
        <v>1041</v>
      </c>
      <c r="E923" s="663" t="s">
        <v>826</v>
      </c>
      <c r="F923" s="663" t="s">
        <v>865</v>
      </c>
      <c r="G923" s="662">
        <v>1</v>
      </c>
      <c r="H923" s="662" t="s">
        <v>828</v>
      </c>
      <c r="I923" s="665" t="s">
        <v>773</v>
      </c>
      <c r="J923" s="663" t="s">
        <v>823</v>
      </c>
      <c r="K923" s="666">
        <v>21.44</v>
      </c>
      <c r="L923" s="483">
        <v>1</v>
      </c>
      <c r="M923" s="483">
        <v>1</v>
      </c>
      <c r="N923" s="667"/>
      <c r="O923" s="667"/>
      <c r="P923" s="670">
        <v>255</v>
      </c>
      <c r="Q923" s="670"/>
      <c r="R923" s="161"/>
      <c r="S923" s="161"/>
      <c r="T923" s="162" t="e">
        <f t="shared" si="346"/>
        <v>#DIV/0!</v>
      </c>
      <c r="U923" s="162">
        <f t="shared" si="347"/>
        <v>0</v>
      </c>
      <c r="V923" s="162">
        <f t="shared" si="348"/>
        <v>0</v>
      </c>
      <c r="W923" s="162">
        <f t="shared" si="349"/>
        <v>0</v>
      </c>
      <c r="X923" s="163">
        <f>IF(P923="nio",0,IF(P923&gt;0,VLOOKUP(I923,'3-Productie normen'!A:N,VLOOKUP(P923,'3-Productie normen'!Q:R,2,FALSE),FALSE)))</f>
        <v>0</v>
      </c>
      <c r="Y923" s="163">
        <f t="shared" si="350"/>
        <v>0</v>
      </c>
      <c r="Z923" s="163">
        <f t="shared" si="351"/>
        <v>0</v>
      </c>
      <c r="AA923" s="163">
        <f t="shared" si="352"/>
        <v>0</v>
      </c>
      <c r="AB923" s="164" t="str">
        <f>VLOOKUP(I923,'3-Productie normen'!A:N,10,FALSE)</f>
        <v>V</v>
      </c>
      <c r="AC923" s="164"/>
      <c r="AE923" s="128">
        <f t="shared" si="353"/>
        <v>5467.2000000000007</v>
      </c>
    </row>
    <row r="924" spans="1:31" ht="14.1" customHeight="1">
      <c r="A924" s="145">
        <v>926</v>
      </c>
      <c r="B924" s="662" t="s">
        <v>1241</v>
      </c>
      <c r="C924" s="663">
        <v>0</v>
      </c>
      <c r="D924" s="664" t="s">
        <v>1042</v>
      </c>
      <c r="E924" s="663" t="s">
        <v>808</v>
      </c>
      <c r="F924" s="663" t="s">
        <v>843</v>
      </c>
      <c r="G924" s="662">
        <v>40531012</v>
      </c>
      <c r="H924" s="662" t="s">
        <v>829</v>
      </c>
      <c r="I924" s="665" t="s">
        <v>771</v>
      </c>
      <c r="J924" s="663" t="s">
        <v>992</v>
      </c>
      <c r="K924" s="666">
        <v>67.03</v>
      </c>
      <c r="L924" s="483">
        <v>1</v>
      </c>
      <c r="M924" s="483">
        <v>1</v>
      </c>
      <c r="N924" s="667"/>
      <c r="O924" s="667"/>
      <c r="P924" s="670">
        <v>104</v>
      </c>
      <c r="Q924" s="670"/>
      <c r="R924" s="161"/>
      <c r="S924" s="161"/>
      <c r="T924" s="162" t="e">
        <f t="shared" si="346"/>
        <v>#DIV/0!</v>
      </c>
      <c r="U924" s="162">
        <f t="shared" si="347"/>
        <v>0</v>
      </c>
      <c r="V924" s="162">
        <f t="shared" si="348"/>
        <v>0</v>
      </c>
      <c r="W924" s="162">
        <f t="shared" si="349"/>
        <v>0</v>
      </c>
      <c r="X924" s="163">
        <f>IF(P924="nio",0,IF(P924&gt;0,VLOOKUP(I924,'3-Productie normen'!A:N,VLOOKUP(P924,'3-Productie normen'!Q:R,2,FALSE),FALSE)))</f>
        <v>0</v>
      </c>
      <c r="Y924" s="163">
        <f t="shared" si="350"/>
        <v>0</v>
      </c>
      <c r="Z924" s="163">
        <f t="shared" si="351"/>
        <v>0</v>
      </c>
      <c r="AA924" s="163">
        <f t="shared" si="352"/>
        <v>0</v>
      </c>
      <c r="AB924" s="164" t="str">
        <f>VLOOKUP(I924,'3-Productie normen'!A:N,10,FALSE)</f>
        <v>SP</v>
      </c>
      <c r="AC924" s="164"/>
      <c r="AE924" s="128">
        <f t="shared" si="353"/>
        <v>6971.12</v>
      </c>
    </row>
    <row r="925" spans="1:31" ht="14.1" customHeight="1">
      <c r="A925" s="145">
        <v>927</v>
      </c>
      <c r="B925" s="662" t="s">
        <v>1241</v>
      </c>
      <c r="C925" s="663">
        <v>0</v>
      </c>
      <c r="D925" s="664" t="s">
        <v>1043</v>
      </c>
      <c r="E925" s="663" t="s">
        <v>808</v>
      </c>
      <c r="F925" s="663" t="s">
        <v>843</v>
      </c>
      <c r="G925" s="662">
        <v>40531012</v>
      </c>
      <c r="H925" s="662" t="s">
        <v>829</v>
      </c>
      <c r="I925" s="665" t="s">
        <v>771</v>
      </c>
      <c r="J925" s="663" t="s">
        <v>992</v>
      </c>
      <c r="K925" s="666">
        <v>44.62</v>
      </c>
      <c r="L925" s="483">
        <v>1</v>
      </c>
      <c r="M925" s="483">
        <v>1</v>
      </c>
      <c r="N925" s="667"/>
      <c r="O925" s="667"/>
      <c r="P925" s="670">
        <v>104</v>
      </c>
      <c r="Q925" s="670"/>
      <c r="R925" s="161"/>
      <c r="S925" s="161"/>
      <c r="T925" s="162" t="e">
        <f t="shared" si="346"/>
        <v>#DIV/0!</v>
      </c>
      <c r="U925" s="162">
        <f t="shared" si="347"/>
        <v>0</v>
      </c>
      <c r="V925" s="162">
        <f t="shared" si="348"/>
        <v>0</v>
      </c>
      <c r="W925" s="162">
        <f t="shared" si="349"/>
        <v>0</v>
      </c>
      <c r="X925" s="163">
        <f>IF(P925="nio",0,IF(P925&gt;0,VLOOKUP(I925,'3-Productie normen'!A:N,VLOOKUP(P925,'3-Productie normen'!Q:R,2,FALSE),FALSE)))</f>
        <v>0</v>
      </c>
      <c r="Y925" s="163">
        <f t="shared" si="350"/>
        <v>0</v>
      </c>
      <c r="Z925" s="163">
        <f t="shared" si="351"/>
        <v>0</v>
      </c>
      <c r="AA925" s="163">
        <f t="shared" si="352"/>
        <v>0</v>
      </c>
      <c r="AB925" s="164" t="str">
        <f>VLOOKUP(I925,'3-Productie normen'!A:N,10,FALSE)</f>
        <v>SP</v>
      </c>
      <c r="AC925" s="164"/>
      <c r="AE925" s="128">
        <f t="shared" si="353"/>
        <v>4640.4799999999996</v>
      </c>
    </row>
    <row r="926" spans="1:31" ht="14.1" customHeight="1">
      <c r="A926" s="145">
        <v>928</v>
      </c>
      <c r="B926" s="662" t="s">
        <v>1241</v>
      </c>
      <c r="C926" s="663">
        <v>0</v>
      </c>
      <c r="D926" s="664" t="s">
        <v>1044</v>
      </c>
      <c r="E926" s="663" t="s">
        <v>808</v>
      </c>
      <c r="F926" s="663" t="s">
        <v>843</v>
      </c>
      <c r="G926" s="662">
        <v>40531012</v>
      </c>
      <c r="H926" s="662" t="s">
        <v>829</v>
      </c>
      <c r="I926" s="665" t="s">
        <v>771</v>
      </c>
      <c r="J926" s="663" t="s">
        <v>992</v>
      </c>
      <c r="K926" s="666">
        <v>55.94</v>
      </c>
      <c r="L926" s="483">
        <v>1</v>
      </c>
      <c r="M926" s="483">
        <v>1</v>
      </c>
      <c r="N926" s="667"/>
      <c r="O926" s="667"/>
      <c r="P926" s="670">
        <v>104</v>
      </c>
      <c r="Q926" s="670"/>
      <c r="R926" s="161"/>
      <c r="S926" s="161"/>
      <c r="T926" s="162" t="e">
        <f t="shared" si="346"/>
        <v>#DIV/0!</v>
      </c>
      <c r="U926" s="162">
        <f t="shared" si="347"/>
        <v>0</v>
      </c>
      <c r="V926" s="162">
        <f t="shared" si="348"/>
        <v>0</v>
      </c>
      <c r="W926" s="162">
        <f t="shared" si="349"/>
        <v>0</v>
      </c>
      <c r="X926" s="163">
        <f>IF(P926="nio",0,IF(P926&gt;0,VLOOKUP(I926,'3-Productie normen'!A:N,VLOOKUP(P926,'3-Productie normen'!Q:R,2,FALSE),FALSE)))</f>
        <v>0</v>
      </c>
      <c r="Y926" s="163">
        <f t="shared" si="350"/>
        <v>0</v>
      </c>
      <c r="Z926" s="163">
        <f t="shared" si="351"/>
        <v>0</v>
      </c>
      <c r="AA926" s="163">
        <f t="shared" si="352"/>
        <v>0</v>
      </c>
      <c r="AB926" s="164" t="str">
        <f>VLOOKUP(I926,'3-Productie normen'!A:N,10,FALSE)</f>
        <v>SP</v>
      </c>
      <c r="AC926" s="164"/>
      <c r="AE926" s="128">
        <f t="shared" si="353"/>
        <v>5817.76</v>
      </c>
    </row>
    <row r="927" spans="1:31" ht="14.1" customHeight="1">
      <c r="A927" s="145">
        <v>929</v>
      </c>
      <c r="B927" s="662" t="s">
        <v>1241</v>
      </c>
      <c r="C927" s="663">
        <v>0</v>
      </c>
      <c r="D927" s="664" t="s">
        <v>1045</v>
      </c>
      <c r="E927" s="663" t="s">
        <v>399</v>
      </c>
      <c r="F927" s="663" t="s">
        <v>812</v>
      </c>
      <c r="G927" s="662">
        <v>40531012</v>
      </c>
      <c r="H927" s="662" t="s">
        <v>829</v>
      </c>
      <c r="I927" s="167" t="s">
        <v>810</v>
      </c>
      <c r="J927" s="663" t="s">
        <v>992</v>
      </c>
      <c r="K927" s="666">
        <v>17.350000000000001</v>
      </c>
      <c r="L927" s="483">
        <v>1</v>
      </c>
      <c r="M927" s="483">
        <v>1</v>
      </c>
      <c r="N927" s="667"/>
      <c r="O927" s="667"/>
      <c r="P927" s="670" t="s">
        <v>1235</v>
      </c>
      <c r="Q927" s="670"/>
      <c r="R927" s="161"/>
      <c r="S927" s="161"/>
      <c r="T927" s="162">
        <f t="shared" si="346"/>
        <v>0</v>
      </c>
      <c r="U927" s="162">
        <f t="shared" si="347"/>
        <v>0</v>
      </c>
      <c r="V927" s="162">
        <f t="shared" si="348"/>
        <v>0</v>
      </c>
      <c r="W927" s="162">
        <f t="shared" si="349"/>
        <v>0</v>
      </c>
      <c r="X927" s="163">
        <f>IF(P927="nio",0,IF(P927&gt;0,VLOOKUP(I927,'3-Productie normen'!A:N,VLOOKUP(P927,'3-Productie normen'!Q:R,2,FALSE),FALSE)))</f>
        <v>0</v>
      </c>
      <c r="Y927" s="163">
        <f t="shared" si="350"/>
        <v>0</v>
      </c>
      <c r="Z927" s="163">
        <f t="shared" si="351"/>
        <v>0</v>
      </c>
      <c r="AA927" s="163">
        <f t="shared" si="352"/>
        <v>0</v>
      </c>
      <c r="AB927" s="164" t="str">
        <f>VLOOKUP(I927,'3-Productie normen'!A:N,10,FALSE)</f>
        <v>nvt</v>
      </c>
      <c r="AC927" s="164"/>
      <c r="AE927" s="128">
        <f t="shared" si="353"/>
        <v>0</v>
      </c>
    </row>
    <row r="928" spans="1:31" ht="14.1" customHeight="1">
      <c r="A928" s="145">
        <v>930</v>
      </c>
      <c r="B928" s="662" t="s">
        <v>1241</v>
      </c>
      <c r="C928" s="663">
        <v>1</v>
      </c>
      <c r="D928" s="664" t="s">
        <v>719</v>
      </c>
      <c r="E928" s="663" t="s">
        <v>315</v>
      </c>
      <c r="F928" s="663" t="s">
        <v>315</v>
      </c>
      <c r="G928" s="662">
        <v>40531012</v>
      </c>
      <c r="H928" s="662" t="s">
        <v>829</v>
      </c>
      <c r="I928" s="665" t="s">
        <v>769</v>
      </c>
      <c r="J928" s="663" t="s">
        <v>1314</v>
      </c>
      <c r="K928" s="666">
        <v>15.56</v>
      </c>
      <c r="L928" s="483">
        <v>1</v>
      </c>
      <c r="M928" s="483">
        <v>1</v>
      </c>
      <c r="N928" s="667"/>
      <c r="O928" s="667"/>
      <c r="P928" s="670">
        <v>104</v>
      </c>
      <c r="Q928" s="670"/>
      <c r="R928" s="161"/>
      <c r="S928" s="161"/>
      <c r="T928" s="162" t="e">
        <f t="shared" si="346"/>
        <v>#DIV/0!</v>
      </c>
      <c r="U928" s="162">
        <f t="shared" si="347"/>
        <v>0</v>
      </c>
      <c r="V928" s="162">
        <f t="shared" si="348"/>
        <v>0</v>
      </c>
      <c r="W928" s="162">
        <f t="shared" si="349"/>
        <v>0</v>
      </c>
      <c r="X928" s="163">
        <f>IF(P928="nio",0,IF(P928&gt;0,VLOOKUP(I928,'3-Productie normen'!A:N,VLOOKUP(P928,'3-Productie normen'!Q:R,2,FALSE),FALSE)))</f>
        <v>0</v>
      </c>
      <c r="Y928" s="163">
        <f t="shared" si="350"/>
        <v>0</v>
      </c>
      <c r="Z928" s="163">
        <f t="shared" si="351"/>
        <v>0</v>
      </c>
      <c r="AA928" s="163">
        <f t="shared" si="352"/>
        <v>0</v>
      </c>
      <c r="AB928" s="164" t="str">
        <f>VLOOKUP(I928,'3-Productie normen'!A:N,10,FALSE)</f>
        <v>B</v>
      </c>
      <c r="AC928" s="164"/>
      <c r="AE928" s="128">
        <f t="shared" si="353"/>
        <v>1618.24</v>
      </c>
    </row>
    <row r="929" spans="1:31" ht="14.1" customHeight="1">
      <c r="A929" s="145">
        <v>931</v>
      </c>
      <c r="B929" s="662" t="s">
        <v>1241</v>
      </c>
      <c r="C929" s="663">
        <v>1</v>
      </c>
      <c r="D929" s="664" t="s">
        <v>884</v>
      </c>
      <c r="E929" s="663" t="s">
        <v>315</v>
      </c>
      <c r="F929" s="663" t="s">
        <v>315</v>
      </c>
      <c r="G929" s="662">
        <v>40531012</v>
      </c>
      <c r="H929" s="662" t="s">
        <v>829</v>
      </c>
      <c r="I929" s="665" t="s">
        <v>769</v>
      </c>
      <c r="J929" s="663" t="s">
        <v>1314</v>
      </c>
      <c r="K929" s="666">
        <v>16.649999999999999</v>
      </c>
      <c r="L929" s="483">
        <v>1</v>
      </c>
      <c r="M929" s="483">
        <v>1</v>
      </c>
      <c r="N929" s="667"/>
      <c r="O929" s="667"/>
      <c r="P929" s="670">
        <v>104</v>
      </c>
      <c r="Q929" s="670"/>
      <c r="R929" s="161"/>
      <c r="S929" s="161"/>
      <c r="T929" s="162" t="e">
        <f t="shared" si="346"/>
        <v>#DIV/0!</v>
      </c>
      <c r="U929" s="162">
        <f t="shared" si="347"/>
        <v>0</v>
      </c>
      <c r="V929" s="162">
        <f t="shared" si="348"/>
        <v>0</v>
      </c>
      <c r="W929" s="162">
        <f t="shared" si="349"/>
        <v>0</v>
      </c>
      <c r="X929" s="163">
        <f>IF(P929="nio",0,IF(P929&gt;0,VLOOKUP(I929,'3-Productie normen'!A:N,VLOOKUP(P929,'3-Productie normen'!Q:R,2,FALSE),FALSE)))</f>
        <v>0</v>
      </c>
      <c r="Y929" s="163">
        <f t="shared" si="350"/>
        <v>0</v>
      </c>
      <c r="Z929" s="163">
        <f t="shared" si="351"/>
        <v>0</v>
      </c>
      <c r="AA929" s="163">
        <f t="shared" si="352"/>
        <v>0</v>
      </c>
      <c r="AB929" s="164" t="str">
        <f>VLOOKUP(I929,'3-Productie normen'!A:N,10,FALSE)</f>
        <v>B</v>
      </c>
      <c r="AC929" s="164"/>
      <c r="AE929" s="128">
        <f t="shared" si="353"/>
        <v>1731.6</v>
      </c>
    </row>
    <row r="930" spans="1:31" ht="14.1" customHeight="1">
      <c r="A930" s="145">
        <v>932</v>
      </c>
      <c r="B930" s="662" t="s">
        <v>1241</v>
      </c>
      <c r="C930" s="663">
        <v>1</v>
      </c>
      <c r="D930" s="664" t="s">
        <v>1046</v>
      </c>
      <c r="E930" s="663" t="s">
        <v>315</v>
      </c>
      <c r="F930" s="663" t="s">
        <v>315</v>
      </c>
      <c r="G930" s="662">
        <v>40531012</v>
      </c>
      <c r="H930" s="662" t="s">
        <v>829</v>
      </c>
      <c r="I930" s="665" t="s">
        <v>769</v>
      </c>
      <c r="J930" s="663" t="s">
        <v>1314</v>
      </c>
      <c r="K930" s="666">
        <v>16.649999999999999</v>
      </c>
      <c r="L930" s="483">
        <v>1</v>
      </c>
      <c r="M930" s="483">
        <v>1</v>
      </c>
      <c r="N930" s="667"/>
      <c r="O930" s="667"/>
      <c r="P930" s="670">
        <v>104</v>
      </c>
      <c r="Q930" s="670"/>
      <c r="R930" s="161"/>
      <c r="S930" s="161"/>
      <c r="T930" s="162" t="e">
        <f t="shared" si="346"/>
        <v>#DIV/0!</v>
      </c>
      <c r="U930" s="162">
        <f t="shared" si="347"/>
        <v>0</v>
      </c>
      <c r="V930" s="162">
        <f t="shared" si="348"/>
        <v>0</v>
      </c>
      <c r="W930" s="162">
        <f t="shared" si="349"/>
        <v>0</v>
      </c>
      <c r="X930" s="163">
        <f>IF(P930="nio",0,IF(P930&gt;0,VLOOKUP(I930,'3-Productie normen'!A:N,VLOOKUP(P930,'3-Productie normen'!Q:R,2,FALSE),FALSE)))</f>
        <v>0</v>
      </c>
      <c r="Y930" s="163">
        <f t="shared" si="350"/>
        <v>0</v>
      </c>
      <c r="Z930" s="163">
        <f t="shared" si="351"/>
        <v>0</v>
      </c>
      <c r="AA930" s="163">
        <f t="shared" si="352"/>
        <v>0</v>
      </c>
      <c r="AB930" s="164" t="str">
        <f>VLOOKUP(I930,'3-Productie normen'!A:N,10,FALSE)</f>
        <v>B</v>
      </c>
      <c r="AC930" s="164"/>
      <c r="AE930" s="128">
        <f t="shared" si="353"/>
        <v>1731.6</v>
      </c>
    </row>
    <row r="931" spans="1:31" ht="14.1" customHeight="1">
      <c r="A931" s="145">
        <v>933</v>
      </c>
      <c r="B931" s="662" t="s">
        <v>1241</v>
      </c>
      <c r="C931" s="663">
        <v>1</v>
      </c>
      <c r="D931" s="664" t="s">
        <v>1047</v>
      </c>
      <c r="E931" s="663" t="s">
        <v>315</v>
      </c>
      <c r="F931" s="663" t="s">
        <v>315</v>
      </c>
      <c r="G931" s="662">
        <v>40531012</v>
      </c>
      <c r="H931" s="662" t="s">
        <v>829</v>
      </c>
      <c r="I931" s="665" t="s">
        <v>769</v>
      </c>
      <c r="J931" s="663" t="s">
        <v>1314</v>
      </c>
      <c r="K931" s="666">
        <v>16.649999999999999</v>
      </c>
      <c r="L931" s="483">
        <v>1</v>
      </c>
      <c r="M931" s="483">
        <v>1</v>
      </c>
      <c r="N931" s="667"/>
      <c r="O931" s="667"/>
      <c r="P931" s="670">
        <v>104</v>
      </c>
      <c r="Q931" s="670"/>
      <c r="R931" s="161"/>
      <c r="S931" s="161"/>
      <c r="T931" s="162" t="e">
        <f t="shared" si="346"/>
        <v>#DIV/0!</v>
      </c>
      <c r="U931" s="162">
        <f t="shared" si="347"/>
        <v>0</v>
      </c>
      <c r="V931" s="162">
        <f t="shared" si="348"/>
        <v>0</v>
      </c>
      <c r="W931" s="162">
        <f t="shared" si="349"/>
        <v>0</v>
      </c>
      <c r="X931" s="163">
        <f>IF(P931="nio",0,IF(P931&gt;0,VLOOKUP(I931,'3-Productie normen'!A:N,VLOOKUP(P931,'3-Productie normen'!Q:R,2,FALSE),FALSE)))</f>
        <v>0</v>
      </c>
      <c r="Y931" s="163">
        <f t="shared" si="350"/>
        <v>0</v>
      </c>
      <c r="Z931" s="163">
        <f t="shared" si="351"/>
        <v>0</v>
      </c>
      <c r="AA931" s="163">
        <f t="shared" si="352"/>
        <v>0</v>
      </c>
      <c r="AB931" s="164" t="str">
        <f>VLOOKUP(I931,'3-Productie normen'!A:N,10,FALSE)</f>
        <v>B</v>
      </c>
      <c r="AC931" s="164"/>
      <c r="AE931" s="128">
        <f t="shared" si="353"/>
        <v>1731.6</v>
      </c>
    </row>
    <row r="932" spans="1:31" ht="14.1" customHeight="1">
      <c r="A932" s="145">
        <v>934</v>
      </c>
      <c r="B932" s="662" t="s">
        <v>1241</v>
      </c>
      <c r="C932" s="663">
        <v>1</v>
      </c>
      <c r="D932" s="664" t="s">
        <v>720</v>
      </c>
      <c r="E932" s="663" t="s">
        <v>315</v>
      </c>
      <c r="F932" s="663" t="s">
        <v>315</v>
      </c>
      <c r="G932" s="662">
        <v>40531012</v>
      </c>
      <c r="H932" s="662" t="s">
        <v>829</v>
      </c>
      <c r="I932" s="665" t="s">
        <v>769</v>
      </c>
      <c r="J932" s="663" t="s">
        <v>1314</v>
      </c>
      <c r="K932" s="666">
        <v>16.649999999999999</v>
      </c>
      <c r="L932" s="483">
        <v>1</v>
      </c>
      <c r="M932" s="483">
        <v>1</v>
      </c>
      <c r="N932" s="667"/>
      <c r="O932" s="667"/>
      <c r="P932" s="670">
        <v>104</v>
      </c>
      <c r="Q932" s="670"/>
      <c r="R932" s="161"/>
      <c r="S932" s="161"/>
      <c r="T932" s="162" t="e">
        <f t="shared" si="346"/>
        <v>#DIV/0!</v>
      </c>
      <c r="U932" s="162">
        <f t="shared" si="347"/>
        <v>0</v>
      </c>
      <c r="V932" s="162">
        <f t="shared" si="348"/>
        <v>0</v>
      </c>
      <c r="W932" s="162">
        <f t="shared" si="349"/>
        <v>0</v>
      </c>
      <c r="X932" s="163">
        <f>IF(P932="nio",0,IF(P932&gt;0,VLOOKUP(I932,'3-Productie normen'!A:N,VLOOKUP(P932,'3-Productie normen'!Q:R,2,FALSE),FALSE)))</f>
        <v>0</v>
      </c>
      <c r="Y932" s="163">
        <f t="shared" si="350"/>
        <v>0</v>
      </c>
      <c r="Z932" s="163">
        <f t="shared" si="351"/>
        <v>0</v>
      </c>
      <c r="AA932" s="163">
        <f t="shared" si="352"/>
        <v>0</v>
      </c>
      <c r="AB932" s="164" t="str">
        <f>VLOOKUP(I932,'3-Productie normen'!A:N,10,FALSE)</f>
        <v>B</v>
      </c>
      <c r="AC932" s="164"/>
      <c r="AE932" s="128">
        <f t="shared" si="353"/>
        <v>1731.6</v>
      </c>
    </row>
    <row r="933" spans="1:31" ht="14.1" customHeight="1">
      <c r="A933" s="145">
        <v>935</v>
      </c>
      <c r="B933" s="662" t="s">
        <v>1241</v>
      </c>
      <c r="C933" s="663">
        <v>1</v>
      </c>
      <c r="D933" s="664" t="s">
        <v>886</v>
      </c>
      <c r="E933" s="663" t="s">
        <v>315</v>
      </c>
      <c r="F933" s="663" t="s">
        <v>315</v>
      </c>
      <c r="G933" s="662">
        <v>40531012</v>
      </c>
      <c r="H933" s="662" t="s">
        <v>829</v>
      </c>
      <c r="I933" s="665" t="s">
        <v>769</v>
      </c>
      <c r="J933" s="663" t="s">
        <v>1314</v>
      </c>
      <c r="K933" s="666">
        <v>16.649999999999999</v>
      </c>
      <c r="L933" s="483">
        <v>1</v>
      </c>
      <c r="M933" s="483">
        <v>1</v>
      </c>
      <c r="N933" s="667"/>
      <c r="O933" s="667"/>
      <c r="P933" s="670">
        <v>104</v>
      </c>
      <c r="Q933" s="670"/>
      <c r="R933" s="161"/>
      <c r="S933" s="161"/>
      <c r="T933" s="162" t="e">
        <f t="shared" si="346"/>
        <v>#DIV/0!</v>
      </c>
      <c r="U933" s="162">
        <f t="shared" si="347"/>
        <v>0</v>
      </c>
      <c r="V933" s="162">
        <f t="shared" si="348"/>
        <v>0</v>
      </c>
      <c r="W933" s="162">
        <f t="shared" si="349"/>
        <v>0</v>
      </c>
      <c r="X933" s="163">
        <f>IF(P933="nio",0,IF(P933&gt;0,VLOOKUP(I933,'3-Productie normen'!A:N,VLOOKUP(P933,'3-Productie normen'!Q:R,2,FALSE),FALSE)))</f>
        <v>0</v>
      </c>
      <c r="Y933" s="163">
        <f t="shared" si="350"/>
        <v>0</v>
      </c>
      <c r="Z933" s="163">
        <f t="shared" si="351"/>
        <v>0</v>
      </c>
      <c r="AA933" s="163">
        <f t="shared" si="352"/>
        <v>0</v>
      </c>
      <c r="AB933" s="164" t="str">
        <f>VLOOKUP(I933,'3-Productie normen'!A:N,10,FALSE)</f>
        <v>B</v>
      </c>
      <c r="AC933" s="164"/>
      <c r="AE933" s="128">
        <f t="shared" si="353"/>
        <v>1731.6</v>
      </c>
    </row>
    <row r="934" spans="1:31" ht="14.1" customHeight="1">
      <c r="A934" s="145">
        <v>936</v>
      </c>
      <c r="B934" s="662" t="s">
        <v>1241</v>
      </c>
      <c r="C934" s="663">
        <v>1</v>
      </c>
      <c r="D934" s="664" t="s">
        <v>721</v>
      </c>
      <c r="E934" s="663" t="s">
        <v>315</v>
      </c>
      <c r="F934" s="663" t="s">
        <v>315</v>
      </c>
      <c r="G934" s="662">
        <v>40531012</v>
      </c>
      <c r="H934" s="662" t="s">
        <v>829</v>
      </c>
      <c r="I934" s="665" t="s">
        <v>769</v>
      </c>
      <c r="J934" s="663" t="s">
        <v>1314</v>
      </c>
      <c r="K934" s="666">
        <v>16.649999999999999</v>
      </c>
      <c r="L934" s="483">
        <v>1</v>
      </c>
      <c r="M934" s="483">
        <v>1</v>
      </c>
      <c r="N934" s="667"/>
      <c r="O934" s="667"/>
      <c r="P934" s="670">
        <v>104</v>
      </c>
      <c r="Q934" s="670"/>
      <c r="R934" s="161"/>
      <c r="S934" s="161"/>
      <c r="T934" s="162" t="e">
        <f t="shared" si="346"/>
        <v>#DIV/0!</v>
      </c>
      <c r="U934" s="162">
        <f t="shared" si="347"/>
        <v>0</v>
      </c>
      <c r="V934" s="162">
        <f t="shared" si="348"/>
        <v>0</v>
      </c>
      <c r="W934" s="162">
        <f t="shared" si="349"/>
        <v>0</v>
      </c>
      <c r="X934" s="163">
        <f>IF(P934="nio",0,IF(P934&gt;0,VLOOKUP(I934,'3-Productie normen'!A:N,VLOOKUP(P934,'3-Productie normen'!Q:R,2,FALSE),FALSE)))</f>
        <v>0</v>
      </c>
      <c r="Y934" s="163">
        <f t="shared" si="350"/>
        <v>0</v>
      </c>
      <c r="Z934" s="163">
        <f t="shared" si="351"/>
        <v>0</v>
      </c>
      <c r="AA934" s="163">
        <f t="shared" si="352"/>
        <v>0</v>
      </c>
      <c r="AB934" s="164" t="str">
        <f>VLOOKUP(I934,'3-Productie normen'!A:N,10,FALSE)</f>
        <v>B</v>
      </c>
      <c r="AC934" s="164"/>
      <c r="AE934" s="128">
        <f t="shared" si="353"/>
        <v>1731.6</v>
      </c>
    </row>
    <row r="935" spans="1:31" ht="14.1" customHeight="1">
      <c r="A935" s="145">
        <v>937</v>
      </c>
      <c r="B935" s="662" t="s">
        <v>1241</v>
      </c>
      <c r="C935" s="663">
        <v>1</v>
      </c>
      <c r="D935" s="664" t="s">
        <v>888</v>
      </c>
      <c r="E935" s="663" t="s">
        <v>315</v>
      </c>
      <c r="F935" s="663" t="s">
        <v>315</v>
      </c>
      <c r="G935" s="662">
        <v>40531012</v>
      </c>
      <c r="H935" s="662" t="s">
        <v>829</v>
      </c>
      <c r="I935" s="665" t="s">
        <v>769</v>
      </c>
      <c r="J935" s="663" t="s">
        <v>1314</v>
      </c>
      <c r="K935" s="666">
        <v>16.649999999999999</v>
      </c>
      <c r="L935" s="483">
        <v>1</v>
      </c>
      <c r="M935" s="483">
        <v>1</v>
      </c>
      <c r="N935" s="667"/>
      <c r="O935" s="667"/>
      <c r="P935" s="670">
        <v>104</v>
      </c>
      <c r="Q935" s="670"/>
      <c r="R935" s="161"/>
      <c r="S935" s="161"/>
      <c r="T935" s="162" t="e">
        <f t="shared" si="346"/>
        <v>#DIV/0!</v>
      </c>
      <c r="U935" s="162">
        <f t="shared" si="347"/>
        <v>0</v>
      </c>
      <c r="V935" s="162">
        <f t="shared" si="348"/>
        <v>0</v>
      </c>
      <c r="W935" s="162">
        <f t="shared" si="349"/>
        <v>0</v>
      </c>
      <c r="X935" s="163">
        <f>IF(P935="nio",0,IF(P935&gt;0,VLOOKUP(I935,'3-Productie normen'!A:N,VLOOKUP(P935,'3-Productie normen'!Q:R,2,FALSE),FALSE)))</f>
        <v>0</v>
      </c>
      <c r="Y935" s="163">
        <f t="shared" si="350"/>
        <v>0</v>
      </c>
      <c r="Z935" s="163">
        <f t="shared" si="351"/>
        <v>0</v>
      </c>
      <c r="AA935" s="163">
        <f t="shared" si="352"/>
        <v>0</v>
      </c>
      <c r="AB935" s="164" t="str">
        <f>VLOOKUP(I935,'3-Productie normen'!A:N,10,FALSE)</f>
        <v>B</v>
      </c>
      <c r="AC935" s="164"/>
      <c r="AE935" s="128">
        <f t="shared" si="353"/>
        <v>1731.6</v>
      </c>
    </row>
    <row r="936" spans="1:31" ht="14.1" customHeight="1">
      <c r="A936" s="145">
        <v>938</v>
      </c>
      <c r="B936" s="662" t="s">
        <v>1241</v>
      </c>
      <c r="C936" s="663">
        <v>1</v>
      </c>
      <c r="D936" s="664" t="s">
        <v>890</v>
      </c>
      <c r="E936" s="663" t="s">
        <v>315</v>
      </c>
      <c r="F936" s="663" t="s">
        <v>315</v>
      </c>
      <c r="G936" s="662">
        <v>40531012</v>
      </c>
      <c r="H936" s="662" t="s">
        <v>829</v>
      </c>
      <c r="I936" s="665" t="s">
        <v>769</v>
      </c>
      <c r="J936" s="663" t="s">
        <v>1314</v>
      </c>
      <c r="K936" s="666">
        <v>16.649999999999999</v>
      </c>
      <c r="L936" s="483">
        <v>1</v>
      </c>
      <c r="M936" s="483">
        <v>1</v>
      </c>
      <c r="N936" s="667"/>
      <c r="O936" s="667"/>
      <c r="P936" s="670">
        <v>104</v>
      </c>
      <c r="Q936" s="670"/>
      <c r="R936" s="161"/>
      <c r="S936" s="161"/>
      <c r="T936" s="162" t="e">
        <f t="shared" si="346"/>
        <v>#DIV/0!</v>
      </c>
      <c r="U936" s="162">
        <f t="shared" si="347"/>
        <v>0</v>
      </c>
      <c r="V936" s="162">
        <f t="shared" si="348"/>
        <v>0</v>
      </c>
      <c r="W936" s="162">
        <f t="shared" si="349"/>
        <v>0</v>
      </c>
      <c r="X936" s="163">
        <f>IF(P936="nio",0,IF(P936&gt;0,VLOOKUP(I936,'3-Productie normen'!A:N,VLOOKUP(P936,'3-Productie normen'!Q:R,2,FALSE),FALSE)))</f>
        <v>0</v>
      </c>
      <c r="Y936" s="163">
        <f t="shared" si="350"/>
        <v>0</v>
      </c>
      <c r="Z936" s="163">
        <f t="shared" si="351"/>
        <v>0</v>
      </c>
      <c r="AA936" s="163">
        <f t="shared" si="352"/>
        <v>0</v>
      </c>
      <c r="AB936" s="164" t="str">
        <f>VLOOKUP(I936,'3-Productie normen'!A:N,10,FALSE)</f>
        <v>B</v>
      </c>
      <c r="AC936" s="164"/>
      <c r="AE936" s="128">
        <f t="shared" si="353"/>
        <v>1731.6</v>
      </c>
    </row>
    <row r="937" spans="1:31" ht="14.1" customHeight="1">
      <c r="A937" s="145">
        <v>939</v>
      </c>
      <c r="B937" s="662" t="s">
        <v>1241</v>
      </c>
      <c r="C937" s="663">
        <v>1</v>
      </c>
      <c r="D937" s="664" t="s">
        <v>722</v>
      </c>
      <c r="E937" s="663" t="s">
        <v>315</v>
      </c>
      <c r="F937" s="663" t="s">
        <v>1019</v>
      </c>
      <c r="G937" s="662">
        <v>2140861</v>
      </c>
      <c r="H937" s="662" t="s">
        <v>1020</v>
      </c>
      <c r="I937" s="665" t="s">
        <v>774</v>
      </c>
      <c r="J937" s="663" t="s">
        <v>1314</v>
      </c>
      <c r="K937" s="666">
        <v>33.520000000000003</v>
      </c>
      <c r="L937" s="483">
        <v>1</v>
      </c>
      <c r="M937" s="483">
        <v>1</v>
      </c>
      <c r="N937" s="667"/>
      <c r="O937" s="667"/>
      <c r="P937" s="670">
        <v>255</v>
      </c>
      <c r="Q937" s="670"/>
      <c r="R937" s="161"/>
      <c r="S937" s="161"/>
      <c r="T937" s="162" t="e">
        <f t="shared" si="346"/>
        <v>#DIV/0!</v>
      </c>
      <c r="U937" s="162">
        <f t="shared" si="347"/>
        <v>0</v>
      </c>
      <c r="V937" s="162">
        <f t="shared" si="348"/>
        <v>0</v>
      </c>
      <c r="W937" s="162">
        <f t="shared" si="349"/>
        <v>0</v>
      </c>
      <c r="X937" s="163">
        <f>IF(P937="nio",0,IF(P937&gt;0,VLOOKUP(I937,'3-Productie normen'!A:N,VLOOKUP(P937,'3-Productie normen'!Q:R,2,FALSE),FALSE)))</f>
        <v>0</v>
      </c>
      <c r="Y937" s="163">
        <f t="shared" si="350"/>
        <v>0</v>
      </c>
      <c r="Z937" s="163">
        <f t="shared" si="351"/>
        <v>0</v>
      </c>
      <c r="AA937" s="163">
        <f t="shared" si="352"/>
        <v>0</v>
      </c>
      <c r="AB937" s="164" t="str">
        <f>VLOOKUP(I937,'3-Productie normen'!A:N,10,FALSE)</f>
        <v>B</v>
      </c>
      <c r="AC937" s="164"/>
      <c r="AE937" s="128">
        <f t="shared" si="353"/>
        <v>8547.6</v>
      </c>
    </row>
    <row r="938" spans="1:31" ht="14.1" customHeight="1">
      <c r="A938" s="145">
        <v>940</v>
      </c>
      <c r="B938" s="662" t="s">
        <v>1241</v>
      </c>
      <c r="C938" s="663">
        <v>1</v>
      </c>
      <c r="D938" s="664" t="s">
        <v>1048</v>
      </c>
      <c r="E938" s="663" t="s">
        <v>315</v>
      </c>
      <c r="F938" s="663" t="s">
        <v>315</v>
      </c>
      <c r="G938" s="662">
        <v>40531012</v>
      </c>
      <c r="H938" s="662" t="s">
        <v>829</v>
      </c>
      <c r="I938" s="665" t="s">
        <v>769</v>
      </c>
      <c r="J938" s="663" t="s">
        <v>1314</v>
      </c>
      <c r="K938" s="666">
        <v>16.37</v>
      </c>
      <c r="L938" s="483">
        <v>1</v>
      </c>
      <c r="M938" s="483">
        <v>1</v>
      </c>
      <c r="N938" s="667"/>
      <c r="O938" s="667"/>
      <c r="P938" s="670">
        <v>104</v>
      </c>
      <c r="Q938" s="670"/>
      <c r="R938" s="161"/>
      <c r="S938" s="161"/>
      <c r="T938" s="162" t="e">
        <f t="shared" si="346"/>
        <v>#DIV/0!</v>
      </c>
      <c r="U938" s="162">
        <f t="shared" si="347"/>
        <v>0</v>
      </c>
      <c r="V938" s="162">
        <f t="shared" si="348"/>
        <v>0</v>
      </c>
      <c r="W938" s="162">
        <f t="shared" si="349"/>
        <v>0</v>
      </c>
      <c r="X938" s="163">
        <f>IF(P938="nio",0,IF(P938&gt;0,VLOOKUP(I938,'3-Productie normen'!A:N,VLOOKUP(P938,'3-Productie normen'!Q:R,2,FALSE),FALSE)))</f>
        <v>0</v>
      </c>
      <c r="Y938" s="163">
        <f t="shared" si="350"/>
        <v>0</v>
      </c>
      <c r="Z938" s="163">
        <f t="shared" si="351"/>
        <v>0</v>
      </c>
      <c r="AA938" s="163">
        <f t="shared" si="352"/>
        <v>0</v>
      </c>
      <c r="AB938" s="164" t="str">
        <f>VLOOKUP(I938,'3-Productie normen'!A:N,10,FALSE)</f>
        <v>B</v>
      </c>
      <c r="AC938" s="164"/>
      <c r="AE938" s="128">
        <f t="shared" si="353"/>
        <v>1702.48</v>
      </c>
    </row>
    <row r="939" spans="1:31" ht="14.1" customHeight="1">
      <c r="A939" s="145">
        <v>941</v>
      </c>
      <c r="B939" s="662" t="s">
        <v>1241</v>
      </c>
      <c r="C939" s="663">
        <v>1</v>
      </c>
      <c r="D939" s="664" t="s">
        <v>1049</v>
      </c>
      <c r="E939" s="663" t="s">
        <v>315</v>
      </c>
      <c r="F939" s="663" t="s">
        <v>315</v>
      </c>
      <c r="G939" s="662">
        <v>40531012</v>
      </c>
      <c r="H939" s="662" t="s">
        <v>829</v>
      </c>
      <c r="I939" s="665" t="s">
        <v>769</v>
      </c>
      <c r="J939" s="663" t="s">
        <v>1314</v>
      </c>
      <c r="K939" s="666">
        <v>16.649999999999999</v>
      </c>
      <c r="L939" s="483">
        <v>1</v>
      </c>
      <c r="M939" s="483">
        <v>1</v>
      </c>
      <c r="N939" s="667"/>
      <c r="O939" s="667"/>
      <c r="P939" s="670">
        <v>104</v>
      </c>
      <c r="Q939" s="670"/>
      <c r="R939" s="161"/>
      <c r="S939" s="161"/>
      <c r="T939" s="162" t="e">
        <f t="shared" si="346"/>
        <v>#DIV/0!</v>
      </c>
      <c r="U939" s="162">
        <f t="shared" si="347"/>
        <v>0</v>
      </c>
      <c r="V939" s="162">
        <f t="shared" si="348"/>
        <v>0</v>
      </c>
      <c r="W939" s="162">
        <f t="shared" si="349"/>
        <v>0</v>
      </c>
      <c r="X939" s="163">
        <f>IF(P939="nio",0,IF(P939&gt;0,VLOOKUP(I939,'3-Productie normen'!A:N,VLOOKUP(P939,'3-Productie normen'!Q:R,2,FALSE),FALSE)))</f>
        <v>0</v>
      </c>
      <c r="Y939" s="163">
        <f t="shared" si="350"/>
        <v>0</v>
      </c>
      <c r="Z939" s="163">
        <f t="shared" si="351"/>
        <v>0</v>
      </c>
      <c r="AA939" s="163">
        <f t="shared" si="352"/>
        <v>0</v>
      </c>
      <c r="AB939" s="164" t="str">
        <f>VLOOKUP(I939,'3-Productie normen'!A:N,10,FALSE)</f>
        <v>B</v>
      </c>
      <c r="AC939" s="164"/>
      <c r="AE939" s="128">
        <f t="shared" si="353"/>
        <v>1731.6</v>
      </c>
    </row>
    <row r="940" spans="1:31" ht="14.1" customHeight="1">
      <c r="A940" s="145">
        <v>942</v>
      </c>
      <c r="B940" s="662" t="s">
        <v>1241</v>
      </c>
      <c r="C940" s="663">
        <v>1</v>
      </c>
      <c r="D940" s="664" t="s">
        <v>723</v>
      </c>
      <c r="E940" s="663" t="s">
        <v>315</v>
      </c>
      <c r="F940" s="663" t="s">
        <v>315</v>
      </c>
      <c r="G940" s="662">
        <v>40531012</v>
      </c>
      <c r="H940" s="662" t="s">
        <v>829</v>
      </c>
      <c r="I940" s="665" t="s">
        <v>769</v>
      </c>
      <c r="J940" s="663" t="s">
        <v>1314</v>
      </c>
      <c r="K940" s="666">
        <v>16.649999999999999</v>
      </c>
      <c r="L940" s="483">
        <v>1</v>
      </c>
      <c r="M940" s="483">
        <v>1</v>
      </c>
      <c r="N940" s="667"/>
      <c r="O940" s="667"/>
      <c r="P940" s="670">
        <v>104</v>
      </c>
      <c r="Q940" s="670"/>
      <c r="R940" s="161"/>
      <c r="S940" s="161"/>
      <c r="T940" s="162" t="e">
        <f t="shared" si="346"/>
        <v>#DIV/0!</v>
      </c>
      <c r="U940" s="162">
        <f t="shared" si="347"/>
        <v>0</v>
      </c>
      <c r="V940" s="162">
        <f t="shared" si="348"/>
        <v>0</v>
      </c>
      <c r="W940" s="162">
        <f t="shared" si="349"/>
        <v>0</v>
      </c>
      <c r="X940" s="163">
        <f>IF(P940="nio",0,IF(P940&gt;0,VLOOKUP(I940,'3-Productie normen'!A:N,VLOOKUP(P940,'3-Productie normen'!Q:R,2,FALSE),FALSE)))</f>
        <v>0</v>
      </c>
      <c r="Y940" s="163">
        <f t="shared" si="350"/>
        <v>0</v>
      </c>
      <c r="Z940" s="163">
        <f t="shared" si="351"/>
        <v>0</v>
      </c>
      <c r="AA940" s="163">
        <f t="shared" si="352"/>
        <v>0</v>
      </c>
      <c r="AB940" s="164" t="str">
        <f>VLOOKUP(I940,'3-Productie normen'!A:N,10,FALSE)</f>
        <v>B</v>
      </c>
      <c r="AC940" s="164"/>
      <c r="AE940" s="128">
        <f t="shared" si="353"/>
        <v>1731.6</v>
      </c>
    </row>
    <row r="941" spans="1:31" ht="14.1" customHeight="1">
      <c r="A941" s="145">
        <v>943</v>
      </c>
      <c r="B941" s="662" t="s">
        <v>1241</v>
      </c>
      <c r="C941" s="663">
        <v>1</v>
      </c>
      <c r="D941" s="664" t="s">
        <v>1050</v>
      </c>
      <c r="E941" s="663" t="s">
        <v>315</v>
      </c>
      <c r="F941" s="663" t="s">
        <v>315</v>
      </c>
      <c r="G941" s="662">
        <v>40531012</v>
      </c>
      <c r="H941" s="662" t="s">
        <v>829</v>
      </c>
      <c r="I941" s="665" t="s">
        <v>769</v>
      </c>
      <c r="J941" s="663" t="s">
        <v>1314</v>
      </c>
      <c r="K941" s="666">
        <v>16.649999999999999</v>
      </c>
      <c r="L941" s="483">
        <v>1</v>
      </c>
      <c r="M941" s="483">
        <v>1</v>
      </c>
      <c r="N941" s="667"/>
      <c r="O941" s="667"/>
      <c r="P941" s="670">
        <v>104</v>
      </c>
      <c r="Q941" s="670"/>
      <c r="R941" s="161"/>
      <c r="S941" s="161"/>
      <c r="T941" s="162" t="e">
        <f t="shared" si="346"/>
        <v>#DIV/0!</v>
      </c>
      <c r="U941" s="162">
        <f t="shared" si="347"/>
        <v>0</v>
      </c>
      <c r="V941" s="162">
        <f t="shared" si="348"/>
        <v>0</v>
      </c>
      <c r="W941" s="162">
        <f t="shared" si="349"/>
        <v>0</v>
      </c>
      <c r="X941" s="163">
        <f>IF(P941="nio",0,IF(P941&gt;0,VLOOKUP(I941,'3-Productie normen'!A:N,VLOOKUP(P941,'3-Productie normen'!Q:R,2,FALSE),FALSE)))</f>
        <v>0</v>
      </c>
      <c r="Y941" s="163">
        <f t="shared" si="350"/>
        <v>0</v>
      </c>
      <c r="Z941" s="163">
        <f t="shared" si="351"/>
        <v>0</v>
      </c>
      <c r="AA941" s="163">
        <f t="shared" si="352"/>
        <v>0</v>
      </c>
      <c r="AB941" s="164" t="str">
        <f>VLOOKUP(I941,'3-Productie normen'!A:N,10,FALSE)</f>
        <v>B</v>
      </c>
      <c r="AC941" s="164"/>
      <c r="AE941" s="128">
        <f t="shared" si="353"/>
        <v>1731.6</v>
      </c>
    </row>
    <row r="942" spans="1:31" ht="14.1" customHeight="1">
      <c r="A942" s="145">
        <v>944</v>
      </c>
      <c r="B942" s="662" t="s">
        <v>1241</v>
      </c>
      <c r="C942" s="663">
        <v>1</v>
      </c>
      <c r="D942" s="664" t="s">
        <v>724</v>
      </c>
      <c r="E942" s="663" t="s">
        <v>315</v>
      </c>
      <c r="F942" s="663" t="s">
        <v>315</v>
      </c>
      <c r="G942" s="662">
        <v>40531012</v>
      </c>
      <c r="H942" s="662" t="s">
        <v>829</v>
      </c>
      <c r="I942" s="665" t="s">
        <v>769</v>
      </c>
      <c r="J942" s="663" t="s">
        <v>1314</v>
      </c>
      <c r="K942" s="666">
        <v>16.649999999999999</v>
      </c>
      <c r="L942" s="483">
        <v>1</v>
      </c>
      <c r="M942" s="483">
        <v>1</v>
      </c>
      <c r="N942" s="667"/>
      <c r="O942" s="667"/>
      <c r="P942" s="670">
        <v>104</v>
      </c>
      <c r="Q942" s="670"/>
      <c r="R942" s="161"/>
      <c r="S942" s="161"/>
      <c r="T942" s="162" t="e">
        <f t="shared" si="346"/>
        <v>#DIV/0!</v>
      </c>
      <c r="U942" s="162">
        <f t="shared" si="347"/>
        <v>0</v>
      </c>
      <c r="V942" s="162">
        <f t="shared" si="348"/>
        <v>0</v>
      </c>
      <c r="W942" s="162">
        <f t="shared" si="349"/>
        <v>0</v>
      </c>
      <c r="X942" s="163">
        <f>IF(P942="nio",0,IF(P942&gt;0,VLOOKUP(I942,'3-Productie normen'!A:N,VLOOKUP(P942,'3-Productie normen'!Q:R,2,FALSE),FALSE)))</f>
        <v>0</v>
      </c>
      <c r="Y942" s="163">
        <f t="shared" si="350"/>
        <v>0</v>
      </c>
      <c r="Z942" s="163">
        <f t="shared" si="351"/>
        <v>0</v>
      </c>
      <c r="AA942" s="163">
        <f t="shared" si="352"/>
        <v>0</v>
      </c>
      <c r="AB942" s="164" t="str">
        <f>VLOOKUP(I942,'3-Productie normen'!A:N,10,FALSE)</f>
        <v>B</v>
      </c>
      <c r="AC942" s="164"/>
      <c r="AE942" s="128">
        <f t="shared" si="353"/>
        <v>1731.6</v>
      </c>
    </row>
    <row r="943" spans="1:31" ht="14.1" customHeight="1">
      <c r="A943" s="145">
        <v>945</v>
      </c>
      <c r="B943" s="662" t="s">
        <v>1241</v>
      </c>
      <c r="C943" s="663">
        <v>1</v>
      </c>
      <c r="D943" s="664" t="s">
        <v>725</v>
      </c>
      <c r="E943" s="663" t="s">
        <v>315</v>
      </c>
      <c r="F943" s="663" t="s">
        <v>315</v>
      </c>
      <c r="G943" s="662">
        <v>40531012</v>
      </c>
      <c r="H943" s="662" t="s">
        <v>829</v>
      </c>
      <c r="I943" s="665" t="s">
        <v>769</v>
      </c>
      <c r="J943" s="663" t="s">
        <v>1314</v>
      </c>
      <c r="K943" s="666">
        <v>16.649999999999999</v>
      </c>
      <c r="L943" s="483">
        <v>1</v>
      </c>
      <c r="M943" s="483">
        <v>1</v>
      </c>
      <c r="N943" s="667"/>
      <c r="O943" s="667"/>
      <c r="P943" s="670">
        <v>104</v>
      </c>
      <c r="Q943" s="670"/>
      <c r="R943" s="161"/>
      <c r="S943" s="161"/>
      <c r="T943" s="162" t="e">
        <f t="shared" si="346"/>
        <v>#DIV/0!</v>
      </c>
      <c r="U943" s="162">
        <f t="shared" si="347"/>
        <v>0</v>
      </c>
      <c r="V943" s="162">
        <f t="shared" si="348"/>
        <v>0</v>
      </c>
      <c r="W943" s="162">
        <f t="shared" si="349"/>
        <v>0</v>
      </c>
      <c r="X943" s="163">
        <f>IF(P943="nio",0,IF(P943&gt;0,VLOOKUP(I943,'3-Productie normen'!A:N,VLOOKUP(P943,'3-Productie normen'!Q:R,2,FALSE),FALSE)))</f>
        <v>0</v>
      </c>
      <c r="Y943" s="163">
        <f t="shared" si="350"/>
        <v>0</v>
      </c>
      <c r="Z943" s="163">
        <f t="shared" si="351"/>
        <v>0</v>
      </c>
      <c r="AA943" s="163">
        <f t="shared" si="352"/>
        <v>0</v>
      </c>
      <c r="AB943" s="164" t="str">
        <f>VLOOKUP(I943,'3-Productie normen'!A:N,10,FALSE)</f>
        <v>B</v>
      </c>
      <c r="AC943" s="164"/>
      <c r="AE943" s="128">
        <f t="shared" si="353"/>
        <v>1731.6</v>
      </c>
    </row>
    <row r="944" spans="1:31" ht="14.1" customHeight="1">
      <c r="A944" s="145">
        <v>946</v>
      </c>
      <c r="B944" s="662" t="s">
        <v>1241</v>
      </c>
      <c r="C944" s="663">
        <v>1</v>
      </c>
      <c r="D944" s="664" t="s">
        <v>728</v>
      </c>
      <c r="E944" s="663" t="s">
        <v>315</v>
      </c>
      <c r="F944" s="663" t="s">
        <v>315</v>
      </c>
      <c r="G944" s="662">
        <v>40531012</v>
      </c>
      <c r="H944" s="662" t="s">
        <v>829</v>
      </c>
      <c r="I944" s="665" t="s">
        <v>769</v>
      </c>
      <c r="J944" s="663" t="s">
        <v>1314</v>
      </c>
      <c r="K944" s="666">
        <v>16.649999999999999</v>
      </c>
      <c r="L944" s="483">
        <v>1</v>
      </c>
      <c r="M944" s="483">
        <v>1</v>
      </c>
      <c r="N944" s="667"/>
      <c r="O944" s="667"/>
      <c r="P944" s="670">
        <v>104</v>
      </c>
      <c r="Q944" s="670"/>
      <c r="R944" s="161"/>
      <c r="S944" s="161"/>
      <c r="T944" s="162" t="e">
        <f t="shared" si="346"/>
        <v>#DIV/0!</v>
      </c>
      <c r="U944" s="162">
        <f t="shared" si="347"/>
        <v>0</v>
      </c>
      <c r="V944" s="162">
        <f t="shared" si="348"/>
        <v>0</v>
      </c>
      <c r="W944" s="162">
        <f t="shared" si="349"/>
        <v>0</v>
      </c>
      <c r="X944" s="163">
        <f>IF(P944="nio",0,IF(P944&gt;0,VLOOKUP(I944,'3-Productie normen'!A:N,VLOOKUP(P944,'3-Productie normen'!Q:R,2,FALSE),FALSE)))</f>
        <v>0</v>
      </c>
      <c r="Y944" s="163">
        <f t="shared" si="350"/>
        <v>0</v>
      </c>
      <c r="Z944" s="163">
        <f t="shared" si="351"/>
        <v>0</v>
      </c>
      <c r="AA944" s="163">
        <f t="shared" si="352"/>
        <v>0</v>
      </c>
      <c r="AB944" s="164" t="str">
        <f>VLOOKUP(I944,'3-Productie normen'!A:N,10,FALSE)</f>
        <v>B</v>
      </c>
      <c r="AC944" s="164"/>
      <c r="AE944" s="128">
        <f t="shared" si="353"/>
        <v>1731.6</v>
      </c>
    </row>
    <row r="945" spans="1:31" ht="14.1" customHeight="1">
      <c r="A945" s="145">
        <v>947</v>
      </c>
      <c r="B945" s="662" t="s">
        <v>1241</v>
      </c>
      <c r="C945" s="663">
        <v>1</v>
      </c>
      <c r="D945" s="664" t="s">
        <v>892</v>
      </c>
      <c r="E945" s="663" t="s">
        <v>315</v>
      </c>
      <c r="F945" s="663" t="s">
        <v>315</v>
      </c>
      <c r="G945" s="662">
        <v>40531012</v>
      </c>
      <c r="H945" s="662" t="s">
        <v>829</v>
      </c>
      <c r="I945" s="665" t="s">
        <v>769</v>
      </c>
      <c r="J945" s="663" t="s">
        <v>1314</v>
      </c>
      <c r="K945" s="666">
        <v>16.649999999999999</v>
      </c>
      <c r="L945" s="483">
        <v>1</v>
      </c>
      <c r="M945" s="483">
        <v>1</v>
      </c>
      <c r="N945" s="667"/>
      <c r="O945" s="667"/>
      <c r="P945" s="670">
        <v>104</v>
      </c>
      <c r="Q945" s="670"/>
      <c r="R945" s="161"/>
      <c r="S945" s="161"/>
      <c r="T945" s="162" t="e">
        <f t="shared" si="346"/>
        <v>#DIV/0!</v>
      </c>
      <c r="U945" s="162">
        <f t="shared" si="347"/>
        <v>0</v>
      </c>
      <c r="V945" s="162">
        <f t="shared" si="348"/>
        <v>0</v>
      </c>
      <c r="W945" s="162">
        <f t="shared" si="349"/>
        <v>0</v>
      </c>
      <c r="X945" s="163">
        <f>IF(P945="nio",0,IF(P945&gt;0,VLOOKUP(I945,'3-Productie normen'!A:N,VLOOKUP(P945,'3-Productie normen'!Q:R,2,FALSE),FALSE)))</f>
        <v>0</v>
      </c>
      <c r="Y945" s="163">
        <f t="shared" si="350"/>
        <v>0</v>
      </c>
      <c r="Z945" s="163">
        <f t="shared" si="351"/>
        <v>0</v>
      </c>
      <c r="AA945" s="163">
        <f t="shared" si="352"/>
        <v>0</v>
      </c>
      <c r="AB945" s="164" t="str">
        <f>VLOOKUP(I945,'3-Productie normen'!A:N,10,FALSE)</f>
        <v>B</v>
      </c>
      <c r="AC945" s="164"/>
      <c r="AE945" s="128">
        <f t="shared" si="353"/>
        <v>1731.6</v>
      </c>
    </row>
    <row r="946" spans="1:31" ht="14.1" customHeight="1">
      <c r="A946" s="145">
        <v>948</v>
      </c>
      <c r="B946" s="662" t="s">
        <v>1241</v>
      </c>
      <c r="C946" s="663">
        <v>1</v>
      </c>
      <c r="D946" s="664" t="s">
        <v>1051</v>
      </c>
      <c r="E946" s="663" t="s">
        <v>315</v>
      </c>
      <c r="F946" s="663" t="s">
        <v>315</v>
      </c>
      <c r="G946" s="662">
        <v>40531012</v>
      </c>
      <c r="H946" s="662" t="s">
        <v>829</v>
      </c>
      <c r="I946" s="665" t="s">
        <v>769</v>
      </c>
      <c r="J946" s="663" t="s">
        <v>1314</v>
      </c>
      <c r="K946" s="666">
        <v>16.649999999999999</v>
      </c>
      <c r="L946" s="483">
        <v>1</v>
      </c>
      <c r="M946" s="483">
        <v>1</v>
      </c>
      <c r="N946" s="667"/>
      <c r="O946" s="667"/>
      <c r="P946" s="670">
        <v>104</v>
      </c>
      <c r="Q946" s="670"/>
      <c r="R946" s="161"/>
      <c r="S946" s="161"/>
      <c r="T946" s="162" t="e">
        <f t="shared" si="346"/>
        <v>#DIV/0!</v>
      </c>
      <c r="U946" s="162">
        <f t="shared" si="347"/>
        <v>0</v>
      </c>
      <c r="V946" s="162">
        <f t="shared" si="348"/>
        <v>0</v>
      </c>
      <c r="W946" s="162">
        <f t="shared" si="349"/>
        <v>0</v>
      </c>
      <c r="X946" s="163">
        <f>IF(P946="nio",0,IF(P946&gt;0,VLOOKUP(I946,'3-Productie normen'!A:N,VLOOKUP(P946,'3-Productie normen'!Q:R,2,FALSE),FALSE)))</f>
        <v>0</v>
      </c>
      <c r="Y946" s="163">
        <f t="shared" si="350"/>
        <v>0</v>
      </c>
      <c r="Z946" s="163">
        <f t="shared" si="351"/>
        <v>0</v>
      </c>
      <c r="AA946" s="163">
        <f t="shared" si="352"/>
        <v>0</v>
      </c>
      <c r="AB946" s="164" t="str">
        <f>VLOOKUP(I946,'3-Productie normen'!A:N,10,FALSE)</f>
        <v>B</v>
      </c>
      <c r="AC946" s="164"/>
      <c r="AE946" s="128">
        <f t="shared" si="353"/>
        <v>1731.6</v>
      </c>
    </row>
    <row r="947" spans="1:31" ht="14.1" customHeight="1">
      <c r="A947" s="145">
        <v>949</v>
      </c>
      <c r="B947" s="662" t="s">
        <v>1241</v>
      </c>
      <c r="C947" s="663">
        <v>1</v>
      </c>
      <c r="D947" s="664" t="s">
        <v>1052</v>
      </c>
      <c r="E947" s="663" t="s">
        <v>315</v>
      </c>
      <c r="F947" s="663" t="s">
        <v>315</v>
      </c>
      <c r="G947" s="662">
        <v>40531012</v>
      </c>
      <c r="H947" s="662" t="s">
        <v>829</v>
      </c>
      <c r="I947" s="665" t="s">
        <v>769</v>
      </c>
      <c r="J947" s="663" t="s">
        <v>1314</v>
      </c>
      <c r="K947" s="666">
        <v>15.56</v>
      </c>
      <c r="L947" s="483">
        <v>1</v>
      </c>
      <c r="M947" s="483">
        <v>1</v>
      </c>
      <c r="N947" s="667"/>
      <c r="O947" s="667"/>
      <c r="P947" s="670">
        <v>104</v>
      </c>
      <c r="Q947" s="670"/>
      <c r="R947" s="161"/>
      <c r="S947" s="161"/>
      <c r="T947" s="162" t="e">
        <f t="shared" si="346"/>
        <v>#DIV/0!</v>
      </c>
      <c r="U947" s="162">
        <f t="shared" si="347"/>
        <v>0</v>
      </c>
      <c r="V947" s="162">
        <f t="shared" si="348"/>
        <v>0</v>
      </c>
      <c r="W947" s="162">
        <f t="shared" si="349"/>
        <v>0</v>
      </c>
      <c r="X947" s="163">
        <f>IF(P947="nio",0,IF(P947&gt;0,VLOOKUP(I947,'3-Productie normen'!A:N,VLOOKUP(P947,'3-Productie normen'!Q:R,2,FALSE),FALSE)))</f>
        <v>0</v>
      </c>
      <c r="Y947" s="163">
        <f t="shared" si="350"/>
        <v>0</v>
      </c>
      <c r="Z947" s="163">
        <f t="shared" si="351"/>
        <v>0</v>
      </c>
      <c r="AA947" s="163">
        <f t="shared" si="352"/>
        <v>0</v>
      </c>
      <c r="AB947" s="164" t="str">
        <f>VLOOKUP(I947,'3-Productie normen'!A:N,10,FALSE)</f>
        <v>B</v>
      </c>
      <c r="AC947" s="164"/>
      <c r="AE947" s="128">
        <f t="shared" si="353"/>
        <v>1618.24</v>
      </c>
    </row>
    <row r="948" spans="1:31" ht="14.1" customHeight="1">
      <c r="A948" s="145">
        <v>950</v>
      </c>
      <c r="B948" s="662" t="s">
        <v>1241</v>
      </c>
      <c r="C948" s="663">
        <v>1</v>
      </c>
      <c r="D948" s="664" t="s">
        <v>1053</v>
      </c>
      <c r="E948" s="663" t="s">
        <v>806</v>
      </c>
      <c r="F948" s="663" t="s">
        <v>822</v>
      </c>
      <c r="G948" s="662">
        <v>2</v>
      </c>
      <c r="H948" s="662" t="s">
        <v>807</v>
      </c>
      <c r="I948" s="665" t="s">
        <v>17</v>
      </c>
      <c r="J948" s="663" t="s">
        <v>823</v>
      </c>
      <c r="K948" s="666">
        <v>16</v>
      </c>
      <c r="L948" s="483">
        <v>1</v>
      </c>
      <c r="M948" s="483">
        <v>1</v>
      </c>
      <c r="N948" s="667"/>
      <c r="O948" s="667"/>
      <c r="P948" s="670">
        <v>255</v>
      </c>
      <c r="Q948" s="670"/>
      <c r="R948" s="161"/>
      <c r="S948" s="161"/>
      <c r="T948" s="162" t="e">
        <f t="shared" si="346"/>
        <v>#DIV/0!</v>
      </c>
      <c r="U948" s="162">
        <f t="shared" si="347"/>
        <v>0</v>
      </c>
      <c r="V948" s="162">
        <f t="shared" si="348"/>
        <v>0</v>
      </c>
      <c r="W948" s="162">
        <f t="shared" si="349"/>
        <v>0</v>
      </c>
      <c r="X948" s="163">
        <f>IF(P948="nio",0,IF(P948&gt;0,VLOOKUP(I948,'3-Productie normen'!A:N,VLOOKUP(P948,'3-Productie normen'!Q:R,2,FALSE),FALSE)))</f>
        <v>0</v>
      </c>
      <c r="Y948" s="163">
        <f t="shared" si="350"/>
        <v>0</v>
      </c>
      <c r="Z948" s="163">
        <f t="shared" si="351"/>
        <v>0</v>
      </c>
      <c r="AA948" s="163">
        <f t="shared" si="352"/>
        <v>0</v>
      </c>
      <c r="AB948" s="164" t="str">
        <f>VLOOKUP(I948,'3-Productie normen'!A:N,10,FALSE)</f>
        <v>S</v>
      </c>
      <c r="AC948" s="164"/>
      <c r="AE948" s="128">
        <f t="shared" si="353"/>
        <v>4080</v>
      </c>
    </row>
    <row r="949" spans="1:31" ht="14.1" customHeight="1">
      <c r="A949" s="145">
        <v>951</v>
      </c>
      <c r="B949" s="662" t="s">
        <v>1241</v>
      </c>
      <c r="C949" s="663">
        <v>1</v>
      </c>
      <c r="D949" s="664" t="s">
        <v>1054</v>
      </c>
      <c r="E949" s="663" t="s">
        <v>806</v>
      </c>
      <c r="F949" s="663" t="s">
        <v>822</v>
      </c>
      <c r="G949" s="662">
        <v>2</v>
      </c>
      <c r="H949" s="662" t="s">
        <v>807</v>
      </c>
      <c r="I949" s="665" t="s">
        <v>17</v>
      </c>
      <c r="J949" s="663" t="s">
        <v>823</v>
      </c>
      <c r="K949" s="666">
        <v>1.35</v>
      </c>
      <c r="L949" s="483">
        <v>1</v>
      </c>
      <c r="M949" s="483">
        <v>1</v>
      </c>
      <c r="N949" s="667"/>
      <c r="O949" s="667"/>
      <c r="P949" s="670">
        <v>255</v>
      </c>
      <c r="Q949" s="670"/>
      <c r="R949" s="161"/>
      <c r="S949" s="161"/>
      <c r="T949" s="162" t="e">
        <f t="shared" si="346"/>
        <v>#DIV/0!</v>
      </c>
      <c r="U949" s="162">
        <f t="shared" si="347"/>
        <v>0</v>
      </c>
      <c r="V949" s="162">
        <f t="shared" si="348"/>
        <v>0</v>
      </c>
      <c r="W949" s="162">
        <f t="shared" si="349"/>
        <v>0</v>
      </c>
      <c r="X949" s="163">
        <f>IF(P949="nio",0,IF(P949&gt;0,VLOOKUP(I949,'3-Productie normen'!A:N,VLOOKUP(P949,'3-Productie normen'!Q:R,2,FALSE),FALSE)))</f>
        <v>0</v>
      </c>
      <c r="Y949" s="163">
        <f t="shared" si="350"/>
        <v>0</v>
      </c>
      <c r="Z949" s="163">
        <f t="shared" si="351"/>
        <v>0</v>
      </c>
      <c r="AA949" s="163">
        <f t="shared" si="352"/>
        <v>0</v>
      </c>
      <c r="AB949" s="164" t="str">
        <f>VLOOKUP(I949,'3-Productie normen'!A:N,10,FALSE)</f>
        <v>S</v>
      </c>
      <c r="AC949" s="164"/>
      <c r="AE949" s="128">
        <f t="shared" si="353"/>
        <v>344.25</v>
      </c>
    </row>
    <row r="950" spans="1:31" ht="14.1" customHeight="1">
      <c r="A950" s="145">
        <v>952</v>
      </c>
      <c r="B950" s="662" t="s">
        <v>1241</v>
      </c>
      <c r="C950" s="663">
        <v>1</v>
      </c>
      <c r="D950" s="664" t="s">
        <v>1055</v>
      </c>
      <c r="E950" s="663" t="s">
        <v>806</v>
      </c>
      <c r="F950" s="663" t="s">
        <v>822</v>
      </c>
      <c r="G950" s="662">
        <v>2</v>
      </c>
      <c r="H950" s="662" t="s">
        <v>807</v>
      </c>
      <c r="I950" s="665" t="s">
        <v>17</v>
      </c>
      <c r="J950" s="663" t="s">
        <v>823</v>
      </c>
      <c r="K950" s="666">
        <v>1.35</v>
      </c>
      <c r="L950" s="483">
        <v>1</v>
      </c>
      <c r="M950" s="483">
        <v>1</v>
      </c>
      <c r="N950" s="667"/>
      <c r="O950" s="667"/>
      <c r="P950" s="670">
        <v>255</v>
      </c>
      <c r="Q950" s="670"/>
      <c r="R950" s="161"/>
      <c r="S950" s="161"/>
      <c r="T950" s="162" t="e">
        <f t="shared" si="346"/>
        <v>#DIV/0!</v>
      </c>
      <c r="U950" s="162">
        <f t="shared" si="347"/>
        <v>0</v>
      </c>
      <c r="V950" s="162">
        <f t="shared" si="348"/>
        <v>0</v>
      </c>
      <c r="W950" s="162">
        <f t="shared" si="349"/>
        <v>0</v>
      </c>
      <c r="X950" s="163">
        <f>IF(P950="nio",0,IF(P950&gt;0,VLOOKUP(I950,'3-Productie normen'!A:N,VLOOKUP(P950,'3-Productie normen'!Q:R,2,FALSE),FALSE)))</f>
        <v>0</v>
      </c>
      <c r="Y950" s="163">
        <f t="shared" si="350"/>
        <v>0</v>
      </c>
      <c r="Z950" s="163">
        <f t="shared" si="351"/>
        <v>0</v>
      </c>
      <c r="AA950" s="163">
        <f t="shared" si="352"/>
        <v>0</v>
      </c>
      <c r="AB950" s="164" t="str">
        <f>VLOOKUP(I950,'3-Productie normen'!A:N,10,FALSE)</f>
        <v>S</v>
      </c>
      <c r="AC950" s="164"/>
      <c r="AE950" s="128">
        <f t="shared" si="353"/>
        <v>344.25</v>
      </c>
    </row>
    <row r="951" spans="1:31" ht="14.1" customHeight="1">
      <c r="A951" s="145">
        <v>953</v>
      </c>
      <c r="B951" s="662" t="s">
        <v>1241</v>
      </c>
      <c r="C951" s="663">
        <v>1</v>
      </c>
      <c r="D951" s="664" t="s">
        <v>1056</v>
      </c>
      <c r="E951" s="663" t="s">
        <v>806</v>
      </c>
      <c r="F951" s="663" t="s">
        <v>822</v>
      </c>
      <c r="G951" s="662">
        <v>2</v>
      </c>
      <c r="H951" s="662" t="s">
        <v>807</v>
      </c>
      <c r="I951" s="665" t="s">
        <v>17</v>
      </c>
      <c r="J951" s="663" t="s">
        <v>823</v>
      </c>
      <c r="K951" s="666">
        <v>1.35</v>
      </c>
      <c r="L951" s="483">
        <v>1</v>
      </c>
      <c r="M951" s="483">
        <v>1</v>
      </c>
      <c r="N951" s="667"/>
      <c r="O951" s="667"/>
      <c r="P951" s="670">
        <v>255</v>
      </c>
      <c r="Q951" s="670"/>
      <c r="R951" s="161"/>
      <c r="S951" s="161"/>
      <c r="T951" s="162" t="e">
        <f t="shared" si="346"/>
        <v>#DIV/0!</v>
      </c>
      <c r="U951" s="162">
        <f t="shared" si="347"/>
        <v>0</v>
      </c>
      <c r="V951" s="162">
        <f t="shared" si="348"/>
        <v>0</v>
      </c>
      <c r="W951" s="162">
        <f t="shared" si="349"/>
        <v>0</v>
      </c>
      <c r="X951" s="163">
        <f>IF(P951="nio",0,IF(P951&gt;0,VLOOKUP(I951,'3-Productie normen'!A:N,VLOOKUP(P951,'3-Productie normen'!Q:R,2,FALSE),FALSE)))</f>
        <v>0</v>
      </c>
      <c r="Y951" s="163">
        <f t="shared" si="350"/>
        <v>0</v>
      </c>
      <c r="Z951" s="163">
        <f t="shared" si="351"/>
        <v>0</v>
      </c>
      <c r="AA951" s="163">
        <f t="shared" si="352"/>
        <v>0</v>
      </c>
      <c r="AB951" s="164" t="str">
        <f>VLOOKUP(I951,'3-Productie normen'!A:N,10,FALSE)</f>
        <v>S</v>
      </c>
      <c r="AC951" s="164"/>
      <c r="AE951" s="128">
        <f t="shared" si="353"/>
        <v>344.25</v>
      </c>
    </row>
    <row r="952" spans="1:31" ht="14.1" customHeight="1">
      <c r="A952" s="145">
        <v>954</v>
      </c>
      <c r="B952" s="662" t="s">
        <v>1241</v>
      </c>
      <c r="C952" s="663">
        <v>1</v>
      </c>
      <c r="D952" s="664" t="s">
        <v>1057</v>
      </c>
      <c r="E952" s="663" t="s">
        <v>806</v>
      </c>
      <c r="F952" s="663" t="s">
        <v>822</v>
      </c>
      <c r="G952" s="662">
        <v>2</v>
      </c>
      <c r="H952" s="662" t="s">
        <v>807</v>
      </c>
      <c r="I952" s="665" t="s">
        <v>17</v>
      </c>
      <c r="J952" s="663" t="s">
        <v>823</v>
      </c>
      <c r="K952" s="666">
        <v>1.53</v>
      </c>
      <c r="L952" s="483">
        <v>1</v>
      </c>
      <c r="M952" s="483">
        <v>1</v>
      </c>
      <c r="N952" s="667"/>
      <c r="O952" s="667"/>
      <c r="P952" s="670">
        <v>255</v>
      </c>
      <c r="Q952" s="670"/>
      <c r="R952" s="161"/>
      <c r="S952" s="161"/>
      <c r="T952" s="162" t="e">
        <f t="shared" si="346"/>
        <v>#DIV/0!</v>
      </c>
      <c r="U952" s="162">
        <f t="shared" si="347"/>
        <v>0</v>
      </c>
      <c r="V952" s="162">
        <f t="shared" si="348"/>
        <v>0</v>
      </c>
      <c r="W952" s="162">
        <f t="shared" si="349"/>
        <v>0</v>
      </c>
      <c r="X952" s="163">
        <f>IF(P952="nio",0,IF(P952&gt;0,VLOOKUP(I952,'3-Productie normen'!A:N,VLOOKUP(P952,'3-Productie normen'!Q:R,2,FALSE),FALSE)))</f>
        <v>0</v>
      </c>
      <c r="Y952" s="163">
        <f t="shared" si="350"/>
        <v>0</v>
      </c>
      <c r="Z952" s="163">
        <f t="shared" si="351"/>
        <v>0</v>
      </c>
      <c r="AA952" s="163">
        <f t="shared" si="352"/>
        <v>0</v>
      </c>
      <c r="AB952" s="164" t="str">
        <f>VLOOKUP(I952,'3-Productie normen'!A:N,10,FALSE)</f>
        <v>S</v>
      </c>
      <c r="AC952" s="164"/>
      <c r="AE952" s="128">
        <f t="shared" si="353"/>
        <v>390.15000000000003</v>
      </c>
    </row>
    <row r="953" spans="1:31" ht="14.1" customHeight="1">
      <c r="A953" s="145">
        <v>955</v>
      </c>
      <c r="B953" s="662" t="s">
        <v>1241</v>
      </c>
      <c r="C953" s="663">
        <v>1</v>
      </c>
      <c r="D953" s="664" t="s">
        <v>1058</v>
      </c>
      <c r="E953" s="663" t="s">
        <v>806</v>
      </c>
      <c r="F953" s="663" t="s">
        <v>822</v>
      </c>
      <c r="G953" s="662">
        <v>2</v>
      </c>
      <c r="H953" s="662" t="s">
        <v>807</v>
      </c>
      <c r="I953" s="665" t="s">
        <v>17</v>
      </c>
      <c r="J953" s="663" t="s">
        <v>823</v>
      </c>
      <c r="K953" s="666">
        <v>1.35</v>
      </c>
      <c r="L953" s="483">
        <v>1</v>
      </c>
      <c r="M953" s="483">
        <v>1</v>
      </c>
      <c r="N953" s="667"/>
      <c r="O953" s="667"/>
      <c r="P953" s="670">
        <v>255</v>
      </c>
      <c r="Q953" s="670"/>
      <c r="R953" s="161"/>
      <c r="S953" s="161"/>
      <c r="T953" s="162" t="e">
        <f t="shared" si="346"/>
        <v>#DIV/0!</v>
      </c>
      <c r="U953" s="162">
        <f t="shared" si="347"/>
        <v>0</v>
      </c>
      <c r="V953" s="162">
        <f t="shared" si="348"/>
        <v>0</v>
      </c>
      <c r="W953" s="162">
        <f t="shared" si="349"/>
        <v>0</v>
      </c>
      <c r="X953" s="163">
        <f>IF(P953="nio",0,IF(P953&gt;0,VLOOKUP(I953,'3-Productie normen'!A:N,VLOOKUP(P953,'3-Productie normen'!Q:R,2,FALSE),FALSE)))</f>
        <v>0</v>
      </c>
      <c r="Y953" s="163">
        <f t="shared" si="350"/>
        <v>0</v>
      </c>
      <c r="Z953" s="163">
        <f t="shared" si="351"/>
        <v>0</v>
      </c>
      <c r="AA953" s="163">
        <f t="shared" si="352"/>
        <v>0</v>
      </c>
      <c r="AB953" s="164" t="str">
        <f>VLOOKUP(I953,'3-Productie normen'!A:N,10,FALSE)</f>
        <v>S</v>
      </c>
      <c r="AC953" s="164"/>
      <c r="AE953" s="128">
        <f t="shared" si="353"/>
        <v>344.25</v>
      </c>
    </row>
    <row r="954" spans="1:31" ht="14.1" customHeight="1">
      <c r="A954" s="145">
        <v>956</v>
      </c>
      <c r="B954" s="662" t="s">
        <v>1241</v>
      </c>
      <c r="C954" s="663">
        <v>1</v>
      </c>
      <c r="D954" s="664" t="s">
        <v>1059</v>
      </c>
      <c r="E954" s="663" t="s">
        <v>808</v>
      </c>
      <c r="F954" s="663" t="s">
        <v>808</v>
      </c>
      <c r="G954" s="662">
        <v>40531012</v>
      </c>
      <c r="H954" s="662" t="s">
        <v>829</v>
      </c>
      <c r="I954" s="665" t="s">
        <v>771</v>
      </c>
      <c r="J954" s="663" t="s">
        <v>1314</v>
      </c>
      <c r="K954" s="666">
        <v>45.41</v>
      </c>
      <c r="L954" s="483">
        <v>1</v>
      </c>
      <c r="M954" s="483">
        <v>1</v>
      </c>
      <c r="N954" s="667"/>
      <c r="O954" s="667"/>
      <c r="P954" s="670">
        <v>104</v>
      </c>
      <c r="Q954" s="670"/>
      <c r="R954" s="161"/>
      <c r="S954" s="161"/>
      <c r="T954" s="162" t="e">
        <f t="shared" si="346"/>
        <v>#DIV/0!</v>
      </c>
      <c r="U954" s="162">
        <f t="shared" si="347"/>
        <v>0</v>
      </c>
      <c r="V954" s="162">
        <f t="shared" si="348"/>
        <v>0</v>
      </c>
      <c r="W954" s="162">
        <f t="shared" si="349"/>
        <v>0</v>
      </c>
      <c r="X954" s="163">
        <f>IF(P954="nio",0,IF(P954&gt;0,VLOOKUP(I954,'3-Productie normen'!A:N,VLOOKUP(P954,'3-Productie normen'!Q:R,2,FALSE),FALSE)))</f>
        <v>0</v>
      </c>
      <c r="Y954" s="163">
        <f t="shared" si="350"/>
        <v>0</v>
      </c>
      <c r="Z954" s="163">
        <f t="shared" si="351"/>
        <v>0</v>
      </c>
      <c r="AA954" s="163">
        <f t="shared" si="352"/>
        <v>0</v>
      </c>
      <c r="AB954" s="164" t="str">
        <f>VLOOKUP(I954,'3-Productie normen'!A:N,10,FALSE)</f>
        <v>SP</v>
      </c>
      <c r="AC954" s="164"/>
      <c r="AE954" s="128">
        <f t="shared" si="353"/>
        <v>4722.6399999999994</v>
      </c>
    </row>
    <row r="955" spans="1:31" ht="14.1" customHeight="1">
      <c r="A955" s="145">
        <v>957</v>
      </c>
      <c r="B955" s="662" t="s">
        <v>1241</v>
      </c>
      <c r="C955" s="663">
        <v>1</v>
      </c>
      <c r="D955" s="664" t="s">
        <v>1060</v>
      </c>
      <c r="E955" s="663" t="s">
        <v>826</v>
      </c>
      <c r="F955" s="663" t="s">
        <v>873</v>
      </c>
      <c r="G955" s="662">
        <v>1</v>
      </c>
      <c r="H955" s="662" t="s">
        <v>828</v>
      </c>
      <c r="I955" s="665" t="s">
        <v>1236</v>
      </c>
      <c r="J955" s="663" t="s">
        <v>1007</v>
      </c>
      <c r="K955" s="666">
        <v>1.82</v>
      </c>
      <c r="L955" s="483">
        <v>1</v>
      </c>
      <c r="M955" s="483">
        <v>1</v>
      </c>
      <c r="N955" s="667"/>
      <c r="O955" s="667"/>
      <c r="P955" s="670" t="s">
        <v>1235</v>
      </c>
      <c r="Q955" s="670"/>
      <c r="R955" s="161"/>
      <c r="S955" s="161"/>
      <c r="T955" s="162">
        <f t="shared" si="346"/>
        <v>0</v>
      </c>
      <c r="U955" s="162">
        <f t="shared" si="347"/>
        <v>0</v>
      </c>
      <c r="V955" s="162">
        <f t="shared" si="348"/>
        <v>0</v>
      </c>
      <c r="W955" s="162">
        <f t="shared" si="349"/>
        <v>0</v>
      </c>
      <c r="X955" s="163">
        <f>IF(P955="nio",0,IF(P955&gt;0,VLOOKUP(I955,'3-Productie normen'!A:N,VLOOKUP(P955,'3-Productie normen'!Q:R,2,FALSE),FALSE)))</f>
        <v>0</v>
      </c>
      <c r="Y955" s="163">
        <f t="shared" si="350"/>
        <v>0</v>
      </c>
      <c r="Z955" s="163">
        <f t="shared" si="351"/>
        <v>0</v>
      </c>
      <c r="AA955" s="163">
        <f t="shared" si="352"/>
        <v>0</v>
      </c>
      <c r="AB955" s="164" t="str">
        <f>VLOOKUP(I955,'3-Productie normen'!A:N,10,FALSE)</f>
        <v>nvt</v>
      </c>
      <c r="AC955" s="164"/>
      <c r="AE955" s="128">
        <f t="shared" si="353"/>
        <v>0</v>
      </c>
    </row>
    <row r="956" spans="1:31" ht="14.1" customHeight="1">
      <c r="A956" s="145">
        <v>958</v>
      </c>
      <c r="B956" s="662" t="s">
        <v>1241</v>
      </c>
      <c r="C956" s="663">
        <v>1</v>
      </c>
      <c r="D956" s="664" t="s">
        <v>1061</v>
      </c>
      <c r="E956" s="663" t="s">
        <v>826</v>
      </c>
      <c r="F956" s="663" t="s">
        <v>873</v>
      </c>
      <c r="G956" s="662">
        <v>1</v>
      </c>
      <c r="H956" s="662" t="s">
        <v>828</v>
      </c>
      <c r="I956" s="665" t="s">
        <v>1236</v>
      </c>
      <c r="J956" s="663" t="s">
        <v>1007</v>
      </c>
      <c r="K956" s="666">
        <v>0.9</v>
      </c>
      <c r="L956" s="483">
        <v>1</v>
      </c>
      <c r="M956" s="483">
        <v>1</v>
      </c>
      <c r="N956" s="667"/>
      <c r="O956" s="667"/>
      <c r="P956" s="670" t="s">
        <v>1235</v>
      </c>
      <c r="Q956" s="670"/>
      <c r="R956" s="161"/>
      <c r="S956" s="161"/>
      <c r="T956" s="162">
        <f t="shared" si="346"/>
        <v>0</v>
      </c>
      <c r="U956" s="162">
        <f t="shared" si="347"/>
        <v>0</v>
      </c>
      <c r="V956" s="162">
        <f t="shared" si="348"/>
        <v>0</v>
      </c>
      <c r="W956" s="162">
        <f t="shared" si="349"/>
        <v>0</v>
      </c>
      <c r="X956" s="163">
        <f>IF(P956="nio",0,IF(P956&gt;0,VLOOKUP(I956,'3-Productie normen'!A:N,VLOOKUP(P956,'3-Productie normen'!Q:R,2,FALSE),FALSE)))</f>
        <v>0</v>
      </c>
      <c r="Y956" s="163">
        <f t="shared" si="350"/>
        <v>0</v>
      </c>
      <c r="Z956" s="163">
        <f t="shared" si="351"/>
        <v>0</v>
      </c>
      <c r="AA956" s="163">
        <f t="shared" si="352"/>
        <v>0</v>
      </c>
      <c r="AB956" s="164" t="str">
        <f>VLOOKUP(I956,'3-Productie normen'!A:N,10,FALSE)</f>
        <v>nvt</v>
      </c>
      <c r="AC956" s="164"/>
      <c r="AE956" s="128">
        <f t="shared" si="353"/>
        <v>0</v>
      </c>
    </row>
    <row r="957" spans="1:31" ht="14.1" customHeight="1">
      <c r="A957" s="145">
        <v>959</v>
      </c>
      <c r="B957" s="662" t="s">
        <v>1241</v>
      </c>
      <c r="C957" s="663">
        <v>1</v>
      </c>
      <c r="D957" s="664" t="s">
        <v>1062</v>
      </c>
      <c r="E957" s="663" t="s">
        <v>826</v>
      </c>
      <c r="F957" s="663" t="s">
        <v>873</v>
      </c>
      <c r="G957" s="662">
        <v>1</v>
      </c>
      <c r="H957" s="662" t="s">
        <v>828</v>
      </c>
      <c r="I957" s="665" t="s">
        <v>1236</v>
      </c>
      <c r="J957" s="663" t="s">
        <v>1007</v>
      </c>
      <c r="K957" s="666">
        <v>2.08</v>
      </c>
      <c r="L957" s="483">
        <v>1</v>
      </c>
      <c r="M957" s="483">
        <v>1</v>
      </c>
      <c r="N957" s="667"/>
      <c r="O957" s="667"/>
      <c r="P957" s="670" t="s">
        <v>1235</v>
      </c>
      <c r="Q957" s="670"/>
      <c r="R957" s="161"/>
      <c r="S957" s="161"/>
      <c r="T957" s="162">
        <f t="shared" si="346"/>
        <v>0</v>
      </c>
      <c r="U957" s="162">
        <f t="shared" si="347"/>
        <v>0</v>
      </c>
      <c r="V957" s="162">
        <f t="shared" si="348"/>
        <v>0</v>
      </c>
      <c r="W957" s="162">
        <f t="shared" si="349"/>
        <v>0</v>
      </c>
      <c r="X957" s="163">
        <f>IF(P957="nio",0,IF(P957&gt;0,VLOOKUP(I957,'3-Productie normen'!A:N,VLOOKUP(P957,'3-Productie normen'!Q:R,2,FALSE),FALSE)))</f>
        <v>0</v>
      </c>
      <c r="Y957" s="163">
        <f t="shared" si="350"/>
        <v>0</v>
      </c>
      <c r="Z957" s="163">
        <f t="shared" si="351"/>
        <v>0</v>
      </c>
      <c r="AA957" s="163">
        <f t="shared" si="352"/>
        <v>0</v>
      </c>
      <c r="AB957" s="164" t="str">
        <f>VLOOKUP(I957,'3-Productie normen'!A:N,10,FALSE)</f>
        <v>nvt</v>
      </c>
      <c r="AC957" s="164"/>
      <c r="AE957" s="128">
        <f t="shared" si="353"/>
        <v>0</v>
      </c>
    </row>
    <row r="958" spans="1:31" ht="14.1" customHeight="1">
      <c r="A958" s="145">
        <v>960</v>
      </c>
      <c r="B958" s="662" t="s">
        <v>1241</v>
      </c>
      <c r="C958" s="663">
        <v>1</v>
      </c>
      <c r="D958" s="664" t="s">
        <v>729</v>
      </c>
      <c r="E958" s="663" t="s">
        <v>808</v>
      </c>
      <c r="F958" s="663" t="s">
        <v>808</v>
      </c>
      <c r="G958" s="662">
        <v>40531012</v>
      </c>
      <c r="H958" s="662" t="s">
        <v>829</v>
      </c>
      <c r="I958" s="665" t="s">
        <v>771</v>
      </c>
      <c r="J958" s="663" t="s">
        <v>1314</v>
      </c>
      <c r="K958" s="666">
        <v>60.66</v>
      </c>
      <c r="L958" s="483">
        <v>1</v>
      </c>
      <c r="M958" s="483">
        <v>1</v>
      </c>
      <c r="N958" s="667"/>
      <c r="O958" s="667"/>
      <c r="P958" s="670">
        <v>104</v>
      </c>
      <c r="Q958" s="670"/>
      <c r="R958" s="161"/>
      <c r="S958" s="161"/>
      <c r="T958" s="162" t="e">
        <f t="shared" si="346"/>
        <v>#DIV/0!</v>
      </c>
      <c r="U958" s="162">
        <f t="shared" si="347"/>
        <v>0</v>
      </c>
      <c r="V958" s="162">
        <f t="shared" si="348"/>
        <v>0</v>
      </c>
      <c r="W958" s="162">
        <f t="shared" si="349"/>
        <v>0</v>
      </c>
      <c r="X958" s="163">
        <f>IF(P958="nio",0,IF(P958&gt;0,VLOOKUP(I958,'3-Productie normen'!A:N,VLOOKUP(P958,'3-Productie normen'!Q:R,2,FALSE),FALSE)))</f>
        <v>0</v>
      </c>
      <c r="Y958" s="163">
        <f t="shared" si="350"/>
        <v>0</v>
      </c>
      <c r="Z958" s="163">
        <f t="shared" si="351"/>
        <v>0</v>
      </c>
      <c r="AA958" s="163">
        <f t="shared" si="352"/>
        <v>0</v>
      </c>
      <c r="AB958" s="164" t="str">
        <f>VLOOKUP(I958,'3-Productie normen'!A:N,10,FALSE)</f>
        <v>SP</v>
      </c>
      <c r="AC958" s="164"/>
      <c r="AE958" s="128">
        <f t="shared" si="353"/>
        <v>6308.6399999999994</v>
      </c>
    </row>
    <row r="959" spans="1:31" ht="14.1" customHeight="1">
      <c r="A959" s="145">
        <v>961</v>
      </c>
      <c r="B959" s="662" t="s">
        <v>1241</v>
      </c>
      <c r="C959" s="663">
        <v>1</v>
      </c>
      <c r="D959" s="664" t="s">
        <v>896</v>
      </c>
      <c r="E959" s="663" t="s">
        <v>399</v>
      </c>
      <c r="F959" s="663" t="s">
        <v>834</v>
      </c>
      <c r="G959" s="662">
        <v>40531012</v>
      </c>
      <c r="H959" s="662" t="s">
        <v>829</v>
      </c>
      <c r="I959" s="167" t="s">
        <v>810</v>
      </c>
      <c r="J959" s="663" t="s">
        <v>1314</v>
      </c>
      <c r="K959" s="666">
        <v>62.16</v>
      </c>
      <c r="L959" s="483">
        <v>1</v>
      </c>
      <c r="M959" s="483">
        <v>1</v>
      </c>
      <c r="N959" s="667"/>
      <c r="O959" s="667"/>
      <c r="P959" s="670" t="s">
        <v>1235</v>
      </c>
      <c r="Q959" s="670"/>
      <c r="R959" s="161"/>
      <c r="S959" s="161"/>
      <c r="T959" s="162">
        <f t="shared" ref="T959:T1022" si="354">IF(P959="nio",0,IF(P959&gt;0,P959*K959/X959,0))*L959</f>
        <v>0</v>
      </c>
      <c r="U959" s="162">
        <f t="shared" ref="U959:U1022" si="355">IF(Q959&gt;0,Q959*K959/Y959,0)*M959</f>
        <v>0</v>
      </c>
      <c r="V959" s="162">
        <f t="shared" ref="V959:V1022" si="356">IF(R959&gt;0,R959*K959/Z959,0)*N959</f>
        <v>0</v>
      </c>
      <c r="W959" s="162">
        <f t="shared" ref="W959:W1022" si="357">IF(S959&gt;0,S959*K959/AA959,0)*O959</f>
        <v>0</v>
      </c>
      <c r="X959" s="163">
        <f>IF(P959="nio",0,IF(P959&gt;0,VLOOKUP(I959,'3-Productie normen'!A:N,VLOOKUP(P959,'3-Productie normen'!Q:R,2,FALSE),FALSE)))</f>
        <v>0</v>
      </c>
      <c r="Y959" s="163">
        <f t="shared" ref="Y959:Y1022" si="358">IF(Q959&gt;0,X959*$Y$8,0)</f>
        <v>0</v>
      </c>
      <c r="Z959" s="163">
        <f t="shared" ref="Z959:Z1022" si="359">IF(R959&gt;0,X959*$Z$8,0)</f>
        <v>0</v>
      </c>
      <c r="AA959" s="163">
        <f t="shared" ref="AA959:AA1022" si="360">IF(S959&gt;0,X959*$AA$8,0)</f>
        <v>0</v>
      </c>
      <c r="AB959" s="164" t="str">
        <f>VLOOKUP(I959,'3-Productie normen'!A:N,10,FALSE)</f>
        <v>nvt</v>
      </c>
      <c r="AC959" s="164"/>
      <c r="AE959" s="128">
        <f t="shared" si="353"/>
        <v>0</v>
      </c>
    </row>
    <row r="960" spans="1:31" ht="14.1" customHeight="1">
      <c r="A960" s="145">
        <v>962</v>
      </c>
      <c r="B960" s="662" t="s">
        <v>1241</v>
      </c>
      <c r="C960" s="663">
        <v>1</v>
      </c>
      <c r="D960" s="664" t="s">
        <v>898</v>
      </c>
      <c r="E960" s="663" t="s">
        <v>808</v>
      </c>
      <c r="F960" s="663" t="s">
        <v>808</v>
      </c>
      <c r="G960" s="662">
        <v>40531012</v>
      </c>
      <c r="H960" s="662" t="s">
        <v>829</v>
      </c>
      <c r="I960" s="665" t="s">
        <v>771</v>
      </c>
      <c r="J960" s="663" t="s">
        <v>1314</v>
      </c>
      <c r="K960" s="666">
        <v>422.37</v>
      </c>
      <c r="L960" s="483">
        <v>1</v>
      </c>
      <c r="M960" s="483">
        <v>1</v>
      </c>
      <c r="N960" s="667"/>
      <c r="O960" s="667"/>
      <c r="P960" s="670">
        <v>104</v>
      </c>
      <c r="Q960" s="670"/>
      <c r="R960" s="161"/>
      <c r="S960" s="161"/>
      <c r="T960" s="162" t="e">
        <f t="shared" si="354"/>
        <v>#DIV/0!</v>
      </c>
      <c r="U960" s="162">
        <f t="shared" si="355"/>
        <v>0</v>
      </c>
      <c r="V960" s="162">
        <f t="shared" si="356"/>
        <v>0</v>
      </c>
      <c r="W960" s="162">
        <f t="shared" si="357"/>
        <v>0</v>
      </c>
      <c r="X960" s="163">
        <f>IF(P960="nio",0,IF(P960&gt;0,VLOOKUP(I960,'3-Productie normen'!A:N,VLOOKUP(P960,'3-Productie normen'!Q:R,2,FALSE),FALSE)))</f>
        <v>0</v>
      </c>
      <c r="Y960" s="163">
        <f t="shared" si="358"/>
        <v>0</v>
      </c>
      <c r="Z960" s="163">
        <f t="shared" si="359"/>
        <v>0</v>
      </c>
      <c r="AA960" s="163">
        <f t="shared" si="360"/>
        <v>0</v>
      </c>
      <c r="AB960" s="164" t="str">
        <f>VLOOKUP(I960,'3-Productie normen'!A:N,10,FALSE)</f>
        <v>SP</v>
      </c>
      <c r="AC960" s="164"/>
      <c r="AE960" s="128">
        <f t="shared" ref="AE960:AE1023" si="361">SUM(P960:S960)*K960</f>
        <v>43926.48</v>
      </c>
    </row>
    <row r="961" spans="1:31" ht="14.1" customHeight="1">
      <c r="A961" s="145">
        <v>963</v>
      </c>
      <c r="B961" s="662" t="s">
        <v>1241</v>
      </c>
      <c r="C961" s="663">
        <v>1</v>
      </c>
      <c r="D961" s="664" t="s">
        <v>731</v>
      </c>
      <c r="E961" s="663" t="s">
        <v>826</v>
      </c>
      <c r="F961" s="663" t="s">
        <v>865</v>
      </c>
      <c r="G961" s="662">
        <v>1</v>
      </c>
      <c r="H961" s="662" t="s">
        <v>828</v>
      </c>
      <c r="I961" s="167" t="s">
        <v>810</v>
      </c>
      <c r="J961" s="663"/>
      <c r="K961" s="666">
        <v>8.74</v>
      </c>
      <c r="L961" s="483">
        <v>1</v>
      </c>
      <c r="M961" s="483">
        <v>1</v>
      </c>
      <c r="N961" s="667"/>
      <c r="O961" s="667"/>
      <c r="P961" s="670" t="s">
        <v>1235</v>
      </c>
      <c r="Q961" s="670"/>
      <c r="R961" s="161"/>
      <c r="S961" s="161"/>
      <c r="T961" s="162">
        <f t="shared" si="354"/>
        <v>0</v>
      </c>
      <c r="U961" s="162">
        <f t="shared" si="355"/>
        <v>0</v>
      </c>
      <c r="V961" s="162">
        <f t="shared" si="356"/>
        <v>0</v>
      </c>
      <c r="W961" s="162">
        <f t="shared" si="357"/>
        <v>0</v>
      </c>
      <c r="X961" s="163">
        <f>IF(P961="nio",0,IF(P961&gt;0,VLOOKUP(I961,'3-Productie normen'!A:N,VLOOKUP(P961,'3-Productie normen'!Q:R,2,FALSE),FALSE)))</f>
        <v>0</v>
      </c>
      <c r="Y961" s="163">
        <f t="shared" si="358"/>
        <v>0</v>
      </c>
      <c r="Z961" s="163">
        <f t="shared" si="359"/>
        <v>0</v>
      </c>
      <c r="AA961" s="163">
        <f t="shared" si="360"/>
        <v>0</v>
      </c>
      <c r="AB961" s="164" t="str">
        <f>VLOOKUP(I961,'3-Productie normen'!A:N,10,FALSE)</f>
        <v>nvt</v>
      </c>
      <c r="AC961" s="164"/>
      <c r="AE961" s="128">
        <f t="shared" si="361"/>
        <v>0</v>
      </c>
    </row>
    <row r="962" spans="1:31" ht="14.1" customHeight="1">
      <c r="A962" s="145">
        <v>964</v>
      </c>
      <c r="B962" s="662" t="s">
        <v>1241</v>
      </c>
      <c r="C962" s="663">
        <v>1</v>
      </c>
      <c r="D962" s="664" t="s">
        <v>1063</v>
      </c>
      <c r="E962" s="663" t="s">
        <v>806</v>
      </c>
      <c r="F962" s="663" t="s">
        <v>815</v>
      </c>
      <c r="G962" s="662">
        <v>2</v>
      </c>
      <c r="H962" s="662" t="s">
        <v>807</v>
      </c>
      <c r="I962" s="665" t="s">
        <v>749</v>
      </c>
      <c r="J962" s="663" t="s">
        <v>1314</v>
      </c>
      <c r="K962" s="666">
        <v>32.49</v>
      </c>
      <c r="L962" s="483">
        <v>1</v>
      </c>
      <c r="M962" s="483">
        <v>1</v>
      </c>
      <c r="N962" s="667"/>
      <c r="O962" s="667"/>
      <c r="P962" s="670">
        <v>52</v>
      </c>
      <c r="Q962" s="670"/>
      <c r="R962" s="161"/>
      <c r="S962" s="161"/>
      <c r="T962" s="162" t="e">
        <f t="shared" si="354"/>
        <v>#DIV/0!</v>
      </c>
      <c r="U962" s="162">
        <f t="shared" si="355"/>
        <v>0</v>
      </c>
      <c r="V962" s="162">
        <f t="shared" si="356"/>
        <v>0</v>
      </c>
      <c r="W962" s="162">
        <f t="shared" si="357"/>
        <v>0</v>
      </c>
      <c r="X962" s="163">
        <f>IF(P962="nio",0,IF(P962&gt;0,VLOOKUP(I962,'3-Productie normen'!A:N,VLOOKUP(P962,'3-Productie normen'!Q:R,2,FALSE),FALSE)))</f>
        <v>0</v>
      </c>
      <c r="Y962" s="163">
        <f t="shared" si="358"/>
        <v>0</v>
      </c>
      <c r="Z962" s="163">
        <f t="shared" si="359"/>
        <v>0</v>
      </c>
      <c r="AA962" s="163">
        <f t="shared" si="360"/>
        <v>0</v>
      </c>
      <c r="AB962" s="164" t="str">
        <f>VLOOKUP(I962,'3-Productie normen'!A:N,10,FALSE)</f>
        <v>V</v>
      </c>
      <c r="AC962" s="164"/>
      <c r="AE962" s="128">
        <f t="shared" si="361"/>
        <v>1689.48</v>
      </c>
    </row>
    <row r="963" spans="1:31" ht="14.1" customHeight="1">
      <c r="A963" s="145">
        <v>965</v>
      </c>
      <c r="B963" s="662" t="s">
        <v>1241</v>
      </c>
      <c r="C963" s="663">
        <v>1</v>
      </c>
      <c r="D963" s="664" t="s">
        <v>1064</v>
      </c>
      <c r="E963" s="663" t="s">
        <v>806</v>
      </c>
      <c r="F963" s="663" t="s">
        <v>815</v>
      </c>
      <c r="G963" s="662">
        <v>2</v>
      </c>
      <c r="H963" s="662" t="s">
        <v>807</v>
      </c>
      <c r="I963" s="665" t="s">
        <v>749</v>
      </c>
      <c r="J963" s="663" t="s">
        <v>674</v>
      </c>
      <c r="K963" s="666">
        <v>86.48</v>
      </c>
      <c r="L963" s="483">
        <v>1</v>
      </c>
      <c r="M963" s="483">
        <v>1</v>
      </c>
      <c r="N963" s="667"/>
      <c r="O963" s="667"/>
      <c r="P963" s="670">
        <v>52</v>
      </c>
      <c r="Q963" s="670"/>
      <c r="R963" s="161"/>
      <c r="S963" s="161"/>
      <c r="T963" s="162" t="e">
        <f t="shared" si="354"/>
        <v>#DIV/0!</v>
      </c>
      <c r="U963" s="162">
        <f t="shared" si="355"/>
        <v>0</v>
      </c>
      <c r="V963" s="162">
        <f t="shared" si="356"/>
        <v>0</v>
      </c>
      <c r="W963" s="162">
        <f t="shared" si="357"/>
        <v>0</v>
      </c>
      <c r="X963" s="163">
        <f>IF(P963="nio",0,IF(P963&gt;0,VLOOKUP(I963,'3-Productie normen'!A:N,VLOOKUP(P963,'3-Productie normen'!Q:R,2,FALSE),FALSE)))</f>
        <v>0</v>
      </c>
      <c r="Y963" s="163">
        <f t="shared" si="358"/>
        <v>0</v>
      </c>
      <c r="Z963" s="163">
        <f t="shared" si="359"/>
        <v>0</v>
      </c>
      <c r="AA963" s="163">
        <f t="shared" si="360"/>
        <v>0</v>
      </c>
      <c r="AB963" s="164" t="str">
        <f>VLOOKUP(I963,'3-Productie normen'!A:N,10,FALSE)</f>
        <v>V</v>
      </c>
      <c r="AC963" s="164"/>
      <c r="AE963" s="128">
        <f t="shared" si="361"/>
        <v>4496.96</v>
      </c>
    </row>
    <row r="964" spans="1:31" ht="14.1" customHeight="1">
      <c r="A964" s="145">
        <v>966</v>
      </c>
      <c r="B964" s="662" t="s">
        <v>1241</v>
      </c>
      <c r="C964" s="663">
        <v>1</v>
      </c>
      <c r="D964" s="664" t="s">
        <v>1065</v>
      </c>
      <c r="E964" s="663" t="s">
        <v>399</v>
      </c>
      <c r="F964" s="663" t="s">
        <v>812</v>
      </c>
      <c r="G964" s="662">
        <v>40531023</v>
      </c>
      <c r="H964" s="662" t="s">
        <v>889</v>
      </c>
      <c r="I964" s="665" t="s">
        <v>1236</v>
      </c>
      <c r="J964" s="663" t="s">
        <v>823</v>
      </c>
      <c r="K964" s="666">
        <v>1.56</v>
      </c>
      <c r="L964" s="483">
        <v>1</v>
      </c>
      <c r="M964" s="483">
        <v>1</v>
      </c>
      <c r="N964" s="667"/>
      <c r="O964" s="667"/>
      <c r="P964" s="670" t="s">
        <v>1235</v>
      </c>
      <c r="Q964" s="670"/>
      <c r="R964" s="161"/>
      <c r="S964" s="161"/>
      <c r="T964" s="162">
        <f t="shared" si="354"/>
        <v>0</v>
      </c>
      <c r="U964" s="162">
        <f t="shared" si="355"/>
        <v>0</v>
      </c>
      <c r="V964" s="162">
        <f t="shared" si="356"/>
        <v>0</v>
      </c>
      <c r="W964" s="162">
        <f t="shared" si="357"/>
        <v>0</v>
      </c>
      <c r="X964" s="163">
        <f>IF(P964="nio",0,IF(P964&gt;0,VLOOKUP(I964,'3-Productie normen'!A:N,VLOOKUP(P964,'3-Productie normen'!Q:R,2,FALSE),FALSE)))</f>
        <v>0</v>
      </c>
      <c r="Y964" s="163">
        <f t="shared" si="358"/>
        <v>0</v>
      </c>
      <c r="Z964" s="163">
        <f t="shared" si="359"/>
        <v>0</v>
      </c>
      <c r="AA964" s="163">
        <f t="shared" si="360"/>
        <v>0</v>
      </c>
      <c r="AB964" s="164" t="str">
        <f>VLOOKUP(I964,'3-Productie normen'!A:N,10,FALSE)</f>
        <v>nvt</v>
      </c>
      <c r="AC964" s="164"/>
      <c r="AE964" s="128">
        <f t="shared" si="361"/>
        <v>0</v>
      </c>
    </row>
    <row r="965" spans="1:31" ht="14.1" customHeight="1">
      <c r="A965" s="145">
        <v>967</v>
      </c>
      <c r="B965" s="662" t="s">
        <v>1241</v>
      </c>
      <c r="C965" s="663">
        <v>1</v>
      </c>
      <c r="D965" s="664" t="s">
        <v>1066</v>
      </c>
      <c r="E965" s="663" t="s">
        <v>826</v>
      </c>
      <c r="F965" s="663" t="s">
        <v>866</v>
      </c>
      <c r="G965" s="662">
        <v>1</v>
      </c>
      <c r="H965" s="662" t="s">
        <v>828</v>
      </c>
      <c r="I965" s="665" t="s">
        <v>1236</v>
      </c>
      <c r="J965" s="663" t="s">
        <v>1314</v>
      </c>
      <c r="K965" s="666">
        <v>4.29</v>
      </c>
      <c r="L965" s="483">
        <v>1</v>
      </c>
      <c r="M965" s="483">
        <v>1</v>
      </c>
      <c r="N965" s="667"/>
      <c r="O965" s="667"/>
      <c r="P965" s="670" t="s">
        <v>1235</v>
      </c>
      <c r="Q965" s="670"/>
      <c r="R965" s="161"/>
      <c r="S965" s="161"/>
      <c r="T965" s="162">
        <f t="shared" si="354"/>
        <v>0</v>
      </c>
      <c r="U965" s="162">
        <f t="shared" si="355"/>
        <v>0</v>
      </c>
      <c r="V965" s="162">
        <f t="shared" si="356"/>
        <v>0</v>
      </c>
      <c r="W965" s="162">
        <f t="shared" si="357"/>
        <v>0</v>
      </c>
      <c r="X965" s="163">
        <f>IF(P965="nio",0,IF(P965&gt;0,VLOOKUP(I965,'3-Productie normen'!A:N,VLOOKUP(P965,'3-Productie normen'!Q:R,2,FALSE),FALSE)))</f>
        <v>0</v>
      </c>
      <c r="Y965" s="163">
        <f t="shared" si="358"/>
        <v>0</v>
      </c>
      <c r="Z965" s="163">
        <f t="shared" si="359"/>
        <v>0</v>
      </c>
      <c r="AA965" s="163">
        <f t="shared" si="360"/>
        <v>0</v>
      </c>
      <c r="AB965" s="164" t="str">
        <f>VLOOKUP(I965,'3-Productie normen'!A:N,10,FALSE)</f>
        <v>nvt</v>
      </c>
      <c r="AC965" s="164"/>
      <c r="AE965" s="128">
        <f t="shared" si="361"/>
        <v>0</v>
      </c>
    </row>
    <row r="966" spans="1:31" ht="14.1" customHeight="1">
      <c r="A966" s="145">
        <v>968</v>
      </c>
      <c r="B966" s="662" t="s">
        <v>1241</v>
      </c>
      <c r="C966" s="663">
        <v>1</v>
      </c>
      <c r="D966" s="664" t="s">
        <v>1067</v>
      </c>
      <c r="E966" s="663" t="s">
        <v>806</v>
      </c>
      <c r="F966" s="663" t="s">
        <v>815</v>
      </c>
      <c r="G966" s="662">
        <v>2</v>
      </c>
      <c r="H966" s="662" t="s">
        <v>807</v>
      </c>
      <c r="I966" s="665" t="s">
        <v>749</v>
      </c>
      <c r="J966" s="663" t="s">
        <v>1314</v>
      </c>
      <c r="K966" s="666">
        <v>65.239999999999995</v>
      </c>
      <c r="L966" s="483">
        <v>1</v>
      </c>
      <c r="M966" s="483">
        <v>1</v>
      </c>
      <c r="N966" s="667"/>
      <c r="O966" s="667"/>
      <c r="P966" s="670">
        <v>52</v>
      </c>
      <c r="Q966" s="670"/>
      <c r="R966" s="161"/>
      <c r="S966" s="161"/>
      <c r="T966" s="162" t="e">
        <f t="shared" si="354"/>
        <v>#DIV/0!</v>
      </c>
      <c r="U966" s="162">
        <f t="shared" si="355"/>
        <v>0</v>
      </c>
      <c r="V966" s="162">
        <f t="shared" si="356"/>
        <v>0</v>
      </c>
      <c r="W966" s="162">
        <f t="shared" si="357"/>
        <v>0</v>
      </c>
      <c r="X966" s="163">
        <f>IF(P966="nio",0,IF(P966&gt;0,VLOOKUP(I966,'3-Productie normen'!A:N,VLOOKUP(P966,'3-Productie normen'!Q:R,2,FALSE),FALSE)))</f>
        <v>0</v>
      </c>
      <c r="Y966" s="163">
        <f t="shared" si="358"/>
        <v>0</v>
      </c>
      <c r="Z966" s="163">
        <f t="shared" si="359"/>
        <v>0</v>
      </c>
      <c r="AA966" s="163">
        <f t="shared" si="360"/>
        <v>0</v>
      </c>
      <c r="AB966" s="164" t="str">
        <f>VLOOKUP(I966,'3-Productie normen'!A:N,10,FALSE)</f>
        <v>V</v>
      </c>
      <c r="AC966" s="164"/>
      <c r="AE966" s="128">
        <f t="shared" si="361"/>
        <v>3392.4799999999996</v>
      </c>
    </row>
    <row r="967" spans="1:31" ht="14.1" customHeight="1">
      <c r="A967" s="145">
        <v>969</v>
      </c>
      <c r="B967" s="662" t="s">
        <v>1241</v>
      </c>
      <c r="C967" s="663">
        <v>1</v>
      </c>
      <c r="D967" s="664" t="s">
        <v>1068</v>
      </c>
      <c r="E967" s="663" t="s">
        <v>826</v>
      </c>
      <c r="F967" s="663" t="s">
        <v>865</v>
      </c>
      <c r="G967" s="662">
        <v>1</v>
      </c>
      <c r="H967" s="662" t="s">
        <v>828</v>
      </c>
      <c r="I967" s="665" t="s">
        <v>773</v>
      </c>
      <c r="J967" s="663" t="s">
        <v>1314</v>
      </c>
      <c r="K967" s="666">
        <v>21.44</v>
      </c>
      <c r="L967" s="483">
        <v>1</v>
      </c>
      <c r="M967" s="483">
        <v>1</v>
      </c>
      <c r="N967" s="667"/>
      <c r="O967" s="667"/>
      <c r="P967" s="670">
        <v>255</v>
      </c>
      <c r="Q967" s="670"/>
      <c r="R967" s="161"/>
      <c r="S967" s="161"/>
      <c r="T967" s="162" t="e">
        <f t="shared" si="354"/>
        <v>#DIV/0!</v>
      </c>
      <c r="U967" s="162">
        <f t="shared" si="355"/>
        <v>0</v>
      </c>
      <c r="V967" s="162">
        <f t="shared" si="356"/>
        <v>0</v>
      </c>
      <c r="W967" s="162">
        <f t="shared" si="357"/>
        <v>0</v>
      </c>
      <c r="X967" s="163">
        <f>IF(P967="nio",0,IF(P967&gt;0,VLOOKUP(I967,'3-Productie normen'!A:N,VLOOKUP(P967,'3-Productie normen'!Q:R,2,FALSE),FALSE)))</f>
        <v>0</v>
      </c>
      <c r="Y967" s="163">
        <f t="shared" si="358"/>
        <v>0</v>
      </c>
      <c r="Z967" s="163">
        <f t="shared" si="359"/>
        <v>0</v>
      </c>
      <c r="AA967" s="163">
        <f t="shared" si="360"/>
        <v>0</v>
      </c>
      <c r="AB967" s="164" t="str">
        <f>VLOOKUP(I967,'3-Productie normen'!A:N,10,FALSE)</f>
        <v>V</v>
      </c>
      <c r="AC967" s="164"/>
      <c r="AE967" s="128">
        <f t="shared" si="361"/>
        <v>5467.2000000000007</v>
      </c>
    </row>
    <row r="968" spans="1:31" ht="14.1" customHeight="1">
      <c r="A968" s="145">
        <v>970</v>
      </c>
      <c r="B968" s="662" t="s">
        <v>1241</v>
      </c>
      <c r="C968" s="663">
        <v>1</v>
      </c>
      <c r="D968" s="664" t="s">
        <v>1069</v>
      </c>
      <c r="E968" s="663" t="s">
        <v>315</v>
      </c>
      <c r="F968" s="663" t="s">
        <v>315</v>
      </c>
      <c r="G968" s="662">
        <v>40531102</v>
      </c>
      <c r="H968" s="662" t="s">
        <v>858</v>
      </c>
      <c r="I968" s="665" t="s">
        <v>769</v>
      </c>
      <c r="J968" s="663" t="s">
        <v>1314</v>
      </c>
      <c r="K968" s="666">
        <v>54.65</v>
      </c>
      <c r="L968" s="483">
        <v>1</v>
      </c>
      <c r="M968" s="483">
        <v>1</v>
      </c>
      <c r="N968" s="667"/>
      <c r="O968" s="667"/>
      <c r="P968" s="670">
        <v>104</v>
      </c>
      <c r="Q968" s="670"/>
      <c r="R968" s="161"/>
      <c r="S968" s="161"/>
      <c r="T968" s="162" t="e">
        <f t="shared" si="354"/>
        <v>#DIV/0!</v>
      </c>
      <c r="U968" s="162">
        <f t="shared" si="355"/>
        <v>0</v>
      </c>
      <c r="V968" s="162">
        <f t="shared" si="356"/>
        <v>0</v>
      </c>
      <c r="W968" s="162">
        <f t="shared" si="357"/>
        <v>0</v>
      </c>
      <c r="X968" s="163">
        <f>IF(P968="nio",0,IF(P968&gt;0,VLOOKUP(I968,'3-Productie normen'!A:N,VLOOKUP(P968,'3-Productie normen'!Q:R,2,FALSE),FALSE)))</f>
        <v>0</v>
      </c>
      <c r="Y968" s="163">
        <f t="shared" si="358"/>
        <v>0</v>
      </c>
      <c r="Z968" s="163">
        <f t="shared" si="359"/>
        <v>0</v>
      </c>
      <c r="AA968" s="163">
        <f t="shared" si="360"/>
        <v>0</v>
      </c>
      <c r="AB968" s="164" t="str">
        <f>VLOOKUP(I968,'3-Productie normen'!A:N,10,FALSE)</f>
        <v>B</v>
      </c>
      <c r="AC968" s="164"/>
      <c r="AE968" s="128">
        <f t="shared" si="361"/>
        <v>5683.5999999999995</v>
      </c>
    </row>
    <row r="969" spans="1:31" ht="14.1" customHeight="1">
      <c r="A969" s="145">
        <v>971</v>
      </c>
      <c r="B969" s="662" t="s">
        <v>1241</v>
      </c>
      <c r="C969" s="663">
        <v>1</v>
      </c>
      <c r="D969" s="664" t="s">
        <v>1070</v>
      </c>
      <c r="E969" s="663" t="s">
        <v>315</v>
      </c>
      <c r="F969" s="663" t="s">
        <v>315</v>
      </c>
      <c r="G969" s="662">
        <v>40531102</v>
      </c>
      <c r="H969" s="662" t="s">
        <v>858</v>
      </c>
      <c r="I969" s="665" t="s">
        <v>769</v>
      </c>
      <c r="J969" s="663" t="s">
        <v>1314</v>
      </c>
      <c r="K969" s="666">
        <v>16.920000000000002</v>
      </c>
      <c r="L969" s="483">
        <v>1</v>
      </c>
      <c r="M969" s="483">
        <v>1</v>
      </c>
      <c r="N969" s="667"/>
      <c r="O969" s="667"/>
      <c r="P969" s="670">
        <v>104</v>
      </c>
      <c r="Q969" s="670"/>
      <c r="R969" s="161"/>
      <c r="S969" s="161"/>
      <c r="T969" s="162" t="e">
        <f t="shared" si="354"/>
        <v>#DIV/0!</v>
      </c>
      <c r="U969" s="162">
        <f t="shared" si="355"/>
        <v>0</v>
      </c>
      <c r="V969" s="162">
        <f t="shared" si="356"/>
        <v>0</v>
      </c>
      <c r="W969" s="162">
        <f t="shared" si="357"/>
        <v>0</v>
      </c>
      <c r="X969" s="163">
        <f>IF(P969="nio",0,IF(P969&gt;0,VLOOKUP(I969,'3-Productie normen'!A:N,VLOOKUP(P969,'3-Productie normen'!Q:R,2,FALSE),FALSE)))</f>
        <v>0</v>
      </c>
      <c r="Y969" s="163">
        <f t="shared" si="358"/>
        <v>0</v>
      </c>
      <c r="Z969" s="163">
        <f t="shared" si="359"/>
        <v>0</v>
      </c>
      <c r="AA969" s="163">
        <f t="shared" si="360"/>
        <v>0</v>
      </c>
      <c r="AB969" s="164" t="str">
        <f>VLOOKUP(I969,'3-Productie normen'!A:N,10,FALSE)</f>
        <v>B</v>
      </c>
      <c r="AC969" s="164"/>
      <c r="AE969" s="128">
        <f t="shared" si="361"/>
        <v>1759.6800000000003</v>
      </c>
    </row>
    <row r="970" spans="1:31" ht="14.1" customHeight="1">
      <c r="A970" s="145">
        <v>972</v>
      </c>
      <c r="B970" s="662" t="s">
        <v>1241</v>
      </c>
      <c r="C970" s="663">
        <v>2</v>
      </c>
      <c r="D970" s="664" t="s">
        <v>1071</v>
      </c>
      <c r="E970" s="663" t="s">
        <v>315</v>
      </c>
      <c r="F970" s="663" t="s">
        <v>315</v>
      </c>
      <c r="G970" s="662">
        <v>40531012</v>
      </c>
      <c r="H970" s="662" t="s">
        <v>829</v>
      </c>
      <c r="I970" s="665" t="s">
        <v>769</v>
      </c>
      <c r="J970" s="663" t="s">
        <v>1314</v>
      </c>
      <c r="K970" s="666">
        <v>15.56</v>
      </c>
      <c r="L970" s="483">
        <v>1</v>
      </c>
      <c r="M970" s="483">
        <v>1</v>
      </c>
      <c r="N970" s="667"/>
      <c r="O970" s="667"/>
      <c r="P970" s="670">
        <v>104</v>
      </c>
      <c r="Q970" s="670"/>
      <c r="R970" s="161"/>
      <c r="S970" s="161"/>
      <c r="T970" s="162" t="e">
        <f t="shared" si="354"/>
        <v>#DIV/0!</v>
      </c>
      <c r="U970" s="162">
        <f t="shared" si="355"/>
        <v>0</v>
      </c>
      <c r="V970" s="162">
        <f t="shared" si="356"/>
        <v>0</v>
      </c>
      <c r="W970" s="162">
        <f t="shared" si="357"/>
        <v>0</v>
      </c>
      <c r="X970" s="163">
        <f>IF(P970="nio",0,IF(P970&gt;0,VLOOKUP(I970,'3-Productie normen'!A:N,VLOOKUP(P970,'3-Productie normen'!Q:R,2,FALSE),FALSE)))</f>
        <v>0</v>
      </c>
      <c r="Y970" s="163">
        <f t="shared" si="358"/>
        <v>0</v>
      </c>
      <c r="Z970" s="163">
        <f t="shared" si="359"/>
        <v>0</v>
      </c>
      <c r="AA970" s="163">
        <f t="shared" si="360"/>
        <v>0</v>
      </c>
      <c r="AB970" s="164" t="str">
        <f>VLOOKUP(I970,'3-Productie normen'!A:N,10,FALSE)</f>
        <v>B</v>
      </c>
      <c r="AC970" s="164"/>
      <c r="AE970" s="128">
        <f t="shared" si="361"/>
        <v>1618.24</v>
      </c>
    </row>
    <row r="971" spans="1:31" ht="14.1" customHeight="1">
      <c r="A971" s="145">
        <v>973</v>
      </c>
      <c r="B971" s="662" t="s">
        <v>1241</v>
      </c>
      <c r="C971" s="663">
        <v>2</v>
      </c>
      <c r="D971" s="664" t="s">
        <v>913</v>
      </c>
      <c r="E971" s="663" t="s">
        <v>315</v>
      </c>
      <c r="F971" s="663" t="s">
        <v>315</v>
      </c>
      <c r="G971" s="662">
        <v>40531012</v>
      </c>
      <c r="H971" s="662" t="s">
        <v>829</v>
      </c>
      <c r="I971" s="665" t="s">
        <v>769</v>
      </c>
      <c r="J971" s="663" t="s">
        <v>1314</v>
      </c>
      <c r="K971" s="666">
        <v>16.649999999999999</v>
      </c>
      <c r="L971" s="483">
        <v>1</v>
      </c>
      <c r="M971" s="483">
        <v>1</v>
      </c>
      <c r="N971" s="667"/>
      <c r="O971" s="667"/>
      <c r="P971" s="670">
        <v>104</v>
      </c>
      <c r="Q971" s="670"/>
      <c r="R971" s="161"/>
      <c r="S971" s="161"/>
      <c r="T971" s="162" t="e">
        <f t="shared" si="354"/>
        <v>#DIV/0!</v>
      </c>
      <c r="U971" s="162">
        <f t="shared" si="355"/>
        <v>0</v>
      </c>
      <c r="V971" s="162">
        <f t="shared" si="356"/>
        <v>0</v>
      </c>
      <c r="W971" s="162">
        <f t="shared" si="357"/>
        <v>0</v>
      </c>
      <c r="X971" s="163">
        <f>IF(P971="nio",0,IF(P971&gt;0,VLOOKUP(I971,'3-Productie normen'!A:N,VLOOKUP(P971,'3-Productie normen'!Q:R,2,FALSE),FALSE)))</f>
        <v>0</v>
      </c>
      <c r="Y971" s="163">
        <f t="shared" si="358"/>
        <v>0</v>
      </c>
      <c r="Z971" s="163">
        <f t="shared" si="359"/>
        <v>0</v>
      </c>
      <c r="AA971" s="163">
        <f t="shared" si="360"/>
        <v>0</v>
      </c>
      <c r="AB971" s="164" t="str">
        <f>VLOOKUP(I971,'3-Productie normen'!A:N,10,FALSE)</f>
        <v>B</v>
      </c>
      <c r="AC971" s="164"/>
      <c r="AE971" s="128">
        <f t="shared" si="361"/>
        <v>1731.6</v>
      </c>
    </row>
    <row r="972" spans="1:31" ht="14.1" customHeight="1">
      <c r="A972" s="145">
        <v>974</v>
      </c>
      <c r="B972" s="662" t="s">
        <v>1241</v>
      </c>
      <c r="C972" s="663">
        <v>2</v>
      </c>
      <c r="D972" s="664" t="s">
        <v>1072</v>
      </c>
      <c r="E972" s="663" t="s">
        <v>315</v>
      </c>
      <c r="F972" s="663" t="s">
        <v>315</v>
      </c>
      <c r="G972" s="662">
        <v>40531012</v>
      </c>
      <c r="H972" s="662" t="s">
        <v>829</v>
      </c>
      <c r="I972" s="665" t="s">
        <v>769</v>
      </c>
      <c r="J972" s="663" t="s">
        <v>1314</v>
      </c>
      <c r="K972" s="666">
        <v>16.649999999999999</v>
      </c>
      <c r="L972" s="483">
        <v>1</v>
      </c>
      <c r="M972" s="483">
        <v>1</v>
      </c>
      <c r="N972" s="667"/>
      <c r="O972" s="667"/>
      <c r="P972" s="670">
        <v>104</v>
      </c>
      <c r="Q972" s="670"/>
      <c r="R972" s="161"/>
      <c r="S972" s="161"/>
      <c r="T972" s="162" t="e">
        <f t="shared" si="354"/>
        <v>#DIV/0!</v>
      </c>
      <c r="U972" s="162">
        <f t="shared" si="355"/>
        <v>0</v>
      </c>
      <c r="V972" s="162">
        <f t="shared" si="356"/>
        <v>0</v>
      </c>
      <c r="W972" s="162">
        <f t="shared" si="357"/>
        <v>0</v>
      </c>
      <c r="X972" s="163">
        <f>IF(P972="nio",0,IF(P972&gt;0,VLOOKUP(I972,'3-Productie normen'!A:N,VLOOKUP(P972,'3-Productie normen'!Q:R,2,FALSE),FALSE)))</f>
        <v>0</v>
      </c>
      <c r="Y972" s="163">
        <f t="shared" si="358"/>
        <v>0</v>
      </c>
      <c r="Z972" s="163">
        <f t="shared" si="359"/>
        <v>0</v>
      </c>
      <c r="AA972" s="163">
        <f t="shared" si="360"/>
        <v>0</v>
      </c>
      <c r="AB972" s="164" t="str">
        <f>VLOOKUP(I972,'3-Productie normen'!A:N,10,FALSE)</f>
        <v>B</v>
      </c>
      <c r="AC972" s="164"/>
      <c r="AE972" s="128">
        <f t="shared" si="361"/>
        <v>1731.6</v>
      </c>
    </row>
    <row r="973" spans="1:31" ht="14.1" customHeight="1">
      <c r="A973" s="145">
        <v>975</v>
      </c>
      <c r="B973" s="662" t="s">
        <v>1241</v>
      </c>
      <c r="C973" s="663">
        <v>2</v>
      </c>
      <c r="D973" s="664" t="s">
        <v>1073</v>
      </c>
      <c r="E973" s="663" t="s">
        <v>315</v>
      </c>
      <c r="F973" s="663" t="s">
        <v>315</v>
      </c>
      <c r="G973" s="662">
        <v>40531012</v>
      </c>
      <c r="H973" s="662" t="s">
        <v>829</v>
      </c>
      <c r="I973" s="665" t="s">
        <v>769</v>
      </c>
      <c r="J973" s="663" t="s">
        <v>1314</v>
      </c>
      <c r="K973" s="666">
        <v>16.649999999999999</v>
      </c>
      <c r="L973" s="483">
        <v>1</v>
      </c>
      <c r="M973" s="483">
        <v>1</v>
      </c>
      <c r="N973" s="667"/>
      <c r="O973" s="667"/>
      <c r="P973" s="670">
        <v>104</v>
      </c>
      <c r="Q973" s="670"/>
      <c r="R973" s="161"/>
      <c r="S973" s="161"/>
      <c r="T973" s="162" t="e">
        <f t="shared" si="354"/>
        <v>#DIV/0!</v>
      </c>
      <c r="U973" s="162">
        <f t="shared" si="355"/>
        <v>0</v>
      </c>
      <c r="V973" s="162">
        <f t="shared" si="356"/>
        <v>0</v>
      </c>
      <c r="W973" s="162">
        <f t="shared" si="357"/>
        <v>0</v>
      </c>
      <c r="X973" s="163">
        <f>IF(P973="nio",0,IF(P973&gt;0,VLOOKUP(I973,'3-Productie normen'!A:N,VLOOKUP(P973,'3-Productie normen'!Q:R,2,FALSE),FALSE)))</f>
        <v>0</v>
      </c>
      <c r="Y973" s="163">
        <f t="shared" si="358"/>
        <v>0</v>
      </c>
      <c r="Z973" s="163">
        <f t="shared" si="359"/>
        <v>0</v>
      </c>
      <c r="AA973" s="163">
        <f t="shared" si="360"/>
        <v>0</v>
      </c>
      <c r="AB973" s="164" t="str">
        <f>VLOOKUP(I973,'3-Productie normen'!A:N,10,FALSE)</f>
        <v>B</v>
      </c>
      <c r="AC973" s="164"/>
      <c r="AE973" s="128">
        <f t="shared" si="361"/>
        <v>1731.6</v>
      </c>
    </row>
    <row r="974" spans="1:31" ht="14.1" customHeight="1">
      <c r="A974" s="145">
        <v>976</v>
      </c>
      <c r="B974" s="662" t="s">
        <v>1241</v>
      </c>
      <c r="C974" s="663">
        <v>2</v>
      </c>
      <c r="D974" s="664" t="s">
        <v>1074</v>
      </c>
      <c r="E974" s="663" t="s">
        <v>315</v>
      </c>
      <c r="F974" s="663" t="s">
        <v>315</v>
      </c>
      <c r="G974" s="662">
        <v>40531012</v>
      </c>
      <c r="H974" s="662" t="s">
        <v>829</v>
      </c>
      <c r="I974" s="665" t="s">
        <v>769</v>
      </c>
      <c r="J974" s="663" t="s">
        <v>1314</v>
      </c>
      <c r="K974" s="666">
        <v>16.649999999999999</v>
      </c>
      <c r="L974" s="483">
        <v>1</v>
      </c>
      <c r="M974" s="483">
        <v>1</v>
      </c>
      <c r="N974" s="667"/>
      <c r="O974" s="667"/>
      <c r="P974" s="670">
        <v>104</v>
      </c>
      <c r="Q974" s="670"/>
      <c r="R974" s="161"/>
      <c r="S974" s="161"/>
      <c r="T974" s="162" t="e">
        <f t="shared" si="354"/>
        <v>#DIV/0!</v>
      </c>
      <c r="U974" s="162">
        <f t="shared" si="355"/>
        <v>0</v>
      </c>
      <c r="V974" s="162">
        <f t="shared" si="356"/>
        <v>0</v>
      </c>
      <c r="W974" s="162">
        <f t="shared" si="357"/>
        <v>0</v>
      </c>
      <c r="X974" s="163">
        <f>IF(P974="nio",0,IF(P974&gt;0,VLOOKUP(I974,'3-Productie normen'!A:N,VLOOKUP(P974,'3-Productie normen'!Q:R,2,FALSE),FALSE)))</f>
        <v>0</v>
      </c>
      <c r="Y974" s="163">
        <f t="shared" si="358"/>
        <v>0</v>
      </c>
      <c r="Z974" s="163">
        <f t="shared" si="359"/>
        <v>0</v>
      </c>
      <c r="AA974" s="163">
        <f t="shared" si="360"/>
        <v>0</v>
      </c>
      <c r="AB974" s="164" t="str">
        <f>VLOOKUP(I974,'3-Productie normen'!A:N,10,FALSE)</f>
        <v>B</v>
      </c>
      <c r="AC974" s="164"/>
      <c r="AE974" s="128">
        <f t="shared" si="361"/>
        <v>1731.6</v>
      </c>
    </row>
    <row r="975" spans="1:31" ht="14.1" customHeight="1">
      <c r="A975" s="145">
        <v>977</v>
      </c>
      <c r="B975" s="662" t="s">
        <v>1241</v>
      </c>
      <c r="C975" s="663">
        <v>2</v>
      </c>
      <c r="D975" s="664" t="s">
        <v>1075</v>
      </c>
      <c r="E975" s="663" t="s">
        <v>315</v>
      </c>
      <c r="F975" s="663" t="s">
        <v>315</v>
      </c>
      <c r="G975" s="662">
        <v>40531012</v>
      </c>
      <c r="H975" s="662" t="s">
        <v>829</v>
      </c>
      <c r="I975" s="665" t="s">
        <v>769</v>
      </c>
      <c r="J975" s="663" t="s">
        <v>1314</v>
      </c>
      <c r="K975" s="666">
        <v>16.649999999999999</v>
      </c>
      <c r="L975" s="483">
        <v>1</v>
      </c>
      <c r="M975" s="483">
        <v>1</v>
      </c>
      <c r="N975" s="667"/>
      <c r="O975" s="667"/>
      <c r="P975" s="670">
        <v>104</v>
      </c>
      <c r="Q975" s="670"/>
      <c r="R975" s="161"/>
      <c r="S975" s="161"/>
      <c r="T975" s="162" t="e">
        <f t="shared" si="354"/>
        <v>#DIV/0!</v>
      </c>
      <c r="U975" s="162">
        <f t="shared" si="355"/>
        <v>0</v>
      </c>
      <c r="V975" s="162">
        <f t="shared" si="356"/>
        <v>0</v>
      </c>
      <c r="W975" s="162">
        <f t="shared" si="357"/>
        <v>0</v>
      </c>
      <c r="X975" s="163">
        <f>IF(P975="nio",0,IF(P975&gt;0,VLOOKUP(I975,'3-Productie normen'!A:N,VLOOKUP(P975,'3-Productie normen'!Q:R,2,FALSE),FALSE)))</f>
        <v>0</v>
      </c>
      <c r="Y975" s="163">
        <f t="shared" si="358"/>
        <v>0</v>
      </c>
      <c r="Z975" s="163">
        <f t="shared" si="359"/>
        <v>0</v>
      </c>
      <c r="AA975" s="163">
        <f t="shared" si="360"/>
        <v>0</v>
      </c>
      <c r="AB975" s="164" t="str">
        <f>VLOOKUP(I975,'3-Productie normen'!A:N,10,FALSE)</f>
        <v>B</v>
      </c>
      <c r="AC975" s="164"/>
      <c r="AE975" s="128">
        <f t="shared" si="361"/>
        <v>1731.6</v>
      </c>
    </row>
    <row r="976" spans="1:31" ht="14.1" customHeight="1">
      <c r="A976" s="145">
        <v>978</v>
      </c>
      <c r="B976" s="662" t="s">
        <v>1241</v>
      </c>
      <c r="C976" s="663">
        <v>2</v>
      </c>
      <c r="D976" s="664" t="s">
        <v>1076</v>
      </c>
      <c r="E976" s="663" t="s">
        <v>315</v>
      </c>
      <c r="F976" s="663" t="s">
        <v>315</v>
      </c>
      <c r="G976" s="662">
        <v>40531012</v>
      </c>
      <c r="H976" s="662" t="s">
        <v>829</v>
      </c>
      <c r="I976" s="665" t="s">
        <v>769</v>
      </c>
      <c r="J976" s="663" t="s">
        <v>1314</v>
      </c>
      <c r="K976" s="666">
        <v>33.729999999999997</v>
      </c>
      <c r="L976" s="483">
        <v>1</v>
      </c>
      <c r="M976" s="483">
        <v>1</v>
      </c>
      <c r="N976" s="667"/>
      <c r="O976" s="667"/>
      <c r="P976" s="670">
        <v>104</v>
      </c>
      <c r="Q976" s="670"/>
      <c r="R976" s="161"/>
      <c r="S976" s="161"/>
      <c r="T976" s="162" t="e">
        <f t="shared" si="354"/>
        <v>#DIV/0!</v>
      </c>
      <c r="U976" s="162">
        <f t="shared" si="355"/>
        <v>0</v>
      </c>
      <c r="V976" s="162">
        <f t="shared" si="356"/>
        <v>0</v>
      </c>
      <c r="W976" s="162">
        <f t="shared" si="357"/>
        <v>0</v>
      </c>
      <c r="X976" s="163">
        <f>IF(P976="nio",0,IF(P976&gt;0,VLOOKUP(I976,'3-Productie normen'!A:N,VLOOKUP(P976,'3-Productie normen'!Q:R,2,FALSE),FALSE)))</f>
        <v>0</v>
      </c>
      <c r="Y976" s="163">
        <f t="shared" si="358"/>
        <v>0</v>
      </c>
      <c r="Z976" s="163">
        <f t="shared" si="359"/>
        <v>0</v>
      </c>
      <c r="AA976" s="163">
        <f t="shared" si="360"/>
        <v>0</v>
      </c>
      <c r="AB976" s="164" t="str">
        <f>VLOOKUP(I976,'3-Productie normen'!A:N,10,FALSE)</f>
        <v>B</v>
      </c>
      <c r="AC976" s="164"/>
      <c r="AE976" s="128">
        <f t="shared" si="361"/>
        <v>3507.9199999999996</v>
      </c>
    </row>
    <row r="977" spans="1:31" ht="14.1" customHeight="1">
      <c r="A977" s="145">
        <v>979</v>
      </c>
      <c r="B977" s="662" t="s">
        <v>1241</v>
      </c>
      <c r="C977" s="663">
        <v>2</v>
      </c>
      <c r="D977" s="664" t="s">
        <v>915</v>
      </c>
      <c r="E977" s="663" t="s">
        <v>315</v>
      </c>
      <c r="F977" s="663" t="s">
        <v>315</v>
      </c>
      <c r="G977" s="662">
        <v>40531012</v>
      </c>
      <c r="H977" s="662" t="s">
        <v>829</v>
      </c>
      <c r="I977" s="665" t="s">
        <v>769</v>
      </c>
      <c r="J977" s="663" t="s">
        <v>1314</v>
      </c>
      <c r="K977" s="666">
        <v>16.649999999999999</v>
      </c>
      <c r="L977" s="483">
        <v>1</v>
      </c>
      <c r="M977" s="483">
        <v>1</v>
      </c>
      <c r="N977" s="667"/>
      <c r="O977" s="667"/>
      <c r="P977" s="670">
        <v>104</v>
      </c>
      <c r="Q977" s="670"/>
      <c r="R977" s="161"/>
      <c r="S977" s="161"/>
      <c r="T977" s="162" t="e">
        <f t="shared" si="354"/>
        <v>#DIV/0!</v>
      </c>
      <c r="U977" s="162">
        <f t="shared" si="355"/>
        <v>0</v>
      </c>
      <c r="V977" s="162">
        <f t="shared" si="356"/>
        <v>0</v>
      </c>
      <c r="W977" s="162">
        <f t="shared" si="357"/>
        <v>0</v>
      </c>
      <c r="X977" s="163">
        <f>IF(P977="nio",0,IF(P977&gt;0,VLOOKUP(I977,'3-Productie normen'!A:N,VLOOKUP(P977,'3-Productie normen'!Q:R,2,FALSE),FALSE)))</f>
        <v>0</v>
      </c>
      <c r="Y977" s="163">
        <f t="shared" si="358"/>
        <v>0</v>
      </c>
      <c r="Z977" s="163">
        <f t="shared" si="359"/>
        <v>0</v>
      </c>
      <c r="AA977" s="163">
        <f t="shared" si="360"/>
        <v>0</v>
      </c>
      <c r="AB977" s="164" t="str">
        <f>VLOOKUP(I977,'3-Productie normen'!A:N,10,FALSE)</f>
        <v>B</v>
      </c>
      <c r="AC977" s="164"/>
      <c r="AE977" s="128">
        <f t="shared" si="361"/>
        <v>1731.6</v>
      </c>
    </row>
    <row r="978" spans="1:31" ht="14.1" customHeight="1">
      <c r="A978" s="145">
        <v>980</v>
      </c>
      <c r="B978" s="662" t="s">
        <v>1241</v>
      </c>
      <c r="C978" s="663">
        <v>2</v>
      </c>
      <c r="D978" s="664" t="s">
        <v>1077</v>
      </c>
      <c r="E978" s="663" t="s">
        <v>315</v>
      </c>
      <c r="F978" s="663" t="s">
        <v>1019</v>
      </c>
      <c r="G978" s="662">
        <v>2140861</v>
      </c>
      <c r="H978" s="662" t="s">
        <v>1020</v>
      </c>
      <c r="I978" s="665" t="s">
        <v>774</v>
      </c>
      <c r="J978" s="663" t="s">
        <v>529</v>
      </c>
      <c r="K978" s="666">
        <v>33.520000000000003</v>
      </c>
      <c r="L978" s="483">
        <v>1</v>
      </c>
      <c r="M978" s="483">
        <v>1</v>
      </c>
      <c r="N978" s="667"/>
      <c r="O978" s="667"/>
      <c r="P978" s="670">
        <v>255</v>
      </c>
      <c r="Q978" s="670"/>
      <c r="R978" s="161"/>
      <c r="S978" s="161"/>
      <c r="T978" s="162" t="e">
        <f t="shared" si="354"/>
        <v>#DIV/0!</v>
      </c>
      <c r="U978" s="162">
        <f t="shared" si="355"/>
        <v>0</v>
      </c>
      <c r="V978" s="162">
        <f t="shared" si="356"/>
        <v>0</v>
      </c>
      <c r="W978" s="162">
        <f t="shared" si="357"/>
        <v>0</v>
      </c>
      <c r="X978" s="163">
        <f>IF(P978="nio",0,IF(P978&gt;0,VLOOKUP(I978,'3-Productie normen'!A:N,VLOOKUP(P978,'3-Productie normen'!Q:R,2,FALSE),FALSE)))</f>
        <v>0</v>
      </c>
      <c r="Y978" s="163">
        <f t="shared" si="358"/>
        <v>0</v>
      </c>
      <c r="Z978" s="163">
        <f t="shared" si="359"/>
        <v>0</v>
      </c>
      <c r="AA978" s="163">
        <f t="shared" si="360"/>
        <v>0</v>
      </c>
      <c r="AB978" s="164" t="str">
        <f>VLOOKUP(I978,'3-Productie normen'!A:N,10,FALSE)</f>
        <v>B</v>
      </c>
      <c r="AC978" s="164"/>
      <c r="AE978" s="128">
        <f t="shared" si="361"/>
        <v>8547.6</v>
      </c>
    </row>
    <row r="979" spans="1:31" ht="14.1" customHeight="1">
      <c r="A979" s="145">
        <v>981</v>
      </c>
      <c r="B979" s="662" t="s">
        <v>1241</v>
      </c>
      <c r="C979" s="663">
        <v>2</v>
      </c>
      <c r="D979" s="664" t="s">
        <v>1078</v>
      </c>
      <c r="E979" s="663" t="s">
        <v>315</v>
      </c>
      <c r="F979" s="663" t="s">
        <v>315</v>
      </c>
      <c r="G979" s="662">
        <v>40531012</v>
      </c>
      <c r="H979" s="662" t="s">
        <v>829</v>
      </c>
      <c r="I979" s="665" t="s">
        <v>769</v>
      </c>
      <c r="J979" s="663" t="s">
        <v>1314</v>
      </c>
      <c r="K979" s="666">
        <v>15.78</v>
      </c>
      <c r="L979" s="483">
        <v>1</v>
      </c>
      <c r="M979" s="483">
        <v>1</v>
      </c>
      <c r="N979" s="667"/>
      <c r="O979" s="667"/>
      <c r="P979" s="670">
        <v>104</v>
      </c>
      <c r="Q979" s="670"/>
      <c r="R979" s="161"/>
      <c r="S979" s="161"/>
      <c r="T979" s="162" t="e">
        <f t="shared" si="354"/>
        <v>#DIV/0!</v>
      </c>
      <c r="U979" s="162">
        <f t="shared" si="355"/>
        <v>0</v>
      </c>
      <c r="V979" s="162">
        <f t="shared" si="356"/>
        <v>0</v>
      </c>
      <c r="W979" s="162">
        <f t="shared" si="357"/>
        <v>0</v>
      </c>
      <c r="X979" s="163">
        <f>IF(P979="nio",0,IF(P979&gt;0,VLOOKUP(I979,'3-Productie normen'!A:N,VLOOKUP(P979,'3-Productie normen'!Q:R,2,FALSE),FALSE)))</f>
        <v>0</v>
      </c>
      <c r="Y979" s="163">
        <f t="shared" si="358"/>
        <v>0</v>
      </c>
      <c r="Z979" s="163">
        <f t="shared" si="359"/>
        <v>0</v>
      </c>
      <c r="AA979" s="163">
        <f t="shared" si="360"/>
        <v>0</v>
      </c>
      <c r="AB979" s="164" t="str">
        <f>VLOOKUP(I979,'3-Productie normen'!A:N,10,FALSE)</f>
        <v>B</v>
      </c>
      <c r="AC979" s="164"/>
      <c r="AE979" s="128">
        <f t="shared" si="361"/>
        <v>1641.12</v>
      </c>
    </row>
    <row r="980" spans="1:31" ht="14.1" customHeight="1">
      <c r="A980" s="145">
        <v>982</v>
      </c>
      <c r="B980" s="662" t="s">
        <v>1241</v>
      </c>
      <c r="C980" s="663">
        <v>2</v>
      </c>
      <c r="D980" s="664" t="s">
        <v>1079</v>
      </c>
      <c r="E980" s="663" t="s">
        <v>315</v>
      </c>
      <c r="F980" s="663" t="s">
        <v>315</v>
      </c>
      <c r="G980" s="662">
        <v>40531012</v>
      </c>
      <c r="H980" s="662" t="s">
        <v>829</v>
      </c>
      <c r="I980" s="665" t="s">
        <v>769</v>
      </c>
      <c r="J980" s="663" t="s">
        <v>1314</v>
      </c>
      <c r="K980" s="666">
        <v>16.649999999999999</v>
      </c>
      <c r="L980" s="483">
        <v>1</v>
      </c>
      <c r="M980" s="483">
        <v>1</v>
      </c>
      <c r="N980" s="667"/>
      <c r="O980" s="667"/>
      <c r="P980" s="670">
        <v>104</v>
      </c>
      <c r="Q980" s="670"/>
      <c r="R980" s="161"/>
      <c r="S980" s="161"/>
      <c r="T980" s="162" t="e">
        <f t="shared" si="354"/>
        <v>#DIV/0!</v>
      </c>
      <c r="U980" s="162">
        <f t="shared" si="355"/>
        <v>0</v>
      </c>
      <c r="V980" s="162">
        <f t="shared" si="356"/>
        <v>0</v>
      </c>
      <c r="W980" s="162">
        <f t="shared" si="357"/>
        <v>0</v>
      </c>
      <c r="X980" s="163">
        <f>IF(P980="nio",0,IF(P980&gt;0,VLOOKUP(I980,'3-Productie normen'!A:N,VLOOKUP(P980,'3-Productie normen'!Q:R,2,FALSE),FALSE)))</f>
        <v>0</v>
      </c>
      <c r="Y980" s="163">
        <f t="shared" si="358"/>
        <v>0</v>
      </c>
      <c r="Z980" s="163">
        <f t="shared" si="359"/>
        <v>0</v>
      </c>
      <c r="AA980" s="163">
        <f t="shared" si="360"/>
        <v>0</v>
      </c>
      <c r="AB980" s="164" t="str">
        <f>VLOOKUP(I980,'3-Productie normen'!A:N,10,FALSE)</f>
        <v>B</v>
      </c>
      <c r="AC980" s="164"/>
      <c r="AE980" s="128">
        <f t="shared" si="361"/>
        <v>1731.6</v>
      </c>
    </row>
    <row r="981" spans="1:31" ht="14.1" customHeight="1">
      <c r="A981" s="145">
        <v>983</v>
      </c>
      <c r="B981" s="662" t="s">
        <v>1241</v>
      </c>
      <c r="C981" s="663">
        <v>2</v>
      </c>
      <c r="D981" s="664" t="s">
        <v>918</v>
      </c>
      <c r="E981" s="663" t="s">
        <v>315</v>
      </c>
      <c r="F981" s="663" t="s">
        <v>315</v>
      </c>
      <c r="G981" s="662">
        <v>40531012</v>
      </c>
      <c r="H981" s="662" t="s">
        <v>829</v>
      </c>
      <c r="I981" s="665" t="s">
        <v>769</v>
      </c>
      <c r="J981" s="663" t="s">
        <v>1314</v>
      </c>
      <c r="K981" s="666">
        <v>16.649999999999999</v>
      </c>
      <c r="L981" s="483">
        <v>1</v>
      </c>
      <c r="M981" s="483">
        <v>1</v>
      </c>
      <c r="N981" s="667"/>
      <c r="O981" s="667"/>
      <c r="P981" s="670">
        <v>104</v>
      </c>
      <c r="Q981" s="670"/>
      <c r="R981" s="161"/>
      <c r="S981" s="161"/>
      <c r="T981" s="162" t="e">
        <f t="shared" si="354"/>
        <v>#DIV/0!</v>
      </c>
      <c r="U981" s="162">
        <f t="shared" si="355"/>
        <v>0</v>
      </c>
      <c r="V981" s="162">
        <f t="shared" si="356"/>
        <v>0</v>
      </c>
      <c r="W981" s="162">
        <f t="shared" si="357"/>
        <v>0</v>
      </c>
      <c r="X981" s="163">
        <f>IF(P981="nio",0,IF(P981&gt;0,VLOOKUP(I981,'3-Productie normen'!A:N,VLOOKUP(P981,'3-Productie normen'!Q:R,2,FALSE),FALSE)))</f>
        <v>0</v>
      </c>
      <c r="Y981" s="163">
        <f t="shared" si="358"/>
        <v>0</v>
      </c>
      <c r="Z981" s="163">
        <f t="shared" si="359"/>
        <v>0</v>
      </c>
      <c r="AA981" s="163">
        <f t="shared" si="360"/>
        <v>0</v>
      </c>
      <c r="AB981" s="164" t="str">
        <f>VLOOKUP(I981,'3-Productie normen'!A:N,10,FALSE)</f>
        <v>B</v>
      </c>
      <c r="AC981" s="164"/>
      <c r="AE981" s="128">
        <f t="shared" si="361"/>
        <v>1731.6</v>
      </c>
    </row>
    <row r="982" spans="1:31" ht="14.1" customHeight="1">
      <c r="A982" s="145">
        <v>984</v>
      </c>
      <c r="B982" s="662" t="s">
        <v>1241</v>
      </c>
      <c r="C982" s="663">
        <v>2</v>
      </c>
      <c r="D982" s="664" t="s">
        <v>1080</v>
      </c>
      <c r="E982" s="663" t="s">
        <v>315</v>
      </c>
      <c r="F982" s="663" t="s">
        <v>315</v>
      </c>
      <c r="G982" s="662">
        <v>40531012</v>
      </c>
      <c r="H982" s="662" t="s">
        <v>829</v>
      </c>
      <c r="I982" s="665" t="s">
        <v>769</v>
      </c>
      <c r="J982" s="663" t="s">
        <v>1314</v>
      </c>
      <c r="K982" s="666">
        <v>16.649999999999999</v>
      </c>
      <c r="L982" s="483">
        <v>1</v>
      </c>
      <c r="M982" s="483">
        <v>1</v>
      </c>
      <c r="N982" s="667"/>
      <c r="O982" s="667"/>
      <c r="P982" s="670">
        <v>104</v>
      </c>
      <c r="Q982" s="670"/>
      <c r="R982" s="161"/>
      <c r="S982" s="161"/>
      <c r="T982" s="162" t="e">
        <f t="shared" si="354"/>
        <v>#DIV/0!</v>
      </c>
      <c r="U982" s="162">
        <f t="shared" si="355"/>
        <v>0</v>
      </c>
      <c r="V982" s="162">
        <f t="shared" si="356"/>
        <v>0</v>
      </c>
      <c r="W982" s="162">
        <f t="shared" si="357"/>
        <v>0</v>
      </c>
      <c r="X982" s="163">
        <f>IF(P982="nio",0,IF(P982&gt;0,VLOOKUP(I982,'3-Productie normen'!A:N,VLOOKUP(P982,'3-Productie normen'!Q:R,2,FALSE),FALSE)))</f>
        <v>0</v>
      </c>
      <c r="Y982" s="163">
        <f t="shared" si="358"/>
        <v>0</v>
      </c>
      <c r="Z982" s="163">
        <f t="shared" si="359"/>
        <v>0</v>
      </c>
      <c r="AA982" s="163">
        <f t="shared" si="360"/>
        <v>0</v>
      </c>
      <c r="AB982" s="164" t="str">
        <f>VLOOKUP(I982,'3-Productie normen'!A:N,10,FALSE)</f>
        <v>B</v>
      </c>
      <c r="AC982" s="164"/>
      <c r="AE982" s="128">
        <f t="shared" si="361"/>
        <v>1731.6</v>
      </c>
    </row>
    <row r="983" spans="1:31" ht="14.1" customHeight="1">
      <c r="A983" s="145">
        <v>985</v>
      </c>
      <c r="B983" s="662" t="s">
        <v>1241</v>
      </c>
      <c r="C983" s="663">
        <v>2</v>
      </c>
      <c r="D983" s="664" t="s">
        <v>1081</v>
      </c>
      <c r="E983" s="663" t="s">
        <v>315</v>
      </c>
      <c r="F983" s="663" t="s">
        <v>315</v>
      </c>
      <c r="G983" s="662">
        <v>40531012</v>
      </c>
      <c r="H983" s="662" t="s">
        <v>829</v>
      </c>
      <c r="I983" s="665" t="s">
        <v>769</v>
      </c>
      <c r="J983" s="663" t="s">
        <v>1314</v>
      </c>
      <c r="K983" s="666">
        <v>16.649999999999999</v>
      </c>
      <c r="L983" s="483">
        <v>1</v>
      </c>
      <c r="M983" s="483">
        <v>1</v>
      </c>
      <c r="N983" s="667"/>
      <c r="O983" s="667"/>
      <c r="P983" s="670">
        <v>104</v>
      </c>
      <c r="Q983" s="670"/>
      <c r="R983" s="161"/>
      <c r="S983" s="161"/>
      <c r="T983" s="162" t="e">
        <f t="shared" si="354"/>
        <v>#DIV/0!</v>
      </c>
      <c r="U983" s="162">
        <f t="shared" si="355"/>
        <v>0</v>
      </c>
      <c r="V983" s="162">
        <f t="shared" si="356"/>
        <v>0</v>
      </c>
      <c r="W983" s="162">
        <f t="shared" si="357"/>
        <v>0</v>
      </c>
      <c r="X983" s="163">
        <f>IF(P983="nio",0,IF(P983&gt;0,VLOOKUP(I983,'3-Productie normen'!A:N,VLOOKUP(P983,'3-Productie normen'!Q:R,2,FALSE),FALSE)))</f>
        <v>0</v>
      </c>
      <c r="Y983" s="163">
        <f t="shared" si="358"/>
        <v>0</v>
      </c>
      <c r="Z983" s="163">
        <f t="shared" si="359"/>
        <v>0</v>
      </c>
      <c r="AA983" s="163">
        <f t="shared" si="360"/>
        <v>0</v>
      </c>
      <c r="AB983" s="164" t="str">
        <f>VLOOKUP(I983,'3-Productie normen'!A:N,10,FALSE)</f>
        <v>B</v>
      </c>
      <c r="AC983" s="164"/>
      <c r="AE983" s="128">
        <f t="shared" si="361"/>
        <v>1731.6</v>
      </c>
    </row>
    <row r="984" spans="1:31" ht="14.1" customHeight="1">
      <c r="A984" s="145">
        <v>986</v>
      </c>
      <c r="B984" s="662" t="s">
        <v>1241</v>
      </c>
      <c r="C984" s="663">
        <v>2</v>
      </c>
      <c r="D984" s="664" t="s">
        <v>919</v>
      </c>
      <c r="E984" s="663" t="s">
        <v>315</v>
      </c>
      <c r="F984" s="663" t="s">
        <v>315</v>
      </c>
      <c r="G984" s="662">
        <v>40531012</v>
      </c>
      <c r="H984" s="662" t="s">
        <v>829</v>
      </c>
      <c r="I984" s="665" t="s">
        <v>769</v>
      </c>
      <c r="J984" s="663" t="s">
        <v>1314</v>
      </c>
      <c r="K984" s="666">
        <v>16.649999999999999</v>
      </c>
      <c r="L984" s="483">
        <v>1</v>
      </c>
      <c r="M984" s="483">
        <v>1</v>
      </c>
      <c r="N984" s="667"/>
      <c r="O984" s="667"/>
      <c r="P984" s="670">
        <v>104</v>
      </c>
      <c r="Q984" s="670"/>
      <c r="R984" s="161"/>
      <c r="S984" s="161"/>
      <c r="T984" s="162" t="e">
        <f t="shared" si="354"/>
        <v>#DIV/0!</v>
      </c>
      <c r="U984" s="162">
        <f t="shared" si="355"/>
        <v>0</v>
      </c>
      <c r="V984" s="162">
        <f t="shared" si="356"/>
        <v>0</v>
      </c>
      <c r="W984" s="162">
        <f t="shared" si="357"/>
        <v>0</v>
      </c>
      <c r="X984" s="163">
        <f>IF(P984="nio",0,IF(P984&gt;0,VLOOKUP(I984,'3-Productie normen'!A:N,VLOOKUP(P984,'3-Productie normen'!Q:R,2,FALSE),FALSE)))</f>
        <v>0</v>
      </c>
      <c r="Y984" s="163">
        <f t="shared" si="358"/>
        <v>0</v>
      </c>
      <c r="Z984" s="163">
        <f t="shared" si="359"/>
        <v>0</v>
      </c>
      <c r="AA984" s="163">
        <f t="shared" si="360"/>
        <v>0</v>
      </c>
      <c r="AB984" s="164" t="str">
        <f>VLOOKUP(I984,'3-Productie normen'!A:N,10,FALSE)</f>
        <v>B</v>
      </c>
      <c r="AC984" s="164"/>
      <c r="AE984" s="128">
        <f t="shared" si="361"/>
        <v>1731.6</v>
      </c>
    </row>
    <row r="985" spans="1:31" ht="14.1" customHeight="1">
      <c r="A985" s="145">
        <v>987</v>
      </c>
      <c r="B985" s="662" t="s">
        <v>1241</v>
      </c>
      <c r="C985" s="663">
        <v>2</v>
      </c>
      <c r="D985" s="664" t="s">
        <v>922</v>
      </c>
      <c r="E985" s="663" t="s">
        <v>315</v>
      </c>
      <c r="F985" s="663" t="s">
        <v>315</v>
      </c>
      <c r="G985" s="662">
        <v>40531012</v>
      </c>
      <c r="H985" s="662" t="s">
        <v>829</v>
      </c>
      <c r="I985" s="665" t="s">
        <v>769</v>
      </c>
      <c r="J985" s="663" t="s">
        <v>1314</v>
      </c>
      <c r="K985" s="666">
        <v>16.649999999999999</v>
      </c>
      <c r="L985" s="483">
        <v>1</v>
      </c>
      <c r="M985" s="483">
        <v>1</v>
      </c>
      <c r="N985" s="667"/>
      <c r="O985" s="667"/>
      <c r="P985" s="670">
        <v>104</v>
      </c>
      <c r="Q985" s="670"/>
      <c r="R985" s="161"/>
      <c r="S985" s="161"/>
      <c r="T985" s="162" t="e">
        <f t="shared" si="354"/>
        <v>#DIV/0!</v>
      </c>
      <c r="U985" s="162">
        <f t="shared" si="355"/>
        <v>0</v>
      </c>
      <c r="V985" s="162">
        <f t="shared" si="356"/>
        <v>0</v>
      </c>
      <c r="W985" s="162">
        <f t="shared" si="357"/>
        <v>0</v>
      </c>
      <c r="X985" s="163">
        <f>IF(P985="nio",0,IF(P985&gt;0,VLOOKUP(I985,'3-Productie normen'!A:N,VLOOKUP(P985,'3-Productie normen'!Q:R,2,FALSE),FALSE)))</f>
        <v>0</v>
      </c>
      <c r="Y985" s="163">
        <f t="shared" si="358"/>
        <v>0</v>
      </c>
      <c r="Z985" s="163">
        <f t="shared" si="359"/>
        <v>0</v>
      </c>
      <c r="AA985" s="163">
        <f t="shared" si="360"/>
        <v>0</v>
      </c>
      <c r="AB985" s="164" t="str">
        <f>VLOOKUP(I985,'3-Productie normen'!A:N,10,FALSE)</f>
        <v>B</v>
      </c>
      <c r="AC985" s="164"/>
      <c r="AE985" s="128">
        <f t="shared" si="361"/>
        <v>1731.6</v>
      </c>
    </row>
    <row r="986" spans="1:31" ht="14.1" customHeight="1">
      <c r="A986" s="145">
        <v>988</v>
      </c>
      <c r="B986" s="662" t="s">
        <v>1241</v>
      </c>
      <c r="C986" s="663">
        <v>2</v>
      </c>
      <c r="D986" s="664" t="s">
        <v>923</v>
      </c>
      <c r="E986" s="663" t="s">
        <v>315</v>
      </c>
      <c r="F986" s="663" t="s">
        <v>315</v>
      </c>
      <c r="G986" s="662">
        <v>40531012</v>
      </c>
      <c r="H986" s="662" t="s">
        <v>829</v>
      </c>
      <c r="I986" s="665" t="s">
        <v>769</v>
      </c>
      <c r="J986" s="663" t="s">
        <v>1314</v>
      </c>
      <c r="K986" s="666">
        <v>16.649999999999999</v>
      </c>
      <c r="L986" s="483">
        <v>1</v>
      </c>
      <c r="M986" s="483">
        <v>1</v>
      </c>
      <c r="N986" s="667"/>
      <c r="O986" s="667"/>
      <c r="P986" s="670">
        <v>104</v>
      </c>
      <c r="Q986" s="670"/>
      <c r="R986" s="161"/>
      <c r="S986" s="161"/>
      <c r="T986" s="162" t="e">
        <f t="shared" si="354"/>
        <v>#DIV/0!</v>
      </c>
      <c r="U986" s="162">
        <f t="shared" si="355"/>
        <v>0</v>
      </c>
      <c r="V986" s="162">
        <f t="shared" si="356"/>
        <v>0</v>
      </c>
      <c r="W986" s="162">
        <f t="shared" si="357"/>
        <v>0</v>
      </c>
      <c r="X986" s="163">
        <f>IF(P986="nio",0,IF(P986&gt;0,VLOOKUP(I986,'3-Productie normen'!A:N,VLOOKUP(P986,'3-Productie normen'!Q:R,2,FALSE),FALSE)))</f>
        <v>0</v>
      </c>
      <c r="Y986" s="163">
        <f t="shared" si="358"/>
        <v>0</v>
      </c>
      <c r="Z986" s="163">
        <f t="shared" si="359"/>
        <v>0</v>
      </c>
      <c r="AA986" s="163">
        <f t="shared" si="360"/>
        <v>0</v>
      </c>
      <c r="AB986" s="164" t="str">
        <f>VLOOKUP(I986,'3-Productie normen'!A:N,10,FALSE)</f>
        <v>B</v>
      </c>
      <c r="AC986" s="164"/>
      <c r="AE986" s="128">
        <f t="shared" si="361"/>
        <v>1731.6</v>
      </c>
    </row>
    <row r="987" spans="1:31" ht="14.1" customHeight="1">
      <c r="A987" s="145">
        <v>989</v>
      </c>
      <c r="B987" s="662" t="s">
        <v>1241</v>
      </c>
      <c r="C987" s="663">
        <v>2</v>
      </c>
      <c r="D987" s="664" t="s">
        <v>925</v>
      </c>
      <c r="E987" s="663" t="s">
        <v>315</v>
      </c>
      <c r="F987" s="663" t="s">
        <v>315</v>
      </c>
      <c r="G987" s="662">
        <v>40531012</v>
      </c>
      <c r="H987" s="662" t="s">
        <v>829</v>
      </c>
      <c r="I987" s="665" t="s">
        <v>769</v>
      </c>
      <c r="J987" s="663" t="s">
        <v>1314</v>
      </c>
      <c r="K987" s="666">
        <v>16.649999999999999</v>
      </c>
      <c r="L987" s="483">
        <v>1</v>
      </c>
      <c r="M987" s="483">
        <v>1</v>
      </c>
      <c r="N987" s="667"/>
      <c r="O987" s="667"/>
      <c r="P987" s="670">
        <v>104</v>
      </c>
      <c r="Q987" s="670"/>
      <c r="R987" s="161"/>
      <c r="S987" s="161"/>
      <c r="T987" s="162" t="e">
        <f t="shared" si="354"/>
        <v>#DIV/0!</v>
      </c>
      <c r="U987" s="162">
        <f t="shared" si="355"/>
        <v>0</v>
      </c>
      <c r="V987" s="162">
        <f t="shared" si="356"/>
        <v>0</v>
      </c>
      <c r="W987" s="162">
        <f t="shared" si="357"/>
        <v>0</v>
      </c>
      <c r="X987" s="163">
        <f>IF(P987="nio",0,IF(P987&gt;0,VLOOKUP(I987,'3-Productie normen'!A:N,VLOOKUP(P987,'3-Productie normen'!Q:R,2,FALSE),FALSE)))</f>
        <v>0</v>
      </c>
      <c r="Y987" s="163">
        <f t="shared" si="358"/>
        <v>0</v>
      </c>
      <c r="Z987" s="163">
        <f t="shared" si="359"/>
        <v>0</v>
      </c>
      <c r="AA987" s="163">
        <f t="shared" si="360"/>
        <v>0</v>
      </c>
      <c r="AB987" s="164" t="str">
        <f>VLOOKUP(I987,'3-Productie normen'!A:N,10,FALSE)</f>
        <v>B</v>
      </c>
      <c r="AC987" s="164"/>
      <c r="AE987" s="128">
        <f t="shared" si="361"/>
        <v>1731.6</v>
      </c>
    </row>
    <row r="988" spans="1:31" ht="14.1" customHeight="1">
      <c r="A988" s="145">
        <v>990</v>
      </c>
      <c r="B988" s="662" t="s">
        <v>1241</v>
      </c>
      <c r="C988" s="663">
        <v>2</v>
      </c>
      <c r="D988" s="664" t="s">
        <v>1082</v>
      </c>
      <c r="E988" s="663" t="s">
        <v>315</v>
      </c>
      <c r="F988" s="663" t="s">
        <v>315</v>
      </c>
      <c r="G988" s="662">
        <v>40531012</v>
      </c>
      <c r="H988" s="662" t="s">
        <v>829</v>
      </c>
      <c r="I988" s="665" t="s">
        <v>769</v>
      </c>
      <c r="J988" s="663" t="s">
        <v>1314</v>
      </c>
      <c r="K988" s="666">
        <v>15.56</v>
      </c>
      <c r="L988" s="483">
        <v>1</v>
      </c>
      <c r="M988" s="483">
        <v>1</v>
      </c>
      <c r="N988" s="667"/>
      <c r="O988" s="667"/>
      <c r="P988" s="670">
        <v>104</v>
      </c>
      <c r="Q988" s="670"/>
      <c r="R988" s="161"/>
      <c r="S988" s="161"/>
      <c r="T988" s="162" t="e">
        <f t="shared" si="354"/>
        <v>#DIV/0!</v>
      </c>
      <c r="U988" s="162">
        <f t="shared" si="355"/>
        <v>0</v>
      </c>
      <c r="V988" s="162">
        <f t="shared" si="356"/>
        <v>0</v>
      </c>
      <c r="W988" s="162">
        <f t="shared" si="357"/>
        <v>0</v>
      </c>
      <c r="X988" s="163">
        <f>IF(P988="nio",0,IF(P988&gt;0,VLOOKUP(I988,'3-Productie normen'!A:N,VLOOKUP(P988,'3-Productie normen'!Q:R,2,FALSE),FALSE)))</f>
        <v>0</v>
      </c>
      <c r="Y988" s="163">
        <f t="shared" si="358"/>
        <v>0</v>
      </c>
      <c r="Z988" s="163">
        <f t="shared" si="359"/>
        <v>0</v>
      </c>
      <c r="AA988" s="163">
        <f t="shared" si="360"/>
        <v>0</v>
      </c>
      <c r="AB988" s="164" t="str">
        <f>VLOOKUP(I988,'3-Productie normen'!A:N,10,FALSE)</f>
        <v>B</v>
      </c>
      <c r="AC988" s="164"/>
      <c r="AE988" s="128">
        <f t="shared" si="361"/>
        <v>1618.24</v>
      </c>
    </row>
    <row r="989" spans="1:31" ht="14.1" customHeight="1">
      <c r="A989" s="145">
        <v>991</v>
      </c>
      <c r="B989" s="662" t="s">
        <v>1241</v>
      </c>
      <c r="C989" s="663">
        <v>2</v>
      </c>
      <c r="D989" s="664" t="s">
        <v>926</v>
      </c>
      <c r="E989" s="663" t="s">
        <v>806</v>
      </c>
      <c r="F989" s="663" t="s">
        <v>822</v>
      </c>
      <c r="G989" s="662">
        <v>2</v>
      </c>
      <c r="H989" s="662" t="s">
        <v>807</v>
      </c>
      <c r="I989" s="665" t="s">
        <v>17</v>
      </c>
      <c r="J989" s="663" t="s">
        <v>823</v>
      </c>
      <c r="K989" s="666">
        <v>16</v>
      </c>
      <c r="L989" s="483">
        <v>1</v>
      </c>
      <c r="M989" s="483">
        <v>1</v>
      </c>
      <c r="N989" s="667"/>
      <c r="O989" s="667"/>
      <c r="P989" s="670">
        <v>255</v>
      </c>
      <c r="Q989" s="670"/>
      <c r="R989" s="161"/>
      <c r="S989" s="161"/>
      <c r="T989" s="162" t="e">
        <f t="shared" si="354"/>
        <v>#DIV/0!</v>
      </c>
      <c r="U989" s="162">
        <f t="shared" si="355"/>
        <v>0</v>
      </c>
      <c r="V989" s="162">
        <f t="shared" si="356"/>
        <v>0</v>
      </c>
      <c r="W989" s="162">
        <f t="shared" si="357"/>
        <v>0</v>
      </c>
      <c r="X989" s="163">
        <f>IF(P989="nio",0,IF(P989&gt;0,VLOOKUP(I989,'3-Productie normen'!A:N,VLOOKUP(P989,'3-Productie normen'!Q:R,2,FALSE),FALSE)))</f>
        <v>0</v>
      </c>
      <c r="Y989" s="163">
        <f t="shared" si="358"/>
        <v>0</v>
      </c>
      <c r="Z989" s="163">
        <f t="shared" si="359"/>
        <v>0</v>
      </c>
      <c r="AA989" s="163">
        <f t="shared" si="360"/>
        <v>0</v>
      </c>
      <c r="AB989" s="164" t="str">
        <f>VLOOKUP(I989,'3-Productie normen'!A:N,10,FALSE)</f>
        <v>S</v>
      </c>
      <c r="AC989" s="164"/>
      <c r="AE989" s="128">
        <f t="shared" si="361"/>
        <v>4080</v>
      </c>
    </row>
    <row r="990" spans="1:31" ht="14.1" customHeight="1">
      <c r="A990" s="145">
        <v>992</v>
      </c>
      <c r="B990" s="662" t="s">
        <v>1241</v>
      </c>
      <c r="C990" s="663">
        <v>2</v>
      </c>
      <c r="D990" s="664" t="s">
        <v>1083</v>
      </c>
      <c r="E990" s="663" t="s">
        <v>806</v>
      </c>
      <c r="F990" s="663" t="s">
        <v>822</v>
      </c>
      <c r="G990" s="662">
        <v>2</v>
      </c>
      <c r="H990" s="662" t="s">
        <v>807</v>
      </c>
      <c r="I990" s="665" t="s">
        <v>17</v>
      </c>
      <c r="J990" s="663" t="s">
        <v>823</v>
      </c>
      <c r="K990" s="666">
        <v>1.35</v>
      </c>
      <c r="L990" s="483">
        <v>1</v>
      </c>
      <c r="M990" s="483">
        <v>1</v>
      </c>
      <c r="N990" s="667"/>
      <c r="O990" s="667"/>
      <c r="P990" s="670">
        <v>255</v>
      </c>
      <c r="Q990" s="670"/>
      <c r="R990" s="161"/>
      <c r="S990" s="161"/>
      <c r="T990" s="162" t="e">
        <f t="shared" si="354"/>
        <v>#DIV/0!</v>
      </c>
      <c r="U990" s="162">
        <f t="shared" si="355"/>
        <v>0</v>
      </c>
      <c r="V990" s="162">
        <f t="shared" si="356"/>
        <v>0</v>
      </c>
      <c r="W990" s="162">
        <f t="shared" si="357"/>
        <v>0</v>
      </c>
      <c r="X990" s="163">
        <f>IF(P990="nio",0,IF(P990&gt;0,VLOOKUP(I990,'3-Productie normen'!A:N,VLOOKUP(P990,'3-Productie normen'!Q:R,2,FALSE),FALSE)))</f>
        <v>0</v>
      </c>
      <c r="Y990" s="163">
        <f t="shared" si="358"/>
        <v>0</v>
      </c>
      <c r="Z990" s="163">
        <f t="shared" si="359"/>
        <v>0</v>
      </c>
      <c r="AA990" s="163">
        <f t="shared" si="360"/>
        <v>0</v>
      </c>
      <c r="AB990" s="164" t="str">
        <f>VLOOKUP(I990,'3-Productie normen'!A:N,10,FALSE)</f>
        <v>S</v>
      </c>
      <c r="AC990" s="164"/>
      <c r="AE990" s="128">
        <f t="shared" si="361"/>
        <v>344.25</v>
      </c>
    </row>
    <row r="991" spans="1:31" ht="14.1" customHeight="1">
      <c r="A991" s="145">
        <v>993</v>
      </c>
      <c r="B991" s="662" t="s">
        <v>1241</v>
      </c>
      <c r="C991" s="663">
        <v>2</v>
      </c>
      <c r="D991" s="664" t="s">
        <v>1084</v>
      </c>
      <c r="E991" s="663" t="s">
        <v>806</v>
      </c>
      <c r="F991" s="663" t="s">
        <v>822</v>
      </c>
      <c r="G991" s="662">
        <v>2</v>
      </c>
      <c r="H991" s="662" t="s">
        <v>807</v>
      </c>
      <c r="I991" s="665" t="s">
        <v>17</v>
      </c>
      <c r="J991" s="663" t="s">
        <v>823</v>
      </c>
      <c r="K991" s="666">
        <v>1.35</v>
      </c>
      <c r="L991" s="483">
        <v>1</v>
      </c>
      <c r="M991" s="483">
        <v>1</v>
      </c>
      <c r="N991" s="667"/>
      <c r="O991" s="667"/>
      <c r="P991" s="670">
        <v>255</v>
      </c>
      <c r="Q991" s="670"/>
      <c r="R991" s="161"/>
      <c r="S991" s="161"/>
      <c r="T991" s="162" t="e">
        <f t="shared" si="354"/>
        <v>#DIV/0!</v>
      </c>
      <c r="U991" s="162">
        <f t="shared" si="355"/>
        <v>0</v>
      </c>
      <c r="V991" s="162">
        <f t="shared" si="356"/>
        <v>0</v>
      </c>
      <c r="W991" s="162">
        <f t="shared" si="357"/>
        <v>0</v>
      </c>
      <c r="X991" s="163">
        <f>IF(P991="nio",0,IF(P991&gt;0,VLOOKUP(I991,'3-Productie normen'!A:N,VLOOKUP(P991,'3-Productie normen'!Q:R,2,FALSE),FALSE)))</f>
        <v>0</v>
      </c>
      <c r="Y991" s="163">
        <f t="shared" si="358"/>
        <v>0</v>
      </c>
      <c r="Z991" s="163">
        <f t="shared" si="359"/>
        <v>0</v>
      </c>
      <c r="AA991" s="163">
        <f t="shared" si="360"/>
        <v>0</v>
      </c>
      <c r="AB991" s="164" t="str">
        <f>VLOOKUP(I991,'3-Productie normen'!A:N,10,FALSE)</f>
        <v>S</v>
      </c>
      <c r="AC991" s="164"/>
      <c r="AE991" s="128">
        <f t="shared" si="361"/>
        <v>344.25</v>
      </c>
    </row>
    <row r="992" spans="1:31" ht="14.1" customHeight="1">
      <c r="A992" s="145">
        <v>994</v>
      </c>
      <c r="B992" s="662" t="s">
        <v>1241</v>
      </c>
      <c r="C992" s="663">
        <v>2</v>
      </c>
      <c r="D992" s="664" t="s">
        <v>1085</v>
      </c>
      <c r="E992" s="663" t="s">
        <v>806</v>
      </c>
      <c r="F992" s="663" t="s">
        <v>822</v>
      </c>
      <c r="G992" s="662">
        <v>2</v>
      </c>
      <c r="H992" s="662" t="s">
        <v>807</v>
      </c>
      <c r="I992" s="665" t="s">
        <v>17</v>
      </c>
      <c r="J992" s="663" t="s">
        <v>823</v>
      </c>
      <c r="K992" s="666">
        <v>1.35</v>
      </c>
      <c r="L992" s="483">
        <v>1</v>
      </c>
      <c r="M992" s="483">
        <v>1</v>
      </c>
      <c r="N992" s="667"/>
      <c r="O992" s="667"/>
      <c r="P992" s="670">
        <v>255</v>
      </c>
      <c r="Q992" s="670"/>
      <c r="R992" s="161"/>
      <c r="S992" s="161"/>
      <c r="T992" s="162" t="e">
        <f t="shared" si="354"/>
        <v>#DIV/0!</v>
      </c>
      <c r="U992" s="162">
        <f t="shared" si="355"/>
        <v>0</v>
      </c>
      <c r="V992" s="162">
        <f t="shared" si="356"/>
        <v>0</v>
      </c>
      <c r="W992" s="162">
        <f t="shared" si="357"/>
        <v>0</v>
      </c>
      <c r="X992" s="163">
        <f>IF(P992="nio",0,IF(P992&gt;0,VLOOKUP(I992,'3-Productie normen'!A:N,VLOOKUP(P992,'3-Productie normen'!Q:R,2,FALSE),FALSE)))</f>
        <v>0</v>
      </c>
      <c r="Y992" s="163">
        <f t="shared" si="358"/>
        <v>0</v>
      </c>
      <c r="Z992" s="163">
        <f t="shared" si="359"/>
        <v>0</v>
      </c>
      <c r="AA992" s="163">
        <f t="shared" si="360"/>
        <v>0</v>
      </c>
      <c r="AB992" s="164" t="str">
        <f>VLOOKUP(I992,'3-Productie normen'!A:N,10,FALSE)</f>
        <v>S</v>
      </c>
      <c r="AC992" s="164"/>
      <c r="AE992" s="128">
        <f t="shared" si="361"/>
        <v>344.25</v>
      </c>
    </row>
    <row r="993" spans="1:31" ht="14.1" customHeight="1">
      <c r="A993" s="145">
        <v>995</v>
      </c>
      <c r="B993" s="662" t="s">
        <v>1241</v>
      </c>
      <c r="C993" s="663">
        <v>2</v>
      </c>
      <c r="D993" s="664" t="s">
        <v>1086</v>
      </c>
      <c r="E993" s="663" t="s">
        <v>806</v>
      </c>
      <c r="F993" s="663" t="s">
        <v>822</v>
      </c>
      <c r="G993" s="662">
        <v>2</v>
      </c>
      <c r="H993" s="662" t="s">
        <v>807</v>
      </c>
      <c r="I993" s="665" t="s">
        <v>17</v>
      </c>
      <c r="J993" s="663" t="s">
        <v>823</v>
      </c>
      <c r="K993" s="666">
        <v>1.35</v>
      </c>
      <c r="L993" s="483">
        <v>1</v>
      </c>
      <c r="M993" s="483">
        <v>1</v>
      </c>
      <c r="N993" s="667"/>
      <c r="O993" s="667"/>
      <c r="P993" s="670">
        <v>255</v>
      </c>
      <c r="Q993" s="670"/>
      <c r="R993" s="161"/>
      <c r="S993" s="161"/>
      <c r="T993" s="162" t="e">
        <f t="shared" si="354"/>
        <v>#DIV/0!</v>
      </c>
      <c r="U993" s="162">
        <f t="shared" si="355"/>
        <v>0</v>
      </c>
      <c r="V993" s="162">
        <f t="shared" si="356"/>
        <v>0</v>
      </c>
      <c r="W993" s="162">
        <f t="shared" si="357"/>
        <v>0</v>
      </c>
      <c r="X993" s="163">
        <f>IF(P993="nio",0,IF(P993&gt;0,VLOOKUP(I993,'3-Productie normen'!A:N,VLOOKUP(P993,'3-Productie normen'!Q:R,2,FALSE),FALSE)))</f>
        <v>0</v>
      </c>
      <c r="Y993" s="163">
        <f t="shared" si="358"/>
        <v>0</v>
      </c>
      <c r="Z993" s="163">
        <f t="shared" si="359"/>
        <v>0</v>
      </c>
      <c r="AA993" s="163">
        <f t="shared" si="360"/>
        <v>0</v>
      </c>
      <c r="AB993" s="164" t="str">
        <f>VLOOKUP(I993,'3-Productie normen'!A:N,10,FALSE)</f>
        <v>S</v>
      </c>
      <c r="AC993" s="164"/>
      <c r="AE993" s="128">
        <f t="shared" si="361"/>
        <v>344.25</v>
      </c>
    </row>
    <row r="994" spans="1:31" ht="14.1" customHeight="1">
      <c r="A994" s="145">
        <v>996</v>
      </c>
      <c r="B994" s="662" t="s">
        <v>1241</v>
      </c>
      <c r="C994" s="663">
        <v>2</v>
      </c>
      <c r="D994" s="664" t="s">
        <v>1087</v>
      </c>
      <c r="E994" s="663" t="s">
        <v>806</v>
      </c>
      <c r="F994" s="663" t="s">
        <v>822</v>
      </c>
      <c r="G994" s="662">
        <v>2</v>
      </c>
      <c r="H994" s="662" t="s">
        <v>807</v>
      </c>
      <c r="I994" s="665" t="s">
        <v>17</v>
      </c>
      <c r="J994" s="663" t="s">
        <v>823</v>
      </c>
      <c r="K994" s="666">
        <v>1.53</v>
      </c>
      <c r="L994" s="483">
        <v>1</v>
      </c>
      <c r="M994" s="483">
        <v>1</v>
      </c>
      <c r="N994" s="667"/>
      <c r="O994" s="667"/>
      <c r="P994" s="670">
        <v>255</v>
      </c>
      <c r="Q994" s="670"/>
      <c r="R994" s="161"/>
      <c r="S994" s="161"/>
      <c r="T994" s="162" t="e">
        <f t="shared" si="354"/>
        <v>#DIV/0!</v>
      </c>
      <c r="U994" s="162">
        <f t="shared" si="355"/>
        <v>0</v>
      </c>
      <c r="V994" s="162">
        <f t="shared" si="356"/>
        <v>0</v>
      </c>
      <c r="W994" s="162">
        <f t="shared" si="357"/>
        <v>0</v>
      </c>
      <c r="X994" s="163">
        <f>IF(P994="nio",0,IF(P994&gt;0,VLOOKUP(I994,'3-Productie normen'!A:N,VLOOKUP(P994,'3-Productie normen'!Q:R,2,FALSE),FALSE)))</f>
        <v>0</v>
      </c>
      <c r="Y994" s="163">
        <f t="shared" si="358"/>
        <v>0</v>
      </c>
      <c r="Z994" s="163">
        <f t="shared" si="359"/>
        <v>0</v>
      </c>
      <c r="AA994" s="163">
        <f t="shared" si="360"/>
        <v>0</v>
      </c>
      <c r="AB994" s="164" t="str">
        <f>VLOOKUP(I994,'3-Productie normen'!A:N,10,FALSE)</f>
        <v>S</v>
      </c>
      <c r="AC994" s="164"/>
      <c r="AE994" s="128">
        <f t="shared" si="361"/>
        <v>390.15000000000003</v>
      </c>
    </row>
    <row r="995" spans="1:31" ht="14.1" customHeight="1">
      <c r="A995" s="145">
        <v>997</v>
      </c>
      <c r="B995" s="662" t="s">
        <v>1241</v>
      </c>
      <c r="C995" s="663">
        <v>2</v>
      </c>
      <c r="D995" s="664" t="s">
        <v>1088</v>
      </c>
      <c r="E995" s="663" t="s">
        <v>826</v>
      </c>
      <c r="F995" s="663" t="s">
        <v>873</v>
      </c>
      <c r="G995" s="662">
        <v>1</v>
      </c>
      <c r="H995" s="662" t="s">
        <v>828</v>
      </c>
      <c r="I995" s="665" t="s">
        <v>1236</v>
      </c>
      <c r="J995" s="663" t="s">
        <v>1007</v>
      </c>
      <c r="K995" s="666">
        <v>17.579999999999998</v>
      </c>
      <c r="L995" s="483">
        <v>1</v>
      </c>
      <c r="M995" s="483">
        <v>1</v>
      </c>
      <c r="N995" s="667"/>
      <c r="O995" s="667"/>
      <c r="P995" s="670" t="s">
        <v>1235</v>
      </c>
      <c r="Q995" s="670"/>
      <c r="R995" s="161"/>
      <c r="S995" s="161"/>
      <c r="T995" s="162">
        <f t="shared" si="354"/>
        <v>0</v>
      </c>
      <c r="U995" s="162">
        <f t="shared" si="355"/>
        <v>0</v>
      </c>
      <c r="V995" s="162">
        <f t="shared" si="356"/>
        <v>0</v>
      </c>
      <c r="W995" s="162">
        <f t="shared" si="357"/>
        <v>0</v>
      </c>
      <c r="X995" s="163">
        <f>IF(P995="nio",0,IF(P995&gt;0,VLOOKUP(I995,'3-Productie normen'!A:N,VLOOKUP(P995,'3-Productie normen'!Q:R,2,FALSE),FALSE)))</f>
        <v>0</v>
      </c>
      <c r="Y995" s="163">
        <f t="shared" si="358"/>
        <v>0</v>
      </c>
      <c r="Z995" s="163">
        <f t="shared" si="359"/>
        <v>0</v>
      </c>
      <c r="AA995" s="163">
        <f t="shared" si="360"/>
        <v>0</v>
      </c>
      <c r="AB995" s="164" t="str">
        <f>VLOOKUP(I995,'3-Productie normen'!A:N,10,FALSE)</f>
        <v>nvt</v>
      </c>
      <c r="AC995" s="164"/>
      <c r="AE995" s="128">
        <f t="shared" si="361"/>
        <v>0</v>
      </c>
    </row>
    <row r="996" spans="1:31" ht="14.1" customHeight="1">
      <c r="A996" s="145">
        <v>998</v>
      </c>
      <c r="B996" s="662" t="s">
        <v>1241</v>
      </c>
      <c r="C996" s="663">
        <v>2</v>
      </c>
      <c r="D996" s="664" t="s">
        <v>1089</v>
      </c>
      <c r="E996" s="663" t="s">
        <v>826</v>
      </c>
      <c r="F996" s="663" t="s">
        <v>873</v>
      </c>
      <c r="G996" s="662">
        <v>1</v>
      </c>
      <c r="H996" s="662" t="s">
        <v>828</v>
      </c>
      <c r="I996" s="665" t="s">
        <v>1236</v>
      </c>
      <c r="J996" s="663" t="s">
        <v>1007</v>
      </c>
      <c r="K996" s="666">
        <v>27.94</v>
      </c>
      <c r="L996" s="483">
        <v>1</v>
      </c>
      <c r="M996" s="483">
        <v>1</v>
      </c>
      <c r="N996" s="667"/>
      <c r="O996" s="667"/>
      <c r="P996" s="670" t="s">
        <v>1235</v>
      </c>
      <c r="Q996" s="670"/>
      <c r="R996" s="161"/>
      <c r="S996" s="161"/>
      <c r="T996" s="162">
        <f t="shared" si="354"/>
        <v>0</v>
      </c>
      <c r="U996" s="162">
        <f t="shared" si="355"/>
        <v>0</v>
      </c>
      <c r="V996" s="162">
        <f t="shared" si="356"/>
        <v>0</v>
      </c>
      <c r="W996" s="162">
        <f t="shared" si="357"/>
        <v>0</v>
      </c>
      <c r="X996" s="163">
        <f>IF(P996="nio",0,IF(P996&gt;0,VLOOKUP(I996,'3-Productie normen'!A:N,VLOOKUP(P996,'3-Productie normen'!Q:R,2,FALSE),FALSE)))</f>
        <v>0</v>
      </c>
      <c r="Y996" s="163">
        <f t="shared" si="358"/>
        <v>0</v>
      </c>
      <c r="Z996" s="163">
        <f t="shared" si="359"/>
        <v>0</v>
      </c>
      <c r="AA996" s="163">
        <f t="shared" si="360"/>
        <v>0</v>
      </c>
      <c r="AB996" s="164" t="str">
        <f>VLOOKUP(I996,'3-Productie normen'!A:N,10,FALSE)</f>
        <v>nvt</v>
      </c>
      <c r="AC996" s="164"/>
      <c r="AE996" s="128">
        <f t="shared" si="361"/>
        <v>0</v>
      </c>
    </row>
    <row r="997" spans="1:31" ht="14.1" customHeight="1">
      <c r="A997" s="145">
        <v>999</v>
      </c>
      <c r="B997" s="662" t="s">
        <v>1241</v>
      </c>
      <c r="C997" s="663">
        <v>2</v>
      </c>
      <c r="D997" s="664" t="s">
        <v>1090</v>
      </c>
      <c r="E997" s="663" t="s">
        <v>826</v>
      </c>
      <c r="F997" s="663" t="s">
        <v>873</v>
      </c>
      <c r="G997" s="662">
        <v>1</v>
      </c>
      <c r="H997" s="662" t="s">
        <v>828</v>
      </c>
      <c r="I997" s="665" t="s">
        <v>1236</v>
      </c>
      <c r="J997" s="663" t="s">
        <v>1007</v>
      </c>
      <c r="K997" s="666">
        <v>0.9</v>
      </c>
      <c r="L997" s="483">
        <v>1</v>
      </c>
      <c r="M997" s="483">
        <v>1</v>
      </c>
      <c r="N997" s="667"/>
      <c r="O997" s="667"/>
      <c r="P997" s="670" t="s">
        <v>1235</v>
      </c>
      <c r="Q997" s="670"/>
      <c r="R997" s="161"/>
      <c r="S997" s="161"/>
      <c r="T997" s="162">
        <f t="shared" si="354"/>
        <v>0</v>
      </c>
      <c r="U997" s="162">
        <f t="shared" si="355"/>
        <v>0</v>
      </c>
      <c r="V997" s="162">
        <f t="shared" si="356"/>
        <v>0</v>
      </c>
      <c r="W997" s="162">
        <f t="shared" si="357"/>
        <v>0</v>
      </c>
      <c r="X997" s="163">
        <f>IF(P997="nio",0,IF(P997&gt;0,VLOOKUP(I997,'3-Productie normen'!A:N,VLOOKUP(P997,'3-Productie normen'!Q:R,2,FALSE),FALSE)))</f>
        <v>0</v>
      </c>
      <c r="Y997" s="163">
        <f t="shared" si="358"/>
        <v>0</v>
      </c>
      <c r="Z997" s="163">
        <f t="shared" si="359"/>
        <v>0</v>
      </c>
      <c r="AA997" s="163">
        <f t="shared" si="360"/>
        <v>0</v>
      </c>
      <c r="AB997" s="164" t="str">
        <f>VLOOKUP(I997,'3-Productie normen'!A:N,10,FALSE)</f>
        <v>nvt</v>
      </c>
      <c r="AC997" s="164"/>
      <c r="AE997" s="128">
        <f t="shared" si="361"/>
        <v>0</v>
      </c>
    </row>
    <row r="998" spans="1:31" ht="14.1" customHeight="1">
      <c r="A998" s="145">
        <v>1000</v>
      </c>
      <c r="B998" s="662" t="s">
        <v>1241</v>
      </c>
      <c r="C998" s="663">
        <v>2</v>
      </c>
      <c r="D998" s="664" t="s">
        <v>928</v>
      </c>
      <c r="E998" s="663" t="s">
        <v>399</v>
      </c>
      <c r="F998" s="663" t="s">
        <v>834</v>
      </c>
      <c r="G998" s="662">
        <v>40531012</v>
      </c>
      <c r="H998" s="662" t="s">
        <v>829</v>
      </c>
      <c r="I998" s="167" t="s">
        <v>810</v>
      </c>
      <c r="J998" s="663" t="s">
        <v>1314</v>
      </c>
      <c r="K998" s="666">
        <v>62.16</v>
      </c>
      <c r="L998" s="483">
        <v>1</v>
      </c>
      <c r="M998" s="483">
        <v>1</v>
      </c>
      <c r="N998" s="667"/>
      <c r="O998" s="667"/>
      <c r="P998" s="670" t="s">
        <v>1235</v>
      </c>
      <c r="Q998" s="670"/>
      <c r="R998" s="161"/>
      <c r="S998" s="161"/>
      <c r="T998" s="162">
        <f t="shared" si="354"/>
        <v>0</v>
      </c>
      <c r="U998" s="162">
        <f t="shared" si="355"/>
        <v>0</v>
      </c>
      <c r="V998" s="162">
        <f t="shared" si="356"/>
        <v>0</v>
      </c>
      <c r="W998" s="162">
        <f t="shared" si="357"/>
        <v>0</v>
      </c>
      <c r="X998" s="163">
        <f>IF(P998="nio",0,IF(P998&gt;0,VLOOKUP(I998,'3-Productie normen'!A:N,VLOOKUP(P998,'3-Productie normen'!Q:R,2,FALSE),FALSE)))</f>
        <v>0</v>
      </c>
      <c r="Y998" s="163">
        <f t="shared" si="358"/>
        <v>0</v>
      </c>
      <c r="Z998" s="163">
        <f t="shared" si="359"/>
        <v>0</v>
      </c>
      <c r="AA998" s="163">
        <f t="shared" si="360"/>
        <v>0</v>
      </c>
      <c r="AB998" s="164" t="str">
        <f>VLOOKUP(I998,'3-Productie normen'!A:N,10,FALSE)</f>
        <v>nvt</v>
      </c>
      <c r="AC998" s="164"/>
      <c r="AE998" s="128">
        <f t="shared" si="361"/>
        <v>0</v>
      </c>
    </row>
    <row r="999" spans="1:31" ht="14.1" customHeight="1">
      <c r="A999" s="145">
        <v>1001</v>
      </c>
      <c r="B999" s="662" t="s">
        <v>1241</v>
      </c>
      <c r="C999" s="663">
        <v>2</v>
      </c>
      <c r="D999" s="664" t="s">
        <v>1091</v>
      </c>
      <c r="E999" s="663" t="s">
        <v>808</v>
      </c>
      <c r="F999" s="663" t="s">
        <v>808</v>
      </c>
      <c r="G999" s="662">
        <v>2140861</v>
      </c>
      <c r="H999" s="662" t="s">
        <v>1020</v>
      </c>
      <c r="I999" s="167" t="s">
        <v>810</v>
      </c>
      <c r="J999" s="663"/>
      <c r="K999" s="666">
        <v>59.11</v>
      </c>
      <c r="L999" s="483">
        <v>1</v>
      </c>
      <c r="M999" s="483">
        <v>1</v>
      </c>
      <c r="N999" s="667"/>
      <c r="O999" s="667"/>
      <c r="P999" s="670" t="s">
        <v>1235</v>
      </c>
      <c r="Q999" s="670"/>
      <c r="R999" s="161"/>
      <c r="S999" s="161"/>
      <c r="T999" s="162">
        <f t="shared" si="354"/>
        <v>0</v>
      </c>
      <c r="U999" s="162">
        <f t="shared" si="355"/>
        <v>0</v>
      </c>
      <c r="V999" s="162">
        <f t="shared" si="356"/>
        <v>0</v>
      </c>
      <c r="W999" s="162">
        <f t="shared" si="357"/>
        <v>0</v>
      </c>
      <c r="X999" s="163">
        <f>IF(P999="nio",0,IF(P999&gt;0,VLOOKUP(I999,'3-Productie normen'!A:N,VLOOKUP(P999,'3-Productie normen'!Q:R,2,FALSE),FALSE)))</f>
        <v>0</v>
      </c>
      <c r="Y999" s="163">
        <f t="shared" si="358"/>
        <v>0</v>
      </c>
      <c r="Z999" s="163">
        <f t="shared" si="359"/>
        <v>0</v>
      </c>
      <c r="AA999" s="163">
        <f t="shared" si="360"/>
        <v>0</v>
      </c>
      <c r="AB999" s="164" t="str">
        <f>VLOOKUP(I999,'3-Productie normen'!A:N,10,FALSE)</f>
        <v>nvt</v>
      </c>
      <c r="AC999" s="164"/>
      <c r="AE999" s="128">
        <f t="shared" si="361"/>
        <v>0</v>
      </c>
    </row>
    <row r="1000" spans="1:31" ht="14.1" customHeight="1">
      <c r="A1000" s="145">
        <v>1002</v>
      </c>
      <c r="B1000" s="662" t="s">
        <v>1241</v>
      </c>
      <c r="C1000" s="663">
        <v>2</v>
      </c>
      <c r="D1000" s="664" t="s">
        <v>1092</v>
      </c>
      <c r="E1000" s="663" t="s">
        <v>806</v>
      </c>
      <c r="F1000" s="663" t="s">
        <v>815</v>
      </c>
      <c r="G1000" s="662">
        <v>2</v>
      </c>
      <c r="H1000" s="662" t="s">
        <v>807</v>
      </c>
      <c r="I1000" s="665" t="s">
        <v>749</v>
      </c>
      <c r="J1000" s="663" t="s">
        <v>1314</v>
      </c>
      <c r="K1000" s="666">
        <v>33.18</v>
      </c>
      <c r="L1000" s="483">
        <v>1</v>
      </c>
      <c r="M1000" s="483">
        <v>1</v>
      </c>
      <c r="N1000" s="667"/>
      <c r="O1000" s="667"/>
      <c r="P1000" s="670">
        <v>52</v>
      </c>
      <c r="Q1000" s="670"/>
      <c r="R1000" s="161"/>
      <c r="S1000" s="161"/>
      <c r="T1000" s="162" t="e">
        <f t="shared" si="354"/>
        <v>#DIV/0!</v>
      </c>
      <c r="U1000" s="162">
        <f t="shared" si="355"/>
        <v>0</v>
      </c>
      <c r="V1000" s="162">
        <f t="shared" si="356"/>
        <v>0</v>
      </c>
      <c r="W1000" s="162">
        <f t="shared" si="357"/>
        <v>0</v>
      </c>
      <c r="X1000" s="163">
        <f>IF(P1000="nio",0,IF(P1000&gt;0,VLOOKUP(I1000,'3-Productie normen'!A:N,VLOOKUP(P1000,'3-Productie normen'!Q:R,2,FALSE),FALSE)))</f>
        <v>0</v>
      </c>
      <c r="Y1000" s="163">
        <f t="shared" si="358"/>
        <v>0</v>
      </c>
      <c r="Z1000" s="163">
        <f t="shared" si="359"/>
        <v>0</v>
      </c>
      <c r="AA1000" s="163">
        <f t="shared" si="360"/>
        <v>0</v>
      </c>
      <c r="AB1000" s="164" t="str">
        <f>VLOOKUP(I1000,'3-Productie normen'!A:N,10,FALSE)</f>
        <v>V</v>
      </c>
      <c r="AC1000" s="164"/>
      <c r="AE1000" s="128">
        <f t="shared" si="361"/>
        <v>1725.36</v>
      </c>
    </row>
    <row r="1001" spans="1:31" ht="14.1" customHeight="1">
      <c r="A1001" s="145">
        <v>1003</v>
      </c>
      <c r="B1001" s="662" t="s">
        <v>1241</v>
      </c>
      <c r="C1001" s="663">
        <v>2</v>
      </c>
      <c r="D1001" s="664" t="s">
        <v>1093</v>
      </c>
      <c r="E1001" s="663" t="s">
        <v>806</v>
      </c>
      <c r="F1001" s="663" t="s">
        <v>815</v>
      </c>
      <c r="G1001" s="662">
        <v>2</v>
      </c>
      <c r="H1001" s="662" t="s">
        <v>807</v>
      </c>
      <c r="I1001" s="665" t="s">
        <v>749</v>
      </c>
      <c r="J1001" s="663" t="s">
        <v>674</v>
      </c>
      <c r="K1001" s="666">
        <v>85.7</v>
      </c>
      <c r="L1001" s="483">
        <v>1</v>
      </c>
      <c r="M1001" s="483">
        <v>1</v>
      </c>
      <c r="N1001" s="667"/>
      <c r="O1001" s="667"/>
      <c r="P1001" s="670">
        <v>52</v>
      </c>
      <c r="Q1001" s="670"/>
      <c r="R1001" s="161"/>
      <c r="S1001" s="161"/>
      <c r="T1001" s="162" t="e">
        <f t="shared" si="354"/>
        <v>#DIV/0!</v>
      </c>
      <c r="U1001" s="162">
        <f t="shared" si="355"/>
        <v>0</v>
      </c>
      <c r="V1001" s="162">
        <f t="shared" si="356"/>
        <v>0</v>
      </c>
      <c r="W1001" s="162">
        <f t="shared" si="357"/>
        <v>0</v>
      </c>
      <c r="X1001" s="163">
        <f>IF(P1001="nio",0,IF(P1001&gt;0,VLOOKUP(I1001,'3-Productie normen'!A:N,VLOOKUP(P1001,'3-Productie normen'!Q:R,2,FALSE),FALSE)))</f>
        <v>0</v>
      </c>
      <c r="Y1001" s="163">
        <f t="shared" si="358"/>
        <v>0</v>
      </c>
      <c r="Z1001" s="163">
        <f t="shared" si="359"/>
        <v>0</v>
      </c>
      <c r="AA1001" s="163">
        <f t="shared" si="360"/>
        <v>0</v>
      </c>
      <c r="AB1001" s="164" t="str">
        <f>VLOOKUP(I1001,'3-Productie normen'!A:N,10,FALSE)</f>
        <v>V</v>
      </c>
      <c r="AC1001" s="164"/>
      <c r="AE1001" s="128">
        <f t="shared" si="361"/>
        <v>4456.4000000000005</v>
      </c>
    </row>
    <row r="1002" spans="1:31" ht="14.1" customHeight="1">
      <c r="A1002" s="145">
        <v>1004</v>
      </c>
      <c r="B1002" s="662" t="s">
        <v>1241</v>
      </c>
      <c r="C1002" s="663">
        <v>2</v>
      </c>
      <c r="D1002" s="664" t="s">
        <v>1094</v>
      </c>
      <c r="E1002" s="663" t="s">
        <v>399</v>
      </c>
      <c r="F1002" s="663" t="s">
        <v>834</v>
      </c>
      <c r="G1002" s="662">
        <v>2140861</v>
      </c>
      <c r="H1002" s="662" t="s">
        <v>1020</v>
      </c>
      <c r="I1002" s="665" t="s">
        <v>1236</v>
      </c>
      <c r="J1002" s="663" t="s">
        <v>823</v>
      </c>
      <c r="K1002" s="666">
        <v>1.56</v>
      </c>
      <c r="L1002" s="483">
        <v>1</v>
      </c>
      <c r="M1002" s="483">
        <v>1</v>
      </c>
      <c r="N1002" s="667"/>
      <c r="O1002" s="667"/>
      <c r="P1002" s="670" t="s">
        <v>1235</v>
      </c>
      <c r="Q1002" s="670"/>
      <c r="R1002" s="161"/>
      <c r="S1002" s="161"/>
      <c r="T1002" s="162">
        <f t="shared" si="354"/>
        <v>0</v>
      </c>
      <c r="U1002" s="162">
        <f t="shared" si="355"/>
        <v>0</v>
      </c>
      <c r="V1002" s="162">
        <f t="shared" si="356"/>
        <v>0</v>
      </c>
      <c r="W1002" s="162">
        <f t="shared" si="357"/>
        <v>0</v>
      </c>
      <c r="X1002" s="163">
        <f>IF(P1002="nio",0,IF(P1002&gt;0,VLOOKUP(I1002,'3-Productie normen'!A:N,VLOOKUP(P1002,'3-Productie normen'!Q:R,2,FALSE),FALSE)))</f>
        <v>0</v>
      </c>
      <c r="Y1002" s="163">
        <f t="shared" si="358"/>
        <v>0</v>
      </c>
      <c r="Z1002" s="163">
        <f t="shared" si="359"/>
        <v>0</v>
      </c>
      <c r="AA1002" s="163">
        <f t="shared" si="360"/>
        <v>0</v>
      </c>
      <c r="AB1002" s="164" t="str">
        <f>VLOOKUP(I1002,'3-Productie normen'!A:N,10,FALSE)</f>
        <v>nvt</v>
      </c>
      <c r="AC1002" s="164"/>
      <c r="AE1002" s="128">
        <f t="shared" si="361"/>
        <v>0</v>
      </c>
    </row>
    <row r="1003" spans="1:31" ht="14.1" customHeight="1">
      <c r="A1003" s="145">
        <v>1005</v>
      </c>
      <c r="B1003" s="662" t="s">
        <v>1241</v>
      </c>
      <c r="C1003" s="663">
        <v>2</v>
      </c>
      <c r="D1003" s="664" t="s">
        <v>1095</v>
      </c>
      <c r="E1003" s="663" t="s">
        <v>826</v>
      </c>
      <c r="F1003" s="663" t="s">
        <v>866</v>
      </c>
      <c r="G1003" s="662">
        <v>1</v>
      </c>
      <c r="H1003" s="662" t="s">
        <v>828</v>
      </c>
      <c r="I1003" s="665" t="s">
        <v>1236</v>
      </c>
      <c r="J1003" s="663" t="s">
        <v>1314</v>
      </c>
      <c r="K1003" s="666">
        <v>4.29</v>
      </c>
      <c r="L1003" s="483">
        <v>1</v>
      </c>
      <c r="M1003" s="483">
        <v>1</v>
      </c>
      <c r="N1003" s="667"/>
      <c r="O1003" s="667"/>
      <c r="P1003" s="670" t="s">
        <v>1235</v>
      </c>
      <c r="Q1003" s="670"/>
      <c r="R1003" s="161"/>
      <c r="S1003" s="161"/>
      <c r="T1003" s="162">
        <f t="shared" si="354"/>
        <v>0</v>
      </c>
      <c r="U1003" s="162">
        <f t="shared" si="355"/>
        <v>0</v>
      </c>
      <c r="V1003" s="162">
        <f t="shared" si="356"/>
        <v>0</v>
      </c>
      <c r="W1003" s="162">
        <f t="shared" si="357"/>
        <v>0</v>
      </c>
      <c r="X1003" s="163">
        <f>IF(P1003="nio",0,IF(P1003&gt;0,VLOOKUP(I1003,'3-Productie normen'!A:N,VLOOKUP(P1003,'3-Productie normen'!Q:R,2,FALSE),FALSE)))</f>
        <v>0</v>
      </c>
      <c r="Y1003" s="163">
        <f t="shared" si="358"/>
        <v>0</v>
      </c>
      <c r="Z1003" s="163">
        <f t="shared" si="359"/>
        <v>0</v>
      </c>
      <c r="AA1003" s="163">
        <f t="shared" si="360"/>
        <v>0</v>
      </c>
      <c r="AB1003" s="164" t="str">
        <f>VLOOKUP(I1003,'3-Productie normen'!A:N,10,FALSE)</f>
        <v>nvt</v>
      </c>
      <c r="AC1003" s="164"/>
      <c r="AE1003" s="128">
        <f t="shared" si="361"/>
        <v>0</v>
      </c>
    </row>
    <row r="1004" spans="1:31" ht="14.1" customHeight="1">
      <c r="A1004" s="145">
        <v>1006</v>
      </c>
      <c r="B1004" s="662" t="s">
        <v>1241</v>
      </c>
      <c r="C1004" s="663">
        <v>2</v>
      </c>
      <c r="D1004" s="664" t="s">
        <v>1096</v>
      </c>
      <c r="E1004" s="663" t="s">
        <v>806</v>
      </c>
      <c r="F1004" s="663" t="s">
        <v>815</v>
      </c>
      <c r="G1004" s="662">
        <v>2</v>
      </c>
      <c r="H1004" s="662" t="s">
        <v>807</v>
      </c>
      <c r="I1004" s="665" t="s">
        <v>749</v>
      </c>
      <c r="J1004" s="663" t="s">
        <v>1314</v>
      </c>
      <c r="K1004" s="666">
        <v>65.239999999999995</v>
      </c>
      <c r="L1004" s="483">
        <v>1</v>
      </c>
      <c r="M1004" s="483">
        <v>1</v>
      </c>
      <c r="N1004" s="667"/>
      <c r="O1004" s="667"/>
      <c r="P1004" s="670">
        <v>52</v>
      </c>
      <c r="Q1004" s="670"/>
      <c r="R1004" s="161"/>
      <c r="S1004" s="161"/>
      <c r="T1004" s="162" t="e">
        <f t="shared" si="354"/>
        <v>#DIV/0!</v>
      </c>
      <c r="U1004" s="162">
        <f t="shared" si="355"/>
        <v>0</v>
      </c>
      <c r="V1004" s="162">
        <f t="shared" si="356"/>
        <v>0</v>
      </c>
      <c r="W1004" s="162">
        <f t="shared" si="357"/>
        <v>0</v>
      </c>
      <c r="X1004" s="163">
        <f>IF(P1004="nio",0,IF(P1004&gt;0,VLOOKUP(I1004,'3-Productie normen'!A:N,VLOOKUP(P1004,'3-Productie normen'!Q:R,2,FALSE),FALSE)))</f>
        <v>0</v>
      </c>
      <c r="Y1004" s="163">
        <f t="shared" si="358"/>
        <v>0</v>
      </c>
      <c r="Z1004" s="163">
        <f t="shared" si="359"/>
        <v>0</v>
      </c>
      <c r="AA1004" s="163">
        <f t="shared" si="360"/>
        <v>0</v>
      </c>
      <c r="AB1004" s="164" t="str">
        <f>VLOOKUP(I1004,'3-Productie normen'!A:N,10,FALSE)</f>
        <v>V</v>
      </c>
      <c r="AC1004" s="164"/>
      <c r="AE1004" s="128">
        <f t="shared" si="361"/>
        <v>3392.4799999999996</v>
      </c>
    </row>
    <row r="1005" spans="1:31" ht="14.1" customHeight="1">
      <c r="A1005" s="145">
        <v>1007</v>
      </c>
      <c r="B1005" s="662" t="s">
        <v>1241</v>
      </c>
      <c r="C1005" s="663">
        <v>2</v>
      </c>
      <c r="D1005" s="664" t="s">
        <v>1097</v>
      </c>
      <c r="E1005" s="663" t="s">
        <v>826</v>
      </c>
      <c r="F1005" s="663" t="s">
        <v>865</v>
      </c>
      <c r="G1005" s="662">
        <v>1</v>
      </c>
      <c r="H1005" s="662" t="s">
        <v>828</v>
      </c>
      <c r="I1005" s="665" t="s">
        <v>773</v>
      </c>
      <c r="J1005" s="663" t="s">
        <v>1314</v>
      </c>
      <c r="K1005" s="666">
        <v>21.44</v>
      </c>
      <c r="L1005" s="483">
        <v>1</v>
      </c>
      <c r="M1005" s="483">
        <v>1</v>
      </c>
      <c r="N1005" s="667"/>
      <c r="O1005" s="667"/>
      <c r="P1005" s="670">
        <v>255</v>
      </c>
      <c r="Q1005" s="670"/>
      <c r="R1005" s="161"/>
      <c r="S1005" s="161"/>
      <c r="T1005" s="162" t="e">
        <f t="shared" si="354"/>
        <v>#DIV/0!</v>
      </c>
      <c r="U1005" s="162">
        <f t="shared" si="355"/>
        <v>0</v>
      </c>
      <c r="V1005" s="162">
        <f t="shared" si="356"/>
        <v>0</v>
      </c>
      <c r="W1005" s="162">
        <f t="shared" si="357"/>
        <v>0</v>
      </c>
      <c r="X1005" s="163">
        <f>IF(P1005="nio",0,IF(P1005&gt;0,VLOOKUP(I1005,'3-Productie normen'!A:N,VLOOKUP(P1005,'3-Productie normen'!Q:R,2,FALSE),FALSE)))</f>
        <v>0</v>
      </c>
      <c r="Y1005" s="163">
        <f t="shared" si="358"/>
        <v>0</v>
      </c>
      <c r="Z1005" s="163">
        <f t="shared" si="359"/>
        <v>0</v>
      </c>
      <c r="AA1005" s="163">
        <f t="shared" si="360"/>
        <v>0</v>
      </c>
      <c r="AB1005" s="164" t="str">
        <f>VLOOKUP(I1005,'3-Productie normen'!A:N,10,FALSE)</f>
        <v>V</v>
      </c>
      <c r="AC1005" s="164"/>
      <c r="AE1005" s="128">
        <f t="shared" si="361"/>
        <v>5467.2000000000007</v>
      </c>
    </row>
    <row r="1006" spans="1:31" ht="14.1" customHeight="1">
      <c r="A1006" s="145">
        <v>1008</v>
      </c>
      <c r="B1006" s="662" t="s">
        <v>1241</v>
      </c>
      <c r="C1006" s="663">
        <v>2</v>
      </c>
      <c r="D1006" s="664" t="s">
        <v>1098</v>
      </c>
      <c r="E1006" s="663" t="s">
        <v>826</v>
      </c>
      <c r="F1006" s="663" t="s">
        <v>827</v>
      </c>
      <c r="G1006" s="662">
        <v>2140861</v>
      </c>
      <c r="H1006" s="662" t="s">
        <v>1020</v>
      </c>
      <c r="I1006" s="665" t="s">
        <v>1236</v>
      </c>
      <c r="J1006" s="663"/>
      <c r="K1006" s="666">
        <v>2.34</v>
      </c>
      <c r="L1006" s="483">
        <v>1</v>
      </c>
      <c r="M1006" s="483">
        <v>1</v>
      </c>
      <c r="N1006" s="667"/>
      <c r="O1006" s="667"/>
      <c r="P1006" s="670" t="s">
        <v>1235</v>
      </c>
      <c r="Q1006" s="670"/>
      <c r="R1006" s="161"/>
      <c r="S1006" s="161"/>
      <c r="T1006" s="162">
        <f t="shared" si="354"/>
        <v>0</v>
      </c>
      <c r="U1006" s="162">
        <f t="shared" si="355"/>
        <v>0</v>
      </c>
      <c r="V1006" s="162">
        <f t="shared" si="356"/>
        <v>0</v>
      </c>
      <c r="W1006" s="162">
        <f t="shared" si="357"/>
        <v>0</v>
      </c>
      <c r="X1006" s="163">
        <f>IF(P1006="nio",0,IF(P1006&gt;0,VLOOKUP(I1006,'3-Productie normen'!A:N,VLOOKUP(P1006,'3-Productie normen'!Q:R,2,FALSE),FALSE)))</f>
        <v>0</v>
      </c>
      <c r="Y1006" s="163">
        <f t="shared" si="358"/>
        <v>0</v>
      </c>
      <c r="Z1006" s="163">
        <f t="shared" si="359"/>
        <v>0</v>
      </c>
      <c r="AA1006" s="163">
        <f t="shared" si="360"/>
        <v>0</v>
      </c>
      <c r="AB1006" s="164" t="str">
        <f>VLOOKUP(I1006,'3-Productie normen'!A:N,10,FALSE)</f>
        <v>nvt</v>
      </c>
      <c r="AC1006" s="164"/>
      <c r="AE1006" s="128">
        <f t="shared" si="361"/>
        <v>0</v>
      </c>
    </row>
    <row r="1007" spans="1:31" ht="14.1" customHeight="1">
      <c r="A1007" s="145">
        <v>1009</v>
      </c>
      <c r="B1007" s="662" t="s">
        <v>1241</v>
      </c>
      <c r="C1007" s="663">
        <v>2</v>
      </c>
      <c r="D1007" s="664" t="s">
        <v>1099</v>
      </c>
      <c r="E1007" s="663" t="s">
        <v>315</v>
      </c>
      <c r="F1007" s="663" t="s">
        <v>315</v>
      </c>
      <c r="G1007" s="662">
        <v>40531012</v>
      </c>
      <c r="H1007" s="662" t="s">
        <v>829</v>
      </c>
      <c r="I1007" s="665" t="s">
        <v>769</v>
      </c>
      <c r="J1007" s="663" t="s">
        <v>1314</v>
      </c>
      <c r="K1007" s="666">
        <v>18.34</v>
      </c>
      <c r="L1007" s="483">
        <v>1</v>
      </c>
      <c r="M1007" s="483">
        <v>1</v>
      </c>
      <c r="N1007" s="667"/>
      <c r="O1007" s="667"/>
      <c r="P1007" s="670">
        <v>104</v>
      </c>
      <c r="Q1007" s="670"/>
      <c r="R1007" s="161"/>
      <c r="S1007" s="161"/>
      <c r="T1007" s="162" t="e">
        <f t="shared" si="354"/>
        <v>#DIV/0!</v>
      </c>
      <c r="U1007" s="162">
        <f t="shared" si="355"/>
        <v>0</v>
      </c>
      <c r="V1007" s="162">
        <f t="shared" si="356"/>
        <v>0</v>
      </c>
      <c r="W1007" s="162">
        <f t="shared" si="357"/>
        <v>0</v>
      </c>
      <c r="X1007" s="163">
        <f>IF(P1007="nio",0,IF(P1007&gt;0,VLOOKUP(I1007,'3-Productie normen'!A:N,VLOOKUP(P1007,'3-Productie normen'!Q:R,2,FALSE),FALSE)))</f>
        <v>0</v>
      </c>
      <c r="Y1007" s="163">
        <f t="shared" si="358"/>
        <v>0</v>
      </c>
      <c r="Z1007" s="163">
        <f t="shared" si="359"/>
        <v>0</v>
      </c>
      <c r="AA1007" s="163">
        <f t="shared" si="360"/>
        <v>0</v>
      </c>
      <c r="AB1007" s="164" t="str">
        <f>VLOOKUP(I1007,'3-Productie normen'!A:N,10,FALSE)</f>
        <v>B</v>
      </c>
      <c r="AC1007" s="164"/>
      <c r="AE1007" s="128">
        <f t="shared" si="361"/>
        <v>1907.36</v>
      </c>
    </row>
    <row r="1008" spans="1:31" ht="14.1" customHeight="1">
      <c r="A1008" s="145">
        <v>1010</v>
      </c>
      <c r="B1008" s="662" t="s">
        <v>1241</v>
      </c>
      <c r="C1008" s="663">
        <v>2</v>
      </c>
      <c r="D1008" s="664" t="s">
        <v>1100</v>
      </c>
      <c r="E1008" s="663" t="s">
        <v>315</v>
      </c>
      <c r="F1008" s="663" t="s">
        <v>315</v>
      </c>
      <c r="G1008" s="662">
        <v>40531012</v>
      </c>
      <c r="H1008" s="662" t="s">
        <v>829</v>
      </c>
      <c r="I1008" s="665" t="s">
        <v>769</v>
      </c>
      <c r="J1008" s="663" t="s">
        <v>1314</v>
      </c>
      <c r="K1008" s="666">
        <v>18.34</v>
      </c>
      <c r="L1008" s="483">
        <v>1</v>
      </c>
      <c r="M1008" s="483">
        <v>1</v>
      </c>
      <c r="N1008" s="667"/>
      <c r="O1008" s="667"/>
      <c r="P1008" s="670">
        <v>104</v>
      </c>
      <c r="Q1008" s="670"/>
      <c r="R1008" s="161"/>
      <c r="S1008" s="161"/>
      <c r="T1008" s="162" t="e">
        <f t="shared" si="354"/>
        <v>#DIV/0!</v>
      </c>
      <c r="U1008" s="162">
        <f t="shared" si="355"/>
        <v>0</v>
      </c>
      <c r="V1008" s="162">
        <f t="shared" si="356"/>
        <v>0</v>
      </c>
      <c r="W1008" s="162">
        <f t="shared" si="357"/>
        <v>0</v>
      </c>
      <c r="X1008" s="163">
        <f>IF(P1008="nio",0,IF(P1008&gt;0,VLOOKUP(I1008,'3-Productie normen'!A:N,VLOOKUP(P1008,'3-Productie normen'!Q:R,2,FALSE),FALSE)))</f>
        <v>0</v>
      </c>
      <c r="Y1008" s="163">
        <f t="shared" si="358"/>
        <v>0</v>
      </c>
      <c r="Z1008" s="163">
        <f t="shared" si="359"/>
        <v>0</v>
      </c>
      <c r="AA1008" s="163">
        <f t="shared" si="360"/>
        <v>0</v>
      </c>
      <c r="AB1008" s="164" t="str">
        <f>VLOOKUP(I1008,'3-Productie normen'!A:N,10,FALSE)</f>
        <v>B</v>
      </c>
      <c r="AC1008" s="164"/>
      <c r="AE1008" s="128">
        <f t="shared" si="361"/>
        <v>1907.36</v>
      </c>
    </row>
    <row r="1009" spans="1:31" ht="14.1" customHeight="1">
      <c r="A1009" s="145">
        <v>1011</v>
      </c>
      <c r="B1009" s="662" t="s">
        <v>1241</v>
      </c>
      <c r="C1009" s="663">
        <v>2</v>
      </c>
      <c r="D1009" s="664" t="s">
        <v>1101</v>
      </c>
      <c r="E1009" s="663" t="s">
        <v>315</v>
      </c>
      <c r="F1009" s="663" t="s">
        <v>315</v>
      </c>
      <c r="G1009" s="662">
        <v>40531012</v>
      </c>
      <c r="H1009" s="662" t="s">
        <v>829</v>
      </c>
      <c r="I1009" s="665" t="s">
        <v>769</v>
      </c>
      <c r="J1009" s="663" t="s">
        <v>1314</v>
      </c>
      <c r="K1009" s="666">
        <v>18.34</v>
      </c>
      <c r="L1009" s="483">
        <v>1</v>
      </c>
      <c r="M1009" s="483">
        <v>1</v>
      </c>
      <c r="N1009" s="667"/>
      <c r="O1009" s="667"/>
      <c r="P1009" s="670">
        <v>104</v>
      </c>
      <c r="Q1009" s="670"/>
      <c r="R1009" s="161"/>
      <c r="S1009" s="161"/>
      <c r="T1009" s="162" t="e">
        <f t="shared" si="354"/>
        <v>#DIV/0!</v>
      </c>
      <c r="U1009" s="162">
        <f t="shared" si="355"/>
        <v>0</v>
      </c>
      <c r="V1009" s="162">
        <f t="shared" si="356"/>
        <v>0</v>
      </c>
      <c r="W1009" s="162">
        <f t="shared" si="357"/>
        <v>0</v>
      </c>
      <c r="X1009" s="163">
        <f>IF(P1009="nio",0,IF(P1009&gt;0,VLOOKUP(I1009,'3-Productie normen'!A:N,VLOOKUP(P1009,'3-Productie normen'!Q:R,2,FALSE),FALSE)))</f>
        <v>0</v>
      </c>
      <c r="Y1009" s="163">
        <f t="shared" si="358"/>
        <v>0</v>
      </c>
      <c r="Z1009" s="163">
        <f t="shared" si="359"/>
        <v>0</v>
      </c>
      <c r="AA1009" s="163">
        <f t="shared" si="360"/>
        <v>0</v>
      </c>
      <c r="AB1009" s="164" t="str">
        <f>VLOOKUP(I1009,'3-Productie normen'!A:N,10,FALSE)</f>
        <v>B</v>
      </c>
      <c r="AC1009" s="164"/>
      <c r="AE1009" s="128">
        <f t="shared" si="361"/>
        <v>1907.36</v>
      </c>
    </row>
    <row r="1010" spans="1:31" ht="14.1" customHeight="1">
      <c r="A1010" s="145">
        <v>1012</v>
      </c>
      <c r="B1010" s="662" t="s">
        <v>1241</v>
      </c>
      <c r="C1010" s="663">
        <v>2</v>
      </c>
      <c r="D1010" s="664" t="s">
        <v>1102</v>
      </c>
      <c r="E1010" s="663" t="s">
        <v>315</v>
      </c>
      <c r="F1010" s="663" t="s">
        <v>315</v>
      </c>
      <c r="G1010" s="662">
        <v>40531012</v>
      </c>
      <c r="H1010" s="662" t="s">
        <v>829</v>
      </c>
      <c r="I1010" s="665" t="s">
        <v>769</v>
      </c>
      <c r="J1010" s="663" t="s">
        <v>1314</v>
      </c>
      <c r="K1010" s="666">
        <v>17.38</v>
      </c>
      <c r="L1010" s="483">
        <v>1</v>
      </c>
      <c r="M1010" s="483">
        <v>1</v>
      </c>
      <c r="N1010" s="667"/>
      <c r="O1010" s="667"/>
      <c r="P1010" s="670">
        <v>104</v>
      </c>
      <c r="Q1010" s="670"/>
      <c r="R1010" s="161"/>
      <c r="S1010" s="161"/>
      <c r="T1010" s="162" t="e">
        <f t="shared" si="354"/>
        <v>#DIV/0!</v>
      </c>
      <c r="U1010" s="162">
        <f t="shared" si="355"/>
        <v>0</v>
      </c>
      <c r="V1010" s="162">
        <f t="shared" si="356"/>
        <v>0</v>
      </c>
      <c r="W1010" s="162">
        <f t="shared" si="357"/>
        <v>0</v>
      </c>
      <c r="X1010" s="163">
        <f>IF(P1010="nio",0,IF(P1010&gt;0,VLOOKUP(I1010,'3-Productie normen'!A:N,VLOOKUP(P1010,'3-Productie normen'!Q:R,2,FALSE),FALSE)))</f>
        <v>0</v>
      </c>
      <c r="Y1010" s="163">
        <f t="shared" si="358"/>
        <v>0</v>
      </c>
      <c r="Z1010" s="163">
        <f t="shared" si="359"/>
        <v>0</v>
      </c>
      <c r="AA1010" s="163">
        <f t="shared" si="360"/>
        <v>0</v>
      </c>
      <c r="AB1010" s="164" t="str">
        <f>VLOOKUP(I1010,'3-Productie normen'!A:N,10,FALSE)</f>
        <v>B</v>
      </c>
      <c r="AC1010" s="164"/>
      <c r="AE1010" s="128">
        <f t="shared" si="361"/>
        <v>1807.52</v>
      </c>
    </row>
    <row r="1011" spans="1:31" ht="14.1" customHeight="1">
      <c r="A1011" s="145">
        <v>1013</v>
      </c>
      <c r="B1011" s="662" t="s">
        <v>1241</v>
      </c>
      <c r="C1011" s="663" t="s">
        <v>120</v>
      </c>
      <c r="D1011" s="664" t="s">
        <v>1103</v>
      </c>
      <c r="E1011" s="663" t="s">
        <v>399</v>
      </c>
      <c r="F1011" s="663" t="s">
        <v>834</v>
      </c>
      <c r="G1011" s="662">
        <v>40531012</v>
      </c>
      <c r="H1011" s="662" t="s">
        <v>829</v>
      </c>
      <c r="I1011" s="167" t="s">
        <v>810</v>
      </c>
      <c r="J1011" s="663" t="s">
        <v>1314</v>
      </c>
      <c r="K1011" s="666">
        <v>32.92</v>
      </c>
      <c r="L1011" s="483">
        <v>1</v>
      </c>
      <c r="M1011" s="483">
        <v>1</v>
      </c>
      <c r="N1011" s="667"/>
      <c r="O1011" s="667"/>
      <c r="P1011" s="670" t="s">
        <v>1235</v>
      </c>
      <c r="Q1011" s="670"/>
      <c r="R1011" s="161"/>
      <c r="S1011" s="161"/>
      <c r="T1011" s="162">
        <f t="shared" si="354"/>
        <v>0</v>
      </c>
      <c r="U1011" s="162">
        <f t="shared" si="355"/>
        <v>0</v>
      </c>
      <c r="V1011" s="162">
        <f t="shared" si="356"/>
        <v>0</v>
      </c>
      <c r="W1011" s="162">
        <f t="shared" si="357"/>
        <v>0</v>
      </c>
      <c r="X1011" s="163">
        <f>IF(P1011="nio",0,IF(P1011&gt;0,VLOOKUP(I1011,'3-Productie normen'!A:N,VLOOKUP(P1011,'3-Productie normen'!Q:R,2,FALSE),FALSE)))</f>
        <v>0</v>
      </c>
      <c r="Y1011" s="163">
        <f t="shared" si="358"/>
        <v>0</v>
      </c>
      <c r="Z1011" s="163">
        <f t="shared" si="359"/>
        <v>0</v>
      </c>
      <c r="AA1011" s="163">
        <f t="shared" si="360"/>
        <v>0</v>
      </c>
      <c r="AB1011" s="164" t="str">
        <f>VLOOKUP(I1011,'3-Productie normen'!A:N,10,FALSE)</f>
        <v>nvt</v>
      </c>
      <c r="AC1011" s="164"/>
      <c r="AE1011" s="128">
        <f t="shared" si="361"/>
        <v>0</v>
      </c>
    </row>
    <row r="1012" spans="1:31" ht="14.1" customHeight="1">
      <c r="A1012" s="145">
        <v>1014</v>
      </c>
      <c r="B1012" s="662" t="s">
        <v>1241</v>
      </c>
      <c r="C1012" s="663" t="s">
        <v>120</v>
      </c>
      <c r="D1012" s="664" t="s">
        <v>1104</v>
      </c>
      <c r="E1012" s="663" t="s">
        <v>315</v>
      </c>
      <c r="F1012" s="663" t="s">
        <v>315</v>
      </c>
      <c r="G1012" s="662">
        <v>99999999</v>
      </c>
      <c r="H1012" s="662" t="s">
        <v>887</v>
      </c>
      <c r="I1012" s="665" t="s">
        <v>769</v>
      </c>
      <c r="J1012" s="663" t="s">
        <v>1314</v>
      </c>
      <c r="K1012" s="666">
        <v>16.829999999999998</v>
      </c>
      <c r="L1012" s="483">
        <v>1</v>
      </c>
      <c r="M1012" s="483">
        <v>1</v>
      </c>
      <c r="N1012" s="667"/>
      <c r="O1012" s="667"/>
      <c r="P1012" s="670">
        <v>104</v>
      </c>
      <c r="Q1012" s="670"/>
      <c r="R1012" s="161"/>
      <c r="S1012" s="161"/>
      <c r="T1012" s="162" t="e">
        <f t="shared" si="354"/>
        <v>#DIV/0!</v>
      </c>
      <c r="U1012" s="162">
        <f t="shared" si="355"/>
        <v>0</v>
      </c>
      <c r="V1012" s="162">
        <f t="shared" si="356"/>
        <v>0</v>
      </c>
      <c r="W1012" s="162">
        <f t="shared" si="357"/>
        <v>0</v>
      </c>
      <c r="X1012" s="163">
        <f>IF(P1012="nio",0,IF(P1012&gt;0,VLOOKUP(I1012,'3-Productie normen'!A:N,VLOOKUP(P1012,'3-Productie normen'!Q:R,2,FALSE),FALSE)))</f>
        <v>0</v>
      </c>
      <c r="Y1012" s="163">
        <f t="shared" si="358"/>
        <v>0</v>
      </c>
      <c r="Z1012" s="163">
        <f t="shared" si="359"/>
        <v>0</v>
      </c>
      <c r="AA1012" s="163">
        <f t="shared" si="360"/>
        <v>0</v>
      </c>
      <c r="AB1012" s="164" t="str">
        <f>VLOOKUP(I1012,'3-Productie normen'!A:N,10,FALSE)</f>
        <v>B</v>
      </c>
      <c r="AC1012" s="164"/>
      <c r="AE1012" s="128">
        <f t="shared" si="361"/>
        <v>1750.3199999999997</v>
      </c>
    </row>
    <row r="1013" spans="1:31" ht="14.1" customHeight="1">
      <c r="A1013" s="145">
        <v>1015</v>
      </c>
      <c r="B1013" s="662" t="s">
        <v>1241</v>
      </c>
      <c r="C1013" s="663" t="s">
        <v>120</v>
      </c>
      <c r="D1013" s="664" t="s">
        <v>1105</v>
      </c>
      <c r="E1013" s="663" t="s">
        <v>826</v>
      </c>
      <c r="F1013" s="663" t="s">
        <v>827</v>
      </c>
      <c r="G1013" s="662">
        <v>1</v>
      </c>
      <c r="H1013" s="662" t="s">
        <v>828</v>
      </c>
      <c r="I1013" s="665" t="s">
        <v>1236</v>
      </c>
      <c r="J1013" s="663" t="s">
        <v>992</v>
      </c>
      <c r="K1013" s="666">
        <v>87.44</v>
      </c>
      <c r="L1013" s="483">
        <v>1</v>
      </c>
      <c r="M1013" s="483">
        <v>1</v>
      </c>
      <c r="N1013" s="667"/>
      <c r="O1013" s="667"/>
      <c r="P1013" s="670" t="s">
        <v>1235</v>
      </c>
      <c r="Q1013" s="670"/>
      <c r="R1013" s="161"/>
      <c r="S1013" s="161"/>
      <c r="T1013" s="162">
        <f t="shared" si="354"/>
        <v>0</v>
      </c>
      <c r="U1013" s="162">
        <f t="shared" si="355"/>
        <v>0</v>
      </c>
      <c r="V1013" s="162">
        <f t="shared" si="356"/>
        <v>0</v>
      </c>
      <c r="W1013" s="162">
        <f t="shared" si="357"/>
        <v>0</v>
      </c>
      <c r="X1013" s="163">
        <f>IF(P1013="nio",0,IF(P1013&gt;0,VLOOKUP(I1013,'3-Productie normen'!A:N,VLOOKUP(P1013,'3-Productie normen'!Q:R,2,FALSE),FALSE)))</f>
        <v>0</v>
      </c>
      <c r="Y1013" s="163">
        <f t="shared" si="358"/>
        <v>0</v>
      </c>
      <c r="Z1013" s="163">
        <f t="shared" si="359"/>
        <v>0</v>
      </c>
      <c r="AA1013" s="163">
        <f t="shared" si="360"/>
        <v>0</v>
      </c>
      <c r="AB1013" s="164" t="str">
        <f>VLOOKUP(I1013,'3-Productie normen'!A:N,10,FALSE)</f>
        <v>nvt</v>
      </c>
      <c r="AC1013" s="164"/>
      <c r="AE1013" s="128">
        <f t="shared" si="361"/>
        <v>0</v>
      </c>
    </row>
    <row r="1014" spans="1:31" ht="14.1" customHeight="1">
      <c r="A1014" s="145">
        <v>1016</v>
      </c>
      <c r="B1014" s="662" t="s">
        <v>1241</v>
      </c>
      <c r="C1014" s="663" t="s">
        <v>120</v>
      </c>
      <c r="D1014" s="664" t="s">
        <v>1106</v>
      </c>
      <c r="E1014" s="663" t="s">
        <v>826</v>
      </c>
      <c r="F1014" s="663" t="s">
        <v>827</v>
      </c>
      <c r="G1014" s="662">
        <v>1</v>
      </c>
      <c r="H1014" s="662" t="s">
        <v>828</v>
      </c>
      <c r="I1014" s="665" t="s">
        <v>1236</v>
      </c>
      <c r="J1014" s="663" t="s">
        <v>992</v>
      </c>
      <c r="K1014" s="666">
        <v>1.81</v>
      </c>
      <c r="L1014" s="483">
        <v>1</v>
      </c>
      <c r="M1014" s="483">
        <v>1</v>
      </c>
      <c r="N1014" s="667"/>
      <c r="O1014" s="667"/>
      <c r="P1014" s="670" t="s">
        <v>1235</v>
      </c>
      <c r="Q1014" s="670"/>
      <c r="R1014" s="161"/>
      <c r="S1014" s="161"/>
      <c r="T1014" s="162">
        <f t="shared" si="354"/>
        <v>0</v>
      </c>
      <c r="U1014" s="162">
        <f t="shared" si="355"/>
        <v>0</v>
      </c>
      <c r="V1014" s="162">
        <f t="shared" si="356"/>
        <v>0</v>
      </c>
      <c r="W1014" s="162">
        <f t="shared" si="357"/>
        <v>0</v>
      </c>
      <c r="X1014" s="163">
        <f>IF(P1014="nio",0,IF(P1014&gt;0,VLOOKUP(I1014,'3-Productie normen'!A:N,VLOOKUP(P1014,'3-Productie normen'!Q:R,2,FALSE),FALSE)))</f>
        <v>0</v>
      </c>
      <c r="Y1014" s="163">
        <f t="shared" si="358"/>
        <v>0</v>
      </c>
      <c r="Z1014" s="163">
        <f t="shared" si="359"/>
        <v>0</v>
      </c>
      <c r="AA1014" s="163">
        <f t="shared" si="360"/>
        <v>0</v>
      </c>
      <c r="AB1014" s="164" t="str">
        <f>VLOOKUP(I1014,'3-Productie normen'!A:N,10,FALSE)</f>
        <v>nvt</v>
      </c>
      <c r="AC1014" s="164"/>
      <c r="AE1014" s="128">
        <f t="shared" si="361"/>
        <v>0</v>
      </c>
    </row>
    <row r="1015" spans="1:31" ht="14.1" customHeight="1">
      <c r="A1015" s="145">
        <v>1017</v>
      </c>
      <c r="B1015" s="662" t="s">
        <v>1241</v>
      </c>
      <c r="C1015" s="663" t="s">
        <v>120</v>
      </c>
      <c r="D1015" s="664" t="s">
        <v>1107</v>
      </c>
      <c r="E1015" s="663" t="s">
        <v>315</v>
      </c>
      <c r="F1015" s="663" t="s">
        <v>315</v>
      </c>
      <c r="G1015" s="662">
        <v>99999999</v>
      </c>
      <c r="H1015" s="662" t="s">
        <v>887</v>
      </c>
      <c r="I1015" s="665" t="s">
        <v>769</v>
      </c>
      <c r="J1015" s="663" t="s">
        <v>1314</v>
      </c>
      <c r="K1015" s="666">
        <v>16.829999999999998</v>
      </c>
      <c r="L1015" s="483">
        <v>1</v>
      </c>
      <c r="M1015" s="483">
        <v>1</v>
      </c>
      <c r="N1015" s="667"/>
      <c r="O1015" s="667"/>
      <c r="P1015" s="670">
        <v>104</v>
      </c>
      <c r="Q1015" s="670"/>
      <c r="R1015" s="161"/>
      <c r="S1015" s="161"/>
      <c r="T1015" s="162" t="e">
        <f t="shared" si="354"/>
        <v>#DIV/0!</v>
      </c>
      <c r="U1015" s="162">
        <f t="shared" si="355"/>
        <v>0</v>
      </c>
      <c r="V1015" s="162">
        <f t="shared" si="356"/>
        <v>0</v>
      </c>
      <c r="W1015" s="162">
        <f t="shared" si="357"/>
        <v>0</v>
      </c>
      <c r="X1015" s="163">
        <f>IF(P1015="nio",0,IF(P1015&gt;0,VLOOKUP(I1015,'3-Productie normen'!A:N,VLOOKUP(P1015,'3-Productie normen'!Q:R,2,FALSE),FALSE)))</f>
        <v>0</v>
      </c>
      <c r="Y1015" s="163">
        <f t="shared" si="358"/>
        <v>0</v>
      </c>
      <c r="Z1015" s="163">
        <f t="shared" si="359"/>
        <v>0</v>
      </c>
      <c r="AA1015" s="163">
        <f t="shared" si="360"/>
        <v>0</v>
      </c>
      <c r="AB1015" s="164" t="str">
        <f>VLOOKUP(I1015,'3-Productie normen'!A:N,10,FALSE)</f>
        <v>B</v>
      </c>
      <c r="AC1015" s="164"/>
      <c r="AE1015" s="128">
        <f t="shared" si="361"/>
        <v>1750.3199999999997</v>
      </c>
    </row>
    <row r="1016" spans="1:31" ht="14.1" customHeight="1">
      <c r="A1016" s="145">
        <v>1018</v>
      </c>
      <c r="B1016" s="662" t="s">
        <v>1241</v>
      </c>
      <c r="C1016" s="663" t="s">
        <v>120</v>
      </c>
      <c r="D1016" s="664" t="s">
        <v>1108</v>
      </c>
      <c r="E1016" s="663" t="s">
        <v>315</v>
      </c>
      <c r="F1016" s="663" t="s">
        <v>315</v>
      </c>
      <c r="G1016" s="662">
        <v>2190622</v>
      </c>
      <c r="H1016" s="662" t="s">
        <v>1109</v>
      </c>
      <c r="I1016" s="665" t="s">
        <v>769</v>
      </c>
      <c r="J1016" s="663" t="s">
        <v>1314</v>
      </c>
      <c r="K1016" s="666">
        <v>8.42</v>
      </c>
      <c r="L1016" s="483">
        <v>1</v>
      </c>
      <c r="M1016" s="483">
        <v>1</v>
      </c>
      <c r="N1016" s="667"/>
      <c r="O1016" s="667"/>
      <c r="P1016" s="670">
        <v>104</v>
      </c>
      <c r="Q1016" s="670"/>
      <c r="R1016" s="161"/>
      <c r="S1016" s="161"/>
      <c r="T1016" s="162" t="e">
        <f t="shared" si="354"/>
        <v>#DIV/0!</v>
      </c>
      <c r="U1016" s="162">
        <f t="shared" si="355"/>
        <v>0</v>
      </c>
      <c r="V1016" s="162">
        <f t="shared" si="356"/>
        <v>0</v>
      </c>
      <c r="W1016" s="162">
        <f t="shared" si="357"/>
        <v>0</v>
      </c>
      <c r="X1016" s="163">
        <f>IF(P1016="nio",0,IF(P1016&gt;0,VLOOKUP(I1016,'3-Productie normen'!A:N,VLOOKUP(P1016,'3-Productie normen'!Q:R,2,FALSE),FALSE)))</f>
        <v>0</v>
      </c>
      <c r="Y1016" s="163">
        <f t="shared" si="358"/>
        <v>0</v>
      </c>
      <c r="Z1016" s="163">
        <f t="shared" si="359"/>
        <v>0</v>
      </c>
      <c r="AA1016" s="163">
        <f t="shared" si="360"/>
        <v>0</v>
      </c>
      <c r="AB1016" s="164" t="str">
        <f>VLOOKUP(I1016,'3-Productie normen'!A:N,10,FALSE)</f>
        <v>B</v>
      </c>
      <c r="AC1016" s="164"/>
      <c r="AE1016" s="128">
        <f t="shared" si="361"/>
        <v>875.68</v>
      </c>
    </row>
    <row r="1017" spans="1:31" ht="14.1" customHeight="1">
      <c r="A1017" s="145">
        <v>1019</v>
      </c>
      <c r="B1017" s="662" t="s">
        <v>1241</v>
      </c>
      <c r="C1017" s="663" t="s">
        <v>120</v>
      </c>
      <c r="D1017" s="664" t="s">
        <v>1108</v>
      </c>
      <c r="E1017" s="663" t="s">
        <v>315</v>
      </c>
      <c r="F1017" s="663" t="s">
        <v>315</v>
      </c>
      <c r="G1017" s="662">
        <v>2190625</v>
      </c>
      <c r="H1017" s="662" t="s">
        <v>1110</v>
      </c>
      <c r="I1017" s="665" t="s">
        <v>769</v>
      </c>
      <c r="J1017" s="663" t="s">
        <v>1314</v>
      </c>
      <c r="K1017" s="666">
        <v>8.42</v>
      </c>
      <c r="L1017" s="483">
        <v>1</v>
      </c>
      <c r="M1017" s="483">
        <v>1</v>
      </c>
      <c r="N1017" s="667"/>
      <c r="O1017" s="667"/>
      <c r="P1017" s="670">
        <v>104</v>
      </c>
      <c r="Q1017" s="670"/>
      <c r="R1017" s="161"/>
      <c r="S1017" s="161"/>
      <c r="T1017" s="162" t="e">
        <f t="shared" si="354"/>
        <v>#DIV/0!</v>
      </c>
      <c r="U1017" s="162">
        <f t="shared" si="355"/>
        <v>0</v>
      </c>
      <c r="V1017" s="162">
        <f t="shared" si="356"/>
        <v>0</v>
      </c>
      <c r="W1017" s="162">
        <f t="shared" si="357"/>
        <v>0</v>
      </c>
      <c r="X1017" s="163">
        <f>IF(P1017="nio",0,IF(P1017&gt;0,VLOOKUP(I1017,'3-Productie normen'!A:N,VLOOKUP(P1017,'3-Productie normen'!Q:R,2,FALSE),FALSE)))</f>
        <v>0</v>
      </c>
      <c r="Y1017" s="163">
        <f t="shared" si="358"/>
        <v>0</v>
      </c>
      <c r="Z1017" s="163">
        <f t="shared" si="359"/>
        <v>0</v>
      </c>
      <c r="AA1017" s="163">
        <f t="shared" si="360"/>
        <v>0</v>
      </c>
      <c r="AB1017" s="164" t="str">
        <f>VLOOKUP(I1017,'3-Productie normen'!A:N,10,FALSE)</f>
        <v>B</v>
      </c>
      <c r="AC1017" s="164"/>
      <c r="AE1017" s="128">
        <f t="shared" si="361"/>
        <v>875.68</v>
      </c>
    </row>
    <row r="1018" spans="1:31" ht="14.1" customHeight="1">
      <c r="A1018" s="145">
        <v>1020</v>
      </c>
      <c r="B1018" s="662" t="s">
        <v>1241</v>
      </c>
      <c r="C1018" s="663" t="s">
        <v>120</v>
      </c>
      <c r="D1018" s="664" t="s">
        <v>1111</v>
      </c>
      <c r="E1018" s="663" t="s">
        <v>315</v>
      </c>
      <c r="F1018" s="663" t="s">
        <v>315</v>
      </c>
      <c r="G1018" s="662">
        <v>2190622</v>
      </c>
      <c r="H1018" s="662" t="s">
        <v>1109</v>
      </c>
      <c r="I1018" s="665" t="s">
        <v>769</v>
      </c>
      <c r="J1018" s="663" t="s">
        <v>1314</v>
      </c>
      <c r="K1018" s="666">
        <v>16.829999999999998</v>
      </c>
      <c r="L1018" s="483">
        <v>1</v>
      </c>
      <c r="M1018" s="483">
        <v>1</v>
      </c>
      <c r="N1018" s="667"/>
      <c r="O1018" s="667"/>
      <c r="P1018" s="670">
        <v>104</v>
      </c>
      <c r="Q1018" s="670"/>
      <c r="R1018" s="161"/>
      <c r="S1018" s="161"/>
      <c r="T1018" s="162" t="e">
        <f t="shared" si="354"/>
        <v>#DIV/0!</v>
      </c>
      <c r="U1018" s="162">
        <f t="shared" si="355"/>
        <v>0</v>
      </c>
      <c r="V1018" s="162">
        <f t="shared" si="356"/>
        <v>0</v>
      </c>
      <c r="W1018" s="162">
        <f t="shared" si="357"/>
        <v>0</v>
      </c>
      <c r="X1018" s="163">
        <f>IF(P1018="nio",0,IF(P1018&gt;0,VLOOKUP(I1018,'3-Productie normen'!A:N,VLOOKUP(P1018,'3-Productie normen'!Q:R,2,FALSE),FALSE)))</f>
        <v>0</v>
      </c>
      <c r="Y1018" s="163">
        <f t="shared" si="358"/>
        <v>0</v>
      </c>
      <c r="Z1018" s="163">
        <f t="shared" si="359"/>
        <v>0</v>
      </c>
      <c r="AA1018" s="163">
        <f t="shared" si="360"/>
        <v>0</v>
      </c>
      <c r="AB1018" s="164" t="str">
        <f>VLOOKUP(I1018,'3-Productie normen'!A:N,10,FALSE)</f>
        <v>B</v>
      </c>
      <c r="AC1018" s="164"/>
      <c r="AE1018" s="128">
        <f t="shared" si="361"/>
        <v>1750.3199999999997</v>
      </c>
    </row>
    <row r="1019" spans="1:31" ht="14.1" customHeight="1">
      <c r="A1019" s="145">
        <v>1021</v>
      </c>
      <c r="B1019" s="662" t="s">
        <v>1241</v>
      </c>
      <c r="C1019" s="663" t="s">
        <v>120</v>
      </c>
      <c r="D1019" s="664" t="s">
        <v>1112</v>
      </c>
      <c r="E1019" s="663" t="s">
        <v>315</v>
      </c>
      <c r="F1019" s="663" t="s">
        <v>315</v>
      </c>
      <c r="G1019" s="662">
        <v>2140881</v>
      </c>
      <c r="H1019" s="662" t="s">
        <v>1113</v>
      </c>
      <c r="I1019" s="665" t="s">
        <v>769</v>
      </c>
      <c r="J1019" s="663" t="s">
        <v>1314</v>
      </c>
      <c r="K1019" s="666">
        <v>16.829999999999998</v>
      </c>
      <c r="L1019" s="483">
        <v>1</v>
      </c>
      <c r="M1019" s="483">
        <v>1</v>
      </c>
      <c r="N1019" s="667"/>
      <c r="O1019" s="667"/>
      <c r="P1019" s="670">
        <v>104</v>
      </c>
      <c r="Q1019" s="670"/>
      <c r="R1019" s="161"/>
      <c r="S1019" s="161"/>
      <c r="T1019" s="162" t="e">
        <f t="shared" si="354"/>
        <v>#DIV/0!</v>
      </c>
      <c r="U1019" s="162">
        <f t="shared" si="355"/>
        <v>0</v>
      </c>
      <c r="V1019" s="162">
        <f t="shared" si="356"/>
        <v>0</v>
      </c>
      <c r="W1019" s="162">
        <f t="shared" si="357"/>
        <v>0</v>
      </c>
      <c r="X1019" s="163">
        <f>IF(P1019="nio",0,IF(P1019&gt;0,VLOOKUP(I1019,'3-Productie normen'!A:N,VLOOKUP(P1019,'3-Productie normen'!Q:R,2,FALSE),FALSE)))</f>
        <v>0</v>
      </c>
      <c r="Y1019" s="163">
        <f t="shared" si="358"/>
        <v>0</v>
      </c>
      <c r="Z1019" s="163">
        <f t="shared" si="359"/>
        <v>0</v>
      </c>
      <c r="AA1019" s="163">
        <f t="shared" si="360"/>
        <v>0</v>
      </c>
      <c r="AB1019" s="164" t="str">
        <f>VLOOKUP(I1019,'3-Productie normen'!A:N,10,FALSE)</f>
        <v>B</v>
      </c>
      <c r="AC1019" s="164"/>
      <c r="AE1019" s="128">
        <f t="shared" si="361"/>
        <v>1750.3199999999997</v>
      </c>
    </row>
    <row r="1020" spans="1:31" ht="14.1" customHeight="1">
      <c r="A1020" s="145">
        <v>1022</v>
      </c>
      <c r="B1020" s="662" t="s">
        <v>1241</v>
      </c>
      <c r="C1020" s="663" t="s">
        <v>120</v>
      </c>
      <c r="D1020" s="664" t="s">
        <v>1114</v>
      </c>
      <c r="E1020" s="663" t="s">
        <v>315</v>
      </c>
      <c r="F1020" s="663" t="s">
        <v>315</v>
      </c>
      <c r="G1020" s="662">
        <v>2140881</v>
      </c>
      <c r="H1020" s="662" t="s">
        <v>1113</v>
      </c>
      <c r="I1020" s="665" t="s">
        <v>769</v>
      </c>
      <c r="J1020" s="663" t="s">
        <v>1314</v>
      </c>
      <c r="K1020" s="666">
        <v>16.829999999999998</v>
      </c>
      <c r="L1020" s="483">
        <v>1</v>
      </c>
      <c r="M1020" s="483">
        <v>1</v>
      </c>
      <c r="N1020" s="667"/>
      <c r="O1020" s="667"/>
      <c r="P1020" s="670">
        <v>104</v>
      </c>
      <c r="Q1020" s="670"/>
      <c r="R1020" s="161"/>
      <c r="S1020" s="161"/>
      <c r="T1020" s="162" t="e">
        <f t="shared" si="354"/>
        <v>#DIV/0!</v>
      </c>
      <c r="U1020" s="162">
        <f t="shared" si="355"/>
        <v>0</v>
      </c>
      <c r="V1020" s="162">
        <f t="shared" si="356"/>
        <v>0</v>
      </c>
      <c r="W1020" s="162">
        <f t="shared" si="357"/>
        <v>0</v>
      </c>
      <c r="X1020" s="163">
        <f>IF(P1020="nio",0,IF(P1020&gt;0,VLOOKUP(I1020,'3-Productie normen'!A:N,VLOOKUP(P1020,'3-Productie normen'!Q:R,2,FALSE),FALSE)))</f>
        <v>0</v>
      </c>
      <c r="Y1020" s="163">
        <f t="shared" si="358"/>
        <v>0</v>
      </c>
      <c r="Z1020" s="163">
        <f t="shared" si="359"/>
        <v>0</v>
      </c>
      <c r="AA1020" s="163">
        <f t="shared" si="360"/>
        <v>0</v>
      </c>
      <c r="AB1020" s="164" t="str">
        <f>VLOOKUP(I1020,'3-Productie normen'!A:N,10,FALSE)</f>
        <v>B</v>
      </c>
      <c r="AC1020" s="164"/>
      <c r="AE1020" s="128">
        <f t="shared" si="361"/>
        <v>1750.3199999999997</v>
      </c>
    </row>
    <row r="1021" spans="1:31" ht="14.1" customHeight="1">
      <c r="A1021" s="145">
        <v>1023</v>
      </c>
      <c r="B1021" s="662" t="s">
        <v>1241</v>
      </c>
      <c r="C1021" s="663" t="s">
        <v>120</v>
      </c>
      <c r="D1021" s="664" t="s">
        <v>1115</v>
      </c>
      <c r="E1021" s="663" t="s">
        <v>315</v>
      </c>
      <c r="F1021" s="663" t="s">
        <v>315</v>
      </c>
      <c r="G1021" s="662">
        <v>99999999</v>
      </c>
      <c r="H1021" s="662" t="s">
        <v>887</v>
      </c>
      <c r="I1021" s="665" t="s">
        <v>769</v>
      </c>
      <c r="J1021" s="663" t="s">
        <v>1314</v>
      </c>
      <c r="K1021" s="666">
        <v>16.829999999999998</v>
      </c>
      <c r="L1021" s="483">
        <v>1</v>
      </c>
      <c r="M1021" s="483">
        <v>1</v>
      </c>
      <c r="N1021" s="667"/>
      <c r="O1021" s="667"/>
      <c r="P1021" s="670">
        <v>104</v>
      </c>
      <c r="Q1021" s="670"/>
      <c r="R1021" s="161"/>
      <c r="S1021" s="161"/>
      <c r="T1021" s="162" t="e">
        <f t="shared" si="354"/>
        <v>#DIV/0!</v>
      </c>
      <c r="U1021" s="162">
        <f t="shared" si="355"/>
        <v>0</v>
      </c>
      <c r="V1021" s="162">
        <f t="shared" si="356"/>
        <v>0</v>
      </c>
      <c r="W1021" s="162">
        <f t="shared" si="357"/>
        <v>0</v>
      </c>
      <c r="X1021" s="163">
        <f>IF(P1021="nio",0,IF(P1021&gt;0,VLOOKUP(I1021,'3-Productie normen'!A:N,VLOOKUP(P1021,'3-Productie normen'!Q:R,2,FALSE),FALSE)))</f>
        <v>0</v>
      </c>
      <c r="Y1021" s="163">
        <f t="shared" si="358"/>
        <v>0</v>
      </c>
      <c r="Z1021" s="163">
        <f t="shared" si="359"/>
        <v>0</v>
      </c>
      <c r="AA1021" s="163">
        <f t="shared" si="360"/>
        <v>0</v>
      </c>
      <c r="AB1021" s="164" t="str">
        <f>VLOOKUP(I1021,'3-Productie normen'!A:N,10,FALSE)</f>
        <v>B</v>
      </c>
      <c r="AC1021" s="164"/>
      <c r="AE1021" s="128">
        <f t="shared" si="361"/>
        <v>1750.3199999999997</v>
      </c>
    </row>
    <row r="1022" spans="1:31" ht="14.1" customHeight="1">
      <c r="A1022" s="145">
        <v>1024</v>
      </c>
      <c r="B1022" s="662" t="s">
        <v>1241</v>
      </c>
      <c r="C1022" s="663" t="s">
        <v>120</v>
      </c>
      <c r="D1022" s="664" t="s">
        <v>1116</v>
      </c>
      <c r="E1022" s="663" t="s">
        <v>315</v>
      </c>
      <c r="F1022" s="663" t="s">
        <v>315</v>
      </c>
      <c r="G1022" s="662">
        <v>99999999</v>
      </c>
      <c r="H1022" s="662" t="s">
        <v>887</v>
      </c>
      <c r="I1022" s="665" t="s">
        <v>769</v>
      </c>
      <c r="J1022" s="663" t="s">
        <v>1314</v>
      </c>
      <c r="K1022" s="666">
        <v>16.829999999999998</v>
      </c>
      <c r="L1022" s="483">
        <v>1</v>
      </c>
      <c r="M1022" s="483">
        <v>1</v>
      </c>
      <c r="N1022" s="667"/>
      <c r="O1022" s="667"/>
      <c r="P1022" s="670">
        <v>104</v>
      </c>
      <c r="Q1022" s="670"/>
      <c r="R1022" s="161"/>
      <c r="S1022" s="161"/>
      <c r="T1022" s="162" t="e">
        <f t="shared" si="354"/>
        <v>#DIV/0!</v>
      </c>
      <c r="U1022" s="162">
        <f t="shared" si="355"/>
        <v>0</v>
      </c>
      <c r="V1022" s="162">
        <f t="shared" si="356"/>
        <v>0</v>
      </c>
      <c r="W1022" s="162">
        <f t="shared" si="357"/>
        <v>0</v>
      </c>
      <c r="X1022" s="163">
        <f>IF(P1022="nio",0,IF(P1022&gt;0,VLOOKUP(I1022,'3-Productie normen'!A:N,VLOOKUP(P1022,'3-Productie normen'!Q:R,2,FALSE),FALSE)))</f>
        <v>0</v>
      </c>
      <c r="Y1022" s="163">
        <f t="shared" si="358"/>
        <v>0</v>
      </c>
      <c r="Z1022" s="163">
        <f t="shared" si="359"/>
        <v>0</v>
      </c>
      <c r="AA1022" s="163">
        <f t="shared" si="360"/>
        <v>0</v>
      </c>
      <c r="AB1022" s="164" t="str">
        <f>VLOOKUP(I1022,'3-Productie normen'!A:N,10,FALSE)</f>
        <v>B</v>
      </c>
      <c r="AC1022" s="164"/>
      <c r="AE1022" s="128">
        <f t="shared" si="361"/>
        <v>1750.3199999999997</v>
      </c>
    </row>
    <row r="1023" spans="1:31" ht="14.1" customHeight="1">
      <c r="A1023" s="145">
        <v>1025</v>
      </c>
      <c r="B1023" s="662" t="s">
        <v>1241</v>
      </c>
      <c r="C1023" s="663" t="s">
        <v>120</v>
      </c>
      <c r="D1023" s="664" t="s">
        <v>1117</v>
      </c>
      <c r="E1023" s="663" t="s">
        <v>315</v>
      </c>
      <c r="F1023" s="663" t="s">
        <v>1118</v>
      </c>
      <c r="G1023" s="662">
        <v>2140861</v>
      </c>
      <c r="H1023" s="662" t="s">
        <v>1020</v>
      </c>
      <c r="I1023" s="665" t="s">
        <v>769</v>
      </c>
      <c r="J1023" s="663" t="s">
        <v>1314</v>
      </c>
      <c r="K1023" s="666">
        <v>16.61</v>
      </c>
      <c r="L1023" s="483">
        <v>1</v>
      </c>
      <c r="M1023" s="483">
        <v>1</v>
      </c>
      <c r="N1023" s="667"/>
      <c r="O1023" s="667"/>
      <c r="P1023" s="670">
        <v>104</v>
      </c>
      <c r="Q1023" s="670"/>
      <c r="R1023" s="161"/>
      <c r="S1023" s="161"/>
      <c r="T1023" s="162" t="e">
        <f t="shared" ref="T1023:T1088" si="362">IF(P1023="nio",0,IF(P1023&gt;0,P1023*K1023/X1023,0))*L1023</f>
        <v>#DIV/0!</v>
      </c>
      <c r="U1023" s="162">
        <f t="shared" ref="U1023:U1088" si="363">IF(Q1023&gt;0,Q1023*K1023/Y1023,0)*M1023</f>
        <v>0</v>
      </c>
      <c r="V1023" s="162">
        <f t="shared" ref="V1023:V1088" si="364">IF(R1023&gt;0,R1023*K1023/Z1023,0)*N1023</f>
        <v>0</v>
      </c>
      <c r="W1023" s="162">
        <f t="shared" ref="W1023:W1088" si="365">IF(S1023&gt;0,S1023*K1023/AA1023,0)*O1023</f>
        <v>0</v>
      </c>
      <c r="X1023" s="163">
        <f>IF(P1023="nio",0,IF(P1023&gt;0,VLOOKUP(I1023,'3-Productie normen'!A:N,VLOOKUP(P1023,'3-Productie normen'!Q:R,2,FALSE),FALSE)))</f>
        <v>0</v>
      </c>
      <c r="Y1023" s="163">
        <f t="shared" ref="Y1023:Y1088" si="366">IF(Q1023&gt;0,X1023*$Y$8,0)</f>
        <v>0</v>
      </c>
      <c r="Z1023" s="163">
        <f t="shared" ref="Z1023:Z1088" si="367">IF(R1023&gt;0,X1023*$Z$8,0)</f>
        <v>0</v>
      </c>
      <c r="AA1023" s="163">
        <f t="shared" ref="AA1023:AA1088" si="368">IF(S1023&gt;0,X1023*$AA$8,0)</f>
        <v>0</v>
      </c>
      <c r="AB1023" s="164" t="str">
        <f>VLOOKUP(I1023,'3-Productie normen'!A:N,10,FALSE)</f>
        <v>B</v>
      </c>
      <c r="AC1023" s="164"/>
      <c r="AE1023" s="128">
        <f t="shared" si="361"/>
        <v>1727.44</v>
      </c>
    </row>
    <row r="1024" spans="1:31" ht="14.1" customHeight="1">
      <c r="A1024" s="145">
        <v>1026</v>
      </c>
      <c r="B1024" s="662" t="s">
        <v>1241</v>
      </c>
      <c r="C1024" s="663" t="s">
        <v>120</v>
      </c>
      <c r="D1024" s="664" t="s">
        <v>1119</v>
      </c>
      <c r="E1024" s="663" t="s">
        <v>808</v>
      </c>
      <c r="F1024" s="663" t="s">
        <v>808</v>
      </c>
      <c r="G1024" s="662">
        <v>77770043</v>
      </c>
      <c r="H1024" s="662" t="s">
        <v>837</v>
      </c>
      <c r="I1024" s="665" t="s">
        <v>771</v>
      </c>
      <c r="J1024" s="663" t="s">
        <v>1314</v>
      </c>
      <c r="K1024" s="666">
        <v>48.29</v>
      </c>
      <c r="L1024" s="483">
        <v>1</v>
      </c>
      <c r="M1024" s="483">
        <v>1</v>
      </c>
      <c r="N1024" s="667"/>
      <c r="O1024" s="667"/>
      <c r="P1024" s="670">
        <v>104</v>
      </c>
      <c r="Q1024" s="670"/>
      <c r="R1024" s="161"/>
      <c r="S1024" s="161"/>
      <c r="T1024" s="162" t="e">
        <f t="shared" si="362"/>
        <v>#DIV/0!</v>
      </c>
      <c r="U1024" s="162">
        <f t="shared" si="363"/>
        <v>0</v>
      </c>
      <c r="V1024" s="162">
        <f t="shared" si="364"/>
        <v>0</v>
      </c>
      <c r="W1024" s="162">
        <f t="shared" si="365"/>
        <v>0</v>
      </c>
      <c r="X1024" s="163">
        <f>IF(P1024="nio",0,IF(P1024&gt;0,VLOOKUP(I1024,'3-Productie normen'!A:N,VLOOKUP(P1024,'3-Productie normen'!Q:R,2,FALSE),FALSE)))</f>
        <v>0</v>
      </c>
      <c r="Y1024" s="163">
        <f t="shared" si="366"/>
        <v>0</v>
      </c>
      <c r="Z1024" s="163">
        <f t="shared" si="367"/>
        <v>0</v>
      </c>
      <c r="AA1024" s="163">
        <f t="shared" si="368"/>
        <v>0</v>
      </c>
      <c r="AB1024" s="164" t="str">
        <f>VLOOKUP(I1024,'3-Productie normen'!A:N,10,FALSE)</f>
        <v>SP</v>
      </c>
      <c r="AC1024" s="164"/>
      <c r="AE1024" s="128">
        <f t="shared" ref="AE1024:AE1089" si="369">SUM(P1024:S1024)*K1024</f>
        <v>5022.16</v>
      </c>
    </row>
    <row r="1025" spans="1:31" ht="14.1" customHeight="1">
      <c r="A1025" s="145">
        <v>1027</v>
      </c>
      <c r="B1025" s="662" t="s">
        <v>1241</v>
      </c>
      <c r="C1025" s="663" t="s">
        <v>120</v>
      </c>
      <c r="D1025" s="664" t="s">
        <v>1120</v>
      </c>
      <c r="E1025" s="663" t="s">
        <v>399</v>
      </c>
      <c r="F1025" s="663" t="s">
        <v>834</v>
      </c>
      <c r="G1025" s="662">
        <v>40531023</v>
      </c>
      <c r="H1025" s="662" t="s">
        <v>889</v>
      </c>
      <c r="I1025" s="167" t="s">
        <v>810</v>
      </c>
      <c r="J1025" s="663" t="s">
        <v>1314</v>
      </c>
      <c r="K1025" s="666">
        <v>15.68</v>
      </c>
      <c r="L1025" s="483">
        <v>1</v>
      </c>
      <c r="M1025" s="483">
        <v>1</v>
      </c>
      <c r="N1025" s="667"/>
      <c r="O1025" s="667"/>
      <c r="P1025" s="670" t="s">
        <v>1235</v>
      </c>
      <c r="Q1025" s="670"/>
      <c r="R1025" s="161"/>
      <c r="S1025" s="161"/>
      <c r="T1025" s="162">
        <f t="shared" si="362"/>
        <v>0</v>
      </c>
      <c r="U1025" s="162">
        <f t="shared" si="363"/>
        <v>0</v>
      </c>
      <c r="V1025" s="162">
        <f t="shared" si="364"/>
        <v>0</v>
      </c>
      <c r="W1025" s="162">
        <f t="shared" si="365"/>
        <v>0</v>
      </c>
      <c r="X1025" s="163">
        <f>IF(P1025="nio",0,IF(P1025&gt;0,VLOOKUP(I1025,'3-Productie normen'!A:N,VLOOKUP(P1025,'3-Productie normen'!Q:R,2,FALSE),FALSE)))</f>
        <v>0</v>
      </c>
      <c r="Y1025" s="163">
        <f t="shared" si="366"/>
        <v>0</v>
      </c>
      <c r="Z1025" s="163">
        <f t="shared" si="367"/>
        <v>0</v>
      </c>
      <c r="AA1025" s="163">
        <f t="shared" si="368"/>
        <v>0</v>
      </c>
      <c r="AB1025" s="164" t="str">
        <f>VLOOKUP(I1025,'3-Productie normen'!A:N,10,FALSE)</f>
        <v>nvt</v>
      </c>
      <c r="AC1025" s="164"/>
      <c r="AE1025" s="128">
        <f t="shared" si="369"/>
        <v>0</v>
      </c>
    </row>
    <row r="1026" spans="1:31" ht="14.1" customHeight="1">
      <c r="A1026" s="145">
        <v>1028</v>
      </c>
      <c r="B1026" s="662" t="s">
        <v>1241</v>
      </c>
      <c r="C1026" s="663" t="s">
        <v>120</v>
      </c>
      <c r="D1026" s="664" t="s">
        <v>1121</v>
      </c>
      <c r="E1026" s="663" t="s">
        <v>399</v>
      </c>
      <c r="F1026" s="663" t="s">
        <v>834</v>
      </c>
      <c r="G1026" s="662">
        <v>2190622</v>
      </c>
      <c r="H1026" s="662" t="s">
        <v>1109</v>
      </c>
      <c r="I1026" s="167" t="s">
        <v>810</v>
      </c>
      <c r="J1026" s="663" t="s">
        <v>1314</v>
      </c>
      <c r="K1026" s="666">
        <v>47.89</v>
      </c>
      <c r="L1026" s="483">
        <v>1</v>
      </c>
      <c r="M1026" s="483">
        <v>1</v>
      </c>
      <c r="N1026" s="667"/>
      <c r="O1026" s="667"/>
      <c r="P1026" s="670" t="s">
        <v>1235</v>
      </c>
      <c r="Q1026" s="670"/>
      <c r="R1026" s="161"/>
      <c r="S1026" s="161"/>
      <c r="T1026" s="162">
        <f t="shared" si="362"/>
        <v>0</v>
      </c>
      <c r="U1026" s="162">
        <f t="shared" si="363"/>
        <v>0</v>
      </c>
      <c r="V1026" s="162">
        <f t="shared" si="364"/>
        <v>0</v>
      </c>
      <c r="W1026" s="162">
        <f t="shared" si="365"/>
        <v>0</v>
      </c>
      <c r="X1026" s="163">
        <f>IF(P1026="nio",0,IF(P1026&gt;0,VLOOKUP(I1026,'3-Productie normen'!A:N,VLOOKUP(P1026,'3-Productie normen'!Q:R,2,FALSE),FALSE)))</f>
        <v>0</v>
      </c>
      <c r="Y1026" s="163">
        <f t="shared" si="366"/>
        <v>0</v>
      </c>
      <c r="Z1026" s="163">
        <f t="shared" si="367"/>
        <v>0</v>
      </c>
      <c r="AA1026" s="163">
        <f t="shared" si="368"/>
        <v>0</v>
      </c>
      <c r="AB1026" s="164" t="str">
        <f>VLOOKUP(I1026,'3-Productie normen'!A:N,10,FALSE)</f>
        <v>nvt</v>
      </c>
      <c r="AC1026" s="164"/>
      <c r="AE1026" s="128">
        <f t="shared" si="369"/>
        <v>0</v>
      </c>
    </row>
    <row r="1027" spans="1:31" ht="14.1" customHeight="1">
      <c r="A1027" s="145">
        <v>1029</v>
      </c>
      <c r="B1027" s="662" t="s">
        <v>1241</v>
      </c>
      <c r="C1027" s="663" t="s">
        <v>120</v>
      </c>
      <c r="D1027" s="664" t="s">
        <v>1122</v>
      </c>
      <c r="E1027" s="663" t="s">
        <v>399</v>
      </c>
      <c r="F1027" s="663" t="s">
        <v>578</v>
      </c>
      <c r="G1027" s="662">
        <v>2140861</v>
      </c>
      <c r="H1027" s="662" t="s">
        <v>1020</v>
      </c>
      <c r="I1027" s="167" t="s">
        <v>810</v>
      </c>
      <c r="J1027" s="663" t="s">
        <v>1314</v>
      </c>
      <c r="K1027" s="666">
        <v>23.23</v>
      </c>
      <c r="L1027" s="483">
        <v>1</v>
      </c>
      <c r="M1027" s="483">
        <v>1</v>
      </c>
      <c r="N1027" s="667"/>
      <c r="O1027" s="667"/>
      <c r="P1027" s="670" t="s">
        <v>1235</v>
      </c>
      <c r="Q1027" s="670"/>
      <c r="R1027" s="161"/>
      <c r="S1027" s="161"/>
      <c r="T1027" s="162">
        <f t="shared" si="362"/>
        <v>0</v>
      </c>
      <c r="U1027" s="162">
        <f t="shared" si="363"/>
        <v>0</v>
      </c>
      <c r="V1027" s="162">
        <f t="shared" si="364"/>
        <v>0</v>
      </c>
      <c r="W1027" s="162">
        <f t="shared" si="365"/>
        <v>0</v>
      </c>
      <c r="X1027" s="163">
        <f>IF(P1027="nio",0,IF(P1027&gt;0,VLOOKUP(I1027,'3-Productie normen'!A:N,VLOOKUP(P1027,'3-Productie normen'!Q:R,2,FALSE),FALSE)))</f>
        <v>0</v>
      </c>
      <c r="Y1027" s="163">
        <f t="shared" si="366"/>
        <v>0</v>
      </c>
      <c r="Z1027" s="163">
        <f t="shared" si="367"/>
        <v>0</v>
      </c>
      <c r="AA1027" s="163">
        <f t="shared" si="368"/>
        <v>0</v>
      </c>
      <c r="AB1027" s="164" t="str">
        <f>VLOOKUP(I1027,'3-Productie normen'!A:N,10,FALSE)</f>
        <v>nvt</v>
      </c>
      <c r="AC1027" s="164"/>
      <c r="AE1027" s="128">
        <f t="shared" si="369"/>
        <v>0</v>
      </c>
    </row>
    <row r="1028" spans="1:31" ht="14.1" customHeight="1">
      <c r="A1028" s="145">
        <v>1030</v>
      </c>
      <c r="B1028" s="662" t="s">
        <v>1241</v>
      </c>
      <c r="C1028" s="663" t="s">
        <v>120</v>
      </c>
      <c r="D1028" s="664" t="s">
        <v>1122</v>
      </c>
      <c r="E1028" s="663" t="s">
        <v>399</v>
      </c>
      <c r="F1028" s="663" t="s">
        <v>578</v>
      </c>
      <c r="G1028" s="662">
        <v>40531012</v>
      </c>
      <c r="H1028" s="662" t="s">
        <v>829</v>
      </c>
      <c r="I1028" s="167" t="s">
        <v>810</v>
      </c>
      <c r="J1028" s="663" t="s">
        <v>1314</v>
      </c>
      <c r="K1028" s="666">
        <v>7.74</v>
      </c>
      <c r="L1028" s="483">
        <v>1</v>
      </c>
      <c r="M1028" s="483">
        <v>1</v>
      </c>
      <c r="N1028" s="667"/>
      <c r="O1028" s="667"/>
      <c r="P1028" s="670" t="s">
        <v>1235</v>
      </c>
      <c r="Q1028" s="670"/>
      <c r="R1028" s="161"/>
      <c r="S1028" s="161"/>
      <c r="T1028" s="162">
        <f t="shared" si="362"/>
        <v>0</v>
      </c>
      <c r="U1028" s="162">
        <f t="shared" si="363"/>
        <v>0</v>
      </c>
      <c r="V1028" s="162">
        <f t="shared" si="364"/>
        <v>0</v>
      </c>
      <c r="W1028" s="162">
        <f t="shared" si="365"/>
        <v>0</v>
      </c>
      <c r="X1028" s="163">
        <f>IF(P1028="nio",0,IF(P1028&gt;0,VLOOKUP(I1028,'3-Productie normen'!A:N,VLOOKUP(P1028,'3-Productie normen'!Q:R,2,FALSE),FALSE)))</f>
        <v>0</v>
      </c>
      <c r="Y1028" s="163">
        <f t="shared" si="366"/>
        <v>0</v>
      </c>
      <c r="Z1028" s="163">
        <f t="shared" si="367"/>
        <v>0</v>
      </c>
      <c r="AA1028" s="163">
        <f t="shared" si="368"/>
        <v>0</v>
      </c>
      <c r="AB1028" s="164" t="str">
        <f>VLOOKUP(I1028,'3-Productie normen'!A:N,10,FALSE)</f>
        <v>nvt</v>
      </c>
      <c r="AC1028" s="164"/>
      <c r="AE1028" s="128">
        <f t="shared" si="369"/>
        <v>0</v>
      </c>
    </row>
    <row r="1029" spans="1:31" ht="14.1" customHeight="1">
      <c r="A1029" s="145">
        <v>1031</v>
      </c>
      <c r="B1029" s="662" t="s">
        <v>1241</v>
      </c>
      <c r="C1029" s="663" t="s">
        <v>120</v>
      </c>
      <c r="D1029" s="664" t="s">
        <v>1123</v>
      </c>
      <c r="E1029" s="663" t="s">
        <v>826</v>
      </c>
      <c r="F1029" s="663" t="s">
        <v>827</v>
      </c>
      <c r="G1029" s="662">
        <v>2190626</v>
      </c>
      <c r="H1029" s="662" t="s">
        <v>825</v>
      </c>
      <c r="I1029" s="167" t="s">
        <v>810</v>
      </c>
      <c r="J1029" s="663" t="s">
        <v>1314</v>
      </c>
      <c r="K1029" s="666">
        <v>15.36</v>
      </c>
      <c r="L1029" s="483">
        <v>1</v>
      </c>
      <c r="M1029" s="483">
        <v>1</v>
      </c>
      <c r="N1029" s="667"/>
      <c r="O1029" s="667"/>
      <c r="P1029" s="670" t="s">
        <v>1235</v>
      </c>
      <c r="Q1029" s="670"/>
      <c r="R1029" s="161"/>
      <c r="S1029" s="161"/>
      <c r="T1029" s="162">
        <f t="shared" si="362"/>
        <v>0</v>
      </c>
      <c r="U1029" s="162">
        <f t="shared" si="363"/>
        <v>0</v>
      </c>
      <c r="V1029" s="162">
        <f t="shared" si="364"/>
        <v>0</v>
      </c>
      <c r="W1029" s="162">
        <f t="shared" si="365"/>
        <v>0</v>
      </c>
      <c r="X1029" s="163">
        <f>IF(P1029="nio",0,IF(P1029&gt;0,VLOOKUP(I1029,'3-Productie normen'!A:N,VLOOKUP(P1029,'3-Productie normen'!Q:R,2,FALSE),FALSE)))</f>
        <v>0</v>
      </c>
      <c r="Y1029" s="163">
        <f t="shared" si="366"/>
        <v>0</v>
      </c>
      <c r="Z1029" s="163">
        <f t="shared" si="367"/>
        <v>0</v>
      </c>
      <c r="AA1029" s="163">
        <f t="shared" si="368"/>
        <v>0</v>
      </c>
      <c r="AB1029" s="164" t="str">
        <f>VLOOKUP(I1029,'3-Productie normen'!A:N,10,FALSE)</f>
        <v>nvt</v>
      </c>
      <c r="AC1029" s="164"/>
      <c r="AE1029" s="128">
        <f t="shared" si="369"/>
        <v>0</v>
      </c>
    </row>
    <row r="1030" spans="1:31" ht="14.1" customHeight="1">
      <c r="A1030" s="145">
        <v>1032</v>
      </c>
      <c r="B1030" s="662" t="s">
        <v>1241</v>
      </c>
      <c r="C1030" s="663" t="s">
        <v>120</v>
      </c>
      <c r="D1030" s="664" t="s">
        <v>1124</v>
      </c>
      <c r="E1030" s="663" t="s">
        <v>399</v>
      </c>
      <c r="F1030" s="663" t="s">
        <v>834</v>
      </c>
      <c r="G1030" s="662">
        <v>2140861</v>
      </c>
      <c r="H1030" s="662" t="s">
        <v>1020</v>
      </c>
      <c r="I1030" s="167" t="s">
        <v>810</v>
      </c>
      <c r="J1030" s="663" t="s">
        <v>1314</v>
      </c>
      <c r="K1030" s="666">
        <v>17.5</v>
      </c>
      <c r="L1030" s="483">
        <v>1</v>
      </c>
      <c r="M1030" s="483">
        <v>1</v>
      </c>
      <c r="N1030" s="667"/>
      <c r="O1030" s="667"/>
      <c r="P1030" s="670" t="s">
        <v>1235</v>
      </c>
      <c r="Q1030" s="670"/>
      <c r="R1030" s="161"/>
      <c r="S1030" s="161"/>
      <c r="T1030" s="162">
        <f t="shared" si="362"/>
        <v>0</v>
      </c>
      <c r="U1030" s="162">
        <f t="shared" si="363"/>
        <v>0</v>
      </c>
      <c r="V1030" s="162">
        <f t="shared" si="364"/>
        <v>0</v>
      </c>
      <c r="W1030" s="162">
        <f t="shared" si="365"/>
        <v>0</v>
      </c>
      <c r="X1030" s="163">
        <f>IF(P1030="nio",0,IF(P1030&gt;0,VLOOKUP(I1030,'3-Productie normen'!A:N,VLOOKUP(P1030,'3-Productie normen'!Q:R,2,FALSE),FALSE)))</f>
        <v>0</v>
      </c>
      <c r="Y1030" s="163">
        <f t="shared" si="366"/>
        <v>0</v>
      </c>
      <c r="Z1030" s="163">
        <f t="shared" si="367"/>
        <v>0</v>
      </c>
      <c r="AA1030" s="163">
        <f t="shared" si="368"/>
        <v>0</v>
      </c>
      <c r="AB1030" s="164" t="str">
        <f>VLOOKUP(I1030,'3-Productie normen'!A:N,10,FALSE)</f>
        <v>nvt</v>
      </c>
      <c r="AC1030" s="164"/>
      <c r="AE1030" s="128">
        <f t="shared" si="369"/>
        <v>0</v>
      </c>
    </row>
    <row r="1031" spans="1:31" ht="14.1" customHeight="1">
      <c r="A1031" s="145">
        <v>1033</v>
      </c>
      <c r="B1031" s="662" t="s">
        <v>1241</v>
      </c>
      <c r="C1031" s="663" t="s">
        <v>120</v>
      </c>
      <c r="D1031" s="664" t="s">
        <v>1124</v>
      </c>
      <c r="E1031" s="663" t="s">
        <v>399</v>
      </c>
      <c r="F1031" s="663" t="s">
        <v>834</v>
      </c>
      <c r="G1031" s="662">
        <v>40531012</v>
      </c>
      <c r="H1031" s="662" t="s">
        <v>829</v>
      </c>
      <c r="I1031" s="167" t="s">
        <v>810</v>
      </c>
      <c r="J1031" s="663" t="s">
        <v>1314</v>
      </c>
      <c r="K1031" s="666">
        <v>5.83</v>
      </c>
      <c r="L1031" s="483">
        <v>1</v>
      </c>
      <c r="M1031" s="483">
        <v>1</v>
      </c>
      <c r="N1031" s="667"/>
      <c r="O1031" s="667"/>
      <c r="P1031" s="670" t="s">
        <v>1235</v>
      </c>
      <c r="Q1031" s="670"/>
      <c r="R1031" s="161"/>
      <c r="S1031" s="161"/>
      <c r="T1031" s="162">
        <f t="shared" si="362"/>
        <v>0</v>
      </c>
      <c r="U1031" s="162">
        <f t="shared" si="363"/>
        <v>0</v>
      </c>
      <c r="V1031" s="162">
        <f t="shared" si="364"/>
        <v>0</v>
      </c>
      <c r="W1031" s="162">
        <f t="shared" si="365"/>
        <v>0</v>
      </c>
      <c r="X1031" s="163">
        <f>IF(P1031="nio",0,IF(P1031&gt;0,VLOOKUP(I1031,'3-Productie normen'!A:N,VLOOKUP(P1031,'3-Productie normen'!Q:R,2,FALSE),FALSE)))</f>
        <v>0</v>
      </c>
      <c r="Y1031" s="163">
        <f t="shared" si="366"/>
        <v>0</v>
      </c>
      <c r="Z1031" s="163">
        <f t="shared" si="367"/>
        <v>0</v>
      </c>
      <c r="AA1031" s="163">
        <f t="shared" si="368"/>
        <v>0</v>
      </c>
      <c r="AB1031" s="164" t="str">
        <f>VLOOKUP(I1031,'3-Productie normen'!A:N,10,FALSE)</f>
        <v>nvt</v>
      </c>
      <c r="AC1031" s="164"/>
      <c r="AE1031" s="128">
        <f t="shared" si="369"/>
        <v>0</v>
      </c>
    </row>
    <row r="1032" spans="1:31" ht="14.1" customHeight="1">
      <c r="A1032" s="145">
        <v>1034</v>
      </c>
      <c r="B1032" s="662" t="s">
        <v>1241</v>
      </c>
      <c r="C1032" s="663" t="s">
        <v>120</v>
      </c>
      <c r="D1032" s="664" t="s">
        <v>1125</v>
      </c>
      <c r="E1032" s="663" t="s">
        <v>826</v>
      </c>
      <c r="F1032" s="663" t="s">
        <v>827</v>
      </c>
      <c r="G1032" s="662">
        <v>1</v>
      </c>
      <c r="H1032" s="662" t="s">
        <v>828</v>
      </c>
      <c r="I1032" s="167" t="s">
        <v>810</v>
      </c>
      <c r="J1032" s="663" t="s">
        <v>1314</v>
      </c>
      <c r="K1032" s="666">
        <v>42.19</v>
      </c>
      <c r="L1032" s="483">
        <v>1</v>
      </c>
      <c r="M1032" s="483">
        <v>1</v>
      </c>
      <c r="N1032" s="667"/>
      <c r="O1032" s="667"/>
      <c r="P1032" s="670" t="s">
        <v>1235</v>
      </c>
      <c r="Q1032" s="670"/>
      <c r="R1032" s="161"/>
      <c r="S1032" s="161"/>
      <c r="T1032" s="162">
        <f t="shared" si="362"/>
        <v>0</v>
      </c>
      <c r="U1032" s="162">
        <f t="shared" si="363"/>
        <v>0</v>
      </c>
      <c r="V1032" s="162">
        <f t="shared" si="364"/>
        <v>0</v>
      </c>
      <c r="W1032" s="162">
        <f t="shared" si="365"/>
        <v>0</v>
      </c>
      <c r="X1032" s="163">
        <f>IF(P1032="nio",0,IF(P1032&gt;0,VLOOKUP(I1032,'3-Productie normen'!A:N,VLOOKUP(P1032,'3-Productie normen'!Q:R,2,FALSE),FALSE)))</f>
        <v>0</v>
      </c>
      <c r="Y1032" s="163">
        <f t="shared" si="366"/>
        <v>0</v>
      </c>
      <c r="Z1032" s="163">
        <f t="shared" si="367"/>
        <v>0</v>
      </c>
      <c r="AA1032" s="163">
        <f t="shared" si="368"/>
        <v>0</v>
      </c>
      <c r="AB1032" s="164" t="str">
        <f>VLOOKUP(I1032,'3-Productie normen'!A:N,10,FALSE)</f>
        <v>nvt</v>
      </c>
      <c r="AC1032" s="164"/>
      <c r="AE1032" s="128">
        <f t="shared" si="369"/>
        <v>0</v>
      </c>
    </row>
    <row r="1033" spans="1:31" ht="14.1" customHeight="1">
      <c r="A1033" s="145">
        <v>1035</v>
      </c>
      <c r="B1033" s="662" t="s">
        <v>1241</v>
      </c>
      <c r="C1033" s="663" t="s">
        <v>120</v>
      </c>
      <c r="D1033" s="664" t="s">
        <v>1126</v>
      </c>
      <c r="E1033" s="663" t="s">
        <v>826</v>
      </c>
      <c r="F1033" s="663" t="s">
        <v>827</v>
      </c>
      <c r="G1033" s="662">
        <v>1</v>
      </c>
      <c r="H1033" s="662" t="s">
        <v>828</v>
      </c>
      <c r="I1033" s="167" t="s">
        <v>810</v>
      </c>
      <c r="J1033" s="663" t="s">
        <v>1314</v>
      </c>
      <c r="K1033" s="666">
        <v>12.72</v>
      </c>
      <c r="L1033" s="483">
        <v>1</v>
      </c>
      <c r="M1033" s="483">
        <v>1</v>
      </c>
      <c r="N1033" s="667"/>
      <c r="O1033" s="667"/>
      <c r="P1033" s="670" t="s">
        <v>1235</v>
      </c>
      <c r="Q1033" s="670"/>
      <c r="R1033" s="161"/>
      <c r="S1033" s="161"/>
      <c r="T1033" s="162">
        <f t="shared" si="362"/>
        <v>0</v>
      </c>
      <c r="U1033" s="162">
        <f t="shared" si="363"/>
        <v>0</v>
      </c>
      <c r="V1033" s="162">
        <f t="shared" si="364"/>
        <v>0</v>
      </c>
      <c r="W1033" s="162">
        <f t="shared" si="365"/>
        <v>0</v>
      </c>
      <c r="X1033" s="163">
        <f>IF(P1033="nio",0,IF(P1033&gt;0,VLOOKUP(I1033,'3-Productie normen'!A:N,VLOOKUP(P1033,'3-Productie normen'!Q:R,2,FALSE),FALSE)))</f>
        <v>0</v>
      </c>
      <c r="Y1033" s="163">
        <f t="shared" si="366"/>
        <v>0</v>
      </c>
      <c r="Z1033" s="163">
        <f t="shared" si="367"/>
        <v>0</v>
      </c>
      <c r="AA1033" s="163">
        <f t="shared" si="368"/>
        <v>0</v>
      </c>
      <c r="AB1033" s="164" t="str">
        <f>VLOOKUP(I1033,'3-Productie normen'!A:N,10,FALSE)</f>
        <v>nvt</v>
      </c>
      <c r="AC1033" s="164"/>
      <c r="AE1033" s="128">
        <f t="shared" si="369"/>
        <v>0</v>
      </c>
    </row>
    <row r="1034" spans="1:31" ht="14.1" customHeight="1">
      <c r="A1034" s="145">
        <v>1036</v>
      </c>
      <c r="B1034" s="662" t="s">
        <v>1241</v>
      </c>
      <c r="C1034" s="663" t="s">
        <v>120</v>
      </c>
      <c r="D1034" s="664" t="s">
        <v>1127</v>
      </c>
      <c r="E1034" s="663" t="s">
        <v>399</v>
      </c>
      <c r="F1034" s="663" t="s">
        <v>834</v>
      </c>
      <c r="G1034" s="662">
        <v>2140881</v>
      </c>
      <c r="H1034" s="662" t="s">
        <v>1113</v>
      </c>
      <c r="I1034" s="167" t="s">
        <v>810</v>
      </c>
      <c r="J1034" s="663" t="s">
        <v>1314</v>
      </c>
      <c r="K1034" s="666">
        <v>18.850000000000001</v>
      </c>
      <c r="L1034" s="483">
        <v>1</v>
      </c>
      <c r="M1034" s="483">
        <v>1</v>
      </c>
      <c r="N1034" s="667"/>
      <c r="O1034" s="667"/>
      <c r="P1034" s="670" t="s">
        <v>1235</v>
      </c>
      <c r="Q1034" s="670"/>
      <c r="R1034" s="161"/>
      <c r="S1034" s="161"/>
      <c r="T1034" s="162">
        <f t="shared" si="362"/>
        <v>0</v>
      </c>
      <c r="U1034" s="162">
        <f t="shared" si="363"/>
        <v>0</v>
      </c>
      <c r="V1034" s="162">
        <f t="shared" si="364"/>
        <v>0</v>
      </c>
      <c r="W1034" s="162">
        <f t="shared" si="365"/>
        <v>0</v>
      </c>
      <c r="X1034" s="163">
        <f>IF(P1034="nio",0,IF(P1034&gt;0,VLOOKUP(I1034,'3-Productie normen'!A:N,VLOOKUP(P1034,'3-Productie normen'!Q:R,2,FALSE),FALSE)))</f>
        <v>0</v>
      </c>
      <c r="Y1034" s="163">
        <f t="shared" si="366"/>
        <v>0</v>
      </c>
      <c r="Z1034" s="163">
        <f t="shared" si="367"/>
        <v>0</v>
      </c>
      <c r="AA1034" s="163">
        <f t="shared" si="368"/>
        <v>0</v>
      </c>
      <c r="AB1034" s="164" t="str">
        <f>VLOOKUP(I1034,'3-Productie normen'!A:N,10,FALSE)</f>
        <v>nvt</v>
      </c>
      <c r="AC1034" s="164"/>
      <c r="AE1034" s="128">
        <f t="shared" si="369"/>
        <v>0</v>
      </c>
    </row>
    <row r="1035" spans="1:31" ht="14.1" customHeight="1">
      <c r="A1035" s="145">
        <v>1037</v>
      </c>
      <c r="B1035" s="662" t="s">
        <v>1241</v>
      </c>
      <c r="C1035" s="663" t="s">
        <v>120</v>
      </c>
      <c r="D1035" s="664" t="s">
        <v>1128</v>
      </c>
      <c r="E1035" s="663" t="s">
        <v>806</v>
      </c>
      <c r="F1035" s="663" t="s">
        <v>815</v>
      </c>
      <c r="G1035" s="662">
        <v>2</v>
      </c>
      <c r="H1035" s="662" t="s">
        <v>807</v>
      </c>
      <c r="I1035" s="167" t="s">
        <v>810</v>
      </c>
      <c r="J1035" s="663" t="s">
        <v>1314</v>
      </c>
      <c r="K1035" s="666">
        <v>11.26</v>
      </c>
      <c r="L1035" s="483">
        <v>1</v>
      </c>
      <c r="M1035" s="483">
        <v>1</v>
      </c>
      <c r="N1035" s="667"/>
      <c r="O1035" s="667"/>
      <c r="P1035" s="670" t="s">
        <v>1235</v>
      </c>
      <c r="Q1035" s="670"/>
      <c r="R1035" s="161"/>
      <c r="S1035" s="161"/>
      <c r="T1035" s="162">
        <f t="shared" si="362"/>
        <v>0</v>
      </c>
      <c r="U1035" s="162">
        <f t="shared" si="363"/>
        <v>0</v>
      </c>
      <c r="V1035" s="162">
        <f t="shared" si="364"/>
        <v>0</v>
      </c>
      <c r="W1035" s="162">
        <f t="shared" si="365"/>
        <v>0</v>
      </c>
      <c r="X1035" s="163">
        <f>IF(P1035="nio",0,IF(P1035&gt;0,VLOOKUP(I1035,'3-Productie normen'!A:N,VLOOKUP(P1035,'3-Productie normen'!Q:R,2,FALSE),FALSE)))</f>
        <v>0</v>
      </c>
      <c r="Y1035" s="163">
        <f t="shared" si="366"/>
        <v>0</v>
      </c>
      <c r="Z1035" s="163">
        <f t="shared" si="367"/>
        <v>0</v>
      </c>
      <c r="AA1035" s="163">
        <f t="shared" si="368"/>
        <v>0</v>
      </c>
      <c r="AB1035" s="164" t="str">
        <f>VLOOKUP(I1035,'3-Productie normen'!A:N,10,FALSE)</f>
        <v>nvt</v>
      </c>
      <c r="AC1035" s="164"/>
      <c r="AE1035" s="128">
        <f t="shared" si="369"/>
        <v>0</v>
      </c>
    </row>
    <row r="1036" spans="1:31" ht="14.1" customHeight="1">
      <c r="A1036" s="145">
        <v>1038</v>
      </c>
      <c r="B1036" s="662" t="s">
        <v>1241</v>
      </c>
      <c r="C1036" s="663" t="s">
        <v>120</v>
      </c>
      <c r="D1036" s="664" t="s">
        <v>1129</v>
      </c>
      <c r="E1036" s="663" t="s">
        <v>806</v>
      </c>
      <c r="F1036" s="663" t="s">
        <v>815</v>
      </c>
      <c r="G1036" s="662">
        <v>2</v>
      </c>
      <c r="H1036" s="662" t="s">
        <v>807</v>
      </c>
      <c r="I1036" s="665" t="s">
        <v>749</v>
      </c>
      <c r="J1036" s="663" t="s">
        <v>1314</v>
      </c>
      <c r="K1036" s="666">
        <v>59.02</v>
      </c>
      <c r="L1036" s="483">
        <v>1</v>
      </c>
      <c r="M1036" s="483">
        <v>1</v>
      </c>
      <c r="N1036" s="667"/>
      <c r="O1036" s="667"/>
      <c r="P1036" s="670">
        <v>52</v>
      </c>
      <c r="Q1036" s="670"/>
      <c r="R1036" s="161"/>
      <c r="S1036" s="161"/>
      <c r="T1036" s="162" t="e">
        <f t="shared" si="362"/>
        <v>#DIV/0!</v>
      </c>
      <c r="U1036" s="162">
        <f t="shared" si="363"/>
        <v>0</v>
      </c>
      <c r="V1036" s="162">
        <f t="shared" si="364"/>
        <v>0</v>
      </c>
      <c r="W1036" s="162">
        <f t="shared" si="365"/>
        <v>0</v>
      </c>
      <c r="X1036" s="163">
        <f>IF(P1036="nio",0,IF(P1036&gt;0,VLOOKUP(I1036,'3-Productie normen'!A:N,VLOOKUP(P1036,'3-Productie normen'!Q:R,2,FALSE),FALSE)))</f>
        <v>0</v>
      </c>
      <c r="Y1036" s="163">
        <f t="shared" si="366"/>
        <v>0</v>
      </c>
      <c r="Z1036" s="163">
        <f t="shared" si="367"/>
        <v>0</v>
      </c>
      <c r="AA1036" s="163">
        <f t="shared" si="368"/>
        <v>0</v>
      </c>
      <c r="AB1036" s="164" t="str">
        <f>VLOOKUP(I1036,'3-Productie normen'!A:N,10,FALSE)</f>
        <v>V</v>
      </c>
      <c r="AC1036" s="164"/>
      <c r="AE1036" s="128">
        <f t="shared" si="369"/>
        <v>3069.04</v>
      </c>
    </row>
    <row r="1037" spans="1:31" ht="14.1" customHeight="1">
      <c r="A1037" s="145">
        <v>1039</v>
      </c>
      <c r="B1037" s="662" t="s">
        <v>1241</v>
      </c>
      <c r="C1037" s="663" t="s">
        <v>120</v>
      </c>
      <c r="D1037" s="664" t="s">
        <v>1130</v>
      </c>
      <c r="E1037" s="663" t="s">
        <v>806</v>
      </c>
      <c r="F1037" s="663" t="s">
        <v>815</v>
      </c>
      <c r="G1037" s="662">
        <v>2</v>
      </c>
      <c r="H1037" s="662" t="s">
        <v>807</v>
      </c>
      <c r="I1037" s="167" t="s">
        <v>810</v>
      </c>
      <c r="J1037" s="663" t="s">
        <v>1314</v>
      </c>
      <c r="K1037" s="666">
        <v>4.25</v>
      </c>
      <c r="L1037" s="483">
        <v>1</v>
      </c>
      <c r="M1037" s="483">
        <v>1</v>
      </c>
      <c r="N1037" s="667"/>
      <c r="O1037" s="667"/>
      <c r="P1037" s="670" t="s">
        <v>1235</v>
      </c>
      <c r="Q1037" s="670"/>
      <c r="R1037" s="161"/>
      <c r="S1037" s="161"/>
      <c r="T1037" s="162">
        <f t="shared" si="362"/>
        <v>0</v>
      </c>
      <c r="U1037" s="162">
        <f t="shared" si="363"/>
        <v>0</v>
      </c>
      <c r="V1037" s="162">
        <f t="shared" si="364"/>
        <v>0</v>
      </c>
      <c r="W1037" s="162">
        <f t="shared" si="365"/>
        <v>0</v>
      </c>
      <c r="X1037" s="163">
        <f>IF(P1037="nio",0,IF(P1037&gt;0,VLOOKUP(I1037,'3-Productie normen'!A:N,VLOOKUP(P1037,'3-Productie normen'!Q:R,2,FALSE),FALSE)))</f>
        <v>0</v>
      </c>
      <c r="Y1037" s="163">
        <f t="shared" si="366"/>
        <v>0</v>
      </c>
      <c r="Z1037" s="163">
        <f t="shared" si="367"/>
        <v>0</v>
      </c>
      <c r="AA1037" s="163">
        <f t="shared" si="368"/>
        <v>0</v>
      </c>
      <c r="AB1037" s="164" t="str">
        <f>VLOOKUP(I1037,'3-Productie normen'!A:N,10,FALSE)</f>
        <v>nvt</v>
      </c>
      <c r="AC1037" s="164"/>
      <c r="AE1037" s="128">
        <f t="shared" si="369"/>
        <v>0</v>
      </c>
    </row>
    <row r="1038" spans="1:31" ht="14.1" customHeight="1">
      <c r="A1038" s="145">
        <v>1040</v>
      </c>
      <c r="B1038" s="662" t="s">
        <v>1241</v>
      </c>
      <c r="C1038" s="663" t="s">
        <v>120</v>
      </c>
      <c r="D1038" s="664" t="s">
        <v>1131</v>
      </c>
      <c r="E1038" s="663" t="s">
        <v>806</v>
      </c>
      <c r="F1038" s="663" t="s">
        <v>815</v>
      </c>
      <c r="G1038" s="662">
        <v>2</v>
      </c>
      <c r="H1038" s="662" t="s">
        <v>807</v>
      </c>
      <c r="I1038" s="665" t="s">
        <v>749</v>
      </c>
      <c r="J1038" s="663" t="s">
        <v>1314</v>
      </c>
      <c r="K1038" s="666">
        <v>66.78</v>
      </c>
      <c r="L1038" s="483">
        <v>1</v>
      </c>
      <c r="M1038" s="483">
        <v>1</v>
      </c>
      <c r="N1038" s="667"/>
      <c r="O1038" s="667"/>
      <c r="P1038" s="670">
        <v>52</v>
      </c>
      <c r="Q1038" s="670"/>
      <c r="R1038" s="161"/>
      <c r="S1038" s="161"/>
      <c r="T1038" s="162" t="e">
        <f t="shared" si="362"/>
        <v>#DIV/0!</v>
      </c>
      <c r="U1038" s="162">
        <f t="shared" si="363"/>
        <v>0</v>
      </c>
      <c r="V1038" s="162">
        <f t="shared" si="364"/>
        <v>0</v>
      </c>
      <c r="W1038" s="162">
        <f t="shared" si="365"/>
        <v>0</v>
      </c>
      <c r="X1038" s="163">
        <f>IF(P1038="nio",0,IF(P1038&gt;0,VLOOKUP(I1038,'3-Productie normen'!A:N,VLOOKUP(P1038,'3-Productie normen'!Q:R,2,FALSE),FALSE)))</f>
        <v>0</v>
      </c>
      <c r="Y1038" s="163">
        <f t="shared" si="366"/>
        <v>0</v>
      </c>
      <c r="Z1038" s="163">
        <f t="shared" si="367"/>
        <v>0</v>
      </c>
      <c r="AA1038" s="163">
        <f t="shared" si="368"/>
        <v>0</v>
      </c>
      <c r="AB1038" s="164" t="str">
        <f>VLOOKUP(I1038,'3-Productie normen'!A:N,10,FALSE)</f>
        <v>V</v>
      </c>
      <c r="AC1038" s="164"/>
      <c r="AE1038" s="128">
        <f t="shared" si="369"/>
        <v>3472.56</v>
      </c>
    </row>
    <row r="1039" spans="1:31" ht="14.1" customHeight="1">
      <c r="A1039" s="145">
        <v>1041</v>
      </c>
      <c r="B1039" s="662" t="s">
        <v>1241</v>
      </c>
      <c r="C1039" s="663" t="s">
        <v>120</v>
      </c>
      <c r="D1039" s="664" t="s">
        <v>1132</v>
      </c>
      <c r="E1039" s="663" t="s">
        <v>826</v>
      </c>
      <c r="F1039" s="663" t="s">
        <v>865</v>
      </c>
      <c r="G1039" s="662">
        <v>1</v>
      </c>
      <c r="H1039" s="662" t="s">
        <v>828</v>
      </c>
      <c r="I1039" s="665" t="s">
        <v>773</v>
      </c>
      <c r="J1039" s="663" t="s">
        <v>529</v>
      </c>
      <c r="K1039" s="666">
        <v>21.44</v>
      </c>
      <c r="L1039" s="483">
        <v>1</v>
      </c>
      <c r="M1039" s="483">
        <v>1</v>
      </c>
      <c r="N1039" s="667"/>
      <c r="O1039" s="667"/>
      <c r="P1039" s="670">
        <v>255</v>
      </c>
      <c r="Q1039" s="670"/>
      <c r="R1039" s="161"/>
      <c r="S1039" s="161"/>
      <c r="T1039" s="162" t="e">
        <f t="shared" si="362"/>
        <v>#DIV/0!</v>
      </c>
      <c r="U1039" s="162">
        <f t="shared" si="363"/>
        <v>0</v>
      </c>
      <c r="V1039" s="162">
        <f t="shared" si="364"/>
        <v>0</v>
      </c>
      <c r="W1039" s="162">
        <f t="shared" si="365"/>
        <v>0</v>
      </c>
      <c r="X1039" s="163">
        <f>IF(P1039="nio",0,IF(P1039&gt;0,VLOOKUP(I1039,'3-Productie normen'!A:N,VLOOKUP(P1039,'3-Productie normen'!Q:R,2,FALSE),FALSE)))</f>
        <v>0</v>
      </c>
      <c r="Y1039" s="163">
        <f t="shared" si="366"/>
        <v>0</v>
      </c>
      <c r="Z1039" s="163">
        <f t="shared" si="367"/>
        <v>0</v>
      </c>
      <c r="AA1039" s="163">
        <f t="shared" si="368"/>
        <v>0</v>
      </c>
      <c r="AB1039" s="164" t="str">
        <f>VLOOKUP(I1039,'3-Productie normen'!A:N,10,FALSE)</f>
        <v>V</v>
      </c>
      <c r="AC1039" s="164"/>
      <c r="AE1039" s="128">
        <f t="shared" si="369"/>
        <v>5467.2000000000007</v>
      </c>
    </row>
    <row r="1040" spans="1:31" ht="14.1" customHeight="1">
      <c r="A1040" s="145">
        <v>1042</v>
      </c>
      <c r="B1040" s="662" t="s">
        <v>1241</v>
      </c>
      <c r="C1040" s="663" t="s">
        <v>120</v>
      </c>
      <c r="D1040" s="664" t="s">
        <v>1133</v>
      </c>
      <c r="E1040" s="663" t="s">
        <v>826</v>
      </c>
      <c r="F1040" s="663" t="s">
        <v>827</v>
      </c>
      <c r="G1040" s="662">
        <v>1</v>
      </c>
      <c r="H1040" s="662" t="s">
        <v>828</v>
      </c>
      <c r="I1040" s="665" t="s">
        <v>1236</v>
      </c>
      <c r="J1040" s="663" t="s">
        <v>992</v>
      </c>
      <c r="K1040" s="666">
        <v>589.69000000000005</v>
      </c>
      <c r="L1040" s="483">
        <v>1</v>
      </c>
      <c r="M1040" s="483">
        <v>1</v>
      </c>
      <c r="N1040" s="667"/>
      <c r="O1040" s="667"/>
      <c r="P1040" s="670" t="s">
        <v>1235</v>
      </c>
      <c r="Q1040" s="670"/>
      <c r="R1040" s="161"/>
      <c r="S1040" s="161"/>
      <c r="T1040" s="162">
        <f t="shared" si="362"/>
        <v>0</v>
      </c>
      <c r="U1040" s="162">
        <f t="shared" si="363"/>
        <v>0</v>
      </c>
      <c r="V1040" s="162">
        <f t="shared" si="364"/>
        <v>0</v>
      </c>
      <c r="W1040" s="162">
        <f t="shared" si="365"/>
        <v>0</v>
      </c>
      <c r="X1040" s="163">
        <f>IF(P1040="nio",0,IF(P1040&gt;0,VLOOKUP(I1040,'3-Productie normen'!A:N,VLOOKUP(P1040,'3-Productie normen'!Q:R,2,FALSE),FALSE)))</f>
        <v>0</v>
      </c>
      <c r="Y1040" s="163">
        <f t="shared" si="366"/>
        <v>0</v>
      </c>
      <c r="Z1040" s="163">
        <f t="shared" si="367"/>
        <v>0</v>
      </c>
      <c r="AA1040" s="163">
        <f t="shared" si="368"/>
        <v>0</v>
      </c>
      <c r="AB1040" s="164" t="str">
        <f>VLOOKUP(I1040,'3-Productie normen'!A:N,10,FALSE)</f>
        <v>nvt</v>
      </c>
      <c r="AC1040" s="164"/>
      <c r="AE1040" s="128">
        <f t="shared" si="369"/>
        <v>0</v>
      </c>
    </row>
    <row r="1041" spans="1:31" ht="14.1" customHeight="1">
      <c r="A1041" s="145">
        <v>1043</v>
      </c>
      <c r="B1041" s="662" t="s">
        <v>1242</v>
      </c>
      <c r="C1041" s="663"/>
      <c r="D1041" s="664"/>
      <c r="E1041" s="663"/>
      <c r="F1041" s="663" t="s">
        <v>1255</v>
      </c>
      <c r="G1041" s="662"/>
      <c r="H1041" s="662"/>
      <c r="I1041" s="665" t="s">
        <v>1256</v>
      </c>
      <c r="J1041" s="663" t="s">
        <v>1257</v>
      </c>
      <c r="K1041" s="666">
        <v>15</v>
      </c>
      <c r="L1041" s="483">
        <v>1</v>
      </c>
      <c r="M1041" s="483">
        <v>1</v>
      </c>
      <c r="N1041" s="667"/>
      <c r="O1041" s="667"/>
      <c r="P1041" s="670">
        <v>52</v>
      </c>
      <c r="Q1041" s="670"/>
      <c r="R1041" s="161"/>
      <c r="S1041" s="161"/>
      <c r="T1041" s="162" t="e">
        <f t="shared" si="362"/>
        <v>#DIV/0!</v>
      </c>
      <c r="U1041" s="162">
        <f t="shared" si="363"/>
        <v>0</v>
      </c>
      <c r="V1041" s="162">
        <f t="shared" si="364"/>
        <v>0</v>
      </c>
      <c r="W1041" s="162">
        <f t="shared" si="365"/>
        <v>0</v>
      </c>
      <c r="X1041" s="163">
        <f>IF(P1041="nio",0,IF(P1041&gt;0,VLOOKUP(I1041,'3-Productie normen'!A:N,VLOOKUP(P1041,'3-Productie normen'!Q:R,2,FALSE),FALSE)))</f>
        <v>0</v>
      </c>
      <c r="Y1041" s="163">
        <f t="shared" si="366"/>
        <v>0</v>
      </c>
      <c r="Z1041" s="163">
        <f t="shared" si="367"/>
        <v>0</v>
      </c>
      <c r="AA1041" s="163">
        <f t="shared" si="368"/>
        <v>0</v>
      </c>
      <c r="AB1041" s="164" t="str">
        <f>VLOOKUP(I1041,'3-Productie normen'!A:N,10,FALSE)</f>
        <v>V</v>
      </c>
      <c r="AC1041" s="164"/>
      <c r="AE1041" s="128">
        <f t="shared" si="369"/>
        <v>780</v>
      </c>
    </row>
    <row r="1042" spans="1:31" ht="14.1" customHeight="1">
      <c r="A1042" s="145">
        <v>1044</v>
      </c>
      <c r="B1042" s="662" t="s">
        <v>1242</v>
      </c>
      <c r="C1042" s="663">
        <v>0</v>
      </c>
      <c r="D1042" s="664" t="s">
        <v>742</v>
      </c>
      <c r="E1042" s="663" t="s">
        <v>806</v>
      </c>
      <c r="F1042" s="663" t="s">
        <v>307</v>
      </c>
      <c r="G1042" s="662">
        <v>2</v>
      </c>
      <c r="H1042" s="662" t="s">
        <v>807</v>
      </c>
      <c r="I1042" s="665" t="s">
        <v>105</v>
      </c>
      <c r="J1042" s="663" t="s">
        <v>529</v>
      </c>
      <c r="K1042" s="666">
        <v>8.18</v>
      </c>
      <c r="L1042" s="483">
        <v>1</v>
      </c>
      <c r="M1042" s="483">
        <v>1</v>
      </c>
      <c r="N1042" s="667"/>
      <c r="O1042" s="667"/>
      <c r="P1042" s="670">
        <v>104</v>
      </c>
      <c r="Q1042" s="670"/>
      <c r="R1042" s="161"/>
      <c r="S1042" s="161"/>
      <c r="T1042" s="162" t="e">
        <f t="shared" si="362"/>
        <v>#DIV/0!</v>
      </c>
      <c r="U1042" s="162">
        <f t="shared" si="363"/>
        <v>0</v>
      </c>
      <c r="V1042" s="162">
        <f t="shared" si="364"/>
        <v>0</v>
      </c>
      <c r="W1042" s="162">
        <f t="shared" si="365"/>
        <v>0</v>
      </c>
      <c r="X1042" s="163">
        <f>IF(P1042="nio",0,IF(P1042&gt;0,VLOOKUP(I1042,'3-Productie normen'!A:N,VLOOKUP(P1042,'3-Productie normen'!Q:R,2,FALSE),FALSE)))</f>
        <v>0</v>
      </c>
      <c r="Y1042" s="163">
        <f t="shared" si="366"/>
        <v>0</v>
      </c>
      <c r="Z1042" s="163">
        <f t="shared" si="367"/>
        <v>0</v>
      </c>
      <c r="AA1042" s="163">
        <f t="shared" si="368"/>
        <v>0</v>
      </c>
      <c r="AB1042" s="164" t="str">
        <f>VLOOKUP(I1042,'3-Productie normen'!A:N,10,FALSE)</f>
        <v>V</v>
      </c>
      <c r="AC1042" s="164"/>
      <c r="AE1042" s="128">
        <f t="shared" si="369"/>
        <v>850.72</v>
      </c>
    </row>
    <row r="1043" spans="1:31" ht="14.1" customHeight="1">
      <c r="A1043" s="145">
        <v>1045</v>
      </c>
      <c r="B1043" s="662" t="s">
        <v>1242</v>
      </c>
      <c r="C1043" s="663">
        <v>0</v>
      </c>
      <c r="D1043" s="664" t="s">
        <v>710</v>
      </c>
      <c r="E1043" s="663" t="s">
        <v>806</v>
      </c>
      <c r="F1043" s="663" t="s">
        <v>815</v>
      </c>
      <c r="G1043" s="662">
        <v>2</v>
      </c>
      <c r="H1043" s="662" t="s">
        <v>807</v>
      </c>
      <c r="I1043" s="665" t="s">
        <v>749</v>
      </c>
      <c r="J1043" s="663" t="s">
        <v>1314</v>
      </c>
      <c r="K1043" s="666">
        <v>18.59</v>
      </c>
      <c r="L1043" s="483">
        <v>1</v>
      </c>
      <c r="M1043" s="483">
        <v>1</v>
      </c>
      <c r="N1043" s="667"/>
      <c r="O1043" s="667"/>
      <c r="P1043" s="670">
        <v>52</v>
      </c>
      <c r="Q1043" s="670"/>
      <c r="R1043" s="161"/>
      <c r="S1043" s="161"/>
      <c r="T1043" s="162" t="e">
        <f t="shared" si="362"/>
        <v>#DIV/0!</v>
      </c>
      <c r="U1043" s="162">
        <f t="shared" si="363"/>
        <v>0</v>
      </c>
      <c r="V1043" s="162">
        <f t="shared" si="364"/>
        <v>0</v>
      </c>
      <c r="W1043" s="162">
        <f t="shared" si="365"/>
        <v>0</v>
      </c>
      <c r="X1043" s="163">
        <f>IF(P1043="nio",0,IF(P1043&gt;0,VLOOKUP(I1043,'3-Productie normen'!A:N,VLOOKUP(P1043,'3-Productie normen'!Q:R,2,FALSE),FALSE)))</f>
        <v>0</v>
      </c>
      <c r="Y1043" s="163">
        <f t="shared" si="366"/>
        <v>0</v>
      </c>
      <c r="Z1043" s="163">
        <f t="shared" si="367"/>
        <v>0</v>
      </c>
      <c r="AA1043" s="163">
        <f t="shared" si="368"/>
        <v>0</v>
      </c>
      <c r="AB1043" s="164" t="str">
        <f>VLOOKUP(I1043,'3-Productie normen'!A:N,10,FALSE)</f>
        <v>V</v>
      </c>
      <c r="AC1043" s="164"/>
      <c r="AE1043" s="128">
        <f t="shared" si="369"/>
        <v>966.68</v>
      </c>
    </row>
    <row r="1044" spans="1:31" ht="14.1" customHeight="1">
      <c r="A1044" s="145">
        <v>1046</v>
      </c>
      <c r="B1044" s="662" t="s">
        <v>1242</v>
      </c>
      <c r="C1044" s="663">
        <v>0</v>
      </c>
      <c r="D1044" s="664" t="s">
        <v>1134</v>
      </c>
      <c r="E1044" s="663" t="s">
        <v>806</v>
      </c>
      <c r="F1044" s="663" t="s">
        <v>812</v>
      </c>
      <c r="G1044" s="662">
        <v>2</v>
      </c>
      <c r="H1044" s="662" t="s">
        <v>1020</v>
      </c>
      <c r="I1044" s="665" t="s">
        <v>1236</v>
      </c>
      <c r="J1044" s="663" t="s">
        <v>1314</v>
      </c>
      <c r="K1044" s="666">
        <v>1.3</v>
      </c>
      <c r="L1044" s="483">
        <v>1</v>
      </c>
      <c r="M1044" s="483">
        <v>1</v>
      </c>
      <c r="N1044" s="667"/>
      <c r="O1044" s="667"/>
      <c r="P1044" s="670" t="s">
        <v>1235</v>
      </c>
      <c r="Q1044" s="670"/>
      <c r="R1044" s="161"/>
      <c r="S1044" s="161"/>
      <c r="T1044" s="162">
        <f t="shared" si="362"/>
        <v>0</v>
      </c>
      <c r="U1044" s="162">
        <f t="shared" si="363"/>
        <v>0</v>
      </c>
      <c r="V1044" s="162">
        <f t="shared" si="364"/>
        <v>0</v>
      </c>
      <c r="W1044" s="162">
        <f t="shared" si="365"/>
        <v>0</v>
      </c>
      <c r="X1044" s="163">
        <f>IF(P1044="nio",0,IF(P1044&gt;0,VLOOKUP(I1044,'3-Productie normen'!A:N,VLOOKUP(P1044,'3-Productie normen'!Q:R,2,FALSE),FALSE)))</f>
        <v>0</v>
      </c>
      <c r="Y1044" s="163">
        <f t="shared" si="366"/>
        <v>0</v>
      </c>
      <c r="Z1044" s="163">
        <f t="shared" si="367"/>
        <v>0</v>
      </c>
      <c r="AA1044" s="163">
        <f t="shared" si="368"/>
        <v>0</v>
      </c>
      <c r="AB1044" s="164" t="str">
        <f>VLOOKUP(I1044,'3-Productie normen'!A:N,10,FALSE)</f>
        <v>nvt</v>
      </c>
      <c r="AC1044" s="164"/>
      <c r="AE1044" s="128">
        <f t="shared" si="369"/>
        <v>0</v>
      </c>
    </row>
    <row r="1045" spans="1:31" ht="14.1" customHeight="1">
      <c r="A1045" s="145">
        <v>1047</v>
      </c>
      <c r="B1045" s="662" t="s">
        <v>1242</v>
      </c>
      <c r="C1045" s="663">
        <v>0</v>
      </c>
      <c r="D1045" s="664" t="s">
        <v>1135</v>
      </c>
      <c r="E1045" s="663" t="s">
        <v>806</v>
      </c>
      <c r="F1045" s="663" t="s">
        <v>822</v>
      </c>
      <c r="G1045" s="662">
        <v>2</v>
      </c>
      <c r="H1045" s="662" t="s">
        <v>807</v>
      </c>
      <c r="I1045" s="665" t="s">
        <v>17</v>
      </c>
      <c r="J1045" s="663" t="s">
        <v>823</v>
      </c>
      <c r="K1045" s="666">
        <v>1.7</v>
      </c>
      <c r="L1045" s="483">
        <v>1</v>
      </c>
      <c r="M1045" s="483">
        <v>1</v>
      </c>
      <c r="N1045" s="667"/>
      <c r="O1045" s="667"/>
      <c r="P1045" s="670">
        <v>255</v>
      </c>
      <c r="Q1045" s="670"/>
      <c r="R1045" s="161"/>
      <c r="S1045" s="161"/>
      <c r="T1045" s="162" t="e">
        <f t="shared" si="362"/>
        <v>#DIV/0!</v>
      </c>
      <c r="U1045" s="162">
        <f t="shared" si="363"/>
        <v>0</v>
      </c>
      <c r="V1045" s="162">
        <f t="shared" si="364"/>
        <v>0</v>
      </c>
      <c r="W1045" s="162">
        <f t="shared" si="365"/>
        <v>0</v>
      </c>
      <c r="X1045" s="163">
        <f>IF(P1045="nio",0,IF(P1045&gt;0,VLOOKUP(I1045,'3-Productie normen'!A:N,VLOOKUP(P1045,'3-Productie normen'!Q:R,2,FALSE),FALSE)))</f>
        <v>0</v>
      </c>
      <c r="Y1045" s="163">
        <f t="shared" si="366"/>
        <v>0</v>
      </c>
      <c r="Z1045" s="163">
        <f t="shared" si="367"/>
        <v>0</v>
      </c>
      <c r="AA1045" s="163">
        <f t="shared" si="368"/>
        <v>0</v>
      </c>
      <c r="AB1045" s="164" t="str">
        <f>VLOOKUP(I1045,'3-Productie normen'!A:N,10,FALSE)</f>
        <v>S</v>
      </c>
      <c r="AC1045" s="164"/>
      <c r="AE1045" s="128">
        <f t="shared" si="369"/>
        <v>433.5</v>
      </c>
    </row>
    <row r="1046" spans="1:31" ht="14.1" customHeight="1">
      <c r="A1046" s="145">
        <v>1048</v>
      </c>
      <c r="B1046" s="662" t="s">
        <v>1242</v>
      </c>
      <c r="C1046" s="663">
        <v>0</v>
      </c>
      <c r="D1046" s="664" t="s">
        <v>1136</v>
      </c>
      <c r="E1046" s="663" t="s">
        <v>806</v>
      </c>
      <c r="F1046" s="663" t="s">
        <v>822</v>
      </c>
      <c r="G1046" s="662">
        <v>2</v>
      </c>
      <c r="H1046" s="662" t="s">
        <v>807</v>
      </c>
      <c r="I1046" s="665" t="s">
        <v>17</v>
      </c>
      <c r="J1046" s="663" t="s">
        <v>823</v>
      </c>
      <c r="K1046" s="666">
        <v>2.72</v>
      </c>
      <c r="L1046" s="483">
        <v>1</v>
      </c>
      <c r="M1046" s="483">
        <v>1</v>
      </c>
      <c r="N1046" s="667"/>
      <c r="O1046" s="667"/>
      <c r="P1046" s="670">
        <v>255</v>
      </c>
      <c r="Q1046" s="670"/>
      <c r="R1046" s="161"/>
      <c r="S1046" s="161"/>
      <c r="T1046" s="162" t="e">
        <f t="shared" si="362"/>
        <v>#DIV/0!</v>
      </c>
      <c r="U1046" s="162">
        <f t="shared" si="363"/>
        <v>0</v>
      </c>
      <c r="V1046" s="162">
        <f t="shared" si="364"/>
        <v>0</v>
      </c>
      <c r="W1046" s="162">
        <f t="shared" si="365"/>
        <v>0</v>
      </c>
      <c r="X1046" s="163">
        <f>IF(P1046="nio",0,IF(P1046&gt;0,VLOOKUP(I1046,'3-Productie normen'!A:N,VLOOKUP(P1046,'3-Productie normen'!Q:R,2,FALSE),FALSE)))</f>
        <v>0</v>
      </c>
      <c r="Y1046" s="163">
        <f t="shared" si="366"/>
        <v>0</v>
      </c>
      <c r="Z1046" s="163">
        <f t="shared" si="367"/>
        <v>0</v>
      </c>
      <c r="AA1046" s="163">
        <f t="shared" si="368"/>
        <v>0</v>
      </c>
      <c r="AB1046" s="164" t="str">
        <f>VLOOKUP(I1046,'3-Productie normen'!A:N,10,FALSE)</f>
        <v>S</v>
      </c>
      <c r="AC1046" s="164"/>
      <c r="AE1046" s="128">
        <f t="shared" si="369"/>
        <v>693.6</v>
      </c>
    </row>
    <row r="1047" spans="1:31" ht="14.1" customHeight="1">
      <c r="A1047" s="145">
        <v>1049</v>
      </c>
      <c r="B1047" s="662" t="s">
        <v>1242</v>
      </c>
      <c r="C1047" s="663">
        <v>0</v>
      </c>
      <c r="D1047" s="664" t="s">
        <v>1137</v>
      </c>
      <c r="E1047" s="663" t="s">
        <v>806</v>
      </c>
      <c r="F1047" s="663" t="s">
        <v>822</v>
      </c>
      <c r="G1047" s="662">
        <v>2</v>
      </c>
      <c r="H1047" s="662" t="s">
        <v>807</v>
      </c>
      <c r="I1047" s="665" t="s">
        <v>17</v>
      </c>
      <c r="J1047" s="663" t="s">
        <v>823</v>
      </c>
      <c r="K1047" s="666">
        <v>3.82</v>
      </c>
      <c r="L1047" s="483">
        <v>1</v>
      </c>
      <c r="M1047" s="483">
        <v>1</v>
      </c>
      <c r="N1047" s="667"/>
      <c r="O1047" s="667"/>
      <c r="P1047" s="670">
        <v>255</v>
      </c>
      <c r="Q1047" s="670"/>
      <c r="R1047" s="161"/>
      <c r="S1047" s="161"/>
      <c r="T1047" s="162" t="e">
        <f t="shared" si="362"/>
        <v>#DIV/0!</v>
      </c>
      <c r="U1047" s="162">
        <f t="shared" si="363"/>
        <v>0</v>
      </c>
      <c r="V1047" s="162">
        <f t="shared" si="364"/>
        <v>0</v>
      </c>
      <c r="W1047" s="162">
        <f t="shared" si="365"/>
        <v>0</v>
      </c>
      <c r="X1047" s="163">
        <f>IF(P1047="nio",0,IF(P1047&gt;0,VLOOKUP(I1047,'3-Productie normen'!A:N,VLOOKUP(P1047,'3-Productie normen'!Q:R,2,FALSE),FALSE)))</f>
        <v>0</v>
      </c>
      <c r="Y1047" s="163">
        <f t="shared" si="366"/>
        <v>0</v>
      </c>
      <c r="Z1047" s="163">
        <f t="shared" si="367"/>
        <v>0</v>
      </c>
      <c r="AA1047" s="163">
        <f t="shared" si="368"/>
        <v>0</v>
      </c>
      <c r="AB1047" s="164" t="str">
        <f>VLOOKUP(I1047,'3-Productie normen'!A:N,10,FALSE)</f>
        <v>S</v>
      </c>
      <c r="AC1047" s="164"/>
      <c r="AE1047" s="128">
        <f t="shared" si="369"/>
        <v>974.09999999999991</v>
      </c>
    </row>
    <row r="1048" spans="1:31" ht="14.1" customHeight="1">
      <c r="A1048" s="145">
        <v>1050</v>
      </c>
      <c r="B1048" s="662" t="s">
        <v>1242</v>
      </c>
      <c r="C1048" s="663">
        <v>0</v>
      </c>
      <c r="D1048" s="664" t="s">
        <v>762</v>
      </c>
      <c r="E1048" s="663" t="s">
        <v>315</v>
      </c>
      <c r="F1048" s="663" t="s">
        <v>315</v>
      </c>
      <c r="G1048" s="662">
        <v>40531012</v>
      </c>
      <c r="H1048" s="662" t="s">
        <v>829</v>
      </c>
      <c r="I1048" s="665" t="s">
        <v>769</v>
      </c>
      <c r="J1048" s="663" t="s">
        <v>1314</v>
      </c>
      <c r="K1048" s="666">
        <v>16.93</v>
      </c>
      <c r="L1048" s="483">
        <v>1</v>
      </c>
      <c r="M1048" s="483">
        <v>1</v>
      </c>
      <c r="N1048" s="667"/>
      <c r="O1048" s="667"/>
      <c r="P1048" s="670">
        <v>104</v>
      </c>
      <c r="Q1048" s="670"/>
      <c r="R1048" s="161"/>
      <c r="S1048" s="161"/>
      <c r="T1048" s="162" t="e">
        <f t="shared" si="362"/>
        <v>#DIV/0!</v>
      </c>
      <c r="U1048" s="162">
        <f t="shared" si="363"/>
        <v>0</v>
      </c>
      <c r="V1048" s="162">
        <f t="shared" si="364"/>
        <v>0</v>
      </c>
      <c r="W1048" s="162">
        <f t="shared" si="365"/>
        <v>0</v>
      </c>
      <c r="X1048" s="163">
        <f>IF(P1048="nio",0,IF(P1048&gt;0,VLOOKUP(I1048,'3-Productie normen'!A:N,VLOOKUP(P1048,'3-Productie normen'!Q:R,2,FALSE),FALSE)))</f>
        <v>0</v>
      </c>
      <c r="Y1048" s="163">
        <f t="shared" si="366"/>
        <v>0</v>
      </c>
      <c r="Z1048" s="163">
        <f t="shared" si="367"/>
        <v>0</v>
      </c>
      <c r="AA1048" s="163">
        <f t="shared" si="368"/>
        <v>0</v>
      </c>
      <c r="AB1048" s="164" t="str">
        <f>VLOOKUP(I1048,'3-Productie normen'!A:N,10,FALSE)</f>
        <v>B</v>
      </c>
      <c r="AC1048" s="164"/>
      <c r="AE1048" s="128">
        <f t="shared" si="369"/>
        <v>1760.72</v>
      </c>
    </row>
    <row r="1049" spans="1:31" ht="14.1" customHeight="1">
      <c r="A1049" s="145">
        <v>1051</v>
      </c>
      <c r="B1049" s="662" t="s">
        <v>1242</v>
      </c>
      <c r="C1049" s="663">
        <v>0</v>
      </c>
      <c r="D1049" s="664" t="s">
        <v>737</v>
      </c>
      <c r="E1049" s="663" t="s">
        <v>315</v>
      </c>
      <c r="F1049" s="663" t="s">
        <v>315</v>
      </c>
      <c r="G1049" s="662">
        <v>40531012</v>
      </c>
      <c r="H1049" s="662" t="s">
        <v>829</v>
      </c>
      <c r="I1049" s="665" t="s">
        <v>769</v>
      </c>
      <c r="J1049" s="663" t="s">
        <v>1314</v>
      </c>
      <c r="K1049" s="666">
        <v>44.79</v>
      </c>
      <c r="L1049" s="483">
        <v>1</v>
      </c>
      <c r="M1049" s="483">
        <v>1</v>
      </c>
      <c r="N1049" s="667"/>
      <c r="O1049" s="667"/>
      <c r="P1049" s="670">
        <v>104</v>
      </c>
      <c r="Q1049" s="670"/>
      <c r="R1049" s="161"/>
      <c r="S1049" s="161"/>
      <c r="T1049" s="162" t="e">
        <f t="shared" si="362"/>
        <v>#DIV/0!</v>
      </c>
      <c r="U1049" s="162">
        <f t="shared" si="363"/>
        <v>0</v>
      </c>
      <c r="V1049" s="162">
        <f t="shared" si="364"/>
        <v>0</v>
      </c>
      <c r="W1049" s="162">
        <f t="shared" si="365"/>
        <v>0</v>
      </c>
      <c r="X1049" s="163">
        <f>IF(P1049="nio",0,IF(P1049&gt;0,VLOOKUP(I1049,'3-Productie normen'!A:N,VLOOKUP(P1049,'3-Productie normen'!Q:R,2,FALSE),FALSE)))</f>
        <v>0</v>
      </c>
      <c r="Y1049" s="163">
        <f t="shared" si="366"/>
        <v>0</v>
      </c>
      <c r="Z1049" s="163">
        <f t="shared" si="367"/>
        <v>0</v>
      </c>
      <c r="AA1049" s="163">
        <f t="shared" si="368"/>
        <v>0</v>
      </c>
      <c r="AB1049" s="164" t="str">
        <f>VLOOKUP(I1049,'3-Productie normen'!A:N,10,FALSE)</f>
        <v>B</v>
      </c>
      <c r="AC1049" s="164"/>
      <c r="AE1049" s="128">
        <f t="shared" si="369"/>
        <v>4658.16</v>
      </c>
    </row>
    <row r="1050" spans="1:31" ht="14.1" customHeight="1">
      <c r="A1050" s="145">
        <v>1052</v>
      </c>
      <c r="B1050" s="662" t="s">
        <v>1242</v>
      </c>
      <c r="C1050" s="663">
        <v>0</v>
      </c>
      <c r="D1050" s="664" t="s">
        <v>738</v>
      </c>
      <c r="E1050" s="663" t="s">
        <v>399</v>
      </c>
      <c r="F1050" s="663" t="s">
        <v>834</v>
      </c>
      <c r="G1050" s="662">
        <v>40531012</v>
      </c>
      <c r="H1050" s="662" t="s">
        <v>829</v>
      </c>
      <c r="I1050" s="167" t="s">
        <v>810</v>
      </c>
      <c r="J1050" s="663" t="s">
        <v>1314</v>
      </c>
      <c r="K1050" s="666">
        <v>31.95</v>
      </c>
      <c r="L1050" s="483">
        <v>1</v>
      </c>
      <c r="M1050" s="483">
        <v>1</v>
      </c>
      <c r="N1050" s="667"/>
      <c r="O1050" s="667"/>
      <c r="P1050" s="670" t="s">
        <v>1235</v>
      </c>
      <c r="Q1050" s="670"/>
      <c r="R1050" s="161"/>
      <c r="S1050" s="161"/>
      <c r="T1050" s="162">
        <f t="shared" si="362"/>
        <v>0</v>
      </c>
      <c r="U1050" s="162">
        <f t="shared" si="363"/>
        <v>0</v>
      </c>
      <c r="V1050" s="162">
        <f t="shared" si="364"/>
        <v>0</v>
      </c>
      <c r="W1050" s="162">
        <f t="shared" si="365"/>
        <v>0</v>
      </c>
      <c r="X1050" s="163">
        <f>IF(P1050="nio",0,IF(P1050&gt;0,VLOOKUP(I1050,'3-Productie normen'!A:N,VLOOKUP(P1050,'3-Productie normen'!Q:R,2,FALSE),FALSE)))</f>
        <v>0</v>
      </c>
      <c r="Y1050" s="163">
        <f t="shared" si="366"/>
        <v>0</v>
      </c>
      <c r="Z1050" s="163">
        <f t="shared" si="367"/>
        <v>0</v>
      </c>
      <c r="AA1050" s="163">
        <f t="shared" si="368"/>
        <v>0</v>
      </c>
      <c r="AB1050" s="164" t="str">
        <f>VLOOKUP(I1050,'3-Productie normen'!A:N,10,FALSE)</f>
        <v>nvt</v>
      </c>
      <c r="AC1050" s="164"/>
      <c r="AE1050" s="128">
        <f t="shared" si="369"/>
        <v>0</v>
      </c>
    </row>
    <row r="1051" spans="1:31" ht="14.1" customHeight="1">
      <c r="A1051" s="145">
        <v>1053</v>
      </c>
      <c r="B1051" s="662" t="s">
        <v>1242</v>
      </c>
      <c r="C1051" s="663">
        <v>0</v>
      </c>
      <c r="D1051" s="664" t="s">
        <v>739</v>
      </c>
      <c r="E1051" s="663" t="s">
        <v>808</v>
      </c>
      <c r="F1051" s="663" t="s">
        <v>843</v>
      </c>
      <c r="G1051" s="662">
        <v>40531012</v>
      </c>
      <c r="H1051" s="662" t="s">
        <v>829</v>
      </c>
      <c r="I1051" s="665" t="s">
        <v>771</v>
      </c>
      <c r="J1051" s="663" t="s">
        <v>1314</v>
      </c>
      <c r="K1051" s="666">
        <v>17.239999999999998</v>
      </c>
      <c r="L1051" s="483">
        <v>1</v>
      </c>
      <c r="M1051" s="483">
        <v>1</v>
      </c>
      <c r="N1051" s="667"/>
      <c r="O1051" s="667"/>
      <c r="P1051" s="670">
        <v>104</v>
      </c>
      <c r="Q1051" s="670"/>
      <c r="R1051" s="161"/>
      <c r="S1051" s="161"/>
      <c r="T1051" s="162" t="e">
        <f t="shared" si="362"/>
        <v>#DIV/0!</v>
      </c>
      <c r="U1051" s="162">
        <f t="shared" si="363"/>
        <v>0</v>
      </c>
      <c r="V1051" s="162">
        <f t="shared" si="364"/>
        <v>0</v>
      </c>
      <c r="W1051" s="162">
        <f t="shared" si="365"/>
        <v>0</v>
      </c>
      <c r="X1051" s="163">
        <f>IF(P1051="nio",0,IF(P1051&gt;0,VLOOKUP(I1051,'3-Productie normen'!A:N,VLOOKUP(P1051,'3-Productie normen'!Q:R,2,FALSE),FALSE)))</f>
        <v>0</v>
      </c>
      <c r="Y1051" s="163">
        <f t="shared" si="366"/>
        <v>0</v>
      </c>
      <c r="Z1051" s="163">
        <f t="shared" si="367"/>
        <v>0</v>
      </c>
      <c r="AA1051" s="163">
        <f t="shared" si="368"/>
        <v>0</v>
      </c>
      <c r="AB1051" s="164" t="str">
        <f>VLOOKUP(I1051,'3-Productie normen'!A:N,10,FALSE)</f>
        <v>SP</v>
      </c>
      <c r="AC1051" s="164"/>
      <c r="AE1051" s="128">
        <f t="shared" si="369"/>
        <v>1792.9599999999998</v>
      </c>
    </row>
    <row r="1052" spans="1:31" ht="14.1" customHeight="1">
      <c r="A1052" s="145">
        <v>1054</v>
      </c>
      <c r="B1052" s="662" t="s">
        <v>1242</v>
      </c>
      <c r="C1052" s="663">
        <v>0</v>
      </c>
      <c r="D1052" s="664" t="s">
        <v>743</v>
      </c>
      <c r="E1052" s="663" t="s">
        <v>808</v>
      </c>
      <c r="F1052" s="663" t="s">
        <v>808</v>
      </c>
      <c r="G1052" s="662">
        <v>40531012</v>
      </c>
      <c r="H1052" s="662" t="s">
        <v>829</v>
      </c>
      <c r="I1052" s="665" t="s">
        <v>771</v>
      </c>
      <c r="J1052" s="663" t="s">
        <v>992</v>
      </c>
      <c r="K1052" s="666">
        <v>253.9</v>
      </c>
      <c r="L1052" s="483">
        <v>1</v>
      </c>
      <c r="M1052" s="483">
        <v>1</v>
      </c>
      <c r="N1052" s="667"/>
      <c r="O1052" s="667"/>
      <c r="P1052" s="670">
        <v>104</v>
      </c>
      <c r="Q1052" s="670"/>
      <c r="R1052" s="161"/>
      <c r="S1052" s="161"/>
      <c r="T1052" s="162" t="e">
        <f t="shared" si="362"/>
        <v>#DIV/0!</v>
      </c>
      <c r="U1052" s="162">
        <f t="shared" si="363"/>
        <v>0</v>
      </c>
      <c r="V1052" s="162">
        <f t="shared" si="364"/>
        <v>0</v>
      </c>
      <c r="W1052" s="162">
        <f t="shared" si="365"/>
        <v>0</v>
      </c>
      <c r="X1052" s="163">
        <f>IF(P1052="nio",0,IF(P1052&gt;0,VLOOKUP(I1052,'3-Productie normen'!A:N,VLOOKUP(P1052,'3-Productie normen'!Q:R,2,FALSE),FALSE)))</f>
        <v>0</v>
      </c>
      <c r="Y1052" s="163">
        <f t="shared" si="366"/>
        <v>0</v>
      </c>
      <c r="Z1052" s="163">
        <f t="shared" si="367"/>
        <v>0</v>
      </c>
      <c r="AA1052" s="163">
        <f t="shared" si="368"/>
        <v>0</v>
      </c>
      <c r="AB1052" s="164" t="str">
        <f>VLOOKUP(I1052,'3-Productie normen'!A:N,10,FALSE)</f>
        <v>SP</v>
      </c>
      <c r="AC1052" s="164"/>
      <c r="AE1052" s="128">
        <f t="shared" si="369"/>
        <v>26405.600000000002</v>
      </c>
    </row>
    <row r="1053" spans="1:31" ht="14.1" customHeight="1">
      <c r="A1053" s="145">
        <v>1055</v>
      </c>
      <c r="B1053" s="662" t="s">
        <v>1242</v>
      </c>
      <c r="C1053" s="663">
        <v>0</v>
      </c>
      <c r="D1053" s="664" t="s">
        <v>1138</v>
      </c>
      <c r="E1053" s="663" t="s">
        <v>806</v>
      </c>
      <c r="F1053" s="663" t="s">
        <v>822</v>
      </c>
      <c r="G1053" s="662">
        <v>2</v>
      </c>
      <c r="H1053" s="662" t="s">
        <v>807</v>
      </c>
      <c r="I1053" s="665" t="s">
        <v>17</v>
      </c>
      <c r="J1053" s="663" t="s">
        <v>823</v>
      </c>
      <c r="K1053" s="666">
        <v>3.2</v>
      </c>
      <c r="L1053" s="483">
        <v>1</v>
      </c>
      <c r="M1053" s="483">
        <v>1</v>
      </c>
      <c r="N1053" s="667"/>
      <c r="O1053" s="667"/>
      <c r="P1053" s="670">
        <v>255</v>
      </c>
      <c r="Q1053" s="670"/>
      <c r="R1053" s="161"/>
      <c r="S1053" s="161"/>
      <c r="T1053" s="162" t="e">
        <f t="shared" si="362"/>
        <v>#DIV/0!</v>
      </c>
      <c r="U1053" s="162">
        <f t="shared" si="363"/>
        <v>0</v>
      </c>
      <c r="V1053" s="162">
        <f t="shared" si="364"/>
        <v>0</v>
      </c>
      <c r="W1053" s="162">
        <f t="shared" si="365"/>
        <v>0</v>
      </c>
      <c r="X1053" s="163">
        <f>IF(P1053="nio",0,IF(P1053&gt;0,VLOOKUP(I1053,'3-Productie normen'!A:N,VLOOKUP(P1053,'3-Productie normen'!Q:R,2,FALSE),FALSE)))</f>
        <v>0</v>
      </c>
      <c r="Y1053" s="163">
        <f t="shared" si="366"/>
        <v>0</v>
      </c>
      <c r="Z1053" s="163">
        <f t="shared" si="367"/>
        <v>0</v>
      </c>
      <c r="AA1053" s="163">
        <f t="shared" si="368"/>
        <v>0</v>
      </c>
      <c r="AB1053" s="164" t="str">
        <f>VLOOKUP(I1053,'3-Productie normen'!A:N,10,FALSE)</f>
        <v>S</v>
      </c>
      <c r="AC1053" s="164"/>
      <c r="AE1053" s="128">
        <f t="shared" si="369"/>
        <v>816</v>
      </c>
    </row>
    <row r="1054" spans="1:31" ht="14.1" customHeight="1">
      <c r="A1054" s="145">
        <v>1056</v>
      </c>
      <c r="B1054" s="662" t="s">
        <v>1242</v>
      </c>
      <c r="C1054" s="663">
        <v>0</v>
      </c>
      <c r="D1054" s="664" t="s">
        <v>1139</v>
      </c>
      <c r="E1054" s="663" t="s">
        <v>806</v>
      </c>
      <c r="F1054" s="663" t="s">
        <v>822</v>
      </c>
      <c r="G1054" s="662">
        <v>2</v>
      </c>
      <c r="H1054" s="662" t="s">
        <v>807</v>
      </c>
      <c r="I1054" s="665" t="s">
        <v>17</v>
      </c>
      <c r="J1054" s="663" t="s">
        <v>823</v>
      </c>
      <c r="K1054" s="666">
        <v>2</v>
      </c>
      <c r="L1054" s="483">
        <v>1</v>
      </c>
      <c r="M1054" s="483">
        <v>1</v>
      </c>
      <c r="N1054" s="667"/>
      <c r="O1054" s="667"/>
      <c r="P1054" s="670">
        <v>255</v>
      </c>
      <c r="Q1054" s="670"/>
      <c r="R1054" s="161"/>
      <c r="S1054" s="161"/>
      <c r="T1054" s="162" t="e">
        <f t="shared" si="362"/>
        <v>#DIV/0!</v>
      </c>
      <c r="U1054" s="162">
        <f t="shared" si="363"/>
        <v>0</v>
      </c>
      <c r="V1054" s="162">
        <f t="shared" si="364"/>
        <v>0</v>
      </c>
      <c r="W1054" s="162">
        <f t="shared" si="365"/>
        <v>0</v>
      </c>
      <c r="X1054" s="163">
        <f>IF(P1054="nio",0,IF(P1054&gt;0,VLOOKUP(I1054,'3-Productie normen'!A:N,VLOOKUP(P1054,'3-Productie normen'!Q:R,2,FALSE),FALSE)))</f>
        <v>0</v>
      </c>
      <c r="Y1054" s="163">
        <f t="shared" si="366"/>
        <v>0</v>
      </c>
      <c r="Z1054" s="163">
        <f t="shared" si="367"/>
        <v>0</v>
      </c>
      <c r="AA1054" s="163">
        <f t="shared" si="368"/>
        <v>0</v>
      </c>
      <c r="AB1054" s="164" t="str">
        <f>VLOOKUP(I1054,'3-Productie normen'!A:N,10,FALSE)</f>
        <v>S</v>
      </c>
      <c r="AC1054" s="164"/>
      <c r="AE1054" s="128">
        <f t="shared" si="369"/>
        <v>510</v>
      </c>
    </row>
    <row r="1055" spans="1:31" ht="14.1" customHeight="1">
      <c r="A1055" s="145">
        <v>1057</v>
      </c>
      <c r="B1055" s="662" t="s">
        <v>1242</v>
      </c>
      <c r="C1055" s="663">
        <v>0</v>
      </c>
      <c r="D1055" s="664" t="s">
        <v>708</v>
      </c>
      <c r="E1055" s="663" t="s">
        <v>808</v>
      </c>
      <c r="F1055" s="663" t="s">
        <v>808</v>
      </c>
      <c r="G1055" s="662">
        <v>40531012</v>
      </c>
      <c r="H1055" s="662" t="s">
        <v>829</v>
      </c>
      <c r="I1055" s="665" t="s">
        <v>771</v>
      </c>
      <c r="J1055" s="663" t="s">
        <v>992</v>
      </c>
      <c r="K1055" s="666">
        <v>253.89</v>
      </c>
      <c r="L1055" s="483">
        <v>1</v>
      </c>
      <c r="M1055" s="483">
        <v>1</v>
      </c>
      <c r="N1055" s="667"/>
      <c r="O1055" s="667"/>
      <c r="P1055" s="670">
        <v>104</v>
      </c>
      <c r="Q1055" s="670"/>
      <c r="R1055" s="161"/>
      <c r="S1055" s="161"/>
      <c r="T1055" s="162" t="e">
        <f t="shared" si="362"/>
        <v>#DIV/0!</v>
      </c>
      <c r="U1055" s="162">
        <f t="shared" si="363"/>
        <v>0</v>
      </c>
      <c r="V1055" s="162">
        <f t="shared" si="364"/>
        <v>0</v>
      </c>
      <c r="W1055" s="162">
        <f t="shared" si="365"/>
        <v>0</v>
      </c>
      <c r="X1055" s="163">
        <f>IF(P1055="nio",0,IF(P1055&gt;0,VLOOKUP(I1055,'3-Productie normen'!A:N,VLOOKUP(P1055,'3-Productie normen'!Q:R,2,FALSE),FALSE)))</f>
        <v>0</v>
      </c>
      <c r="Y1055" s="163">
        <f t="shared" si="366"/>
        <v>0</v>
      </c>
      <c r="Z1055" s="163">
        <f t="shared" si="367"/>
        <v>0</v>
      </c>
      <c r="AA1055" s="163">
        <f t="shared" si="368"/>
        <v>0</v>
      </c>
      <c r="AB1055" s="164" t="str">
        <f>VLOOKUP(I1055,'3-Productie normen'!A:N,10,FALSE)</f>
        <v>SP</v>
      </c>
      <c r="AC1055" s="164"/>
      <c r="AE1055" s="128">
        <f t="shared" si="369"/>
        <v>26404.559999999998</v>
      </c>
    </row>
    <row r="1056" spans="1:31" ht="14.1" customHeight="1">
      <c r="A1056" s="145">
        <v>1058</v>
      </c>
      <c r="B1056" s="662" t="s">
        <v>1242</v>
      </c>
      <c r="C1056" s="663">
        <v>0</v>
      </c>
      <c r="D1056" s="664" t="s">
        <v>1140</v>
      </c>
      <c r="E1056" s="663" t="s">
        <v>806</v>
      </c>
      <c r="F1056" s="663" t="s">
        <v>822</v>
      </c>
      <c r="G1056" s="662">
        <v>2</v>
      </c>
      <c r="H1056" s="662" t="s">
        <v>807</v>
      </c>
      <c r="I1056" s="665" t="s">
        <v>17</v>
      </c>
      <c r="J1056" s="663" t="s">
        <v>823</v>
      </c>
      <c r="K1056" s="666">
        <v>3.2</v>
      </c>
      <c r="L1056" s="483">
        <v>1</v>
      </c>
      <c r="M1056" s="483">
        <v>1</v>
      </c>
      <c r="N1056" s="667"/>
      <c r="O1056" s="667"/>
      <c r="P1056" s="670">
        <v>255</v>
      </c>
      <c r="Q1056" s="670"/>
      <c r="R1056" s="161"/>
      <c r="S1056" s="161"/>
      <c r="T1056" s="162" t="e">
        <f t="shared" si="362"/>
        <v>#DIV/0!</v>
      </c>
      <c r="U1056" s="162">
        <f t="shared" si="363"/>
        <v>0</v>
      </c>
      <c r="V1056" s="162">
        <f t="shared" si="364"/>
        <v>0</v>
      </c>
      <c r="W1056" s="162">
        <f t="shared" si="365"/>
        <v>0</v>
      </c>
      <c r="X1056" s="163">
        <f>IF(P1056="nio",0,IF(P1056&gt;0,VLOOKUP(I1056,'3-Productie normen'!A:N,VLOOKUP(P1056,'3-Productie normen'!Q:R,2,FALSE),FALSE)))</f>
        <v>0</v>
      </c>
      <c r="Y1056" s="163">
        <f t="shared" si="366"/>
        <v>0</v>
      </c>
      <c r="Z1056" s="163">
        <f t="shared" si="367"/>
        <v>0</v>
      </c>
      <c r="AA1056" s="163">
        <f t="shared" si="368"/>
        <v>0</v>
      </c>
      <c r="AB1056" s="164" t="str">
        <f>VLOOKUP(I1056,'3-Productie normen'!A:N,10,FALSE)</f>
        <v>S</v>
      </c>
      <c r="AC1056" s="164"/>
      <c r="AE1056" s="128">
        <f t="shared" si="369"/>
        <v>816</v>
      </c>
    </row>
    <row r="1057" spans="1:31" ht="14.1" customHeight="1">
      <c r="A1057" s="145">
        <v>1059</v>
      </c>
      <c r="B1057" s="662" t="s">
        <v>1242</v>
      </c>
      <c r="C1057" s="663">
        <v>0</v>
      </c>
      <c r="D1057" s="664" t="s">
        <v>1141</v>
      </c>
      <c r="E1057" s="663" t="s">
        <v>806</v>
      </c>
      <c r="F1057" s="663" t="s">
        <v>822</v>
      </c>
      <c r="G1057" s="662">
        <v>2</v>
      </c>
      <c r="H1057" s="662" t="s">
        <v>807</v>
      </c>
      <c r="I1057" s="665" t="s">
        <v>17</v>
      </c>
      <c r="J1057" s="663"/>
      <c r="K1057" s="666">
        <v>2</v>
      </c>
      <c r="L1057" s="483">
        <v>1</v>
      </c>
      <c r="M1057" s="483">
        <v>1</v>
      </c>
      <c r="N1057" s="667"/>
      <c r="O1057" s="667"/>
      <c r="P1057" s="670">
        <v>255</v>
      </c>
      <c r="Q1057" s="670"/>
      <c r="R1057" s="161"/>
      <c r="S1057" s="161"/>
      <c r="T1057" s="162" t="e">
        <f t="shared" si="362"/>
        <v>#DIV/0!</v>
      </c>
      <c r="U1057" s="162">
        <f t="shared" si="363"/>
        <v>0</v>
      </c>
      <c r="V1057" s="162">
        <f t="shared" si="364"/>
        <v>0</v>
      </c>
      <c r="W1057" s="162">
        <f t="shared" si="365"/>
        <v>0</v>
      </c>
      <c r="X1057" s="163">
        <f>IF(P1057="nio",0,IF(P1057&gt;0,VLOOKUP(I1057,'3-Productie normen'!A:N,VLOOKUP(P1057,'3-Productie normen'!Q:R,2,FALSE),FALSE)))</f>
        <v>0</v>
      </c>
      <c r="Y1057" s="163">
        <f t="shared" si="366"/>
        <v>0</v>
      </c>
      <c r="Z1057" s="163">
        <f t="shared" si="367"/>
        <v>0</v>
      </c>
      <c r="AA1057" s="163">
        <f t="shared" si="368"/>
        <v>0</v>
      </c>
      <c r="AB1057" s="164" t="str">
        <f>VLOOKUP(I1057,'3-Productie normen'!A:N,10,FALSE)</f>
        <v>S</v>
      </c>
      <c r="AC1057" s="164"/>
      <c r="AE1057" s="128">
        <f t="shared" si="369"/>
        <v>510</v>
      </c>
    </row>
    <row r="1058" spans="1:31" s="165" customFormat="1" ht="14.1" customHeight="1">
      <c r="A1058" s="145">
        <v>1060</v>
      </c>
      <c r="B1058" s="662" t="s">
        <v>1242</v>
      </c>
      <c r="C1058" s="625">
        <v>0</v>
      </c>
      <c r="D1058" s="536" t="s">
        <v>1142</v>
      </c>
      <c r="E1058" s="159" t="s">
        <v>826</v>
      </c>
      <c r="F1058" s="159" t="s">
        <v>827</v>
      </c>
      <c r="G1058" s="159">
        <v>1</v>
      </c>
      <c r="H1058" s="159" t="s">
        <v>828</v>
      </c>
      <c r="I1058" s="159" t="s">
        <v>1236</v>
      </c>
      <c r="J1058" s="160" t="s">
        <v>1314</v>
      </c>
      <c r="K1058" s="545">
        <v>44.17</v>
      </c>
      <c r="L1058" s="483">
        <v>1</v>
      </c>
      <c r="M1058" s="483">
        <v>1</v>
      </c>
      <c r="N1058" s="483"/>
      <c r="O1058" s="483"/>
      <c r="P1058" s="670" t="s">
        <v>1235</v>
      </c>
      <c r="Q1058" s="670"/>
      <c r="R1058" s="161"/>
      <c r="S1058" s="161"/>
      <c r="T1058" s="162">
        <f t="shared" si="362"/>
        <v>0</v>
      </c>
      <c r="U1058" s="162">
        <f t="shared" si="363"/>
        <v>0</v>
      </c>
      <c r="V1058" s="162">
        <f t="shared" si="364"/>
        <v>0</v>
      </c>
      <c r="W1058" s="162">
        <f t="shared" si="365"/>
        <v>0</v>
      </c>
      <c r="X1058" s="163">
        <f>IF(P1058="nio",0,IF(P1058&gt;0,VLOOKUP(I1058,'3-Productie normen'!A:N,VLOOKUP(P1058,'3-Productie normen'!Q:R,2,FALSE),FALSE)))</f>
        <v>0</v>
      </c>
      <c r="Y1058" s="163">
        <f t="shared" si="366"/>
        <v>0</v>
      </c>
      <c r="Z1058" s="163">
        <f t="shared" si="367"/>
        <v>0</v>
      </c>
      <c r="AA1058" s="163">
        <f t="shared" si="368"/>
        <v>0</v>
      </c>
      <c r="AB1058" s="164" t="str">
        <f>VLOOKUP(I1058,'3-Productie normen'!A:N,10,FALSE)</f>
        <v>nvt</v>
      </c>
      <c r="AC1058" s="164"/>
      <c r="AD1058" s="4"/>
      <c r="AE1058" s="128">
        <f>SUM(P1058:S1058)*K1058</f>
        <v>0</v>
      </c>
    </row>
    <row r="1059" spans="1:31" ht="14.1" customHeight="1">
      <c r="A1059" s="145">
        <v>1061</v>
      </c>
      <c r="B1059" s="662" t="s">
        <v>1242</v>
      </c>
      <c r="C1059" s="663">
        <v>0</v>
      </c>
      <c r="D1059" s="664" t="s">
        <v>1018</v>
      </c>
      <c r="E1059" s="663" t="s">
        <v>826</v>
      </c>
      <c r="F1059" s="663" t="s">
        <v>827</v>
      </c>
      <c r="G1059" s="662">
        <v>1</v>
      </c>
      <c r="H1059" s="662" t="s">
        <v>828</v>
      </c>
      <c r="I1059" s="665" t="s">
        <v>1236</v>
      </c>
      <c r="J1059" s="663" t="s">
        <v>1314</v>
      </c>
      <c r="K1059" s="666">
        <v>44.17</v>
      </c>
      <c r="L1059" s="483">
        <v>1</v>
      </c>
      <c r="M1059" s="483">
        <v>1</v>
      </c>
      <c r="N1059" s="667"/>
      <c r="O1059" s="667"/>
      <c r="P1059" s="670" t="s">
        <v>1235</v>
      </c>
      <c r="Q1059" s="670"/>
      <c r="R1059" s="161"/>
      <c r="S1059" s="161"/>
      <c r="T1059" s="162">
        <f t="shared" si="362"/>
        <v>0</v>
      </c>
      <c r="U1059" s="162">
        <f t="shared" si="363"/>
        <v>0</v>
      </c>
      <c r="V1059" s="162">
        <f t="shared" si="364"/>
        <v>0</v>
      </c>
      <c r="W1059" s="162">
        <f t="shared" si="365"/>
        <v>0</v>
      </c>
      <c r="X1059" s="163">
        <f>IF(P1059="nio",0,IF(P1059&gt;0,VLOOKUP(I1059,'3-Productie normen'!A:N,VLOOKUP(P1059,'3-Productie normen'!Q:R,2,FALSE),FALSE)))</f>
        <v>0</v>
      </c>
      <c r="Y1059" s="163">
        <f t="shared" si="366"/>
        <v>0</v>
      </c>
      <c r="Z1059" s="163">
        <f t="shared" si="367"/>
        <v>0</v>
      </c>
      <c r="AA1059" s="163">
        <f t="shared" si="368"/>
        <v>0</v>
      </c>
      <c r="AB1059" s="164" t="str">
        <f>VLOOKUP(I1059,'3-Productie normen'!A:N,10,FALSE)</f>
        <v>nvt</v>
      </c>
      <c r="AC1059" s="164"/>
      <c r="AE1059" s="128">
        <f t="shared" si="369"/>
        <v>0</v>
      </c>
    </row>
    <row r="1060" spans="1:31" ht="14.1" customHeight="1">
      <c r="A1060" s="145">
        <v>1062</v>
      </c>
      <c r="B1060" s="662" t="s">
        <v>1243</v>
      </c>
      <c r="C1060" s="663">
        <v>0</v>
      </c>
      <c r="D1060" s="664" t="s">
        <v>742</v>
      </c>
      <c r="E1060" s="663" t="s">
        <v>806</v>
      </c>
      <c r="F1060" s="663" t="s">
        <v>815</v>
      </c>
      <c r="G1060" s="662">
        <v>2</v>
      </c>
      <c r="H1060" s="662" t="s">
        <v>807</v>
      </c>
      <c r="I1060" s="665" t="s">
        <v>749</v>
      </c>
      <c r="J1060" s="663" t="s">
        <v>529</v>
      </c>
      <c r="K1060" s="666">
        <v>16.47</v>
      </c>
      <c r="L1060" s="483">
        <v>1</v>
      </c>
      <c r="M1060" s="483">
        <v>1</v>
      </c>
      <c r="N1060" s="667"/>
      <c r="O1060" s="667"/>
      <c r="P1060" s="670">
        <v>52</v>
      </c>
      <c r="Q1060" s="670"/>
      <c r="R1060" s="161"/>
      <c r="S1060" s="161"/>
      <c r="T1060" s="162" t="e">
        <f t="shared" si="362"/>
        <v>#DIV/0!</v>
      </c>
      <c r="U1060" s="162">
        <f t="shared" si="363"/>
        <v>0</v>
      </c>
      <c r="V1060" s="162">
        <f t="shared" si="364"/>
        <v>0</v>
      </c>
      <c r="W1060" s="162">
        <f t="shared" si="365"/>
        <v>0</v>
      </c>
      <c r="X1060" s="163">
        <f>IF(P1060="nio",0,IF(P1060&gt;0,VLOOKUP(I1060,'3-Productie normen'!A:N,VLOOKUP(P1060,'3-Productie normen'!Q:R,2,FALSE),FALSE)))</f>
        <v>0</v>
      </c>
      <c r="Y1060" s="163">
        <f t="shared" si="366"/>
        <v>0</v>
      </c>
      <c r="Z1060" s="163">
        <f t="shared" si="367"/>
        <v>0</v>
      </c>
      <c r="AA1060" s="163">
        <f t="shared" si="368"/>
        <v>0</v>
      </c>
      <c r="AB1060" s="164" t="str">
        <f>VLOOKUP(I1060,'3-Productie normen'!A:N,10,FALSE)</f>
        <v>V</v>
      </c>
      <c r="AC1060" s="164"/>
      <c r="AE1060" s="128">
        <f t="shared" si="369"/>
        <v>856.43999999999994</v>
      </c>
    </row>
    <row r="1061" spans="1:31" ht="14.1" customHeight="1">
      <c r="A1061" s="145">
        <v>1063</v>
      </c>
      <c r="B1061" s="662" t="s">
        <v>1243</v>
      </c>
      <c r="C1061" s="663">
        <v>0</v>
      </c>
      <c r="D1061" s="664" t="s">
        <v>1143</v>
      </c>
      <c r="E1061" s="663" t="s">
        <v>826</v>
      </c>
      <c r="F1061" s="663" t="s">
        <v>827</v>
      </c>
      <c r="G1061" s="662">
        <v>1</v>
      </c>
      <c r="H1061" s="662" t="s">
        <v>828</v>
      </c>
      <c r="I1061" s="665" t="s">
        <v>1236</v>
      </c>
      <c r="J1061" s="663" t="s">
        <v>992</v>
      </c>
      <c r="K1061" s="666">
        <v>24.13</v>
      </c>
      <c r="L1061" s="483">
        <v>1</v>
      </c>
      <c r="M1061" s="483">
        <v>1</v>
      </c>
      <c r="N1061" s="667"/>
      <c r="O1061" s="667"/>
      <c r="P1061" s="670" t="s">
        <v>1235</v>
      </c>
      <c r="Q1061" s="670"/>
      <c r="R1061" s="161"/>
      <c r="S1061" s="161"/>
      <c r="T1061" s="162">
        <f t="shared" si="362"/>
        <v>0</v>
      </c>
      <c r="U1061" s="162">
        <f t="shared" si="363"/>
        <v>0</v>
      </c>
      <c r="V1061" s="162">
        <f t="shared" si="364"/>
        <v>0</v>
      </c>
      <c r="W1061" s="162">
        <f t="shared" si="365"/>
        <v>0</v>
      </c>
      <c r="X1061" s="163">
        <f>IF(P1061="nio",0,IF(P1061&gt;0,VLOOKUP(I1061,'3-Productie normen'!A:N,VLOOKUP(P1061,'3-Productie normen'!Q:R,2,FALSE),FALSE)))</f>
        <v>0</v>
      </c>
      <c r="Y1061" s="163">
        <f t="shared" si="366"/>
        <v>0</v>
      </c>
      <c r="Z1061" s="163">
        <f t="shared" si="367"/>
        <v>0</v>
      </c>
      <c r="AA1061" s="163">
        <f t="shared" si="368"/>
        <v>0</v>
      </c>
      <c r="AB1061" s="164" t="str">
        <f>VLOOKUP(I1061,'3-Productie normen'!A:N,10,FALSE)</f>
        <v>nvt</v>
      </c>
      <c r="AC1061" s="164"/>
      <c r="AE1061" s="128">
        <f t="shared" si="369"/>
        <v>0</v>
      </c>
    </row>
    <row r="1062" spans="1:31" s="165" customFormat="1" ht="14.1" customHeight="1">
      <c r="A1062" s="145">
        <v>1064</v>
      </c>
      <c r="B1062" s="662" t="s">
        <v>1243</v>
      </c>
      <c r="C1062" s="663">
        <v>0</v>
      </c>
      <c r="D1062" s="664" t="s">
        <v>710</v>
      </c>
      <c r="E1062" s="663" t="s">
        <v>315</v>
      </c>
      <c r="F1062" s="663" t="s">
        <v>1019</v>
      </c>
      <c r="G1062" s="662">
        <v>40531012</v>
      </c>
      <c r="H1062" s="662" t="s">
        <v>829</v>
      </c>
      <c r="I1062" s="665" t="s">
        <v>774</v>
      </c>
      <c r="J1062" s="663" t="s">
        <v>1314</v>
      </c>
      <c r="K1062" s="666">
        <v>31.39</v>
      </c>
      <c r="L1062" s="483">
        <v>1</v>
      </c>
      <c r="M1062" s="483">
        <v>1</v>
      </c>
      <c r="N1062" s="667"/>
      <c r="O1062" s="667"/>
      <c r="P1062" s="670">
        <v>255</v>
      </c>
      <c r="Q1062" s="670"/>
      <c r="R1062" s="161"/>
      <c r="S1062" s="161"/>
      <c r="T1062" s="162" t="e">
        <f t="shared" si="362"/>
        <v>#DIV/0!</v>
      </c>
      <c r="U1062" s="162">
        <f t="shared" si="363"/>
        <v>0</v>
      </c>
      <c r="V1062" s="162">
        <f t="shared" si="364"/>
        <v>0</v>
      </c>
      <c r="W1062" s="162">
        <f t="shared" si="365"/>
        <v>0</v>
      </c>
      <c r="X1062" s="163">
        <f>IF(P1062="nio",0,IF(P1062&gt;0,VLOOKUP(I1062,'3-Productie normen'!A:N,VLOOKUP(P1062,'3-Productie normen'!Q:R,2,FALSE),FALSE)))</f>
        <v>0</v>
      </c>
      <c r="Y1062" s="163">
        <f t="shared" si="366"/>
        <v>0</v>
      </c>
      <c r="Z1062" s="163">
        <f t="shared" si="367"/>
        <v>0</v>
      </c>
      <c r="AA1062" s="163">
        <f t="shared" si="368"/>
        <v>0</v>
      </c>
      <c r="AB1062" s="164" t="str">
        <f>VLOOKUP(I1062,'3-Productie normen'!A:N,10,FALSE)</f>
        <v>B</v>
      </c>
      <c r="AC1062" s="164"/>
      <c r="AD1062" s="4"/>
      <c r="AE1062" s="128">
        <f>SUM(P1062:S1062)*K1062</f>
        <v>8004.45</v>
      </c>
    </row>
    <row r="1063" spans="1:31" ht="14.1" customHeight="1">
      <c r="A1063" s="145">
        <v>1065</v>
      </c>
      <c r="B1063" s="662" t="s">
        <v>1243</v>
      </c>
      <c r="C1063" s="663">
        <v>0</v>
      </c>
      <c r="D1063" s="664" t="s">
        <v>1134</v>
      </c>
      <c r="E1063" s="663" t="s">
        <v>806</v>
      </c>
      <c r="F1063" s="663" t="s">
        <v>822</v>
      </c>
      <c r="G1063" s="662">
        <v>2</v>
      </c>
      <c r="H1063" s="662" t="s">
        <v>807</v>
      </c>
      <c r="I1063" s="665" t="s">
        <v>17</v>
      </c>
      <c r="J1063" s="663" t="s">
        <v>823</v>
      </c>
      <c r="K1063" s="666">
        <v>1.1499999999999999</v>
      </c>
      <c r="L1063" s="483">
        <v>1</v>
      </c>
      <c r="M1063" s="483">
        <v>1</v>
      </c>
      <c r="N1063" s="667"/>
      <c r="O1063" s="667"/>
      <c r="P1063" s="670">
        <v>255</v>
      </c>
      <c r="Q1063" s="670"/>
      <c r="R1063" s="161"/>
      <c r="S1063" s="161"/>
      <c r="T1063" s="162" t="e">
        <f t="shared" si="362"/>
        <v>#DIV/0!</v>
      </c>
      <c r="U1063" s="162">
        <f t="shared" si="363"/>
        <v>0</v>
      </c>
      <c r="V1063" s="162">
        <f t="shared" si="364"/>
        <v>0</v>
      </c>
      <c r="W1063" s="162">
        <f t="shared" si="365"/>
        <v>0</v>
      </c>
      <c r="X1063" s="163">
        <f>IF(P1063="nio",0,IF(P1063&gt;0,VLOOKUP(I1063,'3-Productie normen'!A:N,VLOOKUP(P1063,'3-Productie normen'!Q:R,2,FALSE),FALSE)))</f>
        <v>0</v>
      </c>
      <c r="Y1063" s="163">
        <f t="shared" si="366"/>
        <v>0</v>
      </c>
      <c r="Z1063" s="163">
        <f t="shared" si="367"/>
        <v>0</v>
      </c>
      <c r="AA1063" s="163">
        <f t="shared" si="368"/>
        <v>0</v>
      </c>
      <c r="AB1063" s="164" t="str">
        <f>VLOOKUP(I1063,'3-Productie normen'!A:N,10,FALSE)</f>
        <v>S</v>
      </c>
      <c r="AC1063" s="164"/>
      <c r="AE1063" s="128">
        <f t="shared" si="369"/>
        <v>293.25</v>
      </c>
    </row>
    <row r="1064" spans="1:31" ht="14.1" customHeight="1">
      <c r="A1064" s="145">
        <v>1066</v>
      </c>
      <c r="B1064" s="662" t="s">
        <v>1243</v>
      </c>
      <c r="C1064" s="663">
        <v>0</v>
      </c>
      <c r="D1064" s="664" t="s">
        <v>1135</v>
      </c>
      <c r="E1064" s="663" t="s">
        <v>806</v>
      </c>
      <c r="F1064" s="663" t="s">
        <v>822</v>
      </c>
      <c r="G1064" s="662">
        <v>2</v>
      </c>
      <c r="H1064" s="662" t="s">
        <v>807</v>
      </c>
      <c r="I1064" s="665" t="s">
        <v>17</v>
      </c>
      <c r="J1064" s="663" t="s">
        <v>823</v>
      </c>
      <c r="K1064" s="666">
        <v>1.1499999999999999</v>
      </c>
      <c r="L1064" s="483">
        <v>1</v>
      </c>
      <c r="M1064" s="483">
        <v>1</v>
      </c>
      <c r="N1064" s="667"/>
      <c r="O1064" s="667"/>
      <c r="P1064" s="670">
        <v>255</v>
      </c>
      <c r="Q1064" s="670"/>
      <c r="R1064" s="161"/>
      <c r="S1064" s="161"/>
      <c r="T1064" s="162" t="e">
        <f t="shared" si="362"/>
        <v>#DIV/0!</v>
      </c>
      <c r="U1064" s="162">
        <f t="shared" si="363"/>
        <v>0</v>
      </c>
      <c r="V1064" s="162">
        <f t="shared" si="364"/>
        <v>0</v>
      </c>
      <c r="W1064" s="162">
        <f t="shared" si="365"/>
        <v>0</v>
      </c>
      <c r="X1064" s="163">
        <f>IF(P1064="nio",0,IF(P1064&gt;0,VLOOKUP(I1064,'3-Productie normen'!A:N,VLOOKUP(P1064,'3-Productie normen'!Q:R,2,FALSE),FALSE)))</f>
        <v>0</v>
      </c>
      <c r="Y1064" s="163">
        <f t="shared" si="366"/>
        <v>0</v>
      </c>
      <c r="Z1064" s="163">
        <f t="shared" si="367"/>
        <v>0</v>
      </c>
      <c r="AA1064" s="163">
        <f t="shared" si="368"/>
        <v>0</v>
      </c>
      <c r="AB1064" s="164" t="str">
        <f>VLOOKUP(I1064,'3-Productie normen'!A:N,10,FALSE)</f>
        <v>S</v>
      </c>
      <c r="AC1064" s="164"/>
      <c r="AE1064" s="128">
        <f t="shared" si="369"/>
        <v>293.25</v>
      </c>
    </row>
    <row r="1065" spans="1:31" ht="14.1" customHeight="1">
      <c r="A1065" s="145">
        <v>1067</v>
      </c>
      <c r="B1065" s="662" t="s">
        <v>1243</v>
      </c>
      <c r="C1065" s="663">
        <v>0</v>
      </c>
      <c r="D1065" s="664" t="s">
        <v>1136</v>
      </c>
      <c r="E1065" s="663" t="s">
        <v>806</v>
      </c>
      <c r="F1065" s="663" t="s">
        <v>822</v>
      </c>
      <c r="G1065" s="662">
        <v>2</v>
      </c>
      <c r="H1065" s="662" t="s">
        <v>807</v>
      </c>
      <c r="I1065" s="665" t="s">
        <v>17</v>
      </c>
      <c r="J1065" s="663" t="s">
        <v>823</v>
      </c>
      <c r="K1065" s="666">
        <v>2.91</v>
      </c>
      <c r="L1065" s="483">
        <v>1</v>
      </c>
      <c r="M1065" s="483">
        <v>1</v>
      </c>
      <c r="N1065" s="667"/>
      <c r="O1065" s="667"/>
      <c r="P1065" s="670">
        <v>255</v>
      </c>
      <c r="Q1065" s="670"/>
      <c r="R1065" s="161"/>
      <c r="S1065" s="161"/>
      <c r="T1065" s="162" t="e">
        <f t="shared" si="362"/>
        <v>#DIV/0!</v>
      </c>
      <c r="U1065" s="162">
        <f t="shared" si="363"/>
        <v>0</v>
      </c>
      <c r="V1065" s="162">
        <f t="shared" si="364"/>
        <v>0</v>
      </c>
      <c r="W1065" s="162">
        <f t="shared" si="365"/>
        <v>0</v>
      </c>
      <c r="X1065" s="163">
        <f>IF(P1065="nio",0,IF(P1065&gt;0,VLOOKUP(I1065,'3-Productie normen'!A:N,VLOOKUP(P1065,'3-Productie normen'!Q:R,2,FALSE),FALSE)))</f>
        <v>0</v>
      </c>
      <c r="Y1065" s="163">
        <f t="shared" si="366"/>
        <v>0</v>
      </c>
      <c r="Z1065" s="163">
        <f t="shared" si="367"/>
        <v>0</v>
      </c>
      <c r="AA1065" s="163">
        <f t="shared" si="368"/>
        <v>0</v>
      </c>
      <c r="AB1065" s="164" t="str">
        <f>VLOOKUP(I1065,'3-Productie normen'!A:N,10,FALSE)</f>
        <v>S</v>
      </c>
      <c r="AC1065" s="164"/>
      <c r="AE1065" s="128">
        <f t="shared" si="369"/>
        <v>742.05000000000007</v>
      </c>
    </row>
    <row r="1066" spans="1:31" ht="14.1" customHeight="1">
      <c r="A1066" s="145">
        <v>1068</v>
      </c>
      <c r="B1066" s="662" t="s">
        <v>1243</v>
      </c>
      <c r="C1066" s="663">
        <v>0</v>
      </c>
      <c r="D1066" s="664" t="s">
        <v>762</v>
      </c>
      <c r="E1066" s="663" t="s">
        <v>826</v>
      </c>
      <c r="F1066" s="663" t="s">
        <v>827</v>
      </c>
      <c r="G1066" s="662">
        <v>1</v>
      </c>
      <c r="H1066" s="662" t="s">
        <v>828</v>
      </c>
      <c r="I1066" s="167" t="s">
        <v>810</v>
      </c>
      <c r="J1066" s="663" t="s">
        <v>992</v>
      </c>
      <c r="K1066" s="666">
        <v>29.83</v>
      </c>
      <c r="L1066" s="483">
        <v>1</v>
      </c>
      <c r="M1066" s="483">
        <v>1</v>
      </c>
      <c r="N1066" s="667"/>
      <c r="O1066" s="667"/>
      <c r="P1066" s="670" t="s">
        <v>1235</v>
      </c>
      <c r="Q1066" s="670"/>
      <c r="R1066" s="161"/>
      <c r="S1066" s="161"/>
      <c r="T1066" s="162">
        <f t="shared" si="362"/>
        <v>0</v>
      </c>
      <c r="U1066" s="162">
        <f t="shared" si="363"/>
        <v>0</v>
      </c>
      <c r="V1066" s="162">
        <f t="shared" si="364"/>
        <v>0</v>
      </c>
      <c r="W1066" s="162">
        <f t="shared" si="365"/>
        <v>0</v>
      </c>
      <c r="X1066" s="163">
        <f>IF(P1066="nio",0,IF(P1066&gt;0,VLOOKUP(I1066,'3-Productie normen'!A:N,VLOOKUP(P1066,'3-Productie normen'!Q:R,2,FALSE),FALSE)))</f>
        <v>0</v>
      </c>
      <c r="Y1066" s="163">
        <f t="shared" si="366"/>
        <v>0</v>
      </c>
      <c r="Z1066" s="163">
        <f t="shared" si="367"/>
        <v>0</v>
      </c>
      <c r="AA1066" s="163">
        <f t="shared" si="368"/>
        <v>0</v>
      </c>
      <c r="AB1066" s="164" t="str">
        <f>VLOOKUP(I1066,'3-Productie normen'!A:N,10,FALSE)</f>
        <v>nvt</v>
      </c>
      <c r="AC1066" s="164"/>
      <c r="AE1066" s="128">
        <f t="shared" si="369"/>
        <v>0</v>
      </c>
    </row>
    <row r="1067" spans="1:31" ht="14.1" customHeight="1">
      <c r="A1067" s="145">
        <v>1069</v>
      </c>
      <c r="B1067" s="662" t="s">
        <v>1243</v>
      </c>
      <c r="C1067" s="663">
        <v>0</v>
      </c>
      <c r="D1067" s="664" t="s">
        <v>737</v>
      </c>
      <c r="E1067" s="663" t="s">
        <v>826</v>
      </c>
      <c r="F1067" s="663" t="s">
        <v>827</v>
      </c>
      <c r="G1067" s="662">
        <v>1</v>
      </c>
      <c r="H1067" s="662" t="s">
        <v>828</v>
      </c>
      <c r="I1067" s="167" t="s">
        <v>810</v>
      </c>
      <c r="J1067" s="663" t="s">
        <v>992</v>
      </c>
      <c r="K1067" s="666">
        <v>122.18</v>
      </c>
      <c r="L1067" s="483">
        <v>1</v>
      </c>
      <c r="M1067" s="483">
        <v>1</v>
      </c>
      <c r="N1067" s="667"/>
      <c r="O1067" s="667"/>
      <c r="P1067" s="670" t="s">
        <v>1235</v>
      </c>
      <c r="Q1067" s="670"/>
      <c r="R1067" s="161"/>
      <c r="S1067" s="161"/>
      <c r="T1067" s="162">
        <f t="shared" si="362"/>
        <v>0</v>
      </c>
      <c r="U1067" s="162">
        <f t="shared" si="363"/>
        <v>0</v>
      </c>
      <c r="V1067" s="162">
        <f t="shared" si="364"/>
        <v>0</v>
      </c>
      <c r="W1067" s="162">
        <f t="shared" si="365"/>
        <v>0</v>
      </c>
      <c r="X1067" s="163">
        <f>IF(P1067="nio",0,IF(P1067&gt;0,VLOOKUP(I1067,'3-Productie normen'!A:N,VLOOKUP(P1067,'3-Productie normen'!Q:R,2,FALSE),FALSE)))</f>
        <v>0</v>
      </c>
      <c r="Y1067" s="163">
        <f t="shared" si="366"/>
        <v>0</v>
      </c>
      <c r="Z1067" s="163">
        <f t="shared" si="367"/>
        <v>0</v>
      </c>
      <c r="AA1067" s="163">
        <f t="shared" si="368"/>
        <v>0</v>
      </c>
      <c r="AB1067" s="164" t="str">
        <f>VLOOKUP(I1067,'3-Productie normen'!A:N,10,FALSE)</f>
        <v>nvt</v>
      </c>
      <c r="AC1067" s="164"/>
      <c r="AE1067" s="128">
        <f t="shared" si="369"/>
        <v>0</v>
      </c>
    </row>
    <row r="1068" spans="1:31" ht="14.1" customHeight="1">
      <c r="A1068" s="145">
        <v>1070</v>
      </c>
      <c r="B1068" s="662" t="s">
        <v>1243</v>
      </c>
      <c r="C1068" s="663">
        <v>0</v>
      </c>
      <c r="D1068" s="664" t="s">
        <v>1144</v>
      </c>
      <c r="E1068" s="663" t="s">
        <v>826</v>
      </c>
      <c r="F1068" s="663" t="s">
        <v>827</v>
      </c>
      <c r="G1068" s="662">
        <v>1</v>
      </c>
      <c r="H1068" s="662" t="s">
        <v>828</v>
      </c>
      <c r="I1068" s="665" t="s">
        <v>1236</v>
      </c>
      <c r="J1068" s="663" t="s">
        <v>992</v>
      </c>
      <c r="K1068" s="666">
        <v>2.42</v>
      </c>
      <c r="L1068" s="483">
        <v>1</v>
      </c>
      <c r="M1068" s="483">
        <v>1</v>
      </c>
      <c r="N1068" s="667"/>
      <c r="O1068" s="667"/>
      <c r="P1068" s="670" t="s">
        <v>1235</v>
      </c>
      <c r="Q1068" s="670"/>
      <c r="R1068" s="161"/>
      <c r="S1068" s="161"/>
      <c r="T1068" s="162">
        <f t="shared" si="362"/>
        <v>0</v>
      </c>
      <c r="U1068" s="162">
        <f t="shared" si="363"/>
        <v>0</v>
      </c>
      <c r="V1068" s="162">
        <f t="shared" si="364"/>
        <v>0</v>
      </c>
      <c r="W1068" s="162">
        <f t="shared" si="365"/>
        <v>0</v>
      </c>
      <c r="X1068" s="163">
        <f>IF(P1068="nio",0,IF(P1068&gt;0,VLOOKUP(I1068,'3-Productie normen'!A:N,VLOOKUP(P1068,'3-Productie normen'!Q:R,2,FALSE),FALSE)))</f>
        <v>0</v>
      </c>
      <c r="Y1068" s="163">
        <f t="shared" si="366"/>
        <v>0</v>
      </c>
      <c r="Z1068" s="163">
        <f t="shared" si="367"/>
        <v>0</v>
      </c>
      <c r="AA1068" s="163">
        <f t="shared" si="368"/>
        <v>0</v>
      </c>
      <c r="AB1068" s="164" t="str">
        <f>VLOOKUP(I1068,'3-Productie normen'!A:N,10,FALSE)</f>
        <v>nvt</v>
      </c>
      <c r="AC1068" s="164"/>
      <c r="AE1068" s="128">
        <f t="shared" si="369"/>
        <v>0</v>
      </c>
    </row>
    <row r="1069" spans="1:31" ht="14.1" customHeight="1">
      <c r="A1069" s="145">
        <v>1071</v>
      </c>
      <c r="B1069" s="662" t="s">
        <v>1243</v>
      </c>
      <c r="C1069" s="663">
        <v>0</v>
      </c>
      <c r="D1069" s="664" t="s">
        <v>1145</v>
      </c>
      <c r="E1069" s="663" t="s">
        <v>826</v>
      </c>
      <c r="F1069" s="663" t="s">
        <v>827</v>
      </c>
      <c r="G1069" s="662">
        <v>1</v>
      </c>
      <c r="H1069" s="662" t="s">
        <v>828</v>
      </c>
      <c r="I1069" s="665" t="s">
        <v>1236</v>
      </c>
      <c r="J1069" s="663" t="s">
        <v>992</v>
      </c>
      <c r="K1069" s="666">
        <v>2.42</v>
      </c>
      <c r="L1069" s="483">
        <v>1</v>
      </c>
      <c r="M1069" s="483">
        <v>1</v>
      </c>
      <c r="N1069" s="667"/>
      <c r="O1069" s="667"/>
      <c r="P1069" s="670" t="s">
        <v>1235</v>
      </c>
      <c r="Q1069" s="670"/>
      <c r="R1069" s="161"/>
      <c r="S1069" s="161"/>
      <c r="T1069" s="162">
        <f t="shared" si="362"/>
        <v>0</v>
      </c>
      <c r="U1069" s="162">
        <f t="shared" si="363"/>
        <v>0</v>
      </c>
      <c r="V1069" s="162">
        <f t="shared" si="364"/>
        <v>0</v>
      </c>
      <c r="W1069" s="162">
        <f t="shared" si="365"/>
        <v>0</v>
      </c>
      <c r="X1069" s="163">
        <f>IF(P1069="nio",0,IF(P1069&gt;0,VLOOKUP(I1069,'3-Productie normen'!A:N,VLOOKUP(P1069,'3-Productie normen'!Q:R,2,FALSE),FALSE)))</f>
        <v>0</v>
      </c>
      <c r="Y1069" s="163">
        <f t="shared" si="366"/>
        <v>0</v>
      </c>
      <c r="Z1069" s="163">
        <f t="shared" si="367"/>
        <v>0</v>
      </c>
      <c r="AA1069" s="163">
        <f t="shared" si="368"/>
        <v>0</v>
      </c>
      <c r="AB1069" s="164" t="str">
        <f>VLOOKUP(I1069,'3-Productie normen'!A:N,10,FALSE)</f>
        <v>nvt</v>
      </c>
      <c r="AC1069" s="164"/>
      <c r="AE1069" s="128">
        <f t="shared" si="369"/>
        <v>0</v>
      </c>
    </row>
    <row r="1070" spans="1:31" ht="14.1" customHeight="1">
      <c r="A1070" s="145">
        <v>1072</v>
      </c>
      <c r="B1070" s="662" t="s">
        <v>1243</v>
      </c>
      <c r="C1070" s="663">
        <v>0</v>
      </c>
      <c r="D1070" s="664" t="s">
        <v>1146</v>
      </c>
      <c r="E1070" s="663" t="s">
        <v>826</v>
      </c>
      <c r="F1070" s="663" t="s">
        <v>827</v>
      </c>
      <c r="G1070" s="662">
        <v>1</v>
      </c>
      <c r="H1070" s="662" t="s">
        <v>828</v>
      </c>
      <c r="I1070" s="665" t="s">
        <v>1236</v>
      </c>
      <c r="J1070" s="663" t="s">
        <v>992</v>
      </c>
      <c r="K1070" s="666">
        <v>2.42</v>
      </c>
      <c r="L1070" s="483">
        <v>1</v>
      </c>
      <c r="M1070" s="483">
        <v>1</v>
      </c>
      <c r="N1070" s="667"/>
      <c r="O1070" s="667"/>
      <c r="P1070" s="670" t="s">
        <v>1235</v>
      </c>
      <c r="Q1070" s="670"/>
      <c r="R1070" s="161"/>
      <c r="S1070" s="161"/>
      <c r="T1070" s="162">
        <f t="shared" si="362"/>
        <v>0</v>
      </c>
      <c r="U1070" s="162">
        <f t="shared" si="363"/>
        <v>0</v>
      </c>
      <c r="V1070" s="162">
        <f t="shared" si="364"/>
        <v>0</v>
      </c>
      <c r="W1070" s="162">
        <f t="shared" si="365"/>
        <v>0</v>
      </c>
      <c r="X1070" s="163">
        <f>IF(P1070="nio",0,IF(P1070&gt;0,VLOOKUP(I1070,'3-Productie normen'!A:N,VLOOKUP(P1070,'3-Productie normen'!Q:R,2,FALSE),FALSE)))</f>
        <v>0</v>
      </c>
      <c r="Y1070" s="163">
        <f t="shared" si="366"/>
        <v>0</v>
      </c>
      <c r="Z1070" s="163">
        <f t="shared" si="367"/>
        <v>0</v>
      </c>
      <c r="AA1070" s="163">
        <f t="shared" si="368"/>
        <v>0</v>
      </c>
      <c r="AB1070" s="164" t="str">
        <f>VLOOKUP(I1070,'3-Productie normen'!A:N,10,FALSE)</f>
        <v>nvt</v>
      </c>
      <c r="AC1070" s="164"/>
      <c r="AE1070" s="128">
        <f t="shared" si="369"/>
        <v>0</v>
      </c>
    </row>
    <row r="1071" spans="1:31" ht="14.1" customHeight="1">
      <c r="A1071" s="145">
        <v>1073</v>
      </c>
      <c r="B1071" s="662" t="s">
        <v>1243</v>
      </c>
      <c r="C1071" s="663">
        <v>0</v>
      </c>
      <c r="D1071" s="664" t="s">
        <v>1147</v>
      </c>
      <c r="E1071" s="663" t="s">
        <v>826</v>
      </c>
      <c r="F1071" s="663" t="s">
        <v>827</v>
      </c>
      <c r="G1071" s="662">
        <v>1</v>
      </c>
      <c r="H1071" s="662" t="s">
        <v>828</v>
      </c>
      <c r="I1071" s="665" t="s">
        <v>1236</v>
      </c>
      <c r="J1071" s="663" t="s">
        <v>992</v>
      </c>
      <c r="K1071" s="666">
        <v>2.42</v>
      </c>
      <c r="L1071" s="483">
        <v>1</v>
      </c>
      <c r="M1071" s="483">
        <v>1</v>
      </c>
      <c r="N1071" s="667"/>
      <c r="O1071" s="667"/>
      <c r="P1071" s="670" t="s">
        <v>1235</v>
      </c>
      <c r="Q1071" s="670"/>
      <c r="R1071" s="161"/>
      <c r="S1071" s="161"/>
      <c r="T1071" s="162">
        <f t="shared" si="362"/>
        <v>0</v>
      </c>
      <c r="U1071" s="162">
        <f t="shared" si="363"/>
        <v>0</v>
      </c>
      <c r="V1071" s="162">
        <f t="shared" si="364"/>
        <v>0</v>
      </c>
      <c r="W1071" s="162">
        <f t="shared" si="365"/>
        <v>0</v>
      </c>
      <c r="X1071" s="163">
        <f>IF(P1071="nio",0,IF(P1071&gt;0,VLOOKUP(I1071,'3-Productie normen'!A:N,VLOOKUP(P1071,'3-Productie normen'!Q:R,2,FALSE),FALSE)))</f>
        <v>0</v>
      </c>
      <c r="Y1071" s="163">
        <f t="shared" si="366"/>
        <v>0</v>
      </c>
      <c r="Z1071" s="163">
        <f t="shared" si="367"/>
        <v>0</v>
      </c>
      <c r="AA1071" s="163">
        <f t="shared" si="368"/>
        <v>0</v>
      </c>
      <c r="AB1071" s="164" t="str">
        <f>VLOOKUP(I1071,'3-Productie normen'!A:N,10,FALSE)</f>
        <v>nvt</v>
      </c>
      <c r="AC1071" s="164"/>
      <c r="AE1071" s="128">
        <f t="shared" si="369"/>
        <v>0</v>
      </c>
    </row>
    <row r="1072" spans="1:31" ht="14.1" customHeight="1">
      <c r="A1072" s="145">
        <v>1074</v>
      </c>
      <c r="B1072" s="662" t="s">
        <v>1243</v>
      </c>
      <c r="C1072" s="663">
        <v>0</v>
      </c>
      <c r="D1072" s="664" t="s">
        <v>1148</v>
      </c>
      <c r="E1072" s="663" t="s">
        <v>826</v>
      </c>
      <c r="F1072" s="663" t="s">
        <v>827</v>
      </c>
      <c r="G1072" s="662">
        <v>1</v>
      </c>
      <c r="H1072" s="662" t="s">
        <v>828</v>
      </c>
      <c r="I1072" s="665" t="s">
        <v>1236</v>
      </c>
      <c r="J1072" s="663" t="s">
        <v>992</v>
      </c>
      <c r="K1072" s="666">
        <v>2.42</v>
      </c>
      <c r="L1072" s="483">
        <v>1</v>
      </c>
      <c r="M1072" s="483">
        <v>1</v>
      </c>
      <c r="N1072" s="667"/>
      <c r="O1072" s="667"/>
      <c r="P1072" s="670" t="s">
        <v>1235</v>
      </c>
      <c r="Q1072" s="670"/>
      <c r="R1072" s="161"/>
      <c r="S1072" s="161"/>
      <c r="T1072" s="162">
        <f t="shared" si="362"/>
        <v>0</v>
      </c>
      <c r="U1072" s="162">
        <f t="shared" si="363"/>
        <v>0</v>
      </c>
      <c r="V1072" s="162">
        <f t="shared" si="364"/>
        <v>0</v>
      </c>
      <c r="W1072" s="162">
        <f t="shared" si="365"/>
        <v>0</v>
      </c>
      <c r="X1072" s="163">
        <f>IF(P1072="nio",0,IF(P1072&gt;0,VLOOKUP(I1072,'3-Productie normen'!A:N,VLOOKUP(P1072,'3-Productie normen'!Q:R,2,FALSE),FALSE)))</f>
        <v>0</v>
      </c>
      <c r="Y1072" s="163">
        <f t="shared" si="366"/>
        <v>0</v>
      </c>
      <c r="Z1072" s="163">
        <f t="shared" si="367"/>
        <v>0</v>
      </c>
      <c r="AA1072" s="163">
        <f t="shared" si="368"/>
        <v>0</v>
      </c>
      <c r="AB1072" s="164" t="str">
        <f>VLOOKUP(I1072,'3-Productie normen'!A:N,10,FALSE)</f>
        <v>nvt</v>
      </c>
      <c r="AC1072" s="164"/>
      <c r="AE1072" s="128">
        <f t="shared" si="369"/>
        <v>0</v>
      </c>
    </row>
    <row r="1073" spans="1:31" ht="14.1" customHeight="1">
      <c r="A1073" s="145">
        <v>1075</v>
      </c>
      <c r="B1073" s="662" t="s">
        <v>1243</v>
      </c>
      <c r="C1073" s="663">
        <v>0</v>
      </c>
      <c r="D1073" s="664" t="s">
        <v>1149</v>
      </c>
      <c r="E1073" s="663" t="s">
        <v>826</v>
      </c>
      <c r="F1073" s="663" t="s">
        <v>827</v>
      </c>
      <c r="G1073" s="662">
        <v>1</v>
      </c>
      <c r="H1073" s="662" t="s">
        <v>828</v>
      </c>
      <c r="I1073" s="665" t="s">
        <v>1236</v>
      </c>
      <c r="J1073" s="663" t="s">
        <v>992</v>
      </c>
      <c r="K1073" s="666">
        <v>2.42</v>
      </c>
      <c r="L1073" s="483">
        <v>1</v>
      </c>
      <c r="M1073" s="483">
        <v>1</v>
      </c>
      <c r="N1073" s="667"/>
      <c r="O1073" s="667"/>
      <c r="P1073" s="670" t="s">
        <v>1235</v>
      </c>
      <c r="Q1073" s="670"/>
      <c r="R1073" s="161"/>
      <c r="S1073" s="161"/>
      <c r="T1073" s="162">
        <f t="shared" si="362"/>
        <v>0</v>
      </c>
      <c r="U1073" s="162">
        <f t="shared" si="363"/>
        <v>0</v>
      </c>
      <c r="V1073" s="162">
        <f t="shared" si="364"/>
        <v>0</v>
      </c>
      <c r="W1073" s="162">
        <f t="shared" si="365"/>
        <v>0</v>
      </c>
      <c r="X1073" s="163">
        <f>IF(P1073="nio",0,IF(P1073&gt;0,VLOOKUP(I1073,'3-Productie normen'!A:N,VLOOKUP(P1073,'3-Productie normen'!Q:R,2,FALSE),FALSE)))</f>
        <v>0</v>
      </c>
      <c r="Y1073" s="163">
        <f t="shared" si="366"/>
        <v>0</v>
      </c>
      <c r="Z1073" s="163">
        <f t="shared" si="367"/>
        <v>0</v>
      </c>
      <c r="AA1073" s="163">
        <f t="shared" si="368"/>
        <v>0</v>
      </c>
      <c r="AB1073" s="164" t="str">
        <f>VLOOKUP(I1073,'3-Productie normen'!A:N,10,FALSE)</f>
        <v>nvt</v>
      </c>
      <c r="AC1073" s="164"/>
      <c r="AE1073" s="128">
        <f t="shared" si="369"/>
        <v>0</v>
      </c>
    </row>
    <row r="1074" spans="1:31" ht="14.1" customHeight="1">
      <c r="A1074" s="145">
        <v>1076</v>
      </c>
      <c r="B1074" s="662" t="s">
        <v>1243</v>
      </c>
      <c r="C1074" s="663">
        <v>1</v>
      </c>
      <c r="D1074" s="664" t="s">
        <v>719</v>
      </c>
      <c r="E1074" s="663" t="s">
        <v>806</v>
      </c>
      <c r="F1074" s="663" t="s">
        <v>815</v>
      </c>
      <c r="G1074" s="662">
        <v>2</v>
      </c>
      <c r="H1074" s="662" t="s">
        <v>807</v>
      </c>
      <c r="I1074" s="665" t="s">
        <v>749</v>
      </c>
      <c r="J1074" s="663" t="s">
        <v>1314</v>
      </c>
      <c r="K1074" s="666">
        <v>16.71</v>
      </c>
      <c r="L1074" s="483">
        <v>1</v>
      </c>
      <c r="M1074" s="483">
        <v>1</v>
      </c>
      <c r="N1074" s="667"/>
      <c r="O1074" s="667"/>
      <c r="P1074" s="670">
        <v>52</v>
      </c>
      <c r="Q1074" s="670"/>
      <c r="R1074" s="161"/>
      <c r="S1074" s="161"/>
      <c r="T1074" s="162" t="e">
        <f t="shared" si="362"/>
        <v>#DIV/0!</v>
      </c>
      <c r="U1074" s="162">
        <f t="shared" si="363"/>
        <v>0</v>
      </c>
      <c r="V1074" s="162">
        <f t="shared" si="364"/>
        <v>0</v>
      </c>
      <c r="W1074" s="162">
        <f t="shared" si="365"/>
        <v>0</v>
      </c>
      <c r="X1074" s="163">
        <f>IF(P1074="nio",0,IF(P1074&gt;0,VLOOKUP(I1074,'3-Productie normen'!A:N,VLOOKUP(P1074,'3-Productie normen'!Q:R,2,FALSE),FALSE)))</f>
        <v>0</v>
      </c>
      <c r="Y1074" s="163">
        <f t="shared" si="366"/>
        <v>0</v>
      </c>
      <c r="Z1074" s="163">
        <f t="shared" si="367"/>
        <v>0</v>
      </c>
      <c r="AA1074" s="163">
        <f t="shared" si="368"/>
        <v>0</v>
      </c>
      <c r="AB1074" s="164" t="str">
        <f>VLOOKUP(I1074,'3-Productie normen'!A:N,10,FALSE)</f>
        <v>V</v>
      </c>
      <c r="AC1074" s="164"/>
      <c r="AE1074" s="128">
        <f t="shared" si="369"/>
        <v>868.92000000000007</v>
      </c>
    </row>
    <row r="1075" spans="1:31" ht="14.1" customHeight="1">
      <c r="A1075" s="145">
        <v>1077</v>
      </c>
      <c r="B1075" s="662" t="s">
        <v>1243</v>
      </c>
      <c r="C1075" s="663">
        <v>1</v>
      </c>
      <c r="D1075" s="664" t="s">
        <v>884</v>
      </c>
      <c r="E1075" s="663" t="s">
        <v>315</v>
      </c>
      <c r="F1075" s="663" t="s">
        <v>315</v>
      </c>
      <c r="G1075" s="662">
        <v>40531012</v>
      </c>
      <c r="H1075" s="662" t="s">
        <v>829</v>
      </c>
      <c r="I1075" s="665" t="s">
        <v>769</v>
      </c>
      <c r="J1075" s="663" t="s">
        <v>1314</v>
      </c>
      <c r="K1075" s="666">
        <v>26.05</v>
      </c>
      <c r="L1075" s="483">
        <v>1</v>
      </c>
      <c r="M1075" s="483">
        <v>1</v>
      </c>
      <c r="N1075" s="667"/>
      <c r="O1075" s="667"/>
      <c r="P1075" s="670">
        <v>104</v>
      </c>
      <c r="Q1075" s="670"/>
      <c r="R1075" s="161"/>
      <c r="S1075" s="161"/>
      <c r="T1075" s="162" t="e">
        <f t="shared" si="362"/>
        <v>#DIV/0!</v>
      </c>
      <c r="U1075" s="162">
        <f t="shared" si="363"/>
        <v>0</v>
      </c>
      <c r="V1075" s="162">
        <f t="shared" si="364"/>
        <v>0</v>
      </c>
      <c r="W1075" s="162">
        <f t="shared" si="365"/>
        <v>0</v>
      </c>
      <c r="X1075" s="163">
        <f>IF(P1075="nio",0,IF(P1075&gt;0,VLOOKUP(I1075,'3-Productie normen'!A:N,VLOOKUP(P1075,'3-Productie normen'!Q:R,2,FALSE),FALSE)))</f>
        <v>0</v>
      </c>
      <c r="Y1075" s="163">
        <f t="shared" si="366"/>
        <v>0</v>
      </c>
      <c r="Z1075" s="163">
        <f t="shared" si="367"/>
        <v>0</v>
      </c>
      <c r="AA1075" s="163">
        <f t="shared" si="368"/>
        <v>0</v>
      </c>
      <c r="AB1075" s="164" t="str">
        <f>VLOOKUP(I1075,'3-Productie normen'!A:N,10,FALSE)</f>
        <v>B</v>
      </c>
      <c r="AC1075" s="164"/>
      <c r="AE1075" s="128">
        <f t="shared" si="369"/>
        <v>2709.2000000000003</v>
      </c>
    </row>
    <row r="1076" spans="1:31" ht="14.1" customHeight="1">
      <c r="A1076" s="145">
        <v>1078</v>
      </c>
      <c r="B1076" s="662" t="s">
        <v>1243</v>
      </c>
      <c r="C1076" s="663">
        <v>1</v>
      </c>
      <c r="D1076" s="664" t="s">
        <v>1150</v>
      </c>
      <c r="E1076" s="663" t="s">
        <v>806</v>
      </c>
      <c r="F1076" s="663" t="s">
        <v>815</v>
      </c>
      <c r="G1076" s="662">
        <v>40531012</v>
      </c>
      <c r="H1076" s="662" t="s">
        <v>829</v>
      </c>
      <c r="I1076" s="665" t="s">
        <v>749</v>
      </c>
      <c r="J1076" s="663" t="s">
        <v>1314</v>
      </c>
      <c r="K1076" s="666">
        <v>10.73</v>
      </c>
      <c r="L1076" s="483">
        <v>1</v>
      </c>
      <c r="M1076" s="483">
        <v>1</v>
      </c>
      <c r="N1076" s="667"/>
      <c r="O1076" s="667"/>
      <c r="P1076" s="670">
        <v>52</v>
      </c>
      <c r="Q1076" s="670"/>
      <c r="R1076" s="161"/>
      <c r="S1076" s="161"/>
      <c r="T1076" s="162" t="e">
        <f t="shared" si="362"/>
        <v>#DIV/0!</v>
      </c>
      <c r="U1076" s="162">
        <f t="shared" si="363"/>
        <v>0</v>
      </c>
      <c r="V1076" s="162">
        <f t="shared" si="364"/>
        <v>0</v>
      </c>
      <c r="W1076" s="162">
        <f t="shared" si="365"/>
        <v>0</v>
      </c>
      <c r="X1076" s="163">
        <f>IF(P1076="nio",0,IF(P1076&gt;0,VLOOKUP(I1076,'3-Productie normen'!A:N,VLOOKUP(P1076,'3-Productie normen'!Q:R,2,FALSE),FALSE)))</f>
        <v>0</v>
      </c>
      <c r="Y1076" s="163">
        <f t="shared" si="366"/>
        <v>0</v>
      </c>
      <c r="Z1076" s="163">
        <f t="shared" si="367"/>
        <v>0</v>
      </c>
      <c r="AA1076" s="163">
        <f t="shared" si="368"/>
        <v>0</v>
      </c>
      <c r="AB1076" s="164" t="str">
        <f>VLOOKUP(I1076,'3-Productie normen'!A:N,10,FALSE)</f>
        <v>V</v>
      </c>
      <c r="AC1076" s="164"/>
      <c r="AE1076" s="128">
        <f t="shared" si="369"/>
        <v>557.96</v>
      </c>
    </row>
    <row r="1077" spans="1:31" ht="14.1" customHeight="1">
      <c r="A1077" s="145">
        <v>1079</v>
      </c>
      <c r="B1077" s="662" t="s">
        <v>1243</v>
      </c>
      <c r="C1077" s="663">
        <v>1</v>
      </c>
      <c r="D1077" s="664" t="s">
        <v>1046</v>
      </c>
      <c r="E1077" s="663" t="s">
        <v>808</v>
      </c>
      <c r="F1077" s="663" t="s">
        <v>808</v>
      </c>
      <c r="G1077" s="662">
        <v>40531012</v>
      </c>
      <c r="H1077" s="662" t="s">
        <v>829</v>
      </c>
      <c r="I1077" s="665" t="s">
        <v>771</v>
      </c>
      <c r="J1077" s="663" t="s">
        <v>1314</v>
      </c>
      <c r="K1077" s="666">
        <v>29.79</v>
      </c>
      <c r="L1077" s="483">
        <v>1</v>
      </c>
      <c r="M1077" s="483">
        <v>1</v>
      </c>
      <c r="N1077" s="667"/>
      <c r="O1077" s="667"/>
      <c r="P1077" s="670">
        <v>104</v>
      </c>
      <c r="Q1077" s="670"/>
      <c r="R1077" s="161"/>
      <c r="S1077" s="161"/>
      <c r="T1077" s="162" t="e">
        <f t="shared" si="362"/>
        <v>#DIV/0!</v>
      </c>
      <c r="U1077" s="162">
        <f t="shared" si="363"/>
        <v>0</v>
      </c>
      <c r="V1077" s="162">
        <f t="shared" si="364"/>
        <v>0</v>
      </c>
      <c r="W1077" s="162">
        <f t="shared" si="365"/>
        <v>0</v>
      </c>
      <c r="X1077" s="163">
        <f>IF(P1077="nio",0,IF(P1077&gt;0,VLOOKUP(I1077,'3-Productie normen'!A:N,VLOOKUP(P1077,'3-Productie normen'!Q:R,2,FALSE),FALSE)))</f>
        <v>0</v>
      </c>
      <c r="Y1077" s="163">
        <f t="shared" si="366"/>
        <v>0</v>
      </c>
      <c r="Z1077" s="163">
        <f t="shared" si="367"/>
        <v>0</v>
      </c>
      <c r="AA1077" s="163">
        <f t="shared" si="368"/>
        <v>0</v>
      </c>
      <c r="AB1077" s="164" t="str">
        <f>VLOOKUP(I1077,'3-Productie normen'!A:N,10,FALSE)</f>
        <v>SP</v>
      </c>
      <c r="AC1077" s="164"/>
      <c r="AE1077" s="128">
        <f t="shared" si="369"/>
        <v>3098.16</v>
      </c>
    </row>
    <row r="1078" spans="1:31" ht="14.1" customHeight="1">
      <c r="A1078" s="145">
        <v>1080</v>
      </c>
      <c r="B1078" s="662" t="s">
        <v>1243</v>
      </c>
      <c r="C1078" s="663">
        <v>1</v>
      </c>
      <c r="D1078" s="664" t="s">
        <v>1047</v>
      </c>
      <c r="E1078" s="663" t="s">
        <v>826</v>
      </c>
      <c r="F1078" s="663" t="s">
        <v>827</v>
      </c>
      <c r="G1078" s="662">
        <v>1</v>
      </c>
      <c r="H1078" s="662" t="s">
        <v>828</v>
      </c>
      <c r="I1078" s="665" t="s">
        <v>1236</v>
      </c>
      <c r="J1078" s="663"/>
      <c r="K1078" s="666">
        <v>121.11</v>
      </c>
      <c r="L1078" s="483">
        <v>1</v>
      </c>
      <c r="M1078" s="483">
        <v>1</v>
      </c>
      <c r="N1078" s="667"/>
      <c r="O1078" s="667"/>
      <c r="P1078" s="670" t="s">
        <v>1235</v>
      </c>
      <c r="Q1078" s="670"/>
      <c r="R1078" s="161"/>
      <c r="S1078" s="161"/>
      <c r="T1078" s="162">
        <f t="shared" si="362"/>
        <v>0</v>
      </c>
      <c r="U1078" s="162">
        <f t="shared" si="363"/>
        <v>0</v>
      </c>
      <c r="V1078" s="162">
        <f t="shared" si="364"/>
        <v>0</v>
      </c>
      <c r="W1078" s="162">
        <f t="shared" si="365"/>
        <v>0</v>
      </c>
      <c r="X1078" s="163">
        <f>IF(P1078="nio",0,IF(P1078&gt;0,VLOOKUP(I1078,'3-Productie normen'!A:N,VLOOKUP(P1078,'3-Productie normen'!Q:R,2,FALSE),FALSE)))</f>
        <v>0</v>
      </c>
      <c r="Y1078" s="163">
        <f t="shared" si="366"/>
        <v>0</v>
      </c>
      <c r="Z1078" s="163">
        <f t="shared" si="367"/>
        <v>0</v>
      </c>
      <c r="AA1078" s="163">
        <f t="shared" si="368"/>
        <v>0</v>
      </c>
      <c r="AB1078" s="164" t="str">
        <f>VLOOKUP(I1078,'3-Productie normen'!A:N,10,FALSE)</f>
        <v>nvt</v>
      </c>
      <c r="AC1078" s="164"/>
      <c r="AE1078" s="128">
        <f t="shared" si="369"/>
        <v>0</v>
      </c>
    </row>
    <row r="1079" spans="1:31" ht="14.1" customHeight="1">
      <c r="A1079" s="145">
        <v>1081</v>
      </c>
      <c r="B1079" s="662" t="s">
        <v>1243</v>
      </c>
      <c r="C1079" s="663">
        <v>2</v>
      </c>
      <c r="D1079" s="664" t="s">
        <v>913</v>
      </c>
      <c r="E1079" s="663" t="s">
        <v>826</v>
      </c>
      <c r="F1079" s="663" t="s">
        <v>827</v>
      </c>
      <c r="G1079" s="662">
        <v>1</v>
      </c>
      <c r="H1079" s="662" t="s">
        <v>828</v>
      </c>
      <c r="I1079" s="665" t="s">
        <v>1236</v>
      </c>
      <c r="J1079" s="663" t="s">
        <v>992</v>
      </c>
      <c r="K1079" s="666">
        <v>47.35</v>
      </c>
      <c r="L1079" s="483">
        <v>1</v>
      </c>
      <c r="M1079" s="483">
        <v>1</v>
      </c>
      <c r="N1079" s="667"/>
      <c r="O1079" s="667"/>
      <c r="P1079" s="670" t="s">
        <v>1235</v>
      </c>
      <c r="Q1079" s="670"/>
      <c r="R1079" s="161"/>
      <c r="S1079" s="161"/>
      <c r="T1079" s="162">
        <f t="shared" si="362"/>
        <v>0</v>
      </c>
      <c r="U1079" s="162">
        <f t="shared" si="363"/>
        <v>0</v>
      </c>
      <c r="V1079" s="162">
        <f t="shared" si="364"/>
        <v>0</v>
      </c>
      <c r="W1079" s="162">
        <f t="shared" si="365"/>
        <v>0</v>
      </c>
      <c r="X1079" s="163">
        <f>IF(P1079="nio",0,IF(P1079&gt;0,VLOOKUP(I1079,'3-Productie normen'!A:N,VLOOKUP(P1079,'3-Productie normen'!Q:R,2,FALSE),FALSE)))</f>
        <v>0</v>
      </c>
      <c r="Y1079" s="163">
        <f t="shared" si="366"/>
        <v>0</v>
      </c>
      <c r="Z1079" s="163">
        <f t="shared" si="367"/>
        <v>0</v>
      </c>
      <c r="AA1079" s="163">
        <f t="shared" si="368"/>
        <v>0</v>
      </c>
      <c r="AB1079" s="164" t="str">
        <f>VLOOKUP(I1079,'3-Productie normen'!A:N,10,FALSE)</f>
        <v>nvt</v>
      </c>
      <c r="AC1079" s="164"/>
      <c r="AE1079" s="128">
        <f t="shared" si="369"/>
        <v>0</v>
      </c>
    </row>
    <row r="1080" spans="1:31" ht="14.1" customHeight="1">
      <c r="A1080" s="145">
        <v>1082</v>
      </c>
      <c r="B1080" s="662" t="s">
        <v>1243</v>
      </c>
      <c r="C1080" s="663">
        <v>2</v>
      </c>
      <c r="D1080" s="664" t="s">
        <v>1072</v>
      </c>
      <c r="E1080" s="663" t="s">
        <v>826</v>
      </c>
      <c r="F1080" s="663" t="s">
        <v>827</v>
      </c>
      <c r="G1080" s="662">
        <v>1</v>
      </c>
      <c r="H1080" s="662" t="s">
        <v>828</v>
      </c>
      <c r="I1080" s="665" t="s">
        <v>1236</v>
      </c>
      <c r="J1080" s="663" t="s">
        <v>992</v>
      </c>
      <c r="K1080" s="666">
        <v>18.239999999999998</v>
      </c>
      <c r="L1080" s="483">
        <v>1</v>
      </c>
      <c r="M1080" s="483">
        <v>1</v>
      </c>
      <c r="N1080" s="667"/>
      <c r="O1080" s="667"/>
      <c r="P1080" s="670" t="s">
        <v>1235</v>
      </c>
      <c r="Q1080" s="670"/>
      <c r="R1080" s="161"/>
      <c r="S1080" s="161"/>
      <c r="T1080" s="162">
        <f t="shared" si="362"/>
        <v>0</v>
      </c>
      <c r="U1080" s="162">
        <f t="shared" si="363"/>
        <v>0</v>
      </c>
      <c r="V1080" s="162">
        <f t="shared" si="364"/>
        <v>0</v>
      </c>
      <c r="W1080" s="162">
        <f t="shared" si="365"/>
        <v>0</v>
      </c>
      <c r="X1080" s="163">
        <f>IF(P1080="nio",0,IF(P1080&gt;0,VLOOKUP(I1080,'3-Productie normen'!A:N,VLOOKUP(P1080,'3-Productie normen'!Q:R,2,FALSE),FALSE)))</f>
        <v>0</v>
      </c>
      <c r="Y1080" s="163">
        <f t="shared" si="366"/>
        <v>0</v>
      </c>
      <c r="Z1080" s="163">
        <f t="shared" si="367"/>
        <v>0</v>
      </c>
      <c r="AA1080" s="163">
        <f t="shared" si="368"/>
        <v>0</v>
      </c>
      <c r="AB1080" s="164" t="str">
        <f>VLOOKUP(I1080,'3-Productie normen'!A:N,10,FALSE)</f>
        <v>nvt</v>
      </c>
      <c r="AC1080" s="164"/>
      <c r="AE1080" s="128">
        <f t="shared" si="369"/>
        <v>0</v>
      </c>
    </row>
    <row r="1081" spans="1:31" ht="14.1" customHeight="1">
      <c r="A1081" s="145">
        <v>1083</v>
      </c>
      <c r="B1081" s="662" t="s">
        <v>1243</v>
      </c>
      <c r="C1081" s="663">
        <v>2</v>
      </c>
      <c r="D1081" s="664" t="s">
        <v>1073</v>
      </c>
      <c r="E1081" s="663" t="s">
        <v>826</v>
      </c>
      <c r="F1081" s="663" t="s">
        <v>827</v>
      </c>
      <c r="G1081" s="662">
        <v>1</v>
      </c>
      <c r="H1081" s="662" t="s">
        <v>828</v>
      </c>
      <c r="I1081" s="665" t="s">
        <v>1236</v>
      </c>
      <c r="J1081" s="663"/>
      <c r="K1081" s="666">
        <v>121.37</v>
      </c>
      <c r="L1081" s="483">
        <v>1</v>
      </c>
      <c r="M1081" s="483">
        <v>1</v>
      </c>
      <c r="N1081" s="667"/>
      <c r="O1081" s="667"/>
      <c r="P1081" s="670" t="s">
        <v>1235</v>
      </c>
      <c r="Q1081" s="670"/>
      <c r="R1081" s="161"/>
      <c r="S1081" s="161"/>
      <c r="T1081" s="162">
        <f t="shared" si="362"/>
        <v>0</v>
      </c>
      <c r="U1081" s="162">
        <f t="shared" si="363"/>
        <v>0</v>
      </c>
      <c r="V1081" s="162">
        <f t="shared" si="364"/>
        <v>0</v>
      </c>
      <c r="W1081" s="162">
        <f t="shared" si="365"/>
        <v>0</v>
      </c>
      <c r="X1081" s="163">
        <f>IF(P1081="nio",0,IF(P1081&gt;0,VLOOKUP(I1081,'3-Productie normen'!A:N,VLOOKUP(P1081,'3-Productie normen'!Q:R,2,FALSE),FALSE)))</f>
        <v>0</v>
      </c>
      <c r="Y1081" s="163">
        <f t="shared" si="366"/>
        <v>0</v>
      </c>
      <c r="Z1081" s="163">
        <f t="shared" si="367"/>
        <v>0</v>
      </c>
      <c r="AA1081" s="163">
        <f t="shared" si="368"/>
        <v>0</v>
      </c>
      <c r="AB1081" s="164" t="str">
        <f>VLOOKUP(I1081,'3-Productie normen'!A:N,10,FALSE)</f>
        <v>nvt</v>
      </c>
      <c r="AC1081" s="164"/>
      <c r="AE1081" s="128">
        <f t="shared" si="369"/>
        <v>0</v>
      </c>
    </row>
    <row r="1082" spans="1:31" ht="14.1" customHeight="1">
      <c r="A1082" s="145">
        <v>1084</v>
      </c>
      <c r="B1082" s="662" t="s">
        <v>1244</v>
      </c>
      <c r="C1082" s="663"/>
      <c r="D1082" s="664"/>
      <c r="E1082" s="663"/>
      <c r="F1082" s="663" t="s">
        <v>1255</v>
      </c>
      <c r="G1082" s="662"/>
      <c r="H1082" s="662"/>
      <c r="I1082" s="665" t="s">
        <v>1256</v>
      </c>
      <c r="J1082" s="663" t="s">
        <v>1257</v>
      </c>
      <c r="K1082" s="666">
        <v>15</v>
      </c>
      <c r="L1082" s="483">
        <v>1</v>
      </c>
      <c r="M1082" s="483">
        <v>1</v>
      </c>
      <c r="N1082" s="667"/>
      <c r="O1082" s="667"/>
      <c r="P1082" s="670">
        <v>52</v>
      </c>
      <c r="Q1082" s="670"/>
      <c r="R1082" s="161"/>
      <c r="S1082" s="161"/>
      <c r="T1082" s="162" t="e">
        <f t="shared" si="362"/>
        <v>#DIV/0!</v>
      </c>
      <c r="U1082" s="162">
        <f t="shared" si="363"/>
        <v>0</v>
      </c>
      <c r="V1082" s="162">
        <f t="shared" si="364"/>
        <v>0</v>
      </c>
      <c r="W1082" s="162">
        <f t="shared" si="365"/>
        <v>0</v>
      </c>
      <c r="X1082" s="163">
        <f>IF(P1082="nio",0,IF(P1082&gt;0,VLOOKUP(I1082,'3-Productie normen'!A:N,VLOOKUP(P1082,'3-Productie normen'!Q:R,2,FALSE),FALSE)))</f>
        <v>0</v>
      </c>
      <c r="Y1082" s="163">
        <f t="shared" si="366"/>
        <v>0</v>
      </c>
      <c r="Z1082" s="163">
        <f t="shared" si="367"/>
        <v>0</v>
      </c>
      <c r="AA1082" s="163">
        <f t="shared" si="368"/>
        <v>0</v>
      </c>
      <c r="AB1082" s="164" t="str">
        <f>VLOOKUP(I1082,'3-Productie normen'!A:N,10,FALSE)</f>
        <v>V</v>
      </c>
      <c r="AC1082" s="164"/>
      <c r="AE1082" s="128">
        <f t="shared" si="369"/>
        <v>780</v>
      </c>
    </row>
    <row r="1083" spans="1:31" ht="14.1" customHeight="1">
      <c r="A1083" s="145">
        <v>1085</v>
      </c>
      <c r="B1083" s="662" t="s">
        <v>1244</v>
      </c>
      <c r="C1083" s="663">
        <v>0</v>
      </c>
      <c r="D1083" s="664" t="s">
        <v>742</v>
      </c>
      <c r="E1083" s="663" t="s">
        <v>315</v>
      </c>
      <c r="F1083" s="663" t="s">
        <v>315</v>
      </c>
      <c r="G1083" s="662">
        <v>40531042</v>
      </c>
      <c r="H1083" s="662" t="s">
        <v>817</v>
      </c>
      <c r="I1083" s="665" t="s">
        <v>769</v>
      </c>
      <c r="J1083" s="663" t="s">
        <v>1314</v>
      </c>
      <c r="K1083" s="666">
        <v>39.43</v>
      </c>
      <c r="L1083" s="483">
        <v>1</v>
      </c>
      <c r="M1083" s="483">
        <v>1</v>
      </c>
      <c r="N1083" s="667"/>
      <c r="O1083" s="667"/>
      <c r="P1083" s="670">
        <v>104</v>
      </c>
      <c r="Q1083" s="670"/>
      <c r="R1083" s="161"/>
      <c r="S1083" s="161"/>
      <c r="T1083" s="162" t="e">
        <f t="shared" si="362"/>
        <v>#DIV/0!</v>
      </c>
      <c r="U1083" s="162">
        <f t="shared" si="363"/>
        <v>0</v>
      </c>
      <c r="V1083" s="162">
        <f t="shared" si="364"/>
        <v>0</v>
      </c>
      <c r="W1083" s="162">
        <f t="shared" si="365"/>
        <v>0</v>
      </c>
      <c r="X1083" s="163">
        <f>IF(P1083="nio",0,IF(P1083&gt;0,VLOOKUP(I1083,'3-Productie normen'!A:N,VLOOKUP(P1083,'3-Productie normen'!Q:R,2,FALSE),FALSE)))</f>
        <v>0</v>
      </c>
      <c r="Y1083" s="163">
        <f t="shared" si="366"/>
        <v>0</v>
      </c>
      <c r="Z1083" s="163">
        <f t="shared" si="367"/>
        <v>0</v>
      </c>
      <c r="AA1083" s="163">
        <f t="shared" si="368"/>
        <v>0</v>
      </c>
      <c r="AB1083" s="164" t="str">
        <f>VLOOKUP(I1083,'3-Productie normen'!A:N,10,FALSE)</f>
        <v>B</v>
      </c>
      <c r="AC1083" s="164"/>
      <c r="AE1083" s="128">
        <f t="shared" si="369"/>
        <v>4100.72</v>
      </c>
    </row>
    <row r="1084" spans="1:31" ht="14.1" customHeight="1">
      <c r="A1084" s="145">
        <v>1086</v>
      </c>
      <c r="B1084" s="662" t="s">
        <v>1244</v>
      </c>
      <c r="C1084" s="663">
        <v>0</v>
      </c>
      <c r="D1084" s="664" t="s">
        <v>762</v>
      </c>
      <c r="E1084" s="663" t="s">
        <v>315</v>
      </c>
      <c r="F1084" s="663" t="s">
        <v>315</v>
      </c>
      <c r="G1084" s="662">
        <v>40531042</v>
      </c>
      <c r="H1084" s="662" t="s">
        <v>817</v>
      </c>
      <c r="I1084" s="665" t="s">
        <v>769</v>
      </c>
      <c r="J1084" s="663" t="s">
        <v>1314</v>
      </c>
      <c r="K1084" s="666">
        <v>18.07</v>
      </c>
      <c r="L1084" s="483">
        <v>1</v>
      </c>
      <c r="M1084" s="483">
        <v>1</v>
      </c>
      <c r="N1084" s="667"/>
      <c r="O1084" s="667"/>
      <c r="P1084" s="670">
        <v>104</v>
      </c>
      <c r="Q1084" s="670"/>
      <c r="R1084" s="161"/>
      <c r="S1084" s="161"/>
      <c r="T1084" s="162" t="e">
        <f t="shared" si="362"/>
        <v>#DIV/0!</v>
      </c>
      <c r="U1084" s="162">
        <f t="shared" si="363"/>
        <v>0</v>
      </c>
      <c r="V1084" s="162">
        <f t="shared" si="364"/>
        <v>0</v>
      </c>
      <c r="W1084" s="162">
        <f t="shared" si="365"/>
        <v>0</v>
      </c>
      <c r="X1084" s="163">
        <f>IF(P1084="nio",0,IF(P1084&gt;0,VLOOKUP(I1084,'3-Productie normen'!A:N,VLOOKUP(P1084,'3-Productie normen'!Q:R,2,FALSE),FALSE)))</f>
        <v>0</v>
      </c>
      <c r="Y1084" s="163">
        <f t="shared" si="366"/>
        <v>0</v>
      </c>
      <c r="Z1084" s="163">
        <f t="shared" si="367"/>
        <v>0</v>
      </c>
      <c r="AA1084" s="163">
        <f t="shared" si="368"/>
        <v>0</v>
      </c>
      <c r="AB1084" s="164" t="str">
        <f>VLOOKUP(I1084,'3-Productie normen'!A:N,10,FALSE)</f>
        <v>B</v>
      </c>
      <c r="AC1084" s="164"/>
      <c r="AE1084" s="128">
        <f t="shared" si="369"/>
        <v>1879.28</v>
      </c>
    </row>
    <row r="1085" spans="1:31" ht="14.1" customHeight="1">
      <c r="A1085" s="145">
        <v>1087</v>
      </c>
      <c r="B1085" s="662" t="s">
        <v>1244</v>
      </c>
      <c r="C1085" s="663">
        <v>0</v>
      </c>
      <c r="D1085" s="664" t="s">
        <v>737</v>
      </c>
      <c r="E1085" s="663" t="s">
        <v>826</v>
      </c>
      <c r="F1085" s="663" t="s">
        <v>865</v>
      </c>
      <c r="G1085" s="662">
        <v>1</v>
      </c>
      <c r="H1085" s="662" t="s">
        <v>828</v>
      </c>
      <c r="I1085" s="665" t="s">
        <v>773</v>
      </c>
      <c r="J1085" s="663" t="s">
        <v>1314</v>
      </c>
      <c r="K1085" s="666">
        <v>14.22</v>
      </c>
      <c r="L1085" s="483">
        <v>1</v>
      </c>
      <c r="M1085" s="483">
        <v>1</v>
      </c>
      <c r="N1085" s="667"/>
      <c r="O1085" s="667"/>
      <c r="P1085" s="670">
        <v>104</v>
      </c>
      <c r="Q1085" s="670"/>
      <c r="R1085" s="161"/>
      <c r="S1085" s="161"/>
      <c r="T1085" s="162" t="e">
        <f t="shared" si="362"/>
        <v>#DIV/0!</v>
      </c>
      <c r="U1085" s="162">
        <f t="shared" si="363"/>
        <v>0</v>
      </c>
      <c r="V1085" s="162">
        <f t="shared" si="364"/>
        <v>0</v>
      </c>
      <c r="W1085" s="162">
        <f t="shared" si="365"/>
        <v>0</v>
      </c>
      <c r="X1085" s="163">
        <f>IF(P1085="nio",0,IF(P1085&gt;0,VLOOKUP(I1085,'3-Productie normen'!A:N,VLOOKUP(P1085,'3-Productie normen'!Q:R,2,FALSE),FALSE)))</f>
        <v>0</v>
      </c>
      <c r="Y1085" s="163">
        <f t="shared" si="366"/>
        <v>0</v>
      </c>
      <c r="Z1085" s="163">
        <f t="shared" si="367"/>
        <v>0</v>
      </c>
      <c r="AA1085" s="163">
        <f t="shared" si="368"/>
        <v>0</v>
      </c>
      <c r="AB1085" s="164" t="str">
        <f>VLOOKUP(I1085,'3-Productie normen'!A:N,10,FALSE)</f>
        <v>V</v>
      </c>
      <c r="AC1085" s="164"/>
      <c r="AE1085" s="128">
        <f t="shared" si="369"/>
        <v>1478.88</v>
      </c>
    </row>
    <row r="1086" spans="1:31" ht="14.1" customHeight="1">
      <c r="A1086" s="145">
        <v>1088</v>
      </c>
      <c r="B1086" s="662" t="s">
        <v>1244</v>
      </c>
      <c r="C1086" s="663">
        <v>0</v>
      </c>
      <c r="D1086" s="664" t="s">
        <v>738</v>
      </c>
      <c r="E1086" s="663" t="s">
        <v>315</v>
      </c>
      <c r="F1086" s="663" t="s">
        <v>315</v>
      </c>
      <c r="G1086" s="662">
        <v>40531042</v>
      </c>
      <c r="H1086" s="662" t="s">
        <v>817</v>
      </c>
      <c r="I1086" s="665" t="s">
        <v>769</v>
      </c>
      <c r="J1086" s="663" t="s">
        <v>1314</v>
      </c>
      <c r="K1086" s="666">
        <v>18.07</v>
      </c>
      <c r="L1086" s="483">
        <v>1</v>
      </c>
      <c r="M1086" s="483">
        <v>1</v>
      </c>
      <c r="N1086" s="667"/>
      <c r="O1086" s="667"/>
      <c r="P1086" s="670">
        <v>104</v>
      </c>
      <c r="Q1086" s="670"/>
      <c r="R1086" s="161"/>
      <c r="S1086" s="161"/>
      <c r="T1086" s="162" t="e">
        <f t="shared" si="362"/>
        <v>#DIV/0!</v>
      </c>
      <c r="U1086" s="162">
        <f t="shared" si="363"/>
        <v>0</v>
      </c>
      <c r="V1086" s="162">
        <f t="shared" si="364"/>
        <v>0</v>
      </c>
      <c r="W1086" s="162">
        <f t="shared" si="365"/>
        <v>0</v>
      </c>
      <c r="X1086" s="163">
        <f>IF(P1086="nio",0,IF(P1086&gt;0,VLOOKUP(I1086,'3-Productie normen'!A:N,VLOOKUP(P1086,'3-Productie normen'!Q:R,2,FALSE),FALSE)))</f>
        <v>0</v>
      </c>
      <c r="Y1086" s="163">
        <f t="shared" si="366"/>
        <v>0</v>
      </c>
      <c r="Z1086" s="163">
        <f t="shared" si="367"/>
        <v>0</v>
      </c>
      <c r="AA1086" s="163">
        <f t="shared" si="368"/>
        <v>0</v>
      </c>
      <c r="AB1086" s="164" t="str">
        <f>VLOOKUP(I1086,'3-Productie normen'!A:N,10,FALSE)</f>
        <v>B</v>
      </c>
      <c r="AC1086" s="164"/>
      <c r="AE1086" s="128">
        <f t="shared" si="369"/>
        <v>1879.28</v>
      </c>
    </row>
    <row r="1087" spans="1:31" ht="14.1" customHeight="1">
      <c r="A1087" s="145">
        <v>1089</v>
      </c>
      <c r="B1087" s="662" t="s">
        <v>1244</v>
      </c>
      <c r="C1087" s="663">
        <v>0</v>
      </c>
      <c r="D1087" s="664" t="s">
        <v>743</v>
      </c>
      <c r="E1087" s="663" t="s">
        <v>315</v>
      </c>
      <c r="F1087" s="663" t="s">
        <v>315</v>
      </c>
      <c r="G1087" s="662">
        <v>40531042</v>
      </c>
      <c r="H1087" s="662" t="s">
        <v>817</v>
      </c>
      <c r="I1087" s="665" t="s">
        <v>769</v>
      </c>
      <c r="J1087" s="663" t="s">
        <v>1314</v>
      </c>
      <c r="K1087" s="666">
        <v>39.409999999999997</v>
      </c>
      <c r="L1087" s="483">
        <v>1</v>
      </c>
      <c r="M1087" s="483">
        <v>1</v>
      </c>
      <c r="N1087" s="667"/>
      <c r="O1087" s="667"/>
      <c r="P1087" s="670">
        <v>104</v>
      </c>
      <c r="Q1087" s="670"/>
      <c r="R1087" s="161"/>
      <c r="S1087" s="161"/>
      <c r="T1087" s="162" t="e">
        <f t="shared" si="362"/>
        <v>#DIV/0!</v>
      </c>
      <c r="U1087" s="162">
        <f t="shared" si="363"/>
        <v>0</v>
      </c>
      <c r="V1087" s="162">
        <f t="shared" si="364"/>
        <v>0</v>
      </c>
      <c r="W1087" s="162">
        <f t="shared" si="365"/>
        <v>0</v>
      </c>
      <c r="X1087" s="163">
        <f>IF(P1087="nio",0,IF(P1087&gt;0,VLOOKUP(I1087,'3-Productie normen'!A:N,VLOOKUP(P1087,'3-Productie normen'!Q:R,2,FALSE),FALSE)))</f>
        <v>0</v>
      </c>
      <c r="Y1087" s="163">
        <f t="shared" si="366"/>
        <v>0</v>
      </c>
      <c r="Z1087" s="163">
        <f t="shared" si="367"/>
        <v>0</v>
      </c>
      <c r="AA1087" s="163">
        <f t="shared" si="368"/>
        <v>0</v>
      </c>
      <c r="AB1087" s="164" t="str">
        <f>VLOOKUP(I1087,'3-Productie normen'!A:N,10,FALSE)</f>
        <v>B</v>
      </c>
      <c r="AC1087" s="164"/>
      <c r="AE1087" s="128">
        <f t="shared" si="369"/>
        <v>4098.6399999999994</v>
      </c>
    </row>
    <row r="1088" spans="1:31" ht="14.1" customHeight="1">
      <c r="A1088" s="145">
        <v>1090</v>
      </c>
      <c r="B1088" s="662" t="s">
        <v>1244</v>
      </c>
      <c r="C1088" s="663">
        <v>0</v>
      </c>
      <c r="D1088" s="664" t="s">
        <v>708</v>
      </c>
      <c r="E1088" s="663" t="s">
        <v>315</v>
      </c>
      <c r="F1088" s="663" t="s">
        <v>315</v>
      </c>
      <c r="G1088" s="662">
        <v>40531042</v>
      </c>
      <c r="H1088" s="662" t="s">
        <v>817</v>
      </c>
      <c r="I1088" s="665" t="s">
        <v>769</v>
      </c>
      <c r="J1088" s="663" t="s">
        <v>1314</v>
      </c>
      <c r="K1088" s="666">
        <v>17.34</v>
      </c>
      <c r="L1088" s="483">
        <v>1</v>
      </c>
      <c r="M1088" s="483">
        <v>1</v>
      </c>
      <c r="N1088" s="667"/>
      <c r="O1088" s="667"/>
      <c r="P1088" s="670">
        <v>104</v>
      </c>
      <c r="Q1088" s="670"/>
      <c r="R1088" s="161"/>
      <c r="S1088" s="161"/>
      <c r="T1088" s="162" t="e">
        <f t="shared" si="362"/>
        <v>#DIV/0!</v>
      </c>
      <c r="U1088" s="162">
        <f t="shared" si="363"/>
        <v>0</v>
      </c>
      <c r="V1088" s="162">
        <f t="shared" si="364"/>
        <v>0</v>
      </c>
      <c r="W1088" s="162">
        <f t="shared" si="365"/>
        <v>0</v>
      </c>
      <c r="X1088" s="163">
        <f>IF(P1088="nio",0,IF(P1088&gt;0,VLOOKUP(I1088,'3-Productie normen'!A:N,VLOOKUP(P1088,'3-Productie normen'!Q:R,2,FALSE),FALSE)))</f>
        <v>0</v>
      </c>
      <c r="Y1088" s="163">
        <f t="shared" si="366"/>
        <v>0</v>
      </c>
      <c r="Z1088" s="163">
        <f t="shared" si="367"/>
        <v>0</v>
      </c>
      <c r="AA1088" s="163">
        <f t="shared" si="368"/>
        <v>0</v>
      </c>
      <c r="AB1088" s="164" t="str">
        <f>VLOOKUP(I1088,'3-Productie normen'!A:N,10,FALSE)</f>
        <v>B</v>
      </c>
      <c r="AC1088" s="164"/>
      <c r="AE1088" s="128">
        <f t="shared" si="369"/>
        <v>1803.36</v>
      </c>
    </row>
    <row r="1089" spans="1:31" ht="14.1" customHeight="1">
      <c r="A1089" s="145">
        <v>1091</v>
      </c>
      <c r="B1089" s="662" t="s">
        <v>1244</v>
      </c>
      <c r="C1089" s="663">
        <v>0</v>
      </c>
      <c r="D1089" s="664" t="s">
        <v>1142</v>
      </c>
      <c r="E1089" s="663" t="s">
        <v>315</v>
      </c>
      <c r="F1089" s="663" t="s">
        <v>315</v>
      </c>
      <c r="G1089" s="662">
        <v>40531042</v>
      </c>
      <c r="H1089" s="662" t="s">
        <v>817</v>
      </c>
      <c r="I1089" s="665" t="s">
        <v>769</v>
      </c>
      <c r="J1089" s="663" t="s">
        <v>1314</v>
      </c>
      <c r="K1089" s="666">
        <v>17.579999999999998</v>
      </c>
      <c r="L1089" s="483">
        <v>1</v>
      </c>
      <c r="M1089" s="483">
        <v>1</v>
      </c>
      <c r="N1089" s="667"/>
      <c r="O1089" s="667"/>
      <c r="P1089" s="670">
        <v>104</v>
      </c>
      <c r="Q1089" s="670"/>
      <c r="R1089" s="161"/>
      <c r="S1089" s="161"/>
      <c r="T1089" s="162" t="e">
        <f t="shared" ref="T1089:T1154" si="370">IF(P1089="nio",0,IF(P1089&gt;0,P1089*K1089/X1089,0))*L1089</f>
        <v>#DIV/0!</v>
      </c>
      <c r="U1089" s="162">
        <f t="shared" ref="U1089:U1154" si="371">IF(Q1089&gt;0,Q1089*K1089/Y1089,0)*M1089</f>
        <v>0</v>
      </c>
      <c r="V1089" s="162">
        <f t="shared" ref="V1089:V1154" si="372">IF(R1089&gt;0,R1089*K1089/Z1089,0)*N1089</f>
        <v>0</v>
      </c>
      <c r="W1089" s="162">
        <f t="shared" ref="W1089:W1154" si="373">IF(S1089&gt;0,S1089*K1089/AA1089,0)*O1089</f>
        <v>0</v>
      </c>
      <c r="X1089" s="163">
        <f>IF(P1089="nio",0,IF(P1089&gt;0,VLOOKUP(I1089,'3-Productie normen'!A:N,VLOOKUP(P1089,'3-Productie normen'!Q:R,2,FALSE),FALSE)))</f>
        <v>0</v>
      </c>
      <c r="Y1089" s="163">
        <f t="shared" ref="Y1089:Y1154" si="374">IF(Q1089&gt;0,X1089*$Y$8,0)</f>
        <v>0</v>
      </c>
      <c r="Z1089" s="163">
        <f t="shared" ref="Z1089:Z1154" si="375">IF(R1089&gt;0,X1089*$Z$8,0)</f>
        <v>0</v>
      </c>
      <c r="AA1089" s="163">
        <f t="shared" ref="AA1089:AA1154" si="376">IF(S1089&gt;0,X1089*$AA$8,0)</f>
        <v>0</v>
      </c>
      <c r="AB1089" s="164" t="str">
        <f>VLOOKUP(I1089,'3-Productie normen'!A:N,10,FALSE)</f>
        <v>B</v>
      </c>
      <c r="AC1089" s="164"/>
      <c r="AE1089" s="128">
        <f t="shared" si="369"/>
        <v>1828.3199999999997</v>
      </c>
    </row>
    <row r="1090" spans="1:31" ht="14.1" customHeight="1">
      <c r="A1090" s="145">
        <v>1092</v>
      </c>
      <c r="B1090" s="662" t="s">
        <v>1244</v>
      </c>
      <c r="C1090" s="663">
        <v>0</v>
      </c>
      <c r="D1090" s="664" t="s">
        <v>1018</v>
      </c>
      <c r="E1090" s="663" t="s">
        <v>315</v>
      </c>
      <c r="F1090" s="663" t="s">
        <v>315</v>
      </c>
      <c r="G1090" s="662">
        <v>40531042</v>
      </c>
      <c r="H1090" s="662" t="s">
        <v>817</v>
      </c>
      <c r="I1090" s="665" t="s">
        <v>769</v>
      </c>
      <c r="J1090" s="663" t="s">
        <v>1314</v>
      </c>
      <c r="K1090" s="666">
        <v>17.34</v>
      </c>
      <c r="L1090" s="483">
        <v>1</v>
      </c>
      <c r="M1090" s="483">
        <v>1</v>
      </c>
      <c r="N1090" s="667"/>
      <c r="O1090" s="667"/>
      <c r="P1090" s="670">
        <v>104</v>
      </c>
      <c r="Q1090" s="670"/>
      <c r="R1090" s="161"/>
      <c r="S1090" s="161"/>
      <c r="T1090" s="162" t="e">
        <f t="shared" si="370"/>
        <v>#DIV/0!</v>
      </c>
      <c r="U1090" s="162">
        <f t="shared" si="371"/>
        <v>0</v>
      </c>
      <c r="V1090" s="162">
        <f t="shared" si="372"/>
        <v>0</v>
      </c>
      <c r="W1090" s="162">
        <f t="shared" si="373"/>
        <v>0</v>
      </c>
      <c r="X1090" s="163">
        <f>IF(P1090="nio",0,IF(P1090&gt;0,VLOOKUP(I1090,'3-Productie normen'!A:N,VLOOKUP(P1090,'3-Productie normen'!Q:R,2,FALSE),FALSE)))</f>
        <v>0</v>
      </c>
      <c r="Y1090" s="163">
        <f t="shared" si="374"/>
        <v>0</v>
      </c>
      <c r="Z1090" s="163">
        <f t="shared" si="375"/>
        <v>0</v>
      </c>
      <c r="AA1090" s="163">
        <f t="shared" si="376"/>
        <v>0</v>
      </c>
      <c r="AB1090" s="164" t="str">
        <f>VLOOKUP(I1090,'3-Productie normen'!A:N,10,FALSE)</f>
        <v>B</v>
      </c>
      <c r="AC1090" s="164"/>
      <c r="AE1090" s="128">
        <f t="shared" ref="AE1090:AE1155" si="377">SUM(P1090:S1090)*K1090</f>
        <v>1803.36</v>
      </c>
    </row>
    <row r="1091" spans="1:31" ht="14.1" customHeight="1">
      <c r="A1091" s="145">
        <v>1093</v>
      </c>
      <c r="B1091" s="662" t="s">
        <v>1244</v>
      </c>
      <c r="C1091" s="663">
        <v>0</v>
      </c>
      <c r="D1091" s="664" t="s">
        <v>732</v>
      </c>
      <c r="E1091" s="663" t="s">
        <v>315</v>
      </c>
      <c r="F1091" s="663" t="s">
        <v>315</v>
      </c>
      <c r="G1091" s="662">
        <v>40531042</v>
      </c>
      <c r="H1091" s="662" t="s">
        <v>817</v>
      </c>
      <c r="I1091" s="665" t="s">
        <v>769</v>
      </c>
      <c r="J1091" s="663" t="s">
        <v>1314</v>
      </c>
      <c r="K1091" s="666">
        <v>22.04</v>
      </c>
      <c r="L1091" s="483">
        <v>1</v>
      </c>
      <c r="M1091" s="483">
        <v>1</v>
      </c>
      <c r="N1091" s="667"/>
      <c r="O1091" s="667"/>
      <c r="P1091" s="670">
        <v>104</v>
      </c>
      <c r="Q1091" s="670"/>
      <c r="R1091" s="161"/>
      <c r="S1091" s="161"/>
      <c r="T1091" s="162" t="e">
        <f t="shared" si="370"/>
        <v>#DIV/0!</v>
      </c>
      <c r="U1091" s="162">
        <f t="shared" si="371"/>
        <v>0</v>
      </c>
      <c r="V1091" s="162">
        <f t="shared" si="372"/>
        <v>0</v>
      </c>
      <c r="W1091" s="162">
        <f t="shared" si="373"/>
        <v>0</v>
      </c>
      <c r="X1091" s="163">
        <f>IF(P1091="nio",0,IF(P1091&gt;0,VLOOKUP(I1091,'3-Productie normen'!A:N,VLOOKUP(P1091,'3-Productie normen'!Q:R,2,FALSE),FALSE)))</f>
        <v>0</v>
      </c>
      <c r="Y1091" s="163">
        <f t="shared" si="374"/>
        <v>0</v>
      </c>
      <c r="Z1091" s="163">
        <f t="shared" si="375"/>
        <v>0</v>
      </c>
      <c r="AA1091" s="163">
        <f t="shared" si="376"/>
        <v>0</v>
      </c>
      <c r="AB1091" s="164" t="str">
        <f>VLOOKUP(I1091,'3-Productie normen'!A:N,10,FALSE)</f>
        <v>B</v>
      </c>
      <c r="AC1091" s="164"/>
      <c r="AE1091" s="128">
        <f t="shared" si="377"/>
        <v>2292.16</v>
      </c>
    </row>
    <row r="1092" spans="1:31" ht="14.1" customHeight="1">
      <c r="A1092" s="145">
        <v>1094</v>
      </c>
      <c r="B1092" s="662" t="s">
        <v>1244</v>
      </c>
      <c r="C1092" s="663">
        <v>0</v>
      </c>
      <c r="D1092" s="664" t="s">
        <v>1021</v>
      </c>
      <c r="E1092" s="663" t="s">
        <v>315</v>
      </c>
      <c r="F1092" s="663" t="s">
        <v>1019</v>
      </c>
      <c r="G1092" s="662">
        <v>2140861</v>
      </c>
      <c r="H1092" s="662" t="s">
        <v>1020</v>
      </c>
      <c r="I1092" s="665" t="s">
        <v>774</v>
      </c>
      <c r="J1092" s="663" t="s">
        <v>1314</v>
      </c>
      <c r="K1092" s="666">
        <v>16.809999999999999</v>
      </c>
      <c r="L1092" s="483">
        <v>1</v>
      </c>
      <c r="M1092" s="483">
        <v>1</v>
      </c>
      <c r="N1092" s="667"/>
      <c r="O1092" s="667"/>
      <c r="P1092" s="670">
        <v>255</v>
      </c>
      <c r="Q1092" s="670"/>
      <c r="R1092" s="161"/>
      <c r="S1092" s="161"/>
      <c r="T1092" s="162" t="e">
        <f t="shared" si="370"/>
        <v>#DIV/0!</v>
      </c>
      <c r="U1092" s="162">
        <f t="shared" si="371"/>
        <v>0</v>
      </c>
      <c r="V1092" s="162">
        <f t="shared" si="372"/>
        <v>0</v>
      </c>
      <c r="W1092" s="162">
        <f t="shared" si="373"/>
        <v>0</v>
      </c>
      <c r="X1092" s="163">
        <f>IF(P1092="nio",0,IF(P1092&gt;0,VLOOKUP(I1092,'3-Productie normen'!A:N,VLOOKUP(P1092,'3-Productie normen'!Q:R,2,FALSE),FALSE)))</f>
        <v>0</v>
      </c>
      <c r="Y1092" s="163">
        <f t="shared" si="374"/>
        <v>0</v>
      </c>
      <c r="Z1092" s="163">
        <f t="shared" si="375"/>
        <v>0</v>
      </c>
      <c r="AA1092" s="163">
        <f t="shared" si="376"/>
        <v>0</v>
      </c>
      <c r="AB1092" s="164" t="str">
        <f>VLOOKUP(I1092,'3-Productie normen'!A:N,10,FALSE)</f>
        <v>B</v>
      </c>
      <c r="AC1092" s="164"/>
      <c r="AE1092" s="128">
        <f t="shared" si="377"/>
        <v>4286.5499999999993</v>
      </c>
    </row>
    <row r="1093" spans="1:31" ht="14.1" customHeight="1">
      <c r="A1093" s="145">
        <v>1095</v>
      </c>
      <c r="B1093" s="662" t="s">
        <v>1244</v>
      </c>
      <c r="C1093" s="663">
        <v>0</v>
      </c>
      <c r="D1093" s="664" t="s">
        <v>857</v>
      </c>
      <c r="E1093" s="663" t="s">
        <v>315</v>
      </c>
      <c r="F1093" s="663" t="s">
        <v>315</v>
      </c>
      <c r="G1093" s="662">
        <v>40531042</v>
      </c>
      <c r="H1093" s="662" t="s">
        <v>817</v>
      </c>
      <c r="I1093" s="665" t="s">
        <v>769</v>
      </c>
      <c r="J1093" s="663" t="s">
        <v>1314</v>
      </c>
      <c r="K1093" s="666">
        <v>16.649999999999999</v>
      </c>
      <c r="L1093" s="483">
        <v>1</v>
      </c>
      <c r="M1093" s="483">
        <v>1</v>
      </c>
      <c r="N1093" s="667"/>
      <c r="O1093" s="667"/>
      <c r="P1093" s="670">
        <v>104</v>
      </c>
      <c r="Q1093" s="670"/>
      <c r="R1093" s="161"/>
      <c r="S1093" s="161"/>
      <c r="T1093" s="162" t="e">
        <f t="shared" si="370"/>
        <v>#DIV/0!</v>
      </c>
      <c r="U1093" s="162">
        <f t="shared" si="371"/>
        <v>0</v>
      </c>
      <c r="V1093" s="162">
        <f t="shared" si="372"/>
        <v>0</v>
      </c>
      <c r="W1093" s="162">
        <f t="shared" si="373"/>
        <v>0</v>
      </c>
      <c r="X1093" s="163">
        <f>IF(P1093="nio",0,IF(P1093&gt;0,VLOOKUP(I1093,'3-Productie normen'!A:N,VLOOKUP(P1093,'3-Productie normen'!Q:R,2,FALSE),FALSE)))</f>
        <v>0</v>
      </c>
      <c r="Y1093" s="163">
        <f t="shared" si="374"/>
        <v>0</v>
      </c>
      <c r="Z1093" s="163">
        <f t="shared" si="375"/>
        <v>0</v>
      </c>
      <c r="AA1093" s="163">
        <f t="shared" si="376"/>
        <v>0</v>
      </c>
      <c r="AB1093" s="164" t="str">
        <f>VLOOKUP(I1093,'3-Productie normen'!A:N,10,FALSE)</f>
        <v>B</v>
      </c>
      <c r="AC1093" s="164"/>
      <c r="AE1093" s="128">
        <f t="shared" si="377"/>
        <v>1731.6</v>
      </c>
    </row>
    <row r="1094" spans="1:31" ht="14.1" customHeight="1">
      <c r="A1094" s="145">
        <v>1096</v>
      </c>
      <c r="B1094" s="662" t="s">
        <v>1244</v>
      </c>
      <c r="C1094" s="663">
        <v>0</v>
      </c>
      <c r="D1094" s="664" t="s">
        <v>859</v>
      </c>
      <c r="E1094" s="663" t="s">
        <v>806</v>
      </c>
      <c r="F1094" s="663" t="s">
        <v>307</v>
      </c>
      <c r="G1094" s="662">
        <v>2</v>
      </c>
      <c r="H1094" s="662" t="s">
        <v>807</v>
      </c>
      <c r="I1094" s="665" t="s">
        <v>105</v>
      </c>
      <c r="J1094" s="663" t="s">
        <v>529</v>
      </c>
      <c r="K1094" s="666">
        <v>13.27</v>
      </c>
      <c r="L1094" s="483">
        <v>1</v>
      </c>
      <c r="M1094" s="483">
        <v>1</v>
      </c>
      <c r="N1094" s="667"/>
      <c r="O1094" s="667"/>
      <c r="P1094" s="670">
        <v>156</v>
      </c>
      <c r="Q1094" s="670"/>
      <c r="R1094" s="161"/>
      <c r="S1094" s="161"/>
      <c r="T1094" s="162" t="e">
        <f t="shared" si="370"/>
        <v>#DIV/0!</v>
      </c>
      <c r="U1094" s="162">
        <f t="shared" si="371"/>
        <v>0</v>
      </c>
      <c r="V1094" s="162">
        <f t="shared" si="372"/>
        <v>0</v>
      </c>
      <c r="W1094" s="162">
        <f t="shared" si="373"/>
        <v>0</v>
      </c>
      <c r="X1094" s="163">
        <f>IF(P1094="nio",0,IF(P1094&gt;0,VLOOKUP(I1094,'3-Productie normen'!A:N,VLOOKUP(P1094,'3-Productie normen'!Q:R,2,FALSE),FALSE)))</f>
        <v>0</v>
      </c>
      <c r="Y1094" s="163">
        <f t="shared" si="374"/>
        <v>0</v>
      </c>
      <c r="Z1094" s="163">
        <f t="shared" si="375"/>
        <v>0</v>
      </c>
      <c r="AA1094" s="163">
        <f t="shared" si="376"/>
        <v>0</v>
      </c>
      <c r="AB1094" s="164" t="str">
        <f>VLOOKUP(I1094,'3-Productie normen'!A:N,10,FALSE)</f>
        <v>V</v>
      </c>
      <c r="AC1094" s="164"/>
      <c r="AE1094" s="128">
        <f t="shared" si="377"/>
        <v>2070.12</v>
      </c>
    </row>
    <row r="1095" spans="1:31" ht="14.1" customHeight="1">
      <c r="A1095" s="145">
        <v>1097</v>
      </c>
      <c r="B1095" s="662" t="s">
        <v>1244</v>
      </c>
      <c r="C1095" s="663">
        <v>0</v>
      </c>
      <c r="D1095" s="664" t="s">
        <v>860</v>
      </c>
      <c r="E1095" s="663" t="s">
        <v>315</v>
      </c>
      <c r="F1095" s="663" t="s">
        <v>315</v>
      </c>
      <c r="G1095" s="662">
        <v>40531042</v>
      </c>
      <c r="H1095" s="662" t="s">
        <v>817</v>
      </c>
      <c r="I1095" s="665" t="s">
        <v>769</v>
      </c>
      <c r="J1095" s="663" t="s">
        <v>1314</v>
      </c>
      <c r="K1095" s="666">
        <v>16.79</v>
      </c>
      <c r="L1095" s="483">
        <v>1</v>
      </c>
      <c r="M1095" s="483">
        <v>1</v>
      </c>
      <c r="N1095" s="667"/>
      <c r="O1095" s="667"/>
      <c r="P1095" s="670">
        <v>104</v>
      </c>
      <c r="Q1095" s="670"/>
      <c r="R1095" s="161"/>
      <c r="S1095" s="161"/>
      <c r="T1095" s="162" t="e">
        <f t="shared" si="370"/>
        <v>#DIV/0!</v>
      </c>
      <c r="U1095" s="162">
        <f t="shared" si="371"/>
        <v>0</v>
      </c>
      <c r="V1095" s="162">
        <f t="shared" si="372"/>
        <v>0</v>
      </c>
      <c r="W1095" s="162">
        <f t="shared" si="373"/>
        <v>0</v>
      </c>
      <c r="X1095" s="163">
        <f>IF(P1095="nio",0,IF(P1095&gt;0,VLOOKUP(I1095,'3-Productie normen'!A:N,VLOOKUP(P1095,'3-Productie normen'!Q:R,2,FALSE),FALSE)))</f>
        <v>0</v>
      </c>
      <c r="Y1095" s="163">
        <f t="shared" si="374"/>
        <v>0</v>
      </c>
      <c r="Z1095" s="163">
        <f t="shared" si="375"/>
        <v>0</v>
      </c>
      <c r="AA1095" s="163">
        <f t="shared" si="376"/>
        <v>0</v>
      </c>
      <c r="AB1095" s="164" t="str">
        <f>VLOOKUP(I1095,'3-Productie normen'!A:N,10,FALSE)</f>
        <v>B</v>
      </c>
      <c r="AC1095" s="164"/>
      <c r="AE1095" s="128">
        <f t="shared" si="377"/>
        <v>1746.1599999999999</v>
      </c>
    </row>
    <row r="1096" spans="1:31" ht="14.1" customHeight="1">
      <c r="A1096" s="145">
        <v>1098</v>
      </c>
      <c r="B1096" s="662" t="s">
        <v>1244</v>
      </c>
      <c r="C1096" s="663">
        <v>0</v>
      </c>
      <c r="D1096" s="664" t="s">
        <v>711</v>
      </c>
      <c r="E1096" s="663" t="s">
        <v>315</v>
      </c>
      <c r="F1096" s="663" t="s">
        <v>315</v>
      </c>
      <c r="G1096" s="662">
        <v>40531042</v>
      </c>
      <c r="H1096" s="662" t="s">
        <v>817</v>
      </c>
      <c r="I1096" s="665" t="s">
        <v>769</v>
      </c>
      <c r="J1096" s="663" t="s">
        <v>1314</v>
      </c>
      <c r="K1096" s="666">
        <v>39.409999999999997</v>
      </c>
      <c r="L1096" s="483">
        <v>1</v>
      </c>
      <c r="M1096" s="483">
        <v>1</v>
      </c>
      <c r="N1096" s="667"/>
      <c r="O1096" s="667"/>
      <c r="P1096" s="670">
        <v>104</v>
      </c>
      <c r="Q1096" s="670"/>
      <c r="R1096" s="161"/>
      <c r="S1096" s="161"/>
      <c r="T1096" s="162" t="e">
        <f t="shared" si="370"/>
        <v>#DIV/0!</v>
      </c>
      <c r="U1096" s="162">
        <f t="shared" si="371"/>
        <v>0</v>
      </c>
      <c r="V1096" s="162">
        <f t="shared" si="372"/>
        <v>0</v>
      </c>
      <c r="W1096" s="162">
        <f t="shared" si="373"/>
        <v>0</v>
      </c>
      <c r="X1096" s="163">
        <f>IF(P1096="nio",0,IF(P1096&gt;0,VLOOKUP(I1096,'3-Productie normen'!A:N,VLOOKUP(P1096,'3-Productie normen'!Q:R,2,FALSE),FALSE)))</f>
        <v>0</v>
      </c>
      <c r="Y1096" s="163">
        <f t="shared" si="374"/>
        <v>0</v>
      </c>
      <c r="Z1096" s="163">
        <f t="shared" si="375"/>
        <v>0</v>
      </c>
      <c r="AA1096" s="163">
        <f t="shared" si="376"/>
        <v>0</v>
      </c>
      <c r="AB1096" s="164" t="str">
        <f>VLOOKUP(I1096,'3-Productie normen'!A:N,10,FALSE)</f>
        <v>B</v>
      </c>
      <c r="AC1096" s="164"/>
      <c r="AE1096" s="128">
        <f t="shared" si="377"/>
        <v>4098.6399999999994</v>
      </c>
    </row>
    <row r="1097" spans="1:31" ht="14.1" customHeight="1">
      <c r="A1097" s="145">
        <v>1099</v>
      </c>
      <c r="B1097" s="662" t="s">
        <v>1244</v>
      </c>
      <c r="C1097" s="663">
        <v>0</v>
      </c>
      <c r="D1097" s="664" t="s">
        <v>733</v>
      </c>
      <c r="E1097" s="663" t="s">
        <v>315</v>
      </c>
      <c r="F1097" s="663" t="s">
        <v>315</v>
      </c>
      <c r="G1097" s="662">
        <v>40531042</v>
      </c>
      <c r="H1097" s="662" t="s">
        <v>817</v>
      </c>
      <c r="I1097" s="665" t="s">
        <v>769</v>
      </c>
      <c r="J1097" s="663" t="s">
        <v>1314</v>
      </c>
      <c r="K1097" s="666">
        <v>17.34</v>
      </c>
      <c r="L1097" s="483">
        <v>1</v>
      </c>
      <c r="M1097" s="483">
        <v>1</v>
      </c>
      <c r="N1097" s="667"/>
      <c r="O1097" s="667"/>
      <c r="P1097" s="670">
        <v>104</v>
      </c>
      <c r="Q1097" s="670"/>
      <c r="R1097" s="161"/>
      <c r="S1097" s="161"/>
      <c r="T1097" s="162" t="e">
        <f t="shared" si="370"/>
        <v>#DIV/0!</v>
      </c>
      <c r="U1097" s="162">
        <f t="shared" si="371"/>
        <v>0</v>
      </c>
      <c r="V1097" s="162">
        <f t="shared" si="372"/>
        <v>0</v>
      </c>
      <c r="W1097" s="162">
        <f t="shared" si="373"/>
        <v>0</v>
      </c>
      <c r="X1097" s="163">
        <f>IF(P1097="nio",0,IF(P1097&gt;0,VLOOKUP(I1097,'3-Productie normen'!A:N,VLOOKUP(P1097,'3-Productie normen'!Q:R,2,FALSE),FALSE)))</f>
        <v>0</v>
      </c>
      <c r="Y1097" s="163">
        <f t="shared" si="374"/>
        <v>0</v>
      </c>
      <c r="Z1097" s="163">
        <f t="shared" si="375"/>
        <v>0</v>
      </c>
      <c r="AA1097" s="163">
        <f t="shared" si="376"/>
        <v>0</v>
      </c>
      <c r="AB1097" s="164" t="str">
        <f>VLOOKUP(I1097,'3-Productie normen'!A:N,10,FALSE)</f>
        <v>B</v>
      </c>
      <c r="AC1097" s="164"/>
      <c r="AE1097" s="128">
        <f t="shared" si="377"/>
        <v>1803.36</v>
      </c>
    </row>
    <row r="1098" spans="1:31" ht="14.1" customHeight="1">
      <c r="A1098" s="145">
        <v>1100</v>
      </c>
      <c r="B1098" s="662" t="s">
        <v>1244</v>
      </c>
      <c r="C1098" s="663">
        <v>0</v>
      </c>
      <c r="D1098" s="664" t="s">
        <v>734</v>
      </c>
      <c r="E1098" s="663" t="s">
        <v>315</v>
      </c>
      <c r="F1098" s="663" t="s">
        <v>315</v>
      </c>
      <c r="G1098" s="662">
        <v>40531042</v>
      </c>
      <c r="H1098" s="662" t="s">
        <v>817</v>
      </c>
      <c r="I1098" s="665" t="s">
        <v>769</v>
      </c>
      <c r="J1098" s="663" t="s">
        <v>1314</v>
      </c>
      <c r="K1098" s="666">
        <v>17.579999999999998</v>
      </c>
      <c r="L1098" s="483">
        <v>1</v>
      </c>
      <c r="M1098" s="483">
        <v>1</v>
      </c>
      <c r="N1098" s="667"/>
      <c r="O1098" s="667"/>
      <c r="P1098" s="670">
        <v>104</v>
      </c>
      <c r="Q1098" s="670"/>
      <c r="R1098" s="161"/>
      <c r="S1098" s="161"/>
      <c r="T1098" s="162" t="e">
        <f t="shared" si="370"/>
        <v>#DIV/0!</v>
      </c>
      <c r="U1098" s="162">
        <f t="shared" si="371"/>
        <v>0</v>
      </c>
      <c r="V1098" s="162">
        <f t="shared" si="372"/>
        <v>0</v>
      </c>
      <c r="W1098" s="162">
        <f t="shared" si="373"/>
        <v>0</v>
      </c>
      <c r="X1098" s="163">
        <f>IF(P1098="nio",0,IF(P1098&gt;0,VLOOKUP(I1098,'3-Productie normen'!A:N,VLOOKUP(P1098,'3-Productie normen'!Q:R,2,FALSE),FALSE)))</f>
        <v>0</v>
      </c>
      <c r="Y1098" s="163">
        <f t="shared" si="374"/>
        <v>0</v>
      </c>
      <c r="Z1098" s="163">
        <f t="shared" si="375"/>
        <v>0</v>
      </c>
      <c r="AA1098" s="163">
        <f t="shared" si="376"/>
        <v>0</v>
      </c>
      <c r="AB1098" s="164" t="str">
        <f>VLOOKUP(I1098,'3-Productie normen'!A:N,10,FALSE)</f>
        <v>B</v>
      </c>
      <c r="AC1098" s="164"/>
      <c r="AE1098" s="128">
        <f t="shared" si="377"/>
        <v>1828.3199999999997</v>
      </c>
    </row>
    <row r="1099" spans="1:31" s="165" customFormat="1" ht="14.1" customHeight="1">
      <c r="A1099" s="145">
        <v>1101</v>
      </c>
      <c r="B1099" s="662" t="s">
        <v>1244</v>
      </c>
      <c r="C1099" s="625">
        <v>0</v>
      </c>
      <c r="D1099" s="536" t="s">
        <v>713</v>
      </c>
      <c r="E1099" s="159" t="s">
        <v>315</v>
      </c>
      <c r="F1099" s="159" t="s">
        <v>315</v>
      </c>
      <c r="G1099" s="159">
        <v>40531042</v>
      </c>
      <c r="H1099" s="159" t="s">
        <v>817</v>
      </c>
      <c r="I1099" s="159" t="s">
        <v>769</v>
      </c>
      <c r="J1099" s="160" t="s">
        <v>1314</v>
      </c>
      <c r="K1099" s="545">
        <v>17.34</v>
      </c>
      <c r="L1099" s="483">
        <v>1</v>
      </c>
      <c r="M1099" s="483">
        <v>1</v>
      </c>
      <c r="N1099" s="483"/>
      <c r="O1099" s="483"/>
      <c r="P1099" s="670">
        <v>104</v>
      </c>
      <c r="Q1099" s="670"/>
      <c r="R1099" s="161"/>
      <c r="S1099" s="161"/>
      <c r="T1099" s="162" t="e">
        <f t="shared" si="370"/>
        <v>#DIV/0!</v>
      </c>
      <c r="U1099" s="162">
        <f t="shared" si="371"/>
        <v>0</v>
      </c>
      <c r="V1099" s="162">
        <f t="shared" si="372"/>
        <v>0</v>
      </c>
      <c r="W1099" s="162">
        <f t="shared" si="373"/>
        <v>0</v>
      </c>
      <c r="X1099" s="163">
        <f>IF(P1099="nio",0,IF(P1099&gt;0,VLOOKUP(I1099,'3-Productie normen'!A:N,VLOOKUP(P1099,'3-Productie normen'!Q:R,2,FALSE),FALSE)))</f>
        <v>0</v>
      </c>
      <c r="Y1099" s="163">
        <f t="shared" si="374"/>
        <v>0</v>
      </c>
      <c r="Z1099" s="163">
        <f t="shared" si="375"/>
        <v>0</v>
      </c>
      <c r="AA1099" s="163">
        <f t="shared" si="376"/>
        <v>0</v>
      </c>
      <c r="AB1099" s="164" t="str">
        <f>VLOOKUP(I1099,'3-Productie normen'!A:N,10,FALSE)</f>
        <v>B</v>
      </c>
      <c r="AC1099" s="164"/>
      <c r="AD1099" s="4"/>
      <c r="AE1099" s="128">
        <f>SUM(P1099:S1099)*K1099</f>
        <v>1803.36</v>
      </c>
    </row>
    <row r="1100" spans="1:31" ht="14.1" customHeight="1">
      <c r="A1100" s="145">
        <v>1102</v>
      </c>
      <c r="B1100" s="662" t="s">
        <v>1244</v>
      </c>
      <c r="C1100" s="663">
        <v>0</v>
      </c>
      <c r="D1100" s="664" t="s">
        <v>716</v>
      </c>
      <c r="E1100" s="663" t="s">
        <v>315</v>
      </c>
      <c r="F1100" s="663" t="s">
        <v>1019</v>
      </c>
      <c r="G1100" s="662">
        <v>2140861</v>
      </c>
      <c r="H1100" s="662" t="s">
        <v>1020</v>
      </c>
      <c r="I1100" s="665" t="s">
        <v>774</v>
      </c>
      <c r="J1100" s="663" t="s">
        <v>1314</v>
      </c>
      <c r="K1100" s="666">
        <v>24.66</v>
      </c>
      <c r="L1100" s="483">
        <v>1</v>
      </c>
      <c r="M1100" s="483">
        <v>1</v>
      </c>
      <c r="N1100" s="667"/>
      <c r="O1100" s="667"/>
      <c r="P1100" s="670">
        <v>255</v>
      </c>
      <c r="Q1100" s="670"/>
      <c r="R1100" s="161"/>
      <c r="S1100" s="161"/>
      <c r="T1100" s="162" t="e">
        <f t="shared" si="370"/>
        <v>#DIV/0!</v>
      </c>
      <c r="U1100" s="162">
        <f t="shared" si="371"/>
        <v>0</v>
      </c>
      <c r="V1100" s="162">
        <f t="shared" si="372"/>
        <v>0</v>
      </c>
      <c r="W1100" s="162">
        <f t="shared" si="373"/>
        <v>0</v>
      </c>
      <c r="X1100" s="163">
        <f>IF(P1100="nio",0,IF(P1100&gt;0,VLOOKUP(I1100,'3-Productie normen'!A:N,VLOOKUP(P1100,'3-Productie normen'!Q:R,2,FALSE),FALSE)))</f>
        <v>0</v>
      </c>
      <c r="Y1100" s="163">
        <f t="shared" si="374"/>
        <v>0</v>
      </c>
      <c r="Z1100" s="163">
        <f t="shared" si="375"/>
        <v>0</v>
      </c>
      <c r="AA1100" s="163">
        <f t="shared" si="376"/>
        <v>0</v>
      </c>
      <c r="AB1100" s="164" t="str">
        <f>VLOOKUP(I1100,'3-Productie normen'!A:N,10,FALSE)</f>
        <v>B</v>
      </c>
      <c r="AC1100" s="164"/>
      <c r="AE1100" s="128">
        <f t="shared" si="377"/>
        <v>6288.3</v>
      </c>
    </row>
    <row r="1101" spans="1:31" ht="14.1" customHeight="1">
      <c r="A1101" s="145">
        <v>1103</v>
      </c>
      <c r="B1101" s="662" t="s">
        <v>1244</v>
      </c>
      <c r="C1101" s="663">
        <v>0</v>
      </c>
      <c r="D1101" s="664" t="s">
        <v>736</v>
      </c>
      <c r="E1101" s="663" t="s">
        <v>826</v>
      </c>
      <c r="F1101" s="663" t="s">
        <v>865</v>
      </c>
      <c r="G1101" s="662">
        <v>1</v>
      </c>
      <c r="H1101" s="662" t="s">
        <v>828</v>
      </c>
      <c r="I1101" s="665" t="s">
        <v>773</v>
      </c>
      <c r="J1101" s="663" t="s">
        <v>1314</v>
      </c>
      <c r="K1101" s="666">
        <v>37.39</v>
      </c>
      <c r="L1101" s="483">
        <v>1</v>
      </c>
      <c r="M1101" s="483">
        <v>1</v>
      </c>
      <c r="N1101" s="667"/>
      <c r="O1101" s="667"/>
      <c r="P1101" s="670">
        <v>255</v>
      </c>
      <c r="Q1101" s="670"/>
      <c r="R1101" s="161"/>
      <c r="S1101" s="161"/>
      <c r="T1101" s="162" t="e">
        <f t="shared" si="370"/>
        <v>#DIV/0!</v>
      </c>
      <c r="U1101" s="162">
        <f t="shared" si="371"/>
        <v>0</v>
      </c>
      <c r="V1101" s="162">
        <f t="shared" si="372"/>
        <v>0</v>
      </c>
      <c r="W1101" s="162">
        <f t="shared" si="373"/>
        <v>0</v>
      </c>
      <c r="X1101" s="163">
        <f>IF(P1101="nio",0,IF(P1101&gt;0,VLOOKUP(I1101,'3-Productie normen'!A:N,VLOOKUP(P1101,'3-Productie normen'!Q:R,2,FALSE),FALSE)))</f>
        <v>0</v>
      </c>
      <c r="Y1101" s="163">
        <f t="shared" si="374"/>
        <v>0</v>
      </c>
      <c r="Z1101" s="163">
        <f t="shared" si="375"/>
        <v>0</v>
      </c>
      <c r="AA1101" s="163">
        <f t="shared" si="376"/>
        <v>0</v>
      </c>
      <c r="AB1101" s="164" t="str">
        <f>VLOOKUP(I1101,'3-Productie normen'!A:N,10,FALSE)</f>
        <v>V</v>
      </c>
      <c r="AC1101" s="164"/>
      <c r="AE1101" s="128">
        <f t="shared" si="377"/>
        <v>9534.4500000000007</v>
      </c>
    </row>
    <row r="1102" spans="1:31" ht="14.1" customHeight="1">
      <c r="A1102" s="145">
        <v>1104</v>
      </c>
      <c r="B1102" s="662" t="s">
        <v>1244</v>
      </c>
      <c r="C1102" s="663">
        <v>0</v>
      </c>
      <c r="D1102" s="664" t="s">
        <v>1151</v>
      </c>
      <c r="E1102" s="663" t="s">
        <v>806</v>
      </c>
      <c r="F1102" s="663" t="s">
        <v>815</v>
      </c>
      <c r="G1102" s="662">
        <v>2</v>
      </c>
      <c r="H1102" s="662" t="s">
        <v>807</v>
      </c>
      <c r="I1102" s="665" t="s">
        <v>749</v>
      </c>
      <c r="J1102" s="663" t="s">
        <v>1314</v>
      </c>
      <c r="K1102" s="666">
        <v>35.06</v>
      </c>
      <c r="L1102" s="483">
        <v>1</v>
      </c>
      <c r="M1102" s="483">
        <v>1</v>
      </c>
      <c r="N1102" s="667"/>
      <c r="O1102" s="667"/>
      <c r="P1102" s="670">
        <v>52</v>
      </c>
      <c r="Q1102" s="670"/>
      <c r="R1102" s="161"/>
      <c r="S1102" s="161"/>
      <c r="T1102" s="162" t="e">
        <f t="shared" si="370"/>
        <v>#DIV/0!</v>
      </c>
      <c r="U1102" s="162">
        <f t="shared" si="371"/>
        <v>0</v>
      </c>
      <c r="V1102" s="162">
        <f t="shared" si="372"/>
        <v>0</v>
      </c>
      <c r="W1102" s="162">
        <f t="shared" si="373"/>
        <v>0</v>
      </c>
      <c r="X1102" s="163">
        <f>IF(P1102="nio",0,IF(P1102&gt;0,VLOOKUP(I1102,'3-Productie normen'!A:N,VLOOKUP(P1102,'3-Productie normen'!Q:R,2,FALSE),FALSE)))</f>
        <v>0</v>
      </c>
      <c r="Y1102" s="163">
        <f t="shared" si="374"/>
        <v>0</v>
      </c>
      <c r="Z1102" s="163">
        <f t="shared" si="375"/>
        <v>0</v>
      </c>
      <c r="AA1102" s="163">
        <f t="shared" si="376"/>
        <v>0</v>
      </c>
      <c r="AB1102" s="164" t="str">
        <f>VLOOKUP(I1102,'3-Productie normen'!A:N,10,FALSE)</f>
        <v>V</v>
      </c>
      <c r="AC1102" s="164"/>
      <c r="AE1102" s="128">
        <f t="shared" si="377"/>
        <v>1823.1200000000001</v>
      </c>
    </row>
    <row r="1103" spans="1:31" ht="14.1" customHeight="1">
      <c r="A1103" s="145">
        <v>1105</v>
      </c>
      <c r="B1103" s="662" t="s">
        <v>1244</v>
      </c>
      <c r="C1103" s="663">
        <v>0</v>
      </c>
      <c r="D1103" s="664" t="s">
        <v>744</v>
      </c>
      <c r="E1103" s="663" t="s">
        <v>806</v>
      </c>
      <c r="F1103" s="663" t="s">
        <v>815</v>
      </c>
      <c r="G1103" s="662">
        <v>2</v>
      </c>
      <c r="H1103" s="662" t="s">
        <v>807</v>
      </c>
      <c r="I1103" s="665" t="s">
        <v>749</v>
      </c>
      <c r="J1103" s="663" t="s">
        <v>1314</v>
      </c>
      <c r="K1103" s="666">
        <v>42.71</v>
      </c>
      <c r="L1103" s="483">
        <v>1</v>
      </c>
      <c r="M1103" s="483">
        <v>1</v>
      </c>
      <c r="N1103" s="667"/>
      <c r="O1103" s="667"/>
      <c r="P1103" s="670">
        <v>52</v>
      </c>
      <c r="Q1103" s="670"/>
      <c r="R1103" s="161"/>
      <c r="S1103" s="161"/>
      <c r="T1103" s="162" t="e">
        <f t="shared" si="370"/>
        <v>#DIV/0!</v>
      </c>
      <c r="U1103" s="162">
        <f t="shared" si="371"/>
        <v>0</v>
      </c>
      <c r="V1103" s="162">
        <f t="shared" si="372"/>
        <v>0</v>
      </c>
      <c r="W1103" s="162">
        <f t="shared" si="373"/>
        <v>0</v>
      </c>
      <c r="X1103" s="163">
        <f>IF(P1103="nio",0,IF(P1103&gt;0,VLOOKUP(I1103,'3-Productie normen'!A:N,VLOOKUP(P1103,'3-Productie normen'!Q:R,2,FALSE),FALSE)))</f>
        <v>0</v>
      </c>
      <c r="Y1103" s="163">
        <f t="shared" si="374"/>
        <v>0</v>
      </c>
      <c r="Z1103" s="163">
        <f t="shared" si="375"/>
        <v>0</v>
      </c>
      <c r="AA1103" s="163">
        <f t="shared" si="376"/>
        <v>0</v>
      </c>
      <c r="AB1103" s="164" t="str">
        <f>VLOOKUP(I1103,'3-Productie normen'!A:N,10,FALSE)</f>
        <v>V</v>
      </c>
      <c r="AC1103" s="164"/>
      <c r="AE1103" s="128">
        <f t="shared" si="377"/>
        <v>2220.92</v>
      </c>
    </row>
    <row r="1104" spans="1:31" s="165" customFormat="1" ht="14.1" customHeight="1">
      <c r="A1104" s="145">
        <v>1106</v>
      </c>
      <c r="B1104" s="662" t="s">
        <v>1244</v>
      </c>
      <c r="C1104" s="663">
        <v>0</v>
      </c>
      <c r="D1104" s="664" t="s">
        <v>870</v>
      </c>
      <c r="E1104" s="663" t="s">
        <v>806</v>
      </c>
      <c r="F1104" s="663" t="s">
        <v>822</v>
      </c>
      <c r="G1104" s="662">
        <v>2</v>
      </c>
      <c r="H1104" s="662" t="s">
        <v>807</v>
      </c>
      <c r="I1104" s="665" t="s">
        <v>17</v>
      </c>
      <c r="J1104" s="663" t="s">
        <v>823</v>
      </c>
      <c r="K1104" s="666">
        <v>4</v>
      </c>
      <c r="L1104" s="483">
        <v>1</v>
      </c>
      <c r="M1104" s="483">
        <v>1</v>
      </c>
      <c r="N1104" s="667"/>
      <c r="O1104" s="667"/>
      <c r="P1104" s="670">
        <v>255</v>
      </c>
      <c r="Q1104" s="670"/>
      <c r="R1104" s="161"/>
      <c r="S1104" s="161"/>
      <c r="T1104" s="162" t="e">
        <f t="shared" si="370"/>
        <v>#DIV/0!</v>
      </c>
      <c r="U1104" s="162">
        <f t="shared" si="371"/>
        <v>0</v>
      </c>
      <c r="V1104" s="162">
        <f t="shared" si="372"/>
        <v>0</v>
      </c>
      <c r="W1104" s="162">
        <f t="shared" si="373"/>
        <v>0</v>
      </c>
      <c r="X1104" s="163">
        <f>IF(P1104="nio",0,IF(P1104&gt;0,VLOOKUP(I1104,'3-Productie normen'!A:N,VLOOKUP(P1104,'3-Productie normen'!Q:R,2,FALSE),FALSE)))</f>
        <v>0</v>
      </c>
      <c r="Y1104" s="163">
        <f t="shared" si="374"/>
        <v>0</v>
      </c>
      <c r="Z1104" s="163">
        <f t="shared" si="375"/>
        <v>0</v>
      </c>
      <c r="AA1104" s="163">
        <f t="shared" si="376"/>
        <v>0</v>
      </c>
      <c r="AB1104" s="164" t="str">
        <f>VLOOKUP(I1104,'3-Productie normen'!A:N,10,FALSE)</f>
        <v>S</v>
      </c>
      <c r="AC1104" s="164"/>
      <c r="AD1104" s="4"/>
      <c r="AE1104" s="128">
        <f>SUM(P1104:S1104)*K1104</f>
        <v>1020</v>
      </c>
    </row>
    <row r="1105" spans="1:31" ht="14.1" customHeight="1">
      <c r="A1105" s="145">
        <v>1107</v>
      </c>
      <c r="B1105" s="662" t="s">
        <v>1244</v>
      </c>
      <c r="C1105" s="663">
        <v>0</v>
      </c>
      <c r="D1105" s="664" t="s">
        <v>871</v>
      </c>
      <c r="E1105" s="663" t="s">
        <v>806</v>
      </c>
      <c r="F1105" s="663" t="s">
        <v>822</v>
      </c>
      <c r="G1105" s="662">
        <v>2</v>
      </c>
      <c r="H1105" s="662" t="s">
        <v>807</v>
      </c>
      <c r="I1105" s="665" t="s">
        <v>17</v>
      </c>
      <c r="J1105" s="663" t="s">
        <v>823</v>
      </c>
      <c r="K1105" s="666">
        <v>1.04</v>
      </c>
      <c r="L1105" s="483">
        <v>1</v>
      </c>
      <c r="M1105" s="483">
        <v>1</v>
      </c>
      <c r="N1105" s="667"/>
      <c r="O1105" s="667"/>
      <c r="P1105" s="670">
        <v>255</v>
      </c>
      <c r="Q1105" s="670"/>
      <c r="R1105" s="161"/>
      <c r="S1105" s="161"/>
      <c r="T1105" s="162" t="e">
        <f t="shared" si="370"/>
        <v>#DIV/0!</v>
      </c>
      <c r="U1105" s="162">
        <f t="shared" si="371"/>
        <v>0</v>
      </c>
      <c r="V1105" s="162">
        <f t="shared" si="372"/>
        <v>0</v>
      </c>
      <c r="W1105" s="162">
        <f t="shared" si="373"/>
        <v>0</v>
      </c>
      <c r="X1105" s="163">
        <f>IF(P1105="nio",0,IF(P1105&gt;0,VLOOKUP(I1105,'3-Productie normen'!A:N,VLOOKUP(P1105,'3-Productie normen'!Q:R,2,FALSE),FALSE)))</f>
        <v>0</v>
      </c>
      <c r="Y1105" s="163">
        <f t="shared" si="374"/>
        <v>0</v>
      </c>
      <c r="Z1105" s="163">
        <f t="shared" si="375"/>
        <v>0</v>
      </c>
      <c r="AA1105" s="163">
        <f t="shared" si="376"/>
        <v>0</v>
      </c>
      <c r="AB1105" s="164" t="str">
        <f>VLOOKUP(I1105,'3-Productie normen'!A:N,10,FALSE)</f>
        <v>S</v>
      </c>
      <c r="AC1105" s="164"/>
      <c r="AE1105" s="128">
        <f t="shared" si="377"/>
        <v>265.2</v>
      </c>
    </row>
    <row r="1106" spans="1:31" ht="14.1" customHeight="1">
      <c r="A1106" s="145">
        <v>1108</v>
      </c>
      <c r="B1106" s="662" t="s">
        <v>1244</v>
      </c>
      <c r="C1106" s="663">
        <v>0</v>
      </c>
      <c r="D1106" s="664" t="s">
        <v>1152</v>
      </c>
      <c r="E1106" s="663" t="s">
        <v>399</v>
      </c>
      <c r="F1106" s="663" t="s">
        <v>812</v>
      </c>
      <c r="G1106" s="662">
        <v>2140861</v>
      </c>
      <c r="H1106" s="662" t="s">
        <v>1020</v>
      </c>
      <c r="I1106" s="665" t="s">
        <v>1236</v>
      </c>
      <c r="J1106" s="663" t="s">
        <v>823</v>
      </c>
      <c r="K1106" s="666">
        <v>2.06</v>
      </c>
      <c r="L1106" s="483">
        <v>1</v>
      </c>
      <c r="M1106" s="483">
        <v>1</v>
      </c>
      <c r="N1106" s="667"/>
      <c r="O1106" s="667"/>
      <c r="P1106" s="670" t="s">
        <v>1235</v>
      </c>
      <c r="Q1106" s="670"/>
      <c r="R1106" s="161"/>
      <c r="S1106" s="161"/>
      <c r="T1106" s="162">
        <f t="shared" si="370"/>
        <v>0</v>
      </c>
      <c r="U1106" s="162">
        <f t="shared" si="371"/>
        <v>0</v>
      </c>
      <c r="V1106" s="162">
        <f t="shared" si="372"/>
        <v>0</v>
      </c>
      <c r="W1106" s="162">
        <f t="shared" si="373"/>
        <v>0</v>
      </c>
      <c r="X1106" s="163">
        <f>IF(P1106="nio",0,IF(P1106&gt;0,VLOOKUP(I1106,'3-Productie normen'!A:N,VLOOKUP(P1106,'3-Productie normen'!Q:R,2,FALSE),FALSE)))</f>
        <v>0</v>
      </c>
      <c r="Y1106" s="163">
        <f t="shared" si="374"/>
        <v>0</v>
      </c>
      <c r="Z1106" s="163">
        <f t="shared" si="375"/>
        <v>0</v>
      </c>
      <c r="AA1106" s="163">
        <f t="shared" si="376"/>
        <v>0</v>
      </c>
      <c r="AB1106" s="164" t="str">
        <f>VLOOKUP(I1106,'3-Productie normen'!A:N,10,FALSE)</f>
        <v>nvt</v>
      </c>
      <c r="AC1106" s="164"/>
      <c r="AE1106" s="128">
        <f t="shared" si="377"/>
        <v>0</v>
      </c>
    </row>
    <row r="1107" spans="1:31" ht="14.1" customHeight="1">
      <c r="A1107" s="145">
        <v>1109</v>
      </c>
      <c r="B1107" s="662" t="s">
        <v>1244</v>
      </c>
      <c r="C1107" s="663">
        <v>0</v>
      </c>
      <c r="D1107" s="664" t="s">
        <v>1153</v>
      </c>
      <c r="E1107" s="663" t="s">
        <v>806</v>
      </c>
      <c r="F1107" s="663" t="s">
        <v>822</v>
      </c>
      <c r="G1107" s="662">
        <v>2</v>
      </c>
      <c r="H1107" s="662" t="s">
        <v>807</v>
      </c>
      <c r="I1107" s="665" t="s">
        <v>17</v>
      </c>
      <c r="J1107" s="663" t="s">
        <v>823</v>
      </c>
      <c r="K1107" s="666">
        <v>4.4400000000000004</v>
      </c>
      <c r="L1107" s="483">
        <v>1</v>
      </c>
      <c r="M1107" s="483">
        <v>1</v>
      </c>
      <c r="N1107" s="667"/>
      <c r="O1107" s="667"/>
      <c r="P1107" s="670">
        <v>255</v>
      </c>
      <c r="Q1107" s="670"/>
      <c r="R1107" s="161"/>
      <c r="S1107" s="161"/>
      <c r="T1107" s="162" t="e">
        <f t="shared" si="370"/>
        <v>#DIV/0!</v>
      </c>
      <c r="U1107" s="162">
        <f t="shared" si="371"/>
        <v>0</v>
      </c>
      <c r="V1107" s="162">
        <f t="shared" si="372"/>
        <v>0</v>
      </c>
      <c r="W1107" s="162">
        <f t="shared" si="373"/>
        <v>0</v>
      </c>
      <c r="X1107" s="163">
        <f>IF(P1107="nio",0,IF(P1107&gt;0,VLOOKUP(I1107,'3-Productie normen'!A:N,VLOOKUP(P1107,'3-Productie normen'!Q:R,2,FALSE),FALSE)))</f>
        <v>0</v>
      </c>
      <c r="Y1107" s="163">
        <f t="shared" si="374"/>
        <v>0</v>
      </c>
      <c r="Z1107" s="163">
        <f t="shared" si="375"/>
        <v>0</v>
      </c>
      <c r="AA1107" s="163">
        <f t="shared" si="376"/>
        <v>0</v>
      </c>
      <c r="AB1107" s="164" t="str">
        <f>VLOOKUP(I1107,'3-Productie normen'!A:N,10,FALSE)</f>
        <v>S</v>
      </c>
      <c r="AC1107" s="164"/>
      <c r="AE1107" s="128">
        <f t="shared" si="377"/>
        <v>1132.2</v>
      </c>
    </row>
    <row r="1108" spans="1:31" ht="14.1" customHeight="1">
      <c r="A1108" s="145">
        <v>1110</v>
      </c>
      <c r="B1108" s="662" t="s">
        <v>1244</v>
      </c>
      <c r="C1108" s="663">
        <v>0</v>
      </c>
      <c r="D1108" s="664" t="s">
        <v>874</v>
      </c>
      <c r="E1108" s="663" t="s">
        <v>826</v>
      </c>
      <c r="F1108" s="663" t="s">
        <v>866</v>
      </c>
      <c r="G1108" s="662">
        <v>1</v>
      </c>
      <c r="H1108" s="662" t="s">
        <v>828</v>
      </c>
      <c r="I1108" s="665" t="s">
        <v>749</v>
      </c>
      <c r="J1108" s="663" t="s">
        <v>1314</v>
      </c>
      <c r="K1108" s="666">
        <v>4.97</v>
      </c>
      <c r="L1108" s="483">
        <v>1</v>
      </c>
      <c r="M1108" s="483">
        <v>1</v>
      </c>
      <c r="N1108" s="667"/>
      <c r="O1108" s="667"/>
      <c r="P1108" s="670">
        <v>52</v>
      </c>
      <c r="Q1108" s="670"/>
      <c r="R1108" s="161"/>
      <c r="S1108" s="161"/>
      <c r="T1108" s="162" t="e">
        <f t="shared" si="370"/>
        <v>#DIV/0!</v>
      </c>
      <c r="U1108" s="162">
        <f t="shared" si="371"/>
        <v>0</v>
      </c>
      <c r="V1108" s="162">
        <f t="shared" si="372"/>
        <v>0</v>
      </c>
      <c r="W1108" s="162">
        <f t="shared" si="373"/>
        <v>0</v>
      </c>
      <c r="X1108" s="163">
        <f>IF(P1108="nio",0,IF(P1108&gt;0,VLOOKUP(I1108,'3-Productie normen'!A:N,VLOOKUP(P1108,'3-Productie normen'!Q:R,2,FALSE),FALSE)))</f>
        <v>0</v>
      </c>
      <c r="Y1108" s="163">
        <f t="shared" si="374"/>
        <v>0</v>
      </c>
      <c r="Z1108" s="163">
        <f t="shared" si="375"/>
        <v>0</v>
      </c>
      <c r="AA1108" s="163">
        <f t="shared" si="376"/>
        <v>0</v>
      </c>
      <c r="AB1108" s="164" t="str">
        <f>VLOOKUP(I1108,'3-Productie normen'!A:N,10,FALSE)</f>
        <v>V</v>
      </c>
      <c r="AC1108" s="164"/>
      <c r="AE1108" s="128">
        <f t="shared" si="377"/>
        <v>258.44</v>
      </c>
    </row>
    <row r="1109" spans="1:31" ht="14.1" customHeight="1">
      <c r="A1109" s="145">
        <v>1111</v>
      </c>
      <c r="B1109" s="662" t="s">
        <v>1244</v>
      </c>
      <c r="C1109" s="663">
        <v>0</v>
      </c>
      <c r="D1109" s="664" t="s">
        <v>1035</v>
      </c>
      <c r="E1109" s="663" t="s">
        <v>826</v>
      </c>
      <c r="F1109" s="663" t="s">
        <v>827</v>
      </c>
      <c r="G1109" s="662">
        <v>1</v>
      </c>
      <c r="H1109" s="662" t="s">
        <v>828</v>
      </c>
      <c r="I1109" s="665" t="s">
        <v>1236</v>
      </c>
      <c r="J1109" s="663"/>
      <c r="K1109" s="666">
        <v>3.84</v>
      </c>
      <c r="L1109" s="483">
        <v>1</v>
      </c>
      <c r="M1109" s="483">
        <v>1</v>
      </c>
      <c r="N1109" s="667"/>
      <c r="O1109" s="667"/>
      <c r="P1109" s="670" t="s">
        <v>1235</v>
      </c>
      <c r="Q1109" s="670"/>
      <c r="R1109" s="161"/>
      <c r="S1109" s="161"/>
      <c r="T1109" s="162">
        <f t="shared" si="370"/>
        <v>0</v>
      </c>
      <c r="U1109" s="162">
        <f t="shared" si="371"/>
        <v>0</v>
      </c>
      <c r="V1109" s="162">
        <f t="shared" si="372"/>
        <v>0</v>
      </c>
      <c r="W1109" s="162">
        <f t="shared" si="373"/>
        <v>0</v>
      </c>
      <c r="X1109" s="163">
        <f>IF(P1109="nio",0,IF(P1109&gt;0,VLOOKUP(I1109,'3-Productie normen'!A:N,VLOOKUP(P1109,'3-Productie normen'!Q:R,2,FALSE),FALSE)))</f>
        <v>0</v>
      </c>
      <c r="Y1109" s="163">
        <f t="shared" si="374"/>
        <v>0</v>
      </c>
      <c r="Z1109" s="163">
        <f t="shared" si="375"/>
        <v>0</v>
      </c>
      <c r="AA1109" s="163">
        <f t="shared" si="376"/>
        <v>0</v>
      </c>
      <c r="AB1109" s="164" t="str">
        <f>VLOOKUP(I1109,'3-Productie normen'!A:N,10,FALSE)</f>
        <v>nvt</v>
      </c>
      <c r="AC1109" s="164"/>
      <c r="AE1109" s="128">
        <f t="shared" si="377"/>
        <v>0</v>
      </c>
    </row>
    <row r="1110" spans="1:31" ht="14.1" customHeight="1">
      <c r="A1110" s="145">
        <v>1112</v>
      </c>
      <c r="B1110" s="662" t="s">
        <v>1244</v>
      </c>
      <c r="C1110" s="663">
        <v>0</v>
      </c>
      <c r="D1110" s="664" t="s">
        <v>1042</v>
      </c>
      <c r="E1110" s="663" t="s">
        <v>806</v>
      </c>
      <c r="F1110" s="663" t="s">
        <v>822</v>
      </c>
      <c r="G1110" s="662">
        <v>2</v>
      </c>
      <c r="H1110" s="662" t="s">
        <v>807</v>
      </c>
      <c r="I1110" s="665" t="s">
        <v>17</v>
      </c>
      <c r="J1110" s="663" t="s">
        <v>823</v>
      </c>
      <c r="K1110" s="666">
        <v>1.74</v>
      </c>
      <c r="L1110" s="483">
        <v>1</v>
      </c>
      <c r="M1110" s="483">
        <v>1</v>
      </c>
      <c r="N1110" s="667"/>
      <c r="O1110" s="667"/>
      <c r="P1110" s="670">
        <v>255</v>
      </c>
      <c r="Q1110" s="670"/>
      <c r="R1110" s="161"/>
      <c r="S1110" s="161"/>
      <c r="T1110" s="162" t="e">
        <f t="shared" si="370"/>
        <v>#DIV/0!</v>
      </c>
      <c r="U1110" s="162">
        <f t="shared" si="371"/>
        <v>0</v>
      </c>
      <c r="V1110" s="162">
        <f t="shared" si="372"/>
        <v>0</v>
      </c>
      <c r="W1110" s="162">
        <f t="shared" si="373"/>
        <v>0</v>
      </c>
      <c r="X1110" s="163">
        <f>IF(P1110="nio",0,IF(P1110&gt;0,VLOOKUP(I1110,'3-Productie normen'!A:N,VLOOKUP(P1110,'3-Productie normen'!Q:R,2,FALSE),FALSE)))</f>
        <v>0</v>
      </c>
      <c r="Y1110" s="163">
        <f t="shared" si="374"/>
        <v>0</v>
      </c>
      <c r="Z1110" s="163">
        <f t="shared" si="375"/>
        <v>0</v>
      </c>
      <c r="AA1110" s="163">
        <f t="shared" si="376"/>
        <v>0</v>
      </c>
      <c r="AB1110" s="164" t="str">
        <f>VLOOKUP(I1110,'3-Productie normen'!A:N,10,FALSE)</f>
        <v>S</v>
      </c>
      <c r="AC1110" s="164"/>
      <c r="AE1110" s="128">
        <f t="shared" si="377"/>
        <v>443.7</v>
      </c>
    </row>
    <row r="1111" spans="1:31" ht="14.1" customHeight="1">
      <c r="A1111" s="145">
        <v>1113</v>
      </c>
      <c r="B1111" s="662" t="s">
        <v>1244</v>
      </c>
      <c r="C1111" s="663">
        <v>0</v>
      </c>
      <c r="D1111" s="664" t="s">
        <v>1154</v>
      </c>
      <c r="E1111" s="663" t="s">
        <v>806</v>
      </c>
      <c r="F1111" s="663" t="s">
        <v>822</v>
      </c>
      <c r="G1111" s="662">
        <v>2</v>
      </c>
      <c r="H1111" s="662" t="s">
        <v>807</v>
      </c>
      <c r="I1111" s="665" t="s">
        <v>17</v>
      </c>
      <c r="J1111" s="663"/>
      <c r="K1111" s="666">
        <v>1.04</v>
      </c>
      <c r="L1111" s="483">
        <v>1</v>
      </c>
      <c r="M1111" s="483">
        <v>1</v>
      </c>
      <c r="N1111" s="667"/>
      <c r="O1111" s="667"/>
      <c r="P1111" s="670">
        <v>255</v>
      </c>
      <c r="Q1111" s="670"/>
      <c r="R1111" s="161"/>
      <c r="S1111" s="161"/>
      <c r="T1111" s="162" t="e">
        <f t="shared" si="370"/>
        <v>#DIV/0!</v>
      </c>
      <c r="U1111" s="162">
        <f t="shared" si="371"/>
        <v>0</v>
      </c>
      <c r="V1111" s="162">
        <f t="shared" si="372"/>
        <v>0</v>
      </c>
      <c r="W1111" s="162">
        <f t="shared" si="373"/>
        <v>0</v>
      </c>
      <c r="X1111" s="163">
        <f>IF(P1111="nio",0,IF(P1111&gt;0,VLOOKUP(I1111,'3-Productie normen'!A:N,VLOOKUP(P1111,'3-Productie normen'!Q:R,2,FALSE),FALSE)))</f>
        <v>0</v>
      </c>
      <c r="Y1111" s="163">
        <f t="shared" si="374"/>
        <v>0</v>
      </c>
      <c r="Z1111" s="163">
        <f t="shared" si="375"/>
        <v>0</v>
      </c>
      <c r="AA1111" s="163">
        <f t="shared" si="376"/>
        <v>0</v>
      </c>
      <c r="AB1111" s="164" t="str">
        <f>VLOOKUP(I1111,'3-Productie normen'!A:N,10,FALSE)</f>
        <v>S</v>
      </c>
      <c r="AC1111" s="164"/>
      <c r="AE1111" s="128">
        <f t="shared" si="377"/>
        <v>265.2</v>
      </c>
    </row>
    <row r="1112" spans="1:31" ht="14.1" customHeight="1">
      <c r="A1112" s="145">
        <v>1114</v>
      </c>
      <c r="B1112" s="662" t="s">
        <v>1244</v>
      </c>
      <c r="C1112" s="663">
        <v>0</v>
      </c>
      <c r="D1112" s="664" t="s">
        <v>1155</v>
      </c>
      <c r="E1112" s="663" t="s">
        <v>806</v>
      </c>
      <c r="F1112" s="663" t="s">
        <v>822</v>
      </c>
      <c r="G1112" s="662">
        <v>2</v>
      </c>
      <c r="H1112" s="662" t="s">
        <v>807</v>
      </c>
      <c r="I1112" s="665" t="s">
        <v>17</v>
      </c>
      <c r="J1112" s="663" t="s">
        <v>823</v>
      </c>
      <c r="K1112" s="666">
        <v>2.4300000000000002</v>
      </c>
      <c r="L1112" s="483">
        <v>1</v>
      </c>
      <c r="M1112" s="483">
        <v>1</v>
      </c>
      <c r="N1112" s="667"/>
      <c r="O1112" s="667"/>
      <c r="P1112" s="670">
        <v>255</v>
      </c>
      <c r="Q1112" s="670"/>
      <c r="R1112" s="161"/>
      <c r="S1112" s="161"/>
      <c r="T1112" s="162" t="e">
        <f t="shared" si="370"/>
        <v>#DIV/0!</v>
      </c>
      <c r="U1112" s="162">
        <f t="shared" si="371"/>
        <v>0</v>
      </c>
      <c r="V1112" s="162">
        <f t="shared" si="372"/>
        <v>0</v>
      </c>
      <c r="W1112" s="162">
        <f t="shared" si="373"/>
        <v>0</v>
      </c>
      <c r="X1112" s="163">
        <f>IF(P1112="nio",0,IF(P1112&gt;0,VLOOKUP(I1112,'3-Productie normen'!A:N,VLOOKUP(P1112,'3-Productie normen'!Q:R,2,FALSE),FALSE)))</f>
        <v>0</v>
      </c>
      <c r="Y1112" s="163">
        <f t="shared" si="374"/>
        <v>0</v>
      </c>
      <c r="Z1112" s="163">
        <f t="shared" si="375"/>
        <v>0</v>
      </c>
      <c r="AA1112" s="163">
        <f t="shared" si="376"/>
        <v>0</v>
      </c>
      <c r="AB1112" s="164" t="str">
        <f>VLOOKUP(I1112,'3-Productie normen'!A:N,10,FALSE)</f>
        <v>S</v>
      </c>
      <c r="AC1112" s="164"/>
      <c r="AE1112" s="128">
        <f t="shared" si="377"/>
        <v>619.65000000000009</v>
      </c>
    </row>
    <row r="1113" spans="1:31" ht="14.1" customHeight="1">
      <c r="A1113" s="145">
        <v>1115</v>
      </c>
      <c r="B1113" s="662" t="s">
        <v>1244</v>
      </c>
      <c r="C1113" s="663">
        <v>0</v>
      </c>
      <c r="D1113" s="664" t="s">
        <v>1156</v>
      </c>
      <c r="E1113" s="663" t="s">
        <v>826</v>
      </c>
      <c r="F1113" s="663" t="s">
        <v>873</v>
      </c>
      <c r="G1113" s="662">
        <v>40531042</v>
      </c>
      <c r="H1113" s="662" t="s">
        <v>817</v>
      </c>
      <c r="I1113" s="665" t="s">
        <v>1236</v>
      </c>
      <c r="J1113" s="663" t="s">
        <v>1007</v>
      </c>
      <c r="K1113" s="666">
        <v>1.44</v>
      </c>
      <c r="L1113" s="483">
        <v>1</v>
      </c>
      <c r="M1113" s="483">
        <v>1</v>
      </c>
      <c r="N1113" s="667"/>
      <c r="O1113" s="667"/>
      <c r="P1113" s="670" t="s">
        <v>1235</v>
      </c>
      <c r="Q1113" s="670"/>
      <c r="R1113" s="161"/>
      <c r="S1113" s="161"/>
      <c r="T1113" s="162">
        <f t="shared" si="370"/>
        <v>0</v>
      </c>
      <c r="U1113" s="162">
        <f t="shared" si="371"/>
        <v>0</v>
      </c>
      <c r="V1113" s="162">
        <f t="shared" si="372"/>
        <v>0</v>
      </c>
      <c r="W1113" s="162">
        <f t="shared" si="373"/>
        <v>0</v>
      </c>
      <c r="X1113" s="163">
        <f>IF(P1113="nio",0,IF(P1113&gt;0,VLOOKUP(I1113,'3-Productie normen'!A:N,VLOOKUP(P1113,'3-Productie normen'!Q:R,2,FALSE),FALSE)))</f>
        <v>0</v>
      </c>
      <c r="Y1113" s="163">
        <f t="shared" si="374"/>
        <v>0</v>
      </c>
      <c r="Z1113" s="163">
        <f t="shared" si="375"/>
        <v>0</v>
      </c>
      <c r="AA1113" s="163">
        <f t="shared" si="376"/>
        <v>0</v>
      </c>
      <c r="AB1113" s="164" t="str">
        <f>VLOOKUP(I1113,'3-Productie normen'!A:N,10,FALSE)</f>
        <v>nvt</v>
      </c>
      <c r="AC1113" s="164"/>
      <c r="AE1113" s="128">
        <f t="shared" si="377"/>
        <v>0</v>
      </c>
    </row>
    <row r="1114" spans="1:31" ht="14.1" customHeight="1">
      <c r="A1114" s="145">
        <v>1116</v>
      </c>
      <c r="B1114" s="662" t="s">
        <v>1244</v>
      </c>
      <c r="C1114" s="663">
        <v>1</v>
      </c>
      <c r="D1114" s="664" t="s">
        <v>719</v>
      </c>
      <c r="E1114" s="663" t="s">
        <v>315</v>
      </c>
      <c r="F1114" s="663" t="s">
        <v>315</v>
      </c>
      <c r="G1114" s="662">
        <v>40531051</v>
      </c>
      <c r="H1114" s="662" t="s">
        <v>809</v>
      </c>
      <c r="I1114" s="665" t="s">
        <v>769</v>
      </c>
      <c r="J1114" s="663" t="s">
        <v>1314</v>
      </c>
      <c r="K1114" s="666">
        <v>24.13</v>
      </c>
      <c r="L1114" s="483">
        <v>1</v>
      </c>
      <c r="M1114" s="483">
        <v>1</v>
      </c>
      <c r="N1114" s="667"/>
      <c r="O1114" s="667"/>
      <c r="P1114" s="670">
        <v>104</v>
      </c>
      <c r="Q1114" s="670"/>
      <c r="R1114" s="161"/>
      <c r="S1114" s="161"/>
      <c r="T1114" s="162" t="e">
        <f t="shared" si="370"/>
        <v>#DIV/0!</v>
      </c>
      <c r="U1114" s="162">
        <f t="shared" si="371"/>
        <v>0</v>
      </c>
      <c r="V1114" s="162">
        <f t="shared" si="372"/>
        <v>0</v>
      </c>
      <c r="W1114" s="162">
        <f t="shared" si="373"/>
        <v>0</v>
      </c>
      <c r="X1114" s="163">
        <f>IF(P1114="nio",0,IF(P1114&gt;0,VLOOKUP(I1114,'3-Productie normen'!A:N,VLOOKUP(P1114,'3-Productie normen'!Q:R,2,FALSE),FALSE)))</f>
        <v>0</v>
      </c>
      <c r="Y1114" s="163">
        <f t="shared" si="374"/>
        <v>0</v>
      </c>
      <c r="Z1114" s="163">
        <f t="shared" si="375"/>
        <v>0</v>
      </c>
      <c r="AA1114" s="163">
        <f t="shared" si="376"/>
        <v>0</v>
      </c>
      <c r="AB1114" s="164" t="str">
        <f>VLOOKUP(I1114,'3-Productie normen'!A:N,10,FALSE)</f>
        <v>B</v>
      </c>
      <c r="AC1114" s="164"/>
      <c r="AE1114" s="128">
        <f t="shared" si="377"/>
        <v>2509.52</v>
      </c>
    </row>
    <row r="1115" spans="1:31" ht="14.1" customHeight="1">
      <c r="A1115" s="145">
        <v>1117</v>
      </c>
      <c r="B1115" s="662" t="s">
        <v>1244</v>
      </c>
      <c r="C1115" s="663">
        <v>1</v>
      </c>
      <c r="D1115" s="664" t="s">
        <v>884</v>
      </c>
      <c r="E1115" s="663" t="s">
        <v>315</v>
      </c>
      <c r="F1115" s="663" t="s">
        <v>315</v>
      </c>
      <c r="G1115" s="662">
        <v>40531051</v>
      </c>
      <c r="H1115" s="662" t="s">
        <v>809</v>
      </c>
      <c r="I1115" s="665" t="s">
        <v>769</v>
      </c>
      <c r="J1115" s="663" t="s">
        <v>1314</v>
      </c>
      <c r="K1115" s="666">
        <v>17.03</v>
      </c>
      <c r="L1115" s="483">
        <v>1</v>
      </c>
      <c r="M1115" s="483">
        <v>1</v>
      </c>
      <c r="N1115" s="667"/>
      <c r="O1115" s="667"/>
      <c r="P1115" s="670">
        <v>104</v>
      </c>
      <c r="Q1115" s="670"/>
      <c r="R1115" s="161"/>
      <c r="S1115" s="161"/>
      <c r="T1115" s="162" t="e">
        <f t="shared" si="370"/>
        <v>#DIV/0!</v>
      </c>
      <c r="U1115" s="162">
        <f t="shared" si="371"/>
        <v>0</v>
      </c>
      <c r="V1115" s="162">
        <f t="shared" si="372"/>
        <v>0</v>
      </c>
      <c r="W1115" s="162">
        <f t="shared" si="373"/>
        <v>0</v>
      </c>
      <c r="X1115" s="163">
        <f>IF(P1115="nio",0,IF(P1115&gt;0,VLOOKUP(I1115,'3-Productie normen'!A:N,VLOOKUP(P1115,'3-Productie normen'!Q:R,2,FALSE),FALSE)))</f>
        <v>0</v>
      </c>
      <c r="Y1115" s="163">
        <f t="shared" si="374"/>
        <v>0</v>
      </c>
      <c r="Z1115" s="163">
        <f t="shared" si="375"/>
        <v>0</v>
      </c>
      <c r="AA1115" s="163">
        <f t="shared" si="376"/>
        <v>0</v>
      </c>
      <c r="AB1115" s="164" t="str">
        <f>VLOOKUP(I1115,'3-Productie normen'!A:N,10,FALSE)</f>
        <v>B</v>
      </c>
      <c r="AC1115" s="164"/>
      <c r="AE1115" s="128">
        <f t="shared" si="377"/>
        <v>1771.1200000000001</v>
      </c>
    </row>
    <row r="1116" spans="1:31" ht="14.1" customHeight="1">
      <c r="A1116" s="145">
        <v>1118</v>
      </c>
      <c r="B1116" s="662" t="s">
        <v>1244</v>
      </c>
      <c r="C1116" s="663">
        <v>1</v>
      </c>
      <c r="D1116" s="664" t="s">
        <v>1046</v>
      </c>
      <c r="E1116" s="663" t="s">
        <v>315</v>
      </c>
      <c r="F1116" s="663" t="s">
        <v>315</v>
      </c>
      <c r="G1116" s="662">
        <v>40531051</v>
      </c>
      <c r="H1116" s="662" t="s">
        <v>809</v>
      </c>
      <c r="I1116" s="665" t="s">
        <v>769</v>
      </c>
      <c r="J1116" s="663" t="s">
        <v>1314</v>
      </c>
      <c r="K1116" s="666">
        <v>17.46</v>
      </c>
      <c r="L1116" s="483">
        <v>1</v>
      </c>
      <c r="M1116" s="483">
        <v>1</v>
      </c>
      <c r="N1116" s="667"/>
      <c r="O1116" s="667"/>
      <c r="P1116" s="670">
        <v>104</v>
      </c>
      <c r="Q1116" s="670"/>
      <c r="R1116" s="161"/>
      <c r="S1116" s="161"/>
      <c r="T1116" s="162" t="e">
        <f t="shared" si="370"/>
        <v>#DIV/0!</v>
      </c>
      <c r="U1116" s="162">
        <f t="shared" si="371"/>
        <v>0</v>
      </c>
      <c r="V1116" s="162">
        <f t="shared" si="372"/>
        <v>0</v>
      </c>
      <c r="W1116" s="162">
        <f t="shared" si="373"/>
        <v>0</v>
      </c>
      <c r="X1116" s="163">
        <f>IF(P1116="nio",0,IF(P1116&gt;0,VLOOKUP(I1116,'3-Productie normen'!A:N,VLOOKUP(P1116,'3-Productie normen'!Q:R,2,FALSE),FALSE)))</f>
        <v>0</v>
      </c>
      <c r="Y1116" s="163">
        <f t="shared" si="374"/>
        <v>0</v>
      </c>
      <c r="Z1116" s="163">
        <f t="shared" si="375"/>
        <v>0</v>
      </c>
      <c r="AA1116" s="163">
        <f t="shared" si="376"/>
        <v>0</v>
      </c>
      <c r="AB1116" s="164" t="str">
        <f>VLOOKUP(I1116,'3-Productie normen'!A:N,10,FALSE)</f>
        <v>B</v>
      </c>
      <c r="AC1116" s="164"/>
      <c r="AE1116" s="128">
        <f t="shared" si="377"/>
        <v>1815.8400000000001</v>
      </c>
    </row>
    <row r="1117" spans="1:31" ht="14.1" customHeight="1">
      <c r="A1117" s="145">
        <v>1119</v>
      </c>
      <c r="B1117" s="662" t="s">
        <v>1244</v>
      </c>
      <c r="C1117" s="663">
        <v>1</v>
      </c>
      <c r="D1117" s="664" t="s">
        <v>1047</v>
      </c>
      <c r="E1117" s="663" t="s">
        <v>826</v>
      </c>
      <c r="F1117" s="663" t="s">
        <v>865</v>
      </c>
      <c r="G1117" s="662">
        <v>1</v>
      </c>
      <c r="H1117" s="662" t="s">
        <v>828</v>
      </c>
      <c r="I1117" s="665" t="s">
        <v>773</v>
      </c>
      <c r="J1117" s="663" t="s">
        <v>1314</v>
      </c>
      <c r="K1117" s="666">
        <v>13.34</v>
      </c>
      <c r="L1117" s="483">
        <v>1</v>
      </c>
      <c r="M1117" s="483">
        <v>1</v>
      </c>
      <c r="N1117" s="667"/>
      <c r="O1117" s="667"/>
      <c r="P1117" s="670">
        <v>104</v>
      </c>
      <c r="Q1117" s="670"/>
      <c r="R1117" s="161"/>
      <c r="S1117" s="161"/>
      <c r="T1117" s="162" t="e">
        <f t="shared" si="370"/>
        <v>#DIV/0!</v>
      </c>
      <c r="U1117" s="162">
        <f t="shared" si="371"/>
        <v>0</v>
      </c>
      <c r="V1117" s="162">
        <f t="shared" si="372"/>
        <v>0</v>
      </c>
      <c r="W1117" s="162">
        <f t="shared" si="373"/>
        <v>0</v>
      </c>
      <c r="X1117" s="163">
        <f>IF(P1117="nio",0,IF(P1117&gt;0,VLOOKUP(I1117,'3-Productie normen'!A:N,VLOOKUP(P1117,'3-Productie normen'!Q:R,2,FALSE),FALSE)))</f>
        <v>0</v>
      </c>
      <c r="Y1117" s="163">
        <f t="shared" si="374"/>
        <v>0</v>
      </c>
      <c r="Z1117" s="163">
        <f t="shared" si="375"/>
        <v>0</v>
      </c>
      <c r="AA1117" s="163">
        <f t="shared" si="376"/>
        <v>0</v>
      </c>
      <c r="AB1117" s="164" t="str">
        <f>VLOOKUP(I1117,'3-Productie normen'!A:N,10,FALSE)</f>
        <v>V</v>
      </c>
      <c r="AC1117" s="164"/>
      <c r="AE1117" s="128">
        <f t="shared" si="377"/>
        <v>1387.36</v>
      </c>
    </row>
    <row r="1118" spans="1:31" ht="14.1" customHeight="1">
      <c r="A1118" s="145">
        <v>1120</v>
      </c>
      <c r="B1118" s="662" t="s">
        <v>1244</v>
      </c>
      <c r="C1118" s="663">
        <v>1</v>
      </c>
      <c r="D1118" s="664" t="s">
        <v>720</v>
      </c>
      <c r="E1118" s="663" t="s">
        <v>315</v>
      </c>
      <c r="F1118" s="663" t="s">
        <v>315</v>
      </c>
      <c r="G1118" s="662">
        <v>40510111</v>
      </c>
      <c r="H1118" s="662" t="s">
        <v>1157</v>
      </c>
      <c r="I1118" s="665" t="s">
        <v>769</v>
      </c>
      <c r="J1118" s="663" t="s">
        <v>1314</v>
      </c>
      <c r="K1118" s="666">
        <v>17.46</v>
      </c>
      <c r="L1118" s="483">
        <v>1</v>
      </c>
      <c r="M1118" s="483">
        <v>1</v>
      </c>
      <c r="N1118" s="667"/>
      <c r="O1118" s="667"/>
      <c r="P1118" s="670">
        <v>104</v>
      </c>
      <c r="Q1118" s="670"/>
      <c r="R1118" s="161"/>
      <c r="S1118" s="161"/>
      <c r="T1118" s="162" t="e">
        <f t="shared" si="370"/>
        <v>#DIV/0!</v>
      </c>
      <c r="U1118" s="162">
        <f t="shared" si="371"/>
        <v>0</v>
      </c>
      <c r="V1118" s="162">
        <f t="shared" si="372"/>
        <v>0</v>
      </c>
      <c r="W1118" s="162">
        <f t="shared" si="373"/>
        <v>0</v>
      </c>
      <c r="X1118" s="163">
        <f>IF(P1118="nio",0,IF(P1118&gt;0,VLOOKUP(I1118,'3-Productie normen'!A:N,VLOOKUP(P1118,'3-Productie normen'!Q:R,2,FALSE),FALSE)))</f>
        <v>0</v>
      </c>
      <c r="Y1118" s="163">
        <f t="shared" si="374"/>
        <v>0</v>
      </c>
      <c r="Z1118" s="163">
        <f t="shared" si="375"/>
        <v>0</v>
      </c>
      <c r="AA1118" s="163">
        <f t="shared" si="376"/>
        <v>0</v>
      </c>
      <c r="AB1118" s="164" t="str">
        <f>VLOOKUP(I1118,'3-Productie normen'!A:N,10,FALSE)</f>
        <v>B</v>
      </c>
      <c r="AC1118" s="164"/>
      <c r="AE1118" s="128">
        <f t="shared" si="377"/>
        <v>1815.8400000000001</v>
      </c>
    </row>
    <row r="1119" spans="1:31" ht="14.1" customHeight="1">
      <c r="A1119" s="145">
        <v>1121</v>
      </c>
      <c r="B1119" s="662" t="s">
        <v>1244</v>
      </c>
      <c r="C1119" s="663">
        <v>1</v>
      </c>
      <c r="D1119" s="664" t="s">
        <v>721</v>
      </c>
      <c r="E1119" s="663" t="s">
        <v>315</v>
      </c>
      <c r="F1119" s="663" t="s">
        <v>315</v>
      </c>
      <c r="G1119" s="662">
        <v>2190412</v>
      </c>
      <c r="H1119" s="662" t="s">
        <v>1158</v>
      </c>
      <c r="I1119" s="665" t="s">
        <v>769</v>
      </c>
      <c r="J1119" s="663" t="s">
        <v>1314</v>
      </c>
      <c r="K1119" s="666">
        <v>39.409999999999997</v>
      </c>
      <c r="L1119" s="483">
        <v>1</v>
      </c>
      <c r="M1119" s="483">
        <v>1</v>
      </c>
      <c r="N1119" s="667"/>
      <c r="O1119" s="667"/>
      <c r="P1119" s="670">
        <v>104</v>
      </c>
      <c r="Q1119" s="670"/>
      <c r="R1119" s="161"/>
      <c r="S1119" s="161"/>
      <c r="T1119" s="162" t="e">
        <f t="shared" si="370"/>
        <v>#DIV/0!</v>
      </c>
      <c r="U1119" s="162">
        <f t="shared" si="371"/>
        <v>0</v>
      </c>
      <c r="V1119" s="162">
        <f t="shared" si="372"/>
        <v>0</v>
      </c>
      <c r="W1119" s="162">
        <f t="shared" si="373"/>
        <v>0</v>
      </c>
      <c r="X1119" s="163">
        <f>IF(P1119="nio",0,IF(P1119&gt;0,VLOOKUP(I1119,'3-Productie normen'!A:N,VLOOKUP(P1119,'3-Productie normen'!Q:R,2,FALSE),FALSE)))</f>
        <v>0</v>
      </c>
      <c r="Y1119" s="163">
        <f t="shared" si="374"/>
        <v>0</v>
      </c>
      <c r="Z1119" s="163">
        <f t="shared" si="375"/>
        <v>0</v>
      </c>
      <c r="AA1119" s="163">
        <f t="shared" si="376"/>
        <v>0</v>
      </c>
      <c r="AB1119" s="164" t="str">
        <f>VLOOKUP(I1119,'3-Productie normen'!A:N,10,FALSE)</f>
        <v>B</v>
      </c>
      <c r="AC1119" s="164"/>
      <c r="AE1119" s="128">
        <f t="shared" si="377"/>
        <v>4098.6399999999994</v>
      </c>
    </row>
    <row r="1120" spans="1:31" ht="14.1" customHeight="1">
      <c r="A1120" s="145">
        <v>1122</v>
      </c>
      <c r="B1120" s="662" t="s">
        <v>1244</v>
      </c>
      <c r="C1120" s="663">
        <v>1</v>
      </c>
      <c r="D1120" s="664" t="s">
        <v>888</v>
      </c>
      <c r="E1120" s="663" t="s">
        <v>315</v>
      </c>
      <c r="F1120" s="663" t="s">
        <v>315</v>
      </c>
      <c r="G1120" s="662">
        <v>40510111</v>
      </c>
      <c r="H1120" s="662" t="s">
        <v>1157</v>
      </c>
      <c r="I1120" s="665" t="s">
        <v>769</v>
      </c>
      <c r="J1120" s="663" t="s">
        <v>1314</v>
      </c>
      <c r="K1120" s="666">
        <v>16.73</v>
      </c>
      <c r="L1120" s="483">
        <v>1</v>
      </c>
      <c r="M1120" s="483">
        <v>1</v>
      </c>
      <c r="N1120" s="667"/>
      <c r="O1120" s="667"/>
      <c r="P1120" s="670">
        <v>104</v>
      </c>
      <c r="Q1120" s="670"/>
      <c r="R1120" s="161"/>
      <c r="S1120" s="161"/>
      <c r="T1120" s="162" t="e">
        <f t="shared" si="370"/>
        <v>#DIV/0!</v>
      </c>
      <c r="U1120" s="162">
        <f t="shared" si="371"/>
        <v>0</v>
      </c>
      <c r="V1120" s="162">
        <f t="shared" si="372"/>
        <v>0</v>
      </c>
      <c r="W1120" s="162">
        <f t="shared" si="373"/>
        <v>0</v>
      </c>
      <c r="X1120" s="163">
        <f>IF(P1120="nio",0,IF(P1120&gt;0,VLOOKUP(I1120,'3-Productie normen'!A:N,VLOOKUP(P1120,'3-Productie normen'!Q:R,2,FALSE),FALSE)))</f>
        <v>0</v>
      </c>
      <c r="Y1120" s="163">
        <f t="shared" si="374"/>
        <v>0</v>
      </c>
      <c r="Z1120" s="163">
        <f t="shared" si="375"/>
        <v>0</v>
      </c>
      <c r="AA1120" s="163">
        <f t="shared" si="376"/>
        <v>0</v>
      </c>
      <c r="AB1120" s="164" t="str">
        <f>VLOOKUP(I1120,'3-Productie normen'!A:N,10,FALSE)</f>
        <v>B</v>
      </c>
      <c r="AC1120" s="164"/>
      <c r="AE1120" s="128">
        <f t="shared" si="377"/>
        <v>1739.92</v>
      </c>
    </row>
    <row r="1121" spans="1:31" ht="14.1" customHeight="1">
      <c r="A1121" s="145">
        <v>1123</v>
      </c>
      <c r="B1121" s="662" t="s">
        <v>1244</v>
      </c>
      <c r="C1121" s="663">
        <v>1</v>
      </c>
      <c r="D1121" s="664" t="s">
        <v>890</v>
      </c>
      <c r="E1121" s="663" t="s">
        <v>315</v>
      </c>
      <c r="F1121" s="663" t="s">
        <v>315</v>
      </c>
      <c r="G1121" s="662">
        <v>40531051</v>
      </c>
      <c r="H1121" s="662" t="s">
        <v>809</v>
      </c>
      <c r="I1121" s="665" t="s">
        <v>769</v>
      </c>
      <c r="J1121" s="663" t="s">
        <v>1314</v>
      </c>
      <c r="K1121" s="666">
        <v>16.73</v>
      </c>
      <c r="L1121" s="483">
        <v>1</v>
      </c>
      <c r="M1121" s="483">
        <v>1</v>
      </c>
      <c r="N1121" s="667"/>
      <c r="O1121" s="667"/>
      <c r="P1121" s="670">
        <v>104</v>
      </c>
      <c r="Q1121" s="670"/>
      <c r="R1121" s="161"/>
      <c r="S1121" s="161"/>
      <c r="T1121" s="162" t="e">
        <f t="shared" si="370"/>
        <v>#DIV/0!</v>
      </c>
      <c r="U1121" s="162">
        <f t="shared" si="371"/>
        <v>0</v>
      </c>
      <c r="V1121" s="162">
        <f t="shared" si="372"/>
        <v>0</v>
      </c>
      <c r="W1121" s="162">
        <f t="shared" si="373"/>
        <v>0</v>
      </c>
      <c r="X1121" s="163">
        <f>IF(P1121="nio",0,IF(P1121&gt;0,VLOOKUP(I1121,'3-Productie normen'!A:N,VLOOKUP(P1121,'3-Productie normen'!Q:R,2,FALSE),FALSE)))</f>
        <v>0</v>
      </c>
      <c r="Y1121" s="163">
        <f t="shared" si="374"/>
        <v>0</v>
      </c>
      <c r="Z1121" s="163">
        <f t="shared" si="375"/>
        <v>0</v>
      </c>
      <c r="AA1121" s="163">
        <f t="shared" si="376"/>
        <v>0</v>
      </c>
      <c r="AB1121" s="164" t="str">
        <f>VLOOKUP(I1121,'3-Productie normen'!A:N,10,FALSE)</f>
        <v>B</v>
      </c>
      <c r="AC1121" s="164"/>
      <c r="AE1121" s="128">
        <f t="shared" si="377"/>
        <v>1739.92</v>
      </c>
    </row>
    <row r="1122" spans="1:31" ht="14.1" customHeight="1">
      <c r="A1122" s="145">
        <v>1124</v>
      </c>
      <c r="B1122" s="662" t="s">
        <v>1244</v>
      </c>
      <c r="C1122" s="663">
        <v>1</v>
      </c>
      <c r="D1122" s="664" t="s">
        <v>722</v>
      </c>
      <c r="E1122" s="663" t="s">
        <v>315</v>
      </c>
      <c r="F1122" s="663" t="s">
        <v>315</v>
      </c>
      <c r="G1122" s="662">
        <v>40531051</v>
      </c>
      <c r="H1122" s="662" t="s">
        <v>809</v>
      </c>
      <c r="I1122" s="665" t="s">
        <v>769</v>
      </c>
      <c r="J1122" s="663" t="s">
        <v>1314</v>
      </c>
      <c r="K1122" s="666">
        <v>16.73</v>
      </c>
      <c r="L1122" s="483">
        <v>1</v>
      </c>
      <c r="M1122" s="483">
        <v>1</v>
      </c>
      <c r="N1122" s="667"/>
      <c r="O1122" s="667"/>
      <c r="P1122" s="670">
        <v>104</v>
      </c>
      <c r="Q1122" s="670"/>
      <c r="R1122" s="161"/>
      <c r="S1122" s="161"/>
      <c r="T1122" s="162" t="e">
        <f t="shared" si="370"/>
        <v>#DIV/0!</v>
      </c>
      <c r="U1122" s="162">
        <f t="shared" si="371"/>
        <v>0</v>
      </c>
      <c r="V1122" s="162">
        <f t="shared" si="372"/>
        <v>0</v>
      </c>
      <c r="W1122" s="162">
        <f t="shared" si="373"/>
        <v>0</v>
      </c>
      <c r="X1122" s="163">
        <f>IF(P1122="nio",0,IF(P1122&gt;0,VLOOKUP(I1122,'3-Productie normen'!A:N,VLOOKUP(P1122,'3-Productie normen'!Q:R,2,FALSE),FALSE)))</f>
        <v>0</v>
      </c>
      <c r="Y1122" s="163">
        <f t="shared" si="374"/>
        <v>0</v>
      </c>
      <c r="Z1122" s="163">
        <f t="shared" si="375"/>
        <v>0</v>
      </c>
      <c r="AA1122" s="163">
        <f t="shared" si="376"/>
        <v>0</v>
      </c>
      <c r="AB1122" s="164" t="str">
        <f>VLOOKUP(I1122,'3-Productie normen'!A:N,10,FALSE)</f>
        <v>B</v>
      </c>
      <c r="AC1122" s="164"/>
      <c r="AE1122" s="128">
        <f t="shared" si="377"/>
        <v>1739.92</v>
      </c>
    </row>
    <row r="1123" spans="1:31" ht="14.1" customHeight="1">
      <c r="A1123" s="145">
        <v>1125</v>
      </c>
      <c r="B1123" s="662" t="s">
        <v>1244</v>
      </c>
      <c r="C1123" s="663">
        <v>1</v>
      </c>
      <c r="D1123" s="664" t="s">
        <v>745</v>
      </c>
      <c r="E1123" s="663" t="s">
        <v>315</v>
      </c>
      <c r="F1123" s="663" t="s">
        <v>315</v>
      </c>
      <c r="G1123" s="662">
        <v>40531051</v>
      </c>
      <c r="H1123" s="662" t="s">
        <v>809</v>
      </c>
      <c r="I1123" s="665" t="s">
        <v>769</v>
      </c>
      <c r="J1123" s="663" t="s">
        <v>1314</v>
      </c>
      <c r="K1123" s="666">
        <v>22.51</v>
      </c>
      <c r="L1123" s="483">
        <v>1</v>
      </c>
      <c r="M1123" s="483">
        <v>1</v>
      </c>
      <c r="N1123" s="667"/>
      <c r="O1123" s="667"/>
      <c r="P1123" s="670">
        <v>104</v>
      </c>
      <c r="Q1123" s="670"/>
      <c r="R1123" s="161"/>
      <c r="S1123" s="161"/>
      <c r="T1123" s="162" t="e">
        <f t="shared" si="370"/>
        <v>#DIV/0!</v>
      </c>
      <c r="U1123" s="162">
        <f t="shared" si="371"/>
        <v>0</v>
      </c>
      <c r="V1123" s="162">
        <f t="shared" si="372"/>
        <v>0</v>
      </c>
      <c r="W1123" s="162">
        <f t="shared" si="373"/>
        <v>0</v>
      </c>
      <c r="X1123" s="163">
        <f>IF(P1123="nio",0,IF(P1123&gt;0,VLOOKUP(I1123,'3-Productie normen'!A:N,VLOOKUP(P1123,'3-Productie normen'!Q:R,2,FALSE),FALSE)))</f>
        <v>0</v>
      </c>
      <c r="Y1123" s="163">
        <f t="shared" si="374"/>
        <v>0</v>
      </c>
      <c r="Z1123" s="163">
        <f t="shared" si="375"/>
        <v>0</v>
      </c>
      <c r="AA1123" s="163">
        <f t="shared" si="376"/>
        <v>0</v>
      </c>
      <c r="AB1123" s="164" t="str">
        <f>VLOOKUP(I1123,'3-Productie normen'!A:N,10,FALSE)</f>
        <v>B</v>
      </c>
      <c r="AC1123" s="164"/>
      <c r="AE1123" s="128">
        <f t="shared" si="377"/>
        <v>2341.04</v>
      </c>
    </row>
    <row r="1124" spans="1:31" ht="14.1" customHeight="1">
      <c r="A1124" s="145">
        <v>1126</v>
      </c>
      <c r="B1124" s="662" t="s">
        <v>1244</v>
      </c>
      <c r="C1124" s="663">
        <v>1</v>
      </c>
      <c r="D1124" s="664" t="s">
        <v>1048</v>
      </c>
      <c r="E1124" s="663" t="s">
        <v>315</v>
      </c>
      <c r="F1124" s="663" t="s">
        <v>315</v>
      </c>
      <c r="G1124" s="662">
        <v>40531051</v>
      </c>
      <c r="H1124" s="662" t="s">
        <v>809</v>
      </c>
      <c r="I1124" s="665" t="s">
        <v>769</v>
      </c>
      <c r="J1124" s="663" t="s">
        <v>1314</v>
      </c>
      <c r="K1124" s="666">
        <v>17.05</v>
      </c>
      <c r="L1124" s="483">
        <v>1</v>
      </c>
      <c r="M1124" s="483">
        <v>1</v>
      </c>
      <c r="N1124" s="667"/>
      <c r="O1124" s="667"/>
      <c r="P1124" s="670">
        <v>104</v>
      </c>
      <c r="Q1124" s="670"/>
      <c r="R1124" s="161"/>
      <c r="S1124" s="161"/>
      <c r="T1124" s="162" t="e">
        <f t="shared" si="370"/>
        <v>#DIV/0!</v>
      </c>
      <c r="U1124" s="162">
        <f t="shared" si="371"/>
        <v>0</v>
      </c>
      <c r="V1124" s="162">
        <f t="shared" si="372"/>
        <v>0</v>
      </c>
      <c r="W1124" s="162">
        <f t="shared" si="373"/>
        <v>0</v>
      </c>
      <c r="X1124" s="163">
        <f>IF(P1124="nio",0,IF(P1124&gt;0,VLOOKUP(I1124,'3-Productie normen'!A:N,VLOOKUP(P1124,'3-Productie normen'!Q:R,2,FALSE),FALSE)))</f>
        <v>0</v>
      </c>
      <c r="Y1124" s="163">
        <f t="shared" si="374"/>
        <v>0</v>
      </c>
      <c r="Z1124" s="163">
        <f t="shared" si="375"/>
        <v>0</v>
      </c>
      <c r="AA1124" s="163">
        <f t="shared" si="376"/>
        <v>0</v>
      </c>
      <c r="AB1124" s="164" t="str">
        <f>VLOOKUP(I1124,'3-Productie normen'!A:N,10,FALSE)</f>
        <v>B</v>
      </c>
      <c r="AC1124" s="164"/>
      <c r="AE1124" s="128">
        <f t="shared" si="377"/>
        <v>1773.2</v>
      </c>
    </row>
    <row r="1125" spans="1:31" ht="14.1" customHeight="1">
      <c r="A1125" s="145">
        <v>1127</v>
      </c>
      <c r="B1125" s="662" t="s">
        <v>1244</v>
      </c>
      <c r="C1125" s="663">
        <v>1</v>
      </c>
      <c r="D1125" s="664" t="s">
        <v>1049</v>
      </c>
      <c r="E1125" s="663" t="s">
        <v>315</v>
      </c>
      <c r="F1125" s="663" t="s">
        <v>315</v>
      </c>
      <c r="G1125" s="662">
        <v>40531051</v>
      </c>
      <c r="H1125" s="662" t="s">
        <v>809</v>
      </c>
      <c r="I1125" s="665" t="s">
        <v>769</v>
      </c>
      <c r="J1125" s="663" t="s">
        <v>1314</v>
      </c>
      <c r="K1125" s="666">
        <v>16.54</v>
      </c>
      <c r="L1125" s="483">
        <v>1</v>
      </c>
      <c r="M1125" s="483">
        <v>1</v>
      </c>
      <c r="N1125" s="667"/>
      <c r="O1125" s="667"/>
      <c r="P1125" s="670">
        <v>104</v>
      </c>
      <c r="Q1125" s="670"/>
      <c r="R1125" s="161"/>
      <c r="S1125" s="161"/>
      <c r="T1125" s="162" t="e">
        <f t="shared" si="370"/>
        <v>#DIV/0!</v>
      </c>
      <c r="U1125" s="162">
        <f t="shared" si="371"/>
        <v>0</v>
      </c>
      <c r="V1125" s="162">
        <f t="shared" si="372"/>
        <v>0</v>
      </c>
      <c r="W1125" s="162">
        <f t="shared" si="373"/>
        <v>0</v>
      </c>
      <c r="X1125" s="163">
        <f>IF(P1125="nio",0,IF(P1125&gt;0,VLOOKUP(I1125,'3-Productie normen'!A:N,VLOOKUP(P1125,'3-Productie normen'!Q:R,2,FALSE),FALSE)))</f>
        <v>0</v>
      </c>
      <c r="Y1125" s="163">
        <f t="shared" si="374"/>
        <v>0</v>
      </c>
      <c r="Z1125" s="163">
        <f t="shared" si="375"/>
        <v>0</v>
      </c>
      <c r="AA1125" s="163">
        <f t="shared" si="376"/>
        <v>0</v>
      </c>
      <c r="AB1125" s="164" t="str">
        <f>VLOOKUP(I1125,'3-Productie normen'!A:N,10,FALSE)</f>
        <v>B</v>
      </c>
      <c r="AC1125" s="164"/>
      <c r="AE1125" s="128">
        <f t="shared" si="377"/>
        <v>1720.1599999999999</v>
      </c>
    </row>
    <row r="1126" spans="1:31" ht="14.1" customHeight="1">
      <c r="A1126" s="145">
        <v>1128</v>
      </c>
      <c r="B1126" s="662" t="s">
        <v>1244</v>
      </c>
      <c r="C1126" s="663">
        <v>1</v>
      </c>
      <c r="D1126" s="664" t="s">
        <v>723</v>
      </c>
      <c r="E1126" s="663" t="s">
        <v>315</v>
      </c>
      <c r="F1126" s="663" t="s">
        <v>315</v>
      </c>
      <c r="G1126" s="662">
        <v>99999999</v>
      </c>
      <c r="H1126" s="662" t="s">
        <v>887</v>
      </c>
      <c r="I1126" s="665" t="s">
        <v>769</v>
      </c>
      <c r="J1126" s="663" t="s">
        <v>1314</v>
      </c>
      <c r="K1126" s="666">
        <v>16.850000000000001</v>
      </c>
      <c r="L1126" s="483">
        <v>1</v>
      </c>
      <c r="M1126" s="483">
        <v>1</v>
      </c>
      <c r="N1126" s="667"/>
      <c r="O1126" s="667"/>
      <c r="P1126" s="670">
        <v>104</v>
      </c>
      <c r="Q1126" s="670"/>
      <c r="R1126" s="161"/>
      <c r="S1126" s="161"/>
      <c r="T1126" s="162" t="e">
        <f t="shared" si="370"/>
        <v>#DIV/0!</v>
      </c>
      <c r="U1126" s="162">
        <f t="shared" si="371"/>
        <v>0</v>
      </c>
      <c r="V1126" s="162">
        <f t="shared" si="372"/>
        <v>0</v>
      </c>
      <c r="W1126" s="162">
        <f t="shared" si="373"/>
        <v>0</v>
      </c>
      <c r="X1126" s="163">
        <f>IF(P1126="nio",0,IF(P1126&gt;0,VLOOKUP(I1126,'3-Productie normen'!A:N,VLOOKUP(P1126,'3-Productie normen'!Q:R,2,FALSE),FALSE)))</f>
        <v>0</v>
      </c>
      <c r="Y1126" s="163">
        <f t="shared" si="374"/>
        <v>0</v>
      </c>
      <c r="Z1126" s="163">
        <f t="shared" si="375"/>
        <v>0</v>
      </c>
      <c r="AA1126" s="163">
        <f t="shared" si="376"/>
        <v>0</v>
      </c>
      <c r="AB1126" s="164" t="str">
        <f>VLOOKUP(I1126,'3-Productie normen'!A:N,10,FALSE)</f>
        <v>B</v>
      </c>
      <c r="AC1126" s="164"/>
      <c r="AE1126" s="128">
        <f t="shared" si="377"/>
        <v>1752.4</v>
      </c>
    </row>
    <row r="1127" spans="1:31" ht="14.1" customHeight="1">
      <c r="A1127" s="145">
        <v>1129</v>
      </c>
      <c r="B1127" s="662" t="s">
        <v>1244</v>
      </c>
      <c r="C1127" s="663">
        <v>1</v>
      </c>
      <c r="D1127" s="664" t="s">
        <v>1050</v>
      </c>
      <c r="E1127" s="663" t="s">
        <v>315</v>
      </c>
      <c r="F1127" s="663" t="s">
        <v>315</v>
      </c>
      <c r="G1127" s="662">
        <v>99999999</v>
      </c>
      <c r="H1127" s="662" t="s">
        <v>887</v>
      </c>
      <c r="I1127" s="665" t="s">
        <v>769</v>
      </c>
      <c r="J1127" s="663" t="s">
        <v>1314</v>
      </c>
      <c r="K1127" s="666">
        <v>16.670000000000002</v>
      </c>
      <c r="L1127" s="483">
        <v>1</v>
      </c>
      <c r="M1127" s="483">
        <v>1</v>
      </c>
      <c r="N1127" s="667"/>
      <c r="O1127" s="667"/>
      <c r="P1127" s="670">
        <v>104</v>
      </c>
      <c r="Q1127" s="670"/>
      <c r="R1127" s="161"/>
      <c r="S1127" s="161"/>
      <c r="T1127" s="162" t="e">
        <f t="shared" si="370"/>
        <v>#DIV/0!</v>
      </c>
      <c r="U1127" s="162">
        <f t="shared" si="371"/>
        <v>0</v>
      </c>
      <c r="V1127" s="162">
        <f t="shared" si="372"/>
        <v>0</v>
      </c>
      <c r="W1127" s="162">
        <f t="shared" si="373"/>
        <v>0</v>
      </c>
      <c r="X1127" s="163">
        <f>IF(P1127="nio",0,IF(P1127&gt;0,VLOOKUP(I1127,'3-Productie normen'!A:N,VLOOKUP(P1127,'3-Productie normen'!Q:R,2,FALSE),FALSE)))</f>
        <v>0</v>
      </c>
      <c r="Y1127" s="163">
        <f t="shared" si="374"/>
        <v>0</v>
      </c>
      <c r="Z1127" s="163">
        <f t="shared" si="375"/>
        <v>0</v>
      </c>
      <c r="AA1127" s="163">
        <f t="shared" si="376"/>
        <v>0</v>
      </c>
      <c r="AB1127" s="164" t="str">
        <f>VLOOKUP(I1127,'3-Productie normen'!A:N,10,FALSE)</f>
        <v>B</v>
      </c>
      <c r="AC1127" s="164"/>
      <c r="AE1127" s="128">
        <f t="shared" si="377"/>
        <v>1733.6800000000003</v>
      </c>
    </row>
    <row r="1128" spans="1:31" ht="14.1" customHeight="1">
      <c r="A1128" s="145">
        <v>1130</v>
      </c>
      <c r="B1128" s="662" t="s">
        <v>1244</v>
      </c>
      <c r="C1128" s="663">
        <v>1</v>
      </c>
      <c r="D1128" s="664" t="s">
        <v>724</v>
      </c>
      <c r="E1128" s="663" t="s">
        <v>315</v>
      </c>
      <c r="F1128" s="663" t="s">
        <v>315</v>
      </c>
      <c r="G1128" s="662">
        <v>99999999</v>
      </c>
      <c r="H1128" s="662" t="s">
        <v>887</v>
      </c>
      <c r="I1128" s="665" t="s">
        <v>769</v>
      </c>
      <c r="J1128" s="663" t="s">
        <v>1314</v>
      </c>
      <c r="K1128" s="666">
        <v>22.52</v>
      </c>
      <c r="L1128" s="483">
        <v>1</v>
      </c>
      <c r="M1128" s="483">
        <v>1</v>
      </c>
      <c r="N1128" s="667"/>
      <c r="O1128" s="667"/>
      <c r="P1128" s="670">
        <v>104</v>
      </c>
      <c r="Q1128" s="670"/>
      <c r="R1128" s="161"/>
      <c r="S1128" s="161"/>
      <c r="T1128" s="162" t="e">
        <f t="shared" si="370"/>
        <v>#DIV/0!</v>
      </c>
      <c r="U1128" s="162">
        <f t="shared" si="371"/>
        <v>0</v>
      </c>
      <c r="V1128" s="162">
        <f t="shared" si="372"/>
        <v>0</v>
      </c>
      <c r="W1128" s="162">
        <f t="shared" si="373"/>
        <v>0</v>
      </c>
      <c r="X1128" s="163">
        <f>IF(P1128="nio",0,IF(P1128&gt;0,VLOOKUP(I1128,'3-Productie normen'!A:N,VLOOKUP(P1128,'3-Productie normen'!Q:R,2,FALSE),FALSE)))</f>
        <v>0</v>
      </c>
      <c r="Y1128" s="163">
        <f t="shared" si="374"/>
        <v>0</v>
      </c>
      <c r="Z1128" s="163">
        <f t="shared" si="375"/>
        <v>0</v>
      </c>
      <c r="AA1128" s="163">
        <f t="shared" si="376"/>
        <v>0</v>
      </c>
      <c r="AB1128" s="164" t="str">
        <f>VLOOKUP(I1128,'3-Productie normen'!A:N,10,FALSE)</f>
        <v>B</v>
      </c>
      <c r="AC1128" s="164"/>
      <c r="AE1128" s="128">
        <f t="shared" si="377"/>
        <v>2342.08</v>
      </c>
    </row>
    <row r="1129" spans="1:31" ht="14.1" customHeight="1">
      <c r="A1129" s="145">
        <v>1131</v>
      </c>
      <c r="B1129" s="662" t="s">
        <v>1244</v>
      </c>
      <c r="C1129" s="663">
        <v>1</v>
      </c>
      <c r="D1129" s="664" t="s">
        <v>725</v>
      </c>
      <c r="E1129" s="663" t="s">
        <v>315</v>
      </c>
      <c r="F1129" s="663" t="s">
        <v>315</v>
      </c>
      <c r="G1129" s="662">
        <v>40531051</v>
      </c>
      <c r="H1129" s="662" t="s">
        <v>809</v>
      </c>
      <c r="I1129" s="665" t="s">
        <v>769</v>
      </c>
      <c r="J1129" s="663" t="s">
        <v>1314</v>
      </c>
      <c r="K1129" s="666">
        <v>17.05</v>
      </c>
      <c r="L1129" s="483">
        <v>1</v>
      </c>
      <c r="M1129" s="483">
        <v>1</v>
      </c>
      <c r="N1129" s="667"/>
      <c r="O1129" s="667"/>
      <c r="P1129" s="670">
        <v>104</v>
      </c>
      <c r="Q1129" s="670"/>
      <c r="R1129" s="161"/>
      <c r="S1129" s="161"/>
      <c r="T1129" s="162" t="e">
        <f t="shared" si="370"/>
        <v>#DIV/0!</v>
      </c>
      <c r="U1129" s="162">
        <f t="shared" si="371"/>
        <v>0</v>
      </c>
      <c r="V1129" s="162">
        <f t="shared" si="372"/>
        <v>0</v>
      </c>
      <c r="W1129" s="162">
        <f t="shared" si="373"/>
        <v>0</v>
      </c>
      <c r="X1129" s="163">
        <f>IF(P1129="nio",0,IF(P1129&gt;0,VLOOKUP(I1129,'3-Productie normen'!A:N,VLOOKUP(P1129,'3-Productie normen'!Q:R,2,FALSE),FALSE)))</f>
        <v>0</v>
      </c>
      <c r="Y1129" s="163">
        <f t="shared" si="374"/>
        <v>0</v>
      </c>
      <c r="Z1129" s="163">
        <f t="shared" si="375"/>
        <v>0</v>
      </c>
      <c r="AA1129" s="163">
        <f t="shared" si="376"/>
        <v>0</v>
      </c>
      <c r="AB1129" s="164" t="str">
        <f>VLOOKUP(I1129,'3-Productie normen'!A:N,10,FALSE)</f>
        <v>B</v>
      </c>
      <c r="AC1129" s="164"/>
      <c r="AE1129" s="128">
        <f t="shared" si="377"/>
        <v>1773.2</v>
      </c>
    </row>
    <row r="1130" spans="1:31" ht="14.1" customHeight="1">
      <c r="A1130" s="145">
        <v>1132</v>
      </c>
      <c r="B1130" s="662" t="s">
        <v>1244</v>
      </c>
      <c r="C1130" s="663">
        <v>1</v>
      </c>
      <c r="D1130" s="664" t="s">
        <v>728</v>
      </c>
      <c r="E1130" s="663" t="s">
        <v>315</v>
      </c>
      <c r="F1130" s="663" t="s">
        <v>315</v>
      </c>
      <c r="G1130" s="662">
        <v>40531051</v>
      </c>
      <c r="H1130" s="662" t="s">
        <v>809</v>
      </c>
      <c r="I1130" s="665" t="s">
        <v>769</v>
      </c>
      <c r="J1130" s="663" t="s">
        <v>1314</v>
      </c>
      <c r="K1130" s="666">
        <v>16.73</v>
      </c>
      <c r="L1130" s="483">
        <v>1</v>
      </c>
      <c r="M1130" s="483">
        <v>1</v>
      </c>
      <c r="N1130" s="667"/>
      <c r="O1130" s="667"/>
      <c r="P1130" s="670">
        <v>104</v>
      </c>
      <c r="Q1130" s="670"/>
      <c r="R1130" s="161"/>
      <c r="S1130" s="161"/>
      <c r="T1130" s="162" t="e">
        <f t="shared" si="370"/>
        <v>#DIV/0!</v>
      </c>
      <c r="U1130" s="162">
        <f t="shared" si="371"/>
        <v>0</v>
      </c>
      <c r="V1130" s="162">
        <f t="shared" si="372"/>
        <v>0</v>
      </c>
      <c r="W1130" s="162">
        <f t="shared" si="373"/>
        <v>0</v>
      </c>
      <c r="X1130" s="163">
        <f>IF(P1130="nio",0,IF(P1130&gt;0,VLOOKUP(I1130,'3-Productie normen'!A:N,VLOOKUP(P1130,'3-Productie normen'!Q:R,2,FALSE),FALSE)))</f>
        <v>0</v>
      </c>
      <c r="Y1130" s="163">
        <f t="shared" si="374"/>
        <v>0</v>
      </c>
      <c r="Z1130" s="163">
        <f t="shared" si="375"/>
        <v>0</v>
      </c>
      <c r="AA1130" s="163">
        <f t="shared" si="376"/>
        <v>0</v>
      </c>
      <c r="AB1130" s="164" t="str">
        <f>VLOOKUP(I1130,'3-Productie normen'!A:N,10,FALSE)</f>
        <v>B</v>
      </c>
      <c r="AC1130" s="164"/>
      <c r="AE1130" s="128">
        <f t="shared" si="377"/>
        <v>1739.92</v>
      </c>
    </row>
    <row r="1131" spans="1:31" ht="14.1" customHeight="1">
      <c r="A1131" s="145">
        <v>1133</v>
      </c>
      <c r="B1131" s="662" t="s">
        <v>1244</v>
      </c>
      <c r="C1131" s="663">
        <v>1</v>
      </c>
      <c r="D1131" s="664" t="s">
        <v>892</v>
      </c>
      <c r="E1131" s="663" t="s">
        <v>315</v>
      </c>
      <c r="F1131" s="663" t="s">
        <v>315</v>
      </c>
      <c r="G1131" s="662">
        <v>40531051</v>
      </c>
      <c r="H1131" s="662" t="s">
        <v>809</v>
      </c>
      <c r="I1131" s="665" t="s">
        <v>769</v>
      </c>
      <c r="J1131" s="663" t="s">
        <v>1314</v>
      </c>
      <c r="K1131" s="666">
        <v>16.73</v>
      </c>
      <c r="L1131" s="483">
        <v>1</v>
      </c>
      <c r="M1131" s="483">
        <v>1</v>
      </c>
      <c r="N1131" s="667"/>
      <c r="O1131" s="667"/>
      <c r="P1131" s="670">
        <v>104</v>
      </c>
      <c r="Q1131" s="670"/>
      <c r="R1131" s="161"/>
      <c r="S1131" s="161"/>
      <c r="T1131" s="162" t="e">
        <f t="shared" si="370"/>
        <v>#DIV/0!</v>
      </c>
      <c r="U1131" s="162">
        <f t="shared" si="371"/>
        <v>0</v>
      </c>
      <c r="V1131" s="162">
        <f t="shared" si="372"/>
        <v>0</v>
      </c>
      <c r="W1131" s="162">
        <f t="shared" si="373"/>
        <v>0</v>
      </c>
      <c r="X1131" s="163">
        <f>IF(P1131="nio",0,IF(P1131&gt;0,VLOOKUP(I1131,'3-Productie normen'!A:N,VLOOKUP(P1131,'3-Productie normen'!Q:R,2,FALSE),FALSE)))</f>
        <v>0</v>
      </c>
      <c r="Y1131" s="163">
        <f t="shared" si="374"/>
        <v>0</v>
      </c>
      <c r="Z1131" s="163">
        <f t="shared" si="375"/>
        <v>0</v>
      </c>
      <c r="AA1131" s="163">
        <f t="shared" si="376"/>
        <v>0</v>
      </c>
      <c r="AB1131" s="164" t="str">
        <f>VLOOKUP(I1131,'3-Productie normen'!A:N,10,FALSE)</f>
        <v>B</v>
      </c>
      <c r="AC1131" s="164"/>
      <c r="AE1131" s="128">
        <f t="shared" si="377"/>
        <v>1739.92</v>
      </c>
    </row>
    <row r="1132" spans="1:31" ht="14.1" customHeight="1">
      <c r="A1132" s="145">
        <v>1134</v>
      </c>
      <c r="B1132" s="662" t="s">
        <v>1244</v>
      </c>
      <c r="C1132" s="663">
        <v>1</v>
      </c>
      <c r="D1132" s="664" t="s">
        <v>1051</v>
      </c>
      <c r="E1132" s="663" t="s">
        <v>315</v>
      </c>
      <c r="F1132" s="663" t="s">
        <v>315</v>
      </c>
      <c r="G1132" s="662">
        <v>40531051</v>
      </c>
      <c r="H1132" s="662" t="s">
        <v>809</v>
      </c>
      <c r="I1132" s="665" t="s">
        <v>769</v>
      </c>
      <c r="J1132" s="663" t="s">
        <v>1314</v>
      </c>
      <c r="K1132" s="666">
        <v>16.73</v>
      </c>
      <c r="L1132" s="483">
        <v>1</v>
      </c>
      <c r="M1132" s="483">
        <v>1</v>
      </c>
      <c r="N1132" s="667"/>
      <c r="O1132" s="667"/>
      <c r="P1132" s="670">
        <v>104</v>
      </c>
      <c r="Q1132" s="670"/>
      <c r="R1132" s="161"/>
      <c r="S1132" s="161"/>
      <c r="T1132" s="162" t="e">
        <f t="shared" si="370"/>
        <v>#DIV/0!</v>
      </c>
      <c r="U1132" s="162">
        <f t="shared" si="371"/>
        <v>0</v>
      </c>
      <c r="V1132" s="162">
        <f t="shared" si="372"/>
        <v>0</v>
      </c>
      <c r="W1132" s="162">
        <f t="shared" si="373"/>
        <v>0</v>
      </c>
      <c r="X1132" s="163">
        <f>IF(P1132="nio",0,IF(P1132&gt;0,VLOOKUP(I1132,'3-Productie normen'!A:N,VLOOKUP(P1132,'3-Productie normen'!Q:R,2,FALSE),FALSE)))</f>
        <v>0</v>
      </c>
      <c r="Y1132" s="163">
        <f t="shared" si="374"/>
        <v>0</v>
      </c>
      <c r="Z1132" s="163">
        <f t="shared" si="375"/>
        <v>0</v>
      </c>
      <c r="AA1132" s="163">
        <f t="shared" si="376"/>
        <v>0</v>
      </c>
      <c r="AB1132" s="164" t="str">
        <f>VLOOKUP(I1132,'3-Productie normen'!A:N,10,FALSE)</f>
        <v>B</v>
      </c>
      <c r="AC1132" s="164"/>
      <c r="AE1132" s="128">
        <f t="shared" si="377"/>
        <v>1739.92</v>
      </c>
    </row>
    <row r="1133" spans="1:31" ht="14.1" customHeight="1">
      <c r="A1133" s="145">
        <v>1135</v>
      </c>
      <c r="B1133" s="662" t="s">
        <v>1244</v>
      </c>
      <c r="C1133" s="663">
        <v>1</v>
      </c>
      <c r="D1133" s="664" t="s">
        <v>1052</v>
      </c>
      <c r="E1133" s="663" t="s">
        <v>399</v>
      </c>
      <c r="F1133" s="663" t="s">
        <v>578</v>
      </c>
      <c r="G1133" s="662">
        <v>2140861</v>
      </c>
      <c r="H1133" s="662" t="s">
        <v>1020</v>
      </c>
      <c r="I1133" s="665" t="s">
        <v>1236</v>
      </c>
      <c r="J1133" s="663" t="s">
        <v>1314</v>
      </c>
      <c r="K1133" s="666">
        <v>10.45</v>
      </c>
      <c r="L1133" s="483">
        <v>1</v>
      </c>
      <c r="M1133" s="483">
        <v>1</v>
      </c>
      <c r="N1133" s="667"/>
      <c r="O1133" s="667"/>
      <c r="P1133" s="670" t="s">
        <v>1235</v>
      </c>
      <c r="Q1133" s="670"/>
      <c r="R1133" s="161"/>
      <c r="S1133" s="161"/>
      <c r="T1133" s="162">
        <f t="shared" si="370"/>
        <v>0</v>
      </c>
      <c r="U1133" s="162">
        <f t="shared" si="371"/>
        <v>0</v>
      </c>
      <c r="V1133" s="162">
        <f t="shared" si="372"/>
        <v>0</v>
      </c>
      <c r="W1133" s="162">
        <f t="shared" si="373"/>
        <v>0</v>
      </c>
      <c r="X1133" s="163">
        <f>IF(P1133="nio",0,IF(P1133&gt;0,VLOOKUP(I1133,'3-Productie normen'!A:N,VLOOKUP(P1133,'3-Productie normen'!Q:R,2,FALSE),FALSE)))</f>
        <v>0</v>
      </c>
      <c r="Y1133" s="163">
        <f t="shared" si="374"/>
        <v>0</v>
      </c>
      <c r="Z1133" s="163">
        <f t="shared" si="375"/>
        <v>0</v>
      </c>
      <c r="AA1133" s="163">
        <f t="shared" si="376"/>
        <v>0</v>
      </c>
      <c r="AB1133" s="164" t="str">
        <f>VLOOKUP(I1133,'3-Productie normen'!A:N,10,FALSE)</f>
        <v>nvt</v>
      </c>
      <c r="AC1133" s="164"/>
      <c r="AE1133" s="128">
        <f t="shared" si="377"/>
        <v>0</v>
      </c>
    </row>
    <row r="1134" spans="1:31" ht="14.1" customHeight="1">
      <c r="A1134" s="145">
        <v>1136</v>
      </c>
      <c r="B1134" s="662" t="s">
        <v>1244</v>
      </c>
      <c r="C1134" s="663">
        <v>1</v>
      </c>
      <c r="D1134" s="664" t="s">
        <v>1053</v>
      </c>
      <c r="E1134" s="663" t="s">
        <v>315</v>
      </c>
      <c r="F1134" s="663" t="s">
        <v>1019</v>
      </c>
      <c r="G1134" s="662">
        <v>2140861</v>
      </c>
      <c r="H1134" s="662" t="s">
        <v>1020</v>
      </c>
      <c r="I1134" s="665" t="s">
        <v>774</v>
      </c>
      <c r="J1134" s="663" t="s">
        <v>1314</v>
      </c>
      <c r="K1134" s="666">
        <v>13.83</v>
      </c>
      <c r="L1134" s="483">
        <v>1</v>
      </c>
      <c r="M1134" s="483">
        <v>1</v>
      </c>
      <c r="N1134" s="667"/>
      <c r="O1134" s="667"/>
      <c r="P1134" s="670">
        <v>255</v>
      </c>
      <c r="Q1134" s="670"/>
      <c r="R1134" s="161"/>
      <c r="S1134" s="161"/>
      <c r="T1134" s="162" t="e">
        <f t="shared" si="370"/>
        <v>#DIV/0!</v>
      </c>
      <c r="U1134" s="162">
        <f t="shared" si="371"/>
        <v>0</v>
      </c>
      <c r="V1134" s="162">
        <f t="shared" si="372"/>
        <v>0</v>
      </c>
      <c r="W1134" s="162">
        <f t="shared" si="373"/>
        <v>0</v>
      </c>
      <c r="X1134" s="163">
        <f>IF(P1134="nio",0,IF(P1134&gt;0,VLOOKUP(I1134,'3-Productie normen'!A:N,VLOOKUP(P1134,'3-Productie normen'!Q:R,2,FALSE),FALSE)))</f>
        <v>0</v>
      </c>
      <c r="Y1134" s="163">
        <f t="shared" si="374"/>
        <v>0</v>
      </c>
      <c r="Z1134" s="163">
        <f t="shared" si="375"/>
        <v>0</v>
      </c>
      <c r="AA1134" s="163">
        <f t="shared" si="376"/>
        <v>0</v>
      </c>
      <c r="AB1134" s="164" t="str">
        <f>VLOOKUP(I1134,'3-Productie normen'!A:N,10,FALSE)</f>
        <v>B</v>
      </c>
      <c r="AC1134" s="164"/>
      <c r="AE1134" s="128">
        <f t="shared" si="377"/>
        <v>3526.65</v>
      </c>
    </row>
    <row r="1135" spans="1:31" ht="14.1" customHeight="1">
      <c r="A1135" s="145">
        <v>1137</v>
      </c>
      <c r="B1135" s="662" t="s">
        <v>1244</v>
      </c>
      <c r="C1135" s="663">
        <v>1</v>
      </c>
      <c r="D1135" s="664" t="s">
        <v>898</v>
      </c>
      <c r="E1135" s="663" t="s">
        <v>826</v>
      </c>
      <c r="F1135" s="663" t="s">
        <v>865</v>
      </c>
      <c r="G1135" s="662">
        <v>1</v>
      </c>
      <c r="H1135" s="662" t="s">
        <v>828</v>
      </c>
      <c r="I1135" s="665" t="s">
        <v>773</v>
      </c>
      <c r="J1135" s="663" t="s">
        <v>1314</v>
      </c>
      <c r="K1135" s="666">
        <v>35.380000000000003</v>
      </c>
      <c r="L1135" s="483">
        <v>1</v>
      </c>
      <c r="M1135" s="483">
        <v>1</v>
      </c>
      <c r="N1135" s="667"/>
      <c r="O1135" s="667"/>
      <c r="P1135" s="670">
        <v>255</v>
      </c>
      <c r="Q1135" s="670"/>
      <c r="R1135" s="161"/>
      <c r="S1135" s="161"/>
      <c r="T1135" s="162" t="e">
        <f t="shared" si="370"/>
        <v>#DIV/0!</v>
      </c>
      <c r="U1135" s="162">
        <f t="shared" si="371"/>
        <v>0</v>
      </c>
      <c r="V1135" s="162">
        <f t="shared" si="372"/>
        <v>0</v>
      </c>
      <c r="W1135" s="162">
        <f t="shared" si="373"/>
        <v>0</v>
      </c>
      <c r="X1135" s="163">
        <f>IF(P1135="nio",0,IF(P1135&gt;0,VLOOKUP(I1135,'3-Productie normen'!A:N,VLOOKUP(P1135,'3-Productie normen'!Q:R,2,FALSE),FALSE)))</f>
        <v>0</v>
      </c>
      <c r="Y1135" s="163">
        <f t="shared" si="374"/>
        <v>0</v>
      </c>
      <c r="Z1135" s="163">
        <f t="shared" si="375"/>
        <v>0</v>
      </c>
      <c r="AA1135" s="163">
        <f t="shared" si="376"/>
        <v>0</v>
      </c>
      <c r="AB1135" s="164" t="str">
        <f>VLOOKUP(I1135,'3-Productie normen'!A:N,10,FALSE)</f>
        <v>V</v>
      </c>
      <c r="AC1135" s="164"/>
      <c r="AE1135" s="128">
        <f t="shared" si="377"/>
        <v>9021.9000000000015</v>
      </c>
    </row>
    <row r="1136" spans="1:31" ht="14.1" customHeight="1">
      <c r="A1136" s="145">
        <v>1138</v>
      </c>
      <c r="B1136" s="662" t="s">
        <v>1244</v>
      </c>
      <c r="C1136" s="663">
        <v>1</v>
      </c>
      <c r="D1136" s="664" t="s">
        <v>1159</v>
      </c>
      <c r="E1136" s="663" t="s">
        <v>806</v>
      </c>
      <c r="F1136" s="663" t="s">
        <v>815</v>
      </c>
      <c r="G1136" s="662">
        <v>2</v>
      </c>
      <c r="H1136" s="662" t="s">
        <v>807</v>
      </c>
      <c r="I1136" s="665" t="s">
        <v>749</v>
      </c>
      <c r="J1136" s="663" t="s">
        <v>1314</v>
      </c>
      <c r="K1136" s="666">
        <v>33.42</v>
      </c>
      <c r="L1136" s="483">
        <v>1</v>
      </c>
      <c r="M1136" s="483">
        <v>1</v>
      </c>
      <c r="N1136" s="667"/>
      <c r="O1136" s="667"/>
      <c r="P1136" s="670">
        <v>52</v>
      </c>
      <c r="Q1136" s="670"/>
      <c r="R1136" s="161"/>
      <c r="S1136" s="161"/>
      <c r="T1136" s="162" t="e">
        <f t="shared" si="370"/>
        <v>#DIV/0!</v>
      </c>
      <c r="U1136" s="162">
        <f t="shared" si="371"/>
        <v>0</v>
      </c>
      <c r="V1136" s="162">
        <f t="shared" si="372"/>
        <v>0</v>
      </c>
      <c r="W1136" s="162">
        <f t="shared" si="373"/>
        <v>0</v>
      </c>
      <c r="X1136" s="163">
        <f>IF(P1136="nio",0,IF(P1136&gt;0,VLOOKUP(I1136,'3-Productie normen'!A:N,VLOOKUP(P1136,'3-Productie normen'!Q:R,2,FALSE),FALSE)))</f>
        <v>0</v>
      </c>
      <c r="Y1136" s="163">
        <f t="shared" si="374"/>
        <v>0</v>
      </c>
      <c r="Z1136" s="163">
        <f t="shared" si="375"/>
        <v>0</v>
      </c>
      <c r="AA1136" s="163">
        <f t="shared" si="376"/>
        <v>0</v>
      </c>
      <c r="AB1136" s="164" t="str">
        <f>VLOOKUP(I1136,'3-Productie normen'!A:N,10,FALSE)</f>
        <v>V</v>
      </c>
      <c r="AC1136" s="164"/>
      <c r="AE1136" s="128">
        <f t="shared" si="377"/>
        <v>1737.8400000000001</v>
      </c>
    </row>
    <row r="1137" spans="1:31" ht="14.1" customHeight="1">
      <c r="A1137" s="145">
        <v>1139</v>
      </c>
      <c r="B1137" s="662" t="s">
        <v>1244</v>
      </c>
      <c r="C1137" s="663">
        <v>1</v>
      </c>
      <c r="D1137" s="664" t="s">
        <v>901</v>
      </c>
      <c r="E1137" s="663" t="s">
        <v>806</v>
      </c>
      <c r="F1137" s="663" t="s">
        <v>815</v>
      </c>
      <c r="G1137" s="662">
        <v>2</v>
      </c>
      <c r="H1137" s="662" t="s">
        <v>807</v>
      </c>
      <c r="I1137" s="665" t="s">
        <v>749</v>
      </c>
      <c r="J1137" s="663" t="s">
        <v>1314</v>
      </c>
      <c r="K1137" s="666">
        <v>42.16</v>
      </c>
      <c r="L1137" s="483">
        <v>1</v>
      </c>
      <c r="M1137" s="483">
        <v>1</v>
      </c>
      <c r="N1137" s="667"/>
      <c r="O1137" s="667"/>
      <c r="P1137" s="670">
        <v>52</v>
      </c>
      <c r="Q1137" s="670"/>
      <c r="R1137" s="161"/>
      <c r="S1137" s="161"/>
      <c r="T1137" s="162" t="e">
        <f t="shared" si="370"/>
        <v>#DIV/0!</v>
      </c>
      <c r="U1137" s="162">
        <f t="shared" si="371"/>
        <v>0</v>
      </c>
      <c r="V1137" s="162">
        <f t="shared" si="372"/>
        <v>0</v>
      </c>
      <c r="W1137" s="162">
        <f t="shared" si="373"/>
        <v>0</v>
      </c>
      <c r="X1137" s="163">
        <f>IF(P1137="nio",0,IF(P1137&gt;0,VLOOKUP(I1137,'3-Productie normen'!A:N,VLOOKUP(P1137,'3-Productie normen'!Q:R,2,FALSE),FALSE)))</f>
        <v>0</v>
      </c>
      <c r="Y1137" s="163">
        <f t="shared" si="374"/>
        <v>0</v>
      </c>
      <c r="Z1137" s="163">
        <f t="shared" si="375"/>
        <v>0</v>
      </c>
      <c r="AA1137" s="163">
        <f t="shared" si="376"/>
        <v>0</v>
      </c>
      <c r="AB1137" s="164" t="str">
        <f>VLOOKUP(I1137,'3-Productie normen'!A:N,10,FALSE)</f>
        <v>V</v>
      </c>
      <c r="AC1137" s="164"/>
      <c r="AE1137" s="128">
        <f t="shared" si="377"/>
        <v>2192.3199999999997</v>
      </c>
    </row>
    <row r="1138" spans="1:31" ht="14.1" customHeight="1">
      <c r="A1138" s="145">
        <v>1140</v>
      </c>
      <c r="B1138" s="662" t="s">
        <v>1244</v>
      </c>
      <c r="C1138" s="663">
        <v>1</v>
      </c>
      <c r="D1138" s="664" t="s">
        <v>730</v>
      </c>
      <c r="E1138" s="663" t="s">
        <v>806</v>
      </c>
      <c r="F1138" s="663" t="s">
        <v>822</v>
      </c>
      <c r="G1138" s="662">
        <v>2</v>
      </c>
      <c r="H1138" s="662" t="s">
        <v>807</v>
      </c>
      <c r="I1138" s="665" t="s">
        <v>17</v>
      </c>
      <c r="J1138" s="663" t="s">
        <v>823</v>
      </c>
      <c r="K1138" s="666">
        <v>8.3699999999999992</v>
      </c>
      <c r="L1138" s="483">
        <v>1</v>
      </c>
      <c r="M1138" s="483">
        <v>1</v>
      </c>
      <c r="N1138" s="667"/>
      <c r="O1138" s="667"/>
      <c r="P1138" s="670">
        <v>255</v>
      </c>
      <c r="Q1138" s="670"/>
      <c r="R1138" s="161"/>
      <c r="S1138" s="161"/>
      <c r="T1138" s="162" t="e">
        <f t="shared" si="370"/>
        <v>#DIV/0!</v>
      </c>
      <c r="U1138" s="162">
        <f t="shared" si="371"/>
        <v>0</v>
      </c>
      <c r="V1138" s="162">
        <f t="shared" si="372"/>
        <v>0</v>
      </c>
      <c r="W1138" s="162">
        <f t="shared" si="373"/>
        <v>0</v>
      </c>
      <c r="X1138" s="163">
        <f>IF(P1138="nio",0,IF(P1138&gt;0,VLOOKUP(I1138,'3-Productie normen'!A:N,VLOOKUP(P1138,'3-Productie normen'!Q:R,2,FALSE),FALSE)))</f>
        <v>0</v>
      </c>
      <c r="Y1138" s="163">
        <f t="shared" si="374"/>
        <v>0</v>
      </c>
      <c r="Z1138" s="163">
        <f t="shared" si="375"/>
        <v>0</v>
      </c>
      <c r="AA1138" s="163">
        <f t="shared" si="376"/>
        <v>0</v>
      </c>
      <c r="AB1138" s="164" t="str">
        <f>VLOOKUP(I1138,'3-Productie normen'!A:N,10,FALSE)</f>
        <v>S</v>
      </c>
      <c r="AC1138" s="164"/>
      <c r="AE1138" s="128">
        <f t="shared" si="377"/>
        <v>2134.35</v>
      </c>
    </row>
    <row r="1139" spans="1:31" ht="14.1" customHeight="1">
      <c r="A1139" s="145">
        <v>1141</v>
      </c>
      <c r="B1139" s="662" t="s">
        <v>1244</v>
      </c>
      <c r="C1139" s="663">
        <v>1</v>
      </c>
      <c r="D1139" s="664" t="s">
        <v>903</v>
      </c>
      <c r="E1139" s="663" t="s">
        <v>806</v>
      </c>
      <c r="F1139" s="663" t="s">
        <v>822</v>
      </c>
      <c r="G1139" s="662">
        <v>2</v>
      </c>
      <c r="H1139" s="662" t="s">
        <v>807</v>
      </c>
      <c r="I1139" s="665" t="s">
        <v>17</v>
      </c>
      <c r="J1139" s="663" t="s">
        <v>823</v>
      </c>
      <c r="K1139" s="666">
        <v>2.4300000000000002</v>
      </c>
      <c r="L1139" s="483">
        <v>1</v>
      </c>
      <c r="M1139" s="483">
        <v>1</v>
      </c>
      <c r="N1139" s="667"/>
      <c r="O1139" s="667"/>
      <c r="P1139" s="670">
        <v>255</v>
      </c>
      <c r="Q1139" s="670"/>
      <c r="R1139" s="161"/>
      <c r="S1139" s="161"/>
      <c r="T1139" s="162" t="e">
        <f t="shared" si="370"/>
        <v>#DIV/0!</v>
      </c>
      <c r="U1139" s="162">
        <f t="shared" si="371"/>
        <v>0</v>
      </c>
      <c r="V1139" s="162">
        <f t="shared" si="372"/>
        <v>0</v>
      </c>
      <c r="W1139" s="162">
        <f t="shared" si="373"/>
        <v>0</v>
      </c>
      <c r="X1139" s="163">
        <f>IF(P1139="nio",0,IF(P1139&gt;0,VLOOKUP(I1139,'3-Productie normen'!A:N,VLOOKUP(P1139,'3-Productie normen'!Q:R,2,FALSE),FALSE)))</f>
        <v>0</v>
      </c>
      <c r="Y1139" s="163">
        <f t="shared" si="374"/>
        <v>0</v>
      </c>
      <c r="Z1139" s="163">
        <f t="shared" si="375"/>
        <v>0</v>
      </c>
      <c r="AA1139" s="163">
        <f t="shared" si="376"/>
        <v>0</v>
      </c>
      <c r="AB1139" s="164" t="str">
        <f>VLOOKUP(I1139,'3-Productie normen'!A:N,10,FALSE)</f>
        <v>S</v>
      </c>
      <c r="AC1139" s="164"/>
      <c r="AE1139" s="128">
        <f t="shared" si="377"/>
        <v>619.65000000000009</v>
      </c>
    </row>
    <row r="1140" spans="1:31" ht="14.1" customHeight="1">
      <c r="A1140" s="145">
        <v>1142</v>
      </c>
      <c r="B1140" s="662" t="s">
        <v>1244</v>
      </c>
      <c r="C1140" s="663">
        <v>1</v>
      </c>
      <c r="D1140" s="664" t="s">
        <v>1160</v>
      </c>
      <c r="E1140" s="663" t="s">
        <v>806</v>
      </c>
      <c r="F1140" s="663" t="s">
        <v>822</v>
      </c>
      <c r="G1140" s="662">
        <v>2</v>
      </c>
      <c r="H1140" s="662" t="s">
        <v>807</v>
      </c>
      <c r="I1140" s="665" t="s">
        <v>17</v>
      </c>
      <c r="J1140" s="663" t="s">
        <v>823</v>
      </c>
      <c r="K1140" s="666">
        <v>2.4300000000000002</v>
      </c>
      <c r="L1140" s="483">
        <v>1</v>
      </c>
      <c r="M1140" s="483">
        <v>1</v>
      </c>
      <c r="N1140" s="667"/>
      <c r="O1140" s="667"/>
      <c r="P1140" s="670">
        <v>255</v>
      </c>
      <c r="Q1140" s="670"/>
      <c r="R1140" s="161"/>
      <c r="S1140" s="161"/>
      <c r="T1140" s="162" t="e">
        <f t="shared" si="370"/>
        <v>#DIV/0!</v>
      </c>
      <c r="U1140" s="162">
        <f t="shared" si="371"/>
        <v>0</v>
      </c>
      <c r="V1140" s="162">
        <f t="shared" si="372"/>
        <v>0</v>
      </c>
      <c r="W1140" s="162">
        <f t="shared" si="373"/>
        <v>0</v>
      </c>
      <c r="X1140" s="163">
        <f>IF(P1140="nio",0,IF(P1140&gt;0,VLOOKUP(I1140,'3-Productie normen'!A:N,VLOOKUP(P1140,'3-Productie normen'!Q:R,2,FALSE),FALSE)))</f>
        <v>0</v>
      </c>
      <c r="Y1140" s="163">
        <f t="shared" si="374"/>
        <v>0</v>
      </c>
      <c r="Z1140" s="163">
        <f t="shared" si="375"/>
        <v>0</v>
      </c>
      <c r="AA1140" s="163">
        <f t="shared" si="376"/>
        <v>0</v>
      </c>
      <c r="AB1140" s="164" t="str">
        <f>VLOOKUP(I1140,'3-Productie normen'!A:N,10,FALSE)</f>
        <v>S</v>
      </c>
      <c r="AC1140" s="164"/>
      <c r="AE1140" s="128">
        <f t="shared" si="377"/>
        <v>619.65000000000009</v>
      </c>
    </row>
    <row r="1141" spans="1:31" ht="14.1" customHeight="1">
      <c r="A1141" s="145">
        <v>1143</v>
      </c>
      <c r="B1141" s="662" t="s">
        <v>1244</v>
      </c>
      <c r="C1141" s="663">
        <v>1</v>
      </c>
      <c r="D1141" s="664" t="s">
        <v>1161</v>
      </c>
      <c r="E1141" s="663" t="s">
        <v>399</v>
      </c>
      <c r="F1141" s="663" t="s">
        <v>812</v>
      </c>
      <c r="G1141" s="662">
        <v>40531051</v>
      </c>
      <c r="H1141" s="662" t="s">
        <v>809</v>
      </c>
      <c r="I1141" s="665" t="s">
        <v>1236</v>
      </c>
      <c r="J1141" s="663" t="s">
        <v>823</v>
      </c>
      <c r="K1141" s="666">
        <v>2.06</v>
      </c>
      <c r="L1141" s="483">
        <v>1</v>
      </c>
      <c r="M1141" s="483">
        <v>1</v>
      </c>
      <c r="N1141" s="667"/>
      <c r="O1141" s="667"/>
      <c r="P1141" s="670" t="s">
        <v>1235</v>
      </c>
      <c r="Q1141" s="670"/>
      <c r="R1141" s="161"/>
      <c r="S1141" s="161"/>
      <c r="T1141" s="162">
        <f t="shared" si="370"/>
        <v>0</v>
      </c>
      <c r="U1141" s="162">
        <f t="shared" si="371"/>
        <v>0</v>
      </c>
      <c r="V1141" s="162">
        <f t="shared" si="372"/>
        <v>0</v>
      </c>
      <c r="W1141" s="162">
        <f t="shared" si="373"/>
        <v>0</v>
      </c>
      <c r="X1141" s="163">
        <f>IF(P1141="nio",0,IF(P1141&gt;0,VLOOKUP(I1141,'3-Productie normen'!A:N,VLOOKUP(P1141,'3-Productie normen'!Q:R,2,FALSE),FALSE)))</f>
        <v>0</v>
      </c>
      <c r="Y1141" s="163">
        <f t="shared" si="374"/>
        <v>0</v>
      </c>
      <c r="Z1141" s="163">
        <f t="shared" si="375"/>
        <v>0</v>
      </c>
      <c r="AA1141" s="163">
        <f t="shared" si="376"/>
        <v>0</v>
      </c>
      <c r="AB1141" s="164" t="str">
        <f>VLOOKUP(I1141,'3-Productie normen'!A:N,10,FALSE)</f>
        <v>nvt</v>
      </c>
      <c r="AC1141" s="164"/>
      <c r="AE1141" s="128">
        <f t="shared" si="377"/>
        <v>0</v>
      </c>
    </row>
    <row r="1142" spans="1:31" ht="14.1" customHeight="1">
      <c r="A1142" s="145">
        <v>1144</v>
      </c>
      <c r="B1142" s="662" t="s">
        <v>1244</v>
      </c>
      <c r="C1142" s="663">
        <v>1</v>
      </c>
      <c r="D1142" s="664" t="s">
        <v>1162</v>
      </c>
      <c r="E1142" s="663" t="s">
        <v>806</v>
      </c>
      <c r="F1142" s="663" t="s">
        <v>822</v>
      </c>
      <c r="G1142" s="662">
        <v>2</v>
      </c>
      <c r="H1142" s="662" t="s">
        <v>807</v>
      </c>
      <c r="I1142" s="665" t="s">
        <v>17</v>
      </c>
      <c r="J1142" s="663" t="s">
        <v>823</v>
      </c>
      <c r="K1142" s="666">
        <v>3.72</v>
      </c>
      <c r="L1142" s="483">
        <v>1</v>
      </c>
      <c r="M1142" s="483">
        <v>1</v>
      </c>
      <c r="N1142" s="667"/>
      <c r="O1142" s="667"/>
      <c r="P1142" s="670">
        <v>255</v>
      </c>
      <c r="Q1142" s="670"/>
      <c r="R1142" s="161"/>
      <c r="S1142" s="161"/>
      <c r="T1142" s="162" t="e">
        <f t="shared" si="370"/>
        <v>#DIV/0!</v>
      </c>
      <c r="U1142" s="162">
        <f t="shared" si="371"/>
        <v>0</v>
      </c>
      <c r="V1142" s="162">
        <f t="shared" si="372"/>
        <v>0</v>
      </c>
      <c r="W1142" s="162">
        <f t="shared" si="373"/>
        <v>0</v>
      </c>
      <c r="X1142" s="163">
        <f>IF(P1142="nio",0,IF(P1142&gt;0,VLOOKUP(I1142,'3-Productie normen'!A:N,VLOOKUP(P1142,'3-Productie normen'!Q:R,2,FALSE),FALSE)))</f>
        <v>0</v>
      </c>
      <c r="Y1142" s="163">
        <f t="shared" si="374"/>
        <v>0</v>
      </c>
      <c r="Z1142" s="163">
        <f t="shared" si="375"/>
        <v>0</v>
      </c>
      <c r="AA1142" s="163">
        <f t="shared" si="376"/>
        <v>0</v>
      </c>
      <c r="AB1142" s="164" t="str">
        <f>VLOOKUP(I1142,'3-Productie normen'!A:N,10,FALSE)</f>
        <v>S</v>
      </c>
      <c r="AC1142" s="164"/>
      <c r="AE1142" s="128">
        <f t="shared" si="377"/>
        <v>948.6</v>
      </c>
    </row>
    <row r="1143" spans="1:31" ht="14.1" customHeight="1">
      <c r="A1143" s="145">
        <v>1145</v>
      </c>
      <c r="B1143" s="662" t="s">
        <v>1244</v>
      </c>
      <c r="C1143" s="663">
        <v>1</v>
      </c>
      <c r="D1143" s="664" t="s">
        <v>1163</v>
      </c>
      <c r="E1143" s="663" t="s">
        <v>806</v>
      </c>
      <c r="F1143" s="663" t="s">
        <v>822</v>
      </c>
      <c r="G1143" s="662">
        <v>2</v>
      </c>
      <c r="H1143" s="662" t="s">
        <v>807</v>
      </c>
      <c r="I1143" s="665" t="s">
        <v>17</v>
      </c>
      <c r="J1143" s="663" t="s">
        <v>823</v>
      </c>
      <c r="K1143" s="666">
        <v>1.26</v>
      </c>
      <c r="L1143" s="483">
        <v>1</v>
      </c>
      <c r="M1143" s="483">
        <v>1</v>
      </c>
      <c r="N1143" s="667"/>
      <c r="O1143" s="667"/>
      <c r="P1143" s="670">
        <v>255</v>
      </c>
      <c r="Q1143" s="670"/>
      <c r="R1143" s="161"/>
      <c r="S1143" s="161"/>
      <c r="T1143" s="162" t="e">
        <f t="shared" si="370"/>
        <v>#DIV/0!</v>
      </c>
      <c r="U1143" s="162">
        <f t="shared" si="371"/>
        <v>0</v>
      </c>
      <c r="V1143" s="162">
        <f t="shared" si="372"/>
        <v>0</v>
      </c>
      <c r="W1143" s="162">
        <f t="shared" si="373"/>
        <v>0</v>
      </c>
      <c r="X1143" s="163">
        <f>IF(P1143="nio",0,IF(P1143&gt;0,VLOOKUP(I1143,'3-Productie normen'!A:N,VLOOKUP(P1143,'3-Productie normen'!Q:R,2,FALSE),FALSE)))</f>
        <v>0</v>
      </c>
      <c r="Y1143" s="163">
        <f t="shared" si="374"/>
        <v>0</v>
      </c>
      <c r="Z1143" s="163">
        <f t="shared" si="375"/>
        <v>0</v>
      </c>
      <c r="AA1143" s="163">
        <f t="shared" si="376"/>
        <v>0</v>
      </c>
      <c r="AB1143" s="164" t="str">
        <f>VLOOKUP(I1143,'3-Productie normen'!A:N,10,FALSE)</f>
        <v>S</v>
      </c>
      <c r="AC1143" s="164"/>
      <c r="AE1143" s="128">
        <f t="shared" si="377"/>
        <v>321.3</v>
      </c>
    </row>
    <row r="1144" spans="1:31" ht="14.1" customHeight="1">
      <c r="A1144" s="145">
        <v>1146</v>
      </c>
      <c r="B1144" s="662" t="s">
        <v>1244</v>
      </c>
      <c r="C1144" s="663">
        <v>1</v>
      </c>
      <c r="D1144" s="664" t="s">
        <v>1164</v>
      </c>
      <c r="E1144" s="663" t="s">
        <v>806</v>
      </c>
      <c r="F1144" s="663" t="s">
        <v>822</v>
      </c>
      <c r="G1144" s="662">
        <v>2</v>
      </c>
      <c r="H1144" s="662" t="s">
        <v>807</v>
      </c>
      <c r="I1144" s="665" t="s">
        <v>17</v>
      </c>
      <c r="J1144" s="663" t="s">
        <v>823</v>
      </c>
      <c r="K1144" s="666">
        <v>1.3</v>
      </c>
      <c r="L1144" s="483">
        <v>1</v>
      </c>
      <c r="M1144" s="483">
        <v>1</v>
      </c>
      <c r="N1144" s="667"/>
      <c r="O1144" s="667"/>
      <c r="P1144" s="670">
        <v>255</v>
      </c>
      <c r="Q1144" s="670"/>
      <c r="R1144" s="161"/>
      <c r="S1144" s="161"/>
      <c r="T1144" s="162" t="e">
        <f t="shared" si="370"/>
        <v>#DIV/0!</v>
      </c>
      <c r="U1144" s="162">
        <f t="shared" si="371"/>
        <v>0</v>
      </c>
      <c r="V1144" s="162">
        <f t="shared" si="372"/>
        <v>0</v>
      </c>
      <c r="W1144" s="162">
        <f t="shared" si="373"/>
        <v>0</v>
      </c>
      <c r="X1144" s="163">
        <f>IF(P1144="nio",0,IF(P1144&gt;0,VLOOKUP(I1144,'3-Productie normen'!A:N,VLOOKUP(P1144,'3-Productie normen'!Q:R,2,FALSE),FALSE)))</f>
        <v>0</v>
      </c>
      <c r="Y1144" s="163">
        <f t="shared" si="374"/>
        <v>0</v>
      </c>
      <c r="Z1144" s="163">
        <f t="shared" si="375"/>
        <v>0</v>
      </c>
      <c r="AA1144" s="163">
        <f t="shared" si="376"/>
        <v>0</v>
      </c>
      <c r="AB1144" s="164" t="str">
        <f>VLOOKUP(I1144,'3-Productie normen'!A:N,10,FALSE)</f>
        <v>S</v>
      </c>
      <c r="AC1144" s="164"/>
      <c r="AE1144" s="128">
        <f t="shared" si="377"/>
        <v>331.5</v>
      </c>
    </row>
    <row r="1145" spans="1:31" ht="14.1" customHeight="1">
      <c r="A1145" s="145">
        <v>1147</v>
      </c>
      <c r="B1145" s="662" t="s">
        <v>1244</v>
      </c>
      <c r="C1145" s="663">
        <v>1</v>
      </c>
      <c r="D1145" s="664" t="s">
        <v>904</v>
      </c>
      <c r="E1145" s="663" t="s">
        <v>826</v>
      </c>
      <c r="F1145" s="663" t="s">
        <v>866</v>
      </c>
      <c r="G1145" s="662">
        <v>1</v>
      </c>
      <c r="H1145" s="662" t="s">
        <v>828</v>
      </c>
      <c r="I1145" s="665" t="s">
        <v>1236</v>
      </c>
      <c r="J1145" s="663" t="s">
        <v>1314</v>
      </c>
      <c r="K1145" s="666">
        <v>4.97</v>
      </c>
      <c r="L1145" s="483">
        <v>1</v>
      </c>
      <c r="M1145" s="483">
        <v>1</v>
      </c>
      <c r="N1145" s="667"/>
      <c r="O1145" s="667"/>
      <c r="P1145" s="670" t="s">
        <v>1235</v>
      </c>
      <c r="Q1145" s="670"/>
      <c r="R1145" s="161"/>
      <c r="S1145" s="161"/>
      <c r="T1145" s="162">
        <f t="shared" si="370"/>
        <v>0</v>
      </c>
      <c r="U1145" s="162">
        <f t="shared" si="371"/>
        <v>0</v>
      </c>
      <c r="V1145" s="162">
        <f t="shared" si="372"/>
        <v>0</v>
      </c>
      <c r="W1145" s="162">
        <f t="shared" si="373"/>
        <v>0</v>
      </c>
      <c r="X1145" s="163">
        <f>IF(P1145="nio",0,IF(P1145&gt;0,VLOOKUP(I1145,'3-Productie normen'!A:N,VLOOKUP(P1145,'3-Productie normen'!Q:R,2,FALSE),FALSE)))</f>
        <v>0</v>
      </c>
      <c r="Y1145" s="163">
        <f t="shared" si="374"/>
        <v>0</v>
      </c>
      <c r="Z1145" s="163">
        <f t="shared" si="375"/>
        <v>0</v>
      </c>
      <c r="AA1145" s="163">
        <f t="shared" si="376"/>
        <v>0</v>
      </c>
      <c r="AB1145" s="164" t="str">
        <f>VLOOKUP(I1145,'3-Productie normen'!A:N,10,FALSE)</f>
        <v>nvt</v>
      </c>
      <c r="AC1145" s="164"/>
      <c r="AE1145" s="128">
        <f t="shared" si="377"/>
        <v>0</v>
      </c>
    </row>
    <row r="1146" spans="1:31" ht="14.1" customHeight="1">
      <c r="A1146" s="145">
        <v>1148</v>
      </c>
      <c r="B1146" s="662" t="s">
        <v>1244</v>
      </c>
      <c r="C1146" s="663">
        <v>1</v>
      </c>
      <c r="D1146" s="664" t="s">
        <v>1063</v>
      </c>
      <c r="E1146" s="663" t="s">
        <v>826</v>
      </c>
      <c r="F1146" s="663" t="s">
        <v>873</v>
      </c>
      <c r="G1146" s="662">
        <v>1</v>
      </c>
      <c r="H1146" s="662" t="s">
        <v>828</v>
      </c>
      <c r="I1146" s="665" t="s">
        <v>1236</v>
      </c>
      <c r="J1146" s="663" t="s">
        <v>1314</v>
      </c>
      <c r="K1146" s="666">
        <v>3.84</v>
      </c>
      <c r="L1146" s="483">
        <v>1</v>
      </c>
      <c r="M1146" s="483">
        <v>1</v>
      </c>
      <c r="N1146" s="667"/>
      <c r="O1146" s="667"/>
      <c r="P1146" s="670" t="s">
        <v>1235</v>
      </c>
      <c r="Q1146" s="670"/>
      <c r="R1146" s="161"/>
      <c r="S1146" s="161"/>
      <c r="T1146" s="162">
        <f t="shared" si="370"/>
        <v>0</v>
      </c>
      <c r="U1146" s="162">
        <f t="shared" si="371"/>
        <v>0</v>
      </c>
      <c r="V1146" s="162">
        <f t="shared" si="372"/>
        <v>0</v>
      </c>
      <c r="W1146" s="162">
        <f t="shared" si="373"/>
        <v>0</v>
      </c>
      <c r="X1146" s="163">
        <f>IF(P1146="nio",0,IF(P1146&gt;0,VLOOKUP(I1146,'3-Productie normen'!A:N,VLOOKUP(P1146,'3-Productie normen'!Q:R,2,FALSE),FALSE)))</f>
        <v>0</v>
      </c>
      <c r="Y1146" s="163">
        <f t="shared" si="374"/>
        <v>0</v>
      </c>
      <c r="Z1146" s="163">
        <f t="shared" si="375"/>
        <v>0</v>
      </c>
      <c r="AA1146" s="163">
        <f t="shared" si="376"/>
        <v>0</v>
      </c>
      <c r="AB1146" s="164" t="str">
        <f>VLOOKUP(I1146,'3-Productie normen'!A:N,10,FALSE)</f>
        <v>nvt</v>
      </c>
      <c r="AC1146" s="164"/>
      <c r="AE1146" s="128">
        <f t="shared" si="377"/>
        <v>0</v>
      </c>
    </row>
    <row r="1147" spans="1:31" ht="14.1" customHeight="1">
      <c r="A1147" s="145">
        <v>1149</v>
      </c>
      <c r="B1147" s="662" t="s">
        <v>1244</v>
      </c>
      <c r="C1147" s="663">
        <v>2</v>
      </c>
      <c r="D1147" s="664" t="s">
        <v>918</v>
      </c>
      <c r="E1147" s="663" t="s">
        <v>315</v>
      </c>
      <c r="F1147" s="663" t="s">
        <v>315</v>
      </c>
      <c r="G1147" s="662">
        <v>40531051</v>
      </c>
      <c r="H1147" s="662" t="s">
        <v>809</v>
      </c>
      <c r="I1147" s="665" t="s">
        <v>769</v>
      </c>
      <c r="J1147" s="663" t="s">
        <v>1314</v>
      </c>
      <c r="K1147" s="666">
        <v>16.850000000000001</v>
      </c>
      <c r="L1147" s="483">
        <v>1</v>
      </c>
      <c r="M1147" s="483">
        <v>1</v>
      </c>
      <c r="N1147" s="667"/>
      <c r="O1147" s="667"/>
      <c r="P1147" s="670">
        <v>104</v>
      </c>
      <c r="Q1147" s="670"/>
      <c r="R1147" s="161"/>
      <c r="S1147" s="161"/>
      <c r="T1147" s="162" t="e">
        <f t="shared" si="370"/>
        <v>#DIV/0!</v>
      </c>
      <c r="U1147" s="162">
        <f t="shared" si="371"/>
        <v>0</v>
      </c>
      <c r="V1147" s="162">
        <f t="shared" si="372"/>
        <v>0</v>
      </c>
      <c r="W1147" s="162">
        <f t="shared" si="373"/>
        <v>0</v>
      </c>
      <c r="X1147" s="163">
        <f>IF(P1147="nio",0,IF(P1147&gt;0,VLOOKUP(I1147,'3-Productie normen'!A:N,VLOOKUP(P1147,'3-Productie normen'!Q:R,2,FALSE),FALSE)))</f>
        <v>0</v>
      </c>
      <c r="Y1147" s="163">
        <f t="shared" si="374"/>
        <v>0</v>
      </c>
      <c r="Z1147" s="163">
        <f t="shared" si="375"/>
        <v>0</v>
      </c>
      <c r="AA1147" s="163">
        <f t="shared" si="376"/>
        <v>0</v>
      </c>
      <c r="AB1147" s="164" t="str">
        <f>VLOOKUP(I1147,'3-Productie normen'!A:N,10,FALSE)</f>
        <v>B</v>
      </c>
      <c r="AC1147" s="164"/>
      <c r="AE1147" s="128">
        <f t="shared" si="377"/>
        <v>1752.4</v>
      </c>
    </row>
    <row r="1148" spans="1:31" ht="14.1" customHeight="1">
      <c r="A1148" s="145">
        <v>1150</v>
      </c>
      <c r="B1148" s="662" t="s">
        <v>1244</v>
      </c>
      <c r="C1148" s="663">
        <v>2</v>
      </c>
      <c r="D1148" s="664" t="s">
        <v>1071</v>
      </c>
      <c r="E1148" s="663" t="s">
        <v>315</v>
      </c>
      <c r="F1148" s="663" t="s">
        <v>315</v>
      </c>
      <c r="G1148" s="662">
        <v>40531051</v>
      </c>
      <c r="H1148" s="662" t="s">
        <v>809</v>
      </c>
      <c r="I1148" s="665" t="s">
        <v>769</v>
      </c>
      <c r="J1148" s="663" t="s">
        <v>1314</v>
      </c>
      <c r="K1148" s="666">
        <v>17.05</v>
      </c>
      <c r="L1148" s="483">
        <v>1</v>
      </c>
      <c r="M1148" s="483">
        <v>1</v>
      </c>
      <c r="N1148" s="667"/>
      <c r="O1148" s="667"/>
      <c r="P1148" s="670">
        <v>104</v>
      </c>
      <c r="Q1148" s="670"/>
      <c r="R1148" s="161"/>
      <c r="S1148" s="161"/>
      <c r="T1148" s="162" t="e">
        <f t="shared" si="370"/>
        <v>#DIV/0!</v>
      </c>
      <c r="U1148" s="162">
        <f t="shared" si="371"/>
        <v>0</v>
      </c>
      <c r="V1148" s="162">
        <f t="shared" si="372"/>
        <v>0</v>
      </c>
      <c r="W1148" s="162">
        <f t="shared" si="373"/>
        <v>0</v>
      </c>
      <c r="X1148" s="163">
        <f>IF(P1148="nio",0,IF(P1148&gt;0,VLOOKUP(I1148,'3-Productie normen'!A:N,VLOOKUP(P1148,'3-Productie normen'!Q:R,2,FALSE),FALSE)))</f>
        <v>0</v>
      </c>
      <c r="Y1148" s="163">
        <f t="shared" si="374"/>
        <v>0</v>
      </c>
      <c r="Z1148" s="163">
        <f t="shared" si="375"/>
        <v>0</v>
      </c>
      <c r="AA1148" s="163">
        <f t="shared" si="376"/>
        <v>0</v>
      </c>
      <c r="AB1148" s="164" t="str">
        <f>VLOOKUP(I1148,'3-Productie normen'!A:N,10,FALSE)</f>
        <v>B</v>
      </c>
      <c r="AC1148" s="164"/>
      <c r="AE1148" s="128">
        <f t="shared" si="377"/>
        <v>1773.2</v>
      </c>
    </row>
    <row r="1149" spans="1:31" ht="14.1" customHeight="1">
      <c r="A1149" s="145">
        <v>1151</v>
      </c>
      <c r="B1149" s="662" t="s">
        <v>1244</v>
      </c>
      <c r="C1149" s="663">
        <v>2</v>
      </c>
      <c r="D1149" s="664" t="s">
        <v>913</v>
      </c>
      <c r="E1149" s="663" t="s">
        <v>315</v>
      </c>
      <c r="F1149" s="663" t="s">
        <v>315</v>
      </c>
      <c r="G1149" s="662">
        <v>40531051</v>
      </c>
      <c r="H1149" s="662" t="s">
        <v>809</v>
      </c>
      <c r="I1149" s="665" t="s">
        <v>769</v>
      </c>
      <c r="J1149" s="663" t="s">
        <v>1314</v>
      </c>
      <c r="K1149" s="666">
        <v>22.52</v>
      </c>
      <c r="L1149" s="483">
        <v>1</v>
      </c>
      <c r="M1149" s="483">
        <v>1</v>
      </c>
      <c r="N1149" s="667"/>
      <c r="O1149" s="667"/>
      <c r="P1149" s="670">
        <v>104</v>
      </c>
      <c r="Q1149" s="670"/>
      <c r="R1149" s="161"/>
      <c r="S1149" s="161"/>
      <c r="T1149" s="162" t="e">
        <f t="shared" si="370"/>
        <v>#DIV/0!</v>
      </c>
      <c r="U1149" s="162">
        <f t="shared" si="371"/>
        <v>0</v>
      </c>
      <c r="V1149" s="162">
        <f t="shared" si="372"/>
        <v>0</v>
      </c>
      <c r="W1149" s="162">
        <f t="shared" si="373"/>
        <v>0</v>
      </c>
      <c r="X1149" s="163">
        <f>IF(P1149="nio",0,IF(P1149&gt;0,VLOOKUP(I1149,'3-Productie normen'!A:N,VLOOKUP(P1149,'3-Productie normen'!Q:R,2,FALSE),FALSE)))</f>
        <v>0</v>
      </c>
      <c r="Y1149" s="163">
        <f t="shared" si="374"/>
        <v>0</v>
      </c>
      <c r="Z1149" s="163">
        <f t="shared" si="375"/>
        <v>0</v>
      </c>
      <c r="AA1149" s="163">
        <f t="shared" si="376"/>
        <v>0</v>
      </c>
      <c r="AB1149" s="164" t="str">
        <f>VLOOKUP(I1149,'3-Productie normen'!A:N,10,FALSE)</f>
        <v>B</v>
      </c>
      <c r="AC1149" s="164"/>
      <c r="AE1149" s="128">
        <f t="shared" si="377"/>
        <v>2342.08</v>
      </c>
    </row>
    <row r="1150" spans="1:31" ht="14.1" customHeight="1">
      <c r="A1150" s="145">
        <v>1152</v>
      </c>
      <c r="B1150" s="662" t="s">
        <v>1244</v>
      </c>
      <c r="C1150" s="663">
        <v>2</v>
      </c>
      <c r="D1150" s="664" t="s">
        <v>1072</v>
      </c>
      <c r="E1150" s="663" t="s">
        <v>315</v>
      </c>
      <c r="F1150" s="663" t="s">
        <v>315</v>
      </c>
      <c r="G1150" s="662">
        <v>50510223</v>
      </c>
      <c r="H1150" s="662" t="s">
        <v>1165</v>
      </c>
      <c r="I1150" s="665" t="s">
        <v>769</v>
      </c>
      <c r="J1150" s="663" t="s">
        <v>1314</v>
      </c>
      <c r="K1150" s="666">
        <v>17.46</v>
      </c>
      <c r="L1150" s="483">
        <v>1</v>
      </c>
      <c r="M1150" s="483">
        <v>1</v>
      </c>
      <c r="N1150" s="667"/>
      <c r="O1150" s="667"/>
      <c r="P1150" s="670">
        <v>104</v>
      </c>
      <c r="Q1150" s="670"/>
      <c r="R1150" s="161"/>
      <c r="S1150" s="161"/>
      <c r="T1150" s="162" t="e">
        <f t="shared" si="370"/>
        <v>#DIV/0!</v>
      </c>
      <c r="U1150" s="162">
        <f t="shared" si="371"/>
        <v>0</v>
      </c>
      <c r="V1150" s="162">
        <f t="shared" si="372"/>
        <v>0</v>
      </c>
      <c r="W1150" s="162">
        <f t="shared" si="373"/>
        <v>0</v>
      </c>
      <c r="X1150" s="163">
        <f>IF(P1150="nio",0,IF(P1150&gt;0,VLOOKUP(I1150,'3-Productie normen'!A:N,VLOOKUP(P1150,'3-Productie normen'!Q:R,2,FALSE),FALSE)))</f>
        <v>0</v>
      </c>
      <c r="Y1150" s="163">
        <f t="shared" si="374"/>
        <v>0</v>
      </c>
      <c r="Z1150" s="163">
        <f t="shared" si="375"/>
        <v>0</v>
      </c>
      <c r="AA1150" s="163">
        <f t="shared" si="376"/>
        <v>0</v>
      </c>
      <c r="AB1150" s="164" t="str">
        <f>VLOOKUP(I1150,'3-Productie normen'!A:N,10,FALSE)</f>
        <v>B</v>
      </c>
      <c r="AC1150" s="164"/>
      <c r="AE1150" s="128">
        <f t="shared" si="377"/>
        <v>1815.8400000000001</v>
      </c>
    </row>
    <row r="1151" spans="1:31" ht="14.1" customHeight="1">
      <c r="A1151" s="145">
        <v>1153</v>
      </c>
      <c r="B1151" s="662" t="s">
        <v>1244</v>
      </c>
      <c r="C1151" s="663">
        <v>2</v>
      </c>
      <c r="D1151" s="664" t="s">
        <v>1073</v>
      </c>
      <c r="E1151" s="663" t="s">
        <v>826</v>
      </c>
      <c r="F1151" s="663" t="s">
        <v>865</v>
      </c>
      <c r="G1151" s="662">
        <v>1</v>
      </c>
      <c r="H1151" s="662" t="s">
        <v>828</v>
      </c>
      <c r="I1151" s="665" t="s">
        <v>773</v>
      </c>
      <c r="J1151" s="663" t="s">
        <v>1314</v>
      </c>
      <c r="K1151" s="666">
        <v>13.34</v>
      </c>
      <c r="L1151" s="483">
        <v>1</v>
      </c>
      <c r="M1151" s="483">
        <v>1</v>
      </c>
      <c r="N1151" s="667"/>
      <c r="O1151" s="667"/>
      <c r="P1151" s="670">
        <v>104</v>
      </c>
      <c r="Q1151" s="670"/>
      <c r="R1151" s="161"/>
      <c r="S1151" s="161"/>
      <c r="T1151" s="162" t="e">
        <f t="shared" si="370"/>
        <v>#DIV/0!</v>
      </c>
      <c r="U1151" s="162">
        <f t="shared" si="371"/>
        <v>0</v>
      </c>
      <c r="V1151" s="162">
        <f t="shared" si="372"/>
        <v>0</v>
      </c>
      <c r="W1151" s="162">
        <f t="shared" si="373"/>
        <v>0</v>
      </c>
      <c r="X1151" s="163">
        <f>IF(P1151="nio",0,IF(P1151&gt;0,VLOOKUP(I1151,'3-Productie normen'!A:N,VLOOKUP(P1151,'3-Productie normen'!Q:R,2,FALSE),FALSE)))</f>
        <v>0</v>
      </c>
      <c r="Y1151" s="163">
        <f t="shared" si="374"/>
        <v>0</v>
      </c>
      <c r="Z1151" s="163">
        <f t="shared" si="375"/>
        <v>0</v>
      </c>
      <c r="AA1151" s="163">
        <f t="shared" si="376"/>
        <v>0</v>
      </c>
      <c r="AB1151" s="164" t="str">
        <f>VLOOKUP(I1151,'3-Productie normen'!A:N,10,FALSE)</f>
        <v>V</v>
      </c>
      <c r="AC1151" s="164"/>
      <c r="AE1151" s="128">
        <f t="shared" si="377"/>
        <v>1387.36</v>
      </c>
    </row>
    <row r="1152" spans="1:31" ht="14.1" customHeight="1">
      <c r="A1152" s="145">
        <v>1154</v>
      </c>
      <c r="B1152" s="662" t="s">
        <v>1244</v>
      </c>
      <c r="C1152" s="663">
        <v>2</v>
      </c>
      <c r="D1152" s="664" t="s">
        <v>1074</v>
      </c>
      <c r="E1152" s="663" t="s">
        <v>315</v>
      </c>
      <c r="F1152" s="663" t="s">
        <v>315</v>
      </c>
      <c r="G1152" s="662">
        <v>40531051</v>
      </c>
      <c r="H1152" s="662" t="s">
        <v>809</v>
      </c>
      <c r="I1152" s="665" t="s">
        <v>769</v>
      </c>
      <c r="J1152" s="663" t="s">
        <v>1314</v>
      </c>
      <c r="K1152" s="666">
        <v>17.46</v>
      </c>
      <c r="L1152" s="483">
        <v>1</v>
      </c>
      <c r="M1152" s="483">
        <v>1</v>
      </c>
      <c r="N1152" s="667"/>
      <c r="O1152" s="667"/>
      <c r="P1152" s="670">
        <v>104</v>
      </c>
      <c r="Q1152" s="670"/>
      <c r="R1152" s="161"/>
      <c r="S1152" s="161"/>
      <c r="T1152" s="162" t="e">
        <f t="shared" si="370"/>
        <v>#DIV/0!</v>
      </c>
      <c r="U1152" s="162">
        <f t="shared" si="371"/>
        <v>0</v>
      </c>
      <c r="V1152" s="162">
        <f t="shared" si="372"/>
        <v>0</v>
      </c>
      <c r="W1152" s="162">
        <f t="shared" si="373"/>
        <v>0</v>
      </c>
      <c r="X1152" s="163">
        <f>IF(P1152="nio",0,IF(P1152&gt;0,VLOOKUP(I1152,'3-Productie normen'!A:N,VLOOKUP(P1152,'3-Productie normen'!Q:R,2,FALSE),FALSE)))</f>
        <v>0</v>
      </c>
      <c r="Y1152" s="163">
        <f t="shared" si="374"/>
        <v>0</v>
      </c>
      <c r="Z1152" s="163">
        <f t="shared" si="375"/>
        <v>0</v>
      </c>
      <c r="AA1152" s="163">
        <f t="shared" si="376"/>
        <v>0</v>
      </c>
      <c r="AB1152" s="164" t="str">
        <f>VLOOKUP(I1152,'3-Productie normen'!A:N,10,FALSE)</f>
        <v>B</v>
      </c>
      <c r="AC1152" s="164"/>
      <c r="AE1152" s="128">
        <f t="shared" si="377"/>
        <v>1815.8400000000001</v>
      </c>
    </row>
    <row r="1153" spans="1:31" ht="14.1" customHeight="1">
      <c r="A1153" s="145">
        <v>1155</v>
      </c>
      <c r="B1153" s="662" t="s">
        <v>1244</v>
      </c>
      <c r="C1153" s="663">
        <v>2</v>
      </c>
      <c r="D1153" s="664" t="s">
        <v>1076</v>
      </c>
      <c r="E1153" s="663" t="s">
        <v>315</v>
      </c>
      <c r="F1153" s="663" t="s">
        <v>315</v>
      </c>
      <c r="G1153" s="662">
        <v>40531051</v>
      </c>
      <c r="H1153" s="662" t="s">
        <v>809</v>
      </c>
      <c r="I1153" s="665" t="s">
        <v>769</v>
      </c>
      <c r="J1153" s="663" t="s">
        <v>1314</v>
      </c>
      <c r="K1153" s="666">
        <v>40.11</v>
      </c>
      <c r="L1153" s="483">
        <v>1</v>
      </c>
      <c r="M1153" s="483">
        <v>1</v>
      </c>
      <c r="N1153" s="667"/>
      <c r="O1153" s="667"/>
      <c r="P1153" s="670">
        <v>104</v>
      </c>
      <c r="Q1153" s="670"/>
      <c r="R1153" s="161"/>
      <c r="S1153" s="161"/>
      <c r="T1153" s="162" t="e">
        <f t="shared" si="370"/>
        <v>#DIV/0!</v>
      </c>
      <c r="U1153" s="162">
        <f t="shared" si="371"/>
        <v>0</v>
      </c>
      <c r="V1153" s="162">
        <f t="shared" si="372"/>
        <v>0</v>
      </c>
      <c r="W1153" s="162">
        <f t="shared" si="373"/>
        <v>0</v>
      </c>
      <c r="X1153" s="163">
        <f>IF(P1153="nio",0,IF(P1153&gt;0,VLOOKUP(I1153,'3-Productie normen'!A:N,VLOOKUP(P1153,'3-Productie normen'!Q:R,2,FALSE),FALSE)))</f>
        <v>0</v>
      </c>
      <c r="Y1153" s="163">
        <f t="shared" si="374"/>
        <v>0</v>
      </c>
      <c r="Z1153" s="163">
        <f t="shared" si="375"/>
        <v>0</v>
      </c>
      <c r="AA1153" s="163">
        <f t="shared" si="376"/>
        <v>0</v>
      </c>
      <c r="AB1153" s="164" t="str">
        <f>VLOOKUP(I1153,'3-Productie normen'!A:N,10,FALSE)</f>
        <v>B</v>
      </c>
      <c r="AC1153" s="164"/>
      <c r="AE1153" s="128">
        <f t="shared" si="377"/>
        <v>4171.4399999999996</v>
      </c>
    </row>
    <row r="1154" spans="1:31" ht="14.1" customHeight="1">
      <c r="A1154" s="145">
        <v>1156</v>
      </c>
      <c r="B1154" s="662" t="s">
        <v>1244</v>
      </c>
      <c r="C1154" s="663">
        <v>2</v>
      </c>
      <c r="D1154" s="664" t="s">
        <v>914</v>
      </c>
      <c r="E1154" s="663" t="s">
        <v>315</v>
      </c>
      <c r="F1154" s="663" t="s">
        <v>315</v>
      </c>
      <c r="G1154" s="662">
        <v>99999999</v>
      </c>
      <c r="H1154" s="662" t="s">
        <v>887</v>
      </c>
      <c r="I1154" s="665" t="s">
        <v>769</v>
      </c>
      <c r="J1154" s="663" t="s">
        <v>1314</v>
      </c>
      <c r="K1154" s="666">
        <v>16.73</v>
      </c>
      <c r="L1154" s="483">
        <v>1</v>
      </c>
      <c r="M1154" s="483">
        <v>1</v>
      </c>
      <c r="N1154" s="667"/>
      <c r="O1154" s="667"/>
      <c r="P1154" s="670">
        <v>104</v>
      </c>
      <c r="Q1154" s="670"/>
      <c r="R1154" s="161"/>
      <c r="S1154" s="161"/>
      <c r="T1154" s="162" t="e">
        <f t="shared" si="370"/>
        <v>#DIV/0!</v>
      </c>
      <c r="U1154" s="162">
        <f t="shared" si="371"/>
        <v>0</v>
      </c>
      <c r="V1154" s="162">
        <f t="shared" si="372"/>
        <v>0</v>
      </c>
      <c r="W1154" s="162">
        <f t="shared" si="373"/>
        <v>0</v>
      </c>
      <c r="X1154" s="163">
        <f>IF(P1154="nio",0,IF(P1154&gt;0,VLOOKUP(I1154,'3-Productie normen'!A:N,VLOOKUP(P1154,'3-Productie normen'!Q:R,2,FALSE),FALSE)))</f>
        <v>0</v>
      </c>
      <c r="Y1154" s="163">
        <f t="shared" si="374"/>
        <v>0</v>
      </c>
      <c r="Z1154" s="163">
        <f t="shared" si="375"/>
        <v>0</v>
      </c>
      <c r="AA1154" s="163">
        <f t="shared" si="376"/>
        <v>0</v>
      </c>
      <c r="AB1154" s="164" t="str">
        <f>VLOOKUP(I1154,'3-Productie normen'!A:N,10,FALSE)</f>
        <v>B</v>
      </c>
      <c r="AC1154" s="164"/>
      <c r="AE1154" s="128">
        <f t="shared" si="377"/>
        <v>1739.92</v>
      </c>
    </row>
    <row r="1155" spans="1:31" ht="14.1" customHeight="1">
      <c r="A1155" s="145">
        <v>1157</v>
      </c>
      <c r="B1155" s="662" t="s">
        <v>1244</v>
      </c>
      <c r="C1155" s="663">
        <v>2</v>
      </c>
      <c r="D1155" s="664" t="s">
        <v>915</v>
      </c>
      <c r="E1155" s="663" t="s">
        <v>315</v>
      </c>
      <c r="F1155" s="663" t="s">
        <v>315</v>
      </c>
      <c r="G1155" s="662">
        <v>40531051</v>
      </c>
      <c r="H1155" s="662" t="s">
        <v>809</v>
      </c>
      <c r="I1155" s="665" t="s">
        <v>769</v>
      </c>
      <c r="J1155" s="663" t="s">
        <v>1314</v>
      </c>
      <c r="K1155" s="666">
        <v>16.73</v>
      </c>
      <c r="L1155" s="483">
        <v>1</v>
      </c>
      <c r="M1155" s="483">
        <v>1</v>
      </c>
      <c r="N1155" s="667"/>
      <c r="O1155" s="667"/>
      <c r="P1155" s="670">
        <v>104</v>
      </c>
      <c r="Q1155" s="670"/>
      <c r="R1155" s="161"/>
      <c r="S1155" s="161"/>
      <c r="T1155" s="162" t="e">
        <f t="shared" ref="T1155:T1218" si="378">IF(P1155="nio",0,IF(P1155&gt;0,P1155*K1155/X1155,0))*L1155</f>
        <v>#DIV/0!</v>
      </c>
      <c r="U1155" s="162">
        <f t="shared" ref="U1155:U1218" si="379">IF(Q1155&gt;0,Q1155*K1155/Y1155,0)*M1155</f>
        <v>0</v>
      </c>
      <c r="V1155" s="162">
        <f t="shared" ref="V1155:V1218" si="380">IF(R1155&gt;0,R1155*K1155/Z1155,0)*N1155</f>
        <v>0</v>
      </c>
      <c r="W1155" s="162">
        <f t="shared" ref="W1155:W1218" si="381">IF(S1155&gt;0,S1155*K1155/AA1155,0)*O1155</f>
        <v>0</v>
      </c>
      <c r="X1155" s="163">
        <f>IF(P1155="nio",0,IF(P1155&gt;0,VLOOKUP(I1155,'3-Productie normen'!A:N,VLOOKUP(P1155,'3-Productie normen'!Q:R,2,FALSE),FALSE)))</f>
        <v>0</v>
      </c>
      <c r="Y1155" s="163">
        <f t="shared" ref="Y1155:Y1218" si="382">IF(Q1155&gt;0,X1155*$Y$8,0)</f>
        <v>0</v>
      </c>
      <c r="Z1155" s="163">
        <f t="shared" ref="Z1155:Z1218" si="383">IF(R1155&gt;0,X1155*$Z$8,0)</f>
        <v>0</v>
      </c>
      <c r="AA1155" s="163">
        <f t="shared" ref="AA1155:AA1218" si="384">IF(S1155&gt;0,X1155*$AA$8,0)</f>
        <v>0</v>
      </c>
      <c r="AB1155" s="164" t="str">
        <f>VLOOKUP(I1155,'3-Productie normen'!A:N,10,FALSE)</f>
        <v>B</v>
      </c>
      <c r="AC1155" s="164"/>
      <c r="AE1155" s="128">
        <f t="shared" si="377"/>
        <v>1739.92</v>
      </c>
    </row>
    <row r="1156" spans="1:31" ht="14.1" customHeight="1">
      <c r="A1156" s="145">
        <v>1158</v>
      </c>
      <c r="B1156" s="662" t="s">
        <v>1244</v>
      </c>
      <c r="C1156" s="663">
        <v>2</v>
      </c>
      <c r="D1156" s="664" t="s">
        <v>1077</v>
      </c>
      <c r="E1156" s="663" t="s">
        <v>315</v>
      </c>
      <c r="F1156" s="663" t="s">
        <v>315</v>
      </c>
      <c r="G1156" s="662">
        <v>40531051</v>
      </c>
      <c r="H1156" s="662" t="s">
        <v>809</v>
      </c>
      <c r="I1156" s="665" t="s">
        <v>769</v>
      </c>
      <c r="J1156" s="663" t="s">
        <v>1314</v>
      </c>
      <c r="K1156" s="666">
        <v>16.73</v>
      </c>
      <c r="L1156" s="483">
        <v>1</v>
      </c>
      <c r="M1156" s="483">
        <v>1</v>
      </c>
      <c r="N1156" s="667"/>
      <c r="O1156" s="667"/>
      <c r="P1156" s="670">
        <v>104</v>
      </c>
      <c r="Q1156" s="670"/>
      <c r="R1156" s="161"/>
      <c r="S1156" s="161"/>
      <c r="T1156" s="162" t="e">
        <f t="shared" si="378"/>
        <v>#DIV/0!</v>
      </c>
      <c r="U1156" s="162">
        <f t="shared" si="379"/>
        <v>0</v>
      </c>
      <c r="V1156" s="162">
        <f t="shared" si="380"/>
        <v>0</v>
      </c>
      <c r="W1156" s="162">
        <f t="shared" si="381"/>
        <v>0</v>
      </c>
      <c r="X1156" s="163">
        <f>IF(P1156="nio",0,IF(P1156&gt;0,VLOOKUP(I1156,'3-Productie normen'!A:N,VLOOKUP(P1156,'3-Productie normen'!Q:R,2,FALSE),FALSE)))</f>
        <v>0</v>
      </c>
      <c r="Y1156" s="163">
        <f t="shared" si="382"/>
        <v>0</v>
      </c>
      <c r="Z1156" s="163">
        <f t="shared" si="383"/>
        <v>0</v>
      </c>
      <c r="AA1156" s="163">
        <f t="shared" si="384"/>
        <v>0</v>
      </c>
      <c r="AB1156" s="164" t="str">
        <f>VLOOKUP(I1156,'3-Productie normen'!A:N,10,FALSE)</f>
        <v>B</v>
      </c>
      <c r="AC1156" s="164"/>
      <c r="AE1156" s="128">
        <f t="shared" ref="AE1156:AE1219" si="385">SUM(P1156:S1156)*K1156</f>
        <v>1739.92</v>
      </c>
    </row>
    <row r="1157" spans="1:31" ht="14.1" customHeight="1">
      <c r="A1157" s="145">
        <v>1159</v>
      </c>
      <c r="B1157" s="662" t="s">
        <v>1244</v>
      </c>
      <c r="C1157" s="663">
        <v>2</v>
      </c>
      <c r="D1157" s="664" t="s">
        <v>917</v>
      </c>
      <c r="E1157" s="663" t="s">
        <v>315</v>
      </c>
      <c r="F1157" s="663" t="s">
        <v>315</v>
      </c>
      <c r="G1157" s="662">
        <v>40531051</v>
      </c>
      <c r="H1157" s="662" t="s">
        <v>809</v>
      </c>
      <c r="I1157" s="665" t="s">
        <v>769</v>
      </c>
      <c r="J1157" s="663" t="s">
        <v>1314</v>
      </c>
      <c r="K1157" s="666">
        <v>17.05</v>
      </c>
      <c r="L1157" s="483">
        <v>1</v>
      </c>
      <c r="M1157" s="483">
        <v>1</v>
      </c>
      <c r="N1157" s="667"/>
      <c r="O1157" s="667"/>
      <c r="P1157" s="670">
        <v>104</v>
      </c>
      <c r="Q1157" s="670"/>
      <c r="R1157" s="161"/>
      <c r="S1157" s="161"/>
      <c r="T1157" s="162" t="e">
        <f t="shared" si="378"/>
        <v>#DIV/0!</v>
      </c>
      <c r="U1157" s="162">
        <f t="shared" si="379"/>
        <v>0</v>
      </c>
      <c r="V1157" s="162">
        <f t="shared" si="380"/>
        <v>0</v>
      </c>
      <c r="W1157" s="162">
        <f t="shared" si="381"/>
        <v>0</v>
      </c>
      <c r="X1157" s="163">
        <f>IF(P1157="nio",0,IF(P1157&gt;0,VLOOKUP(I1157,'3-Productie normen'!A:N,VLOOKUP(P1157,'3-Productie normen'!Q:R,2,FALSE),FALSE)))</f>
        <v>0</v>
      </c>
      <c r="Y1157" s="163">
        <f t="shared" si="382"/>
        <v>0</v>
      </c>
      <c r="Z1157" s="163">
        <f t="shared" si="383"/>
        <v>0</v>
      </c>
      <c r="AA1157" s="163">
        <f t="shared" si="384"/>
        <v>0</v>
      </c>
      <c r="AB1157" s="164" t="str">
        <f>VLOOKUP(I1157,'3-Productie normen'!A:N,10,FALSE)</f>
        <v>B</v>
      </c>
      <c r="AC1157" s="164"/>
      <c r="AE1157" s="128">
        <f t="shared" si="385"/>
        <v>1773.2</v>
      </c>
    </row>
    <row r="1158" spans="1:31" ht="14.1" customHeight="1">
      <c r="A1158" s="145">
        <v>1160</v>
      </c>
      <c r="B1158" s="662" t="s">
        <v>1244</v>
      </c>
      <c r="C1158" s="663">
        <v>2</v>
      </c>
      <c r="D1158" s="664" t="s">
        <v>1078</v>
      </c>
      <c r="E1158" s="663" t="s">
        <v>315</v>
      </c>
      <c r="F1158" s="663" t="s">
        <v>315</v>
      </c>
      <c r="G1158" s="662">
        <v>40531051</v>
      </c>
      <c r="H1158" s="662" t="s">
        <v>809</v>
      </c>
      <c r="I1158" s="665" t="s">
        <v>769</v>
      </c>
      <c r="J1158" s="663" t="s">
        <v>1314</v>
      </c>
      <c r="K1158" s="666">
        <v>22.52</v>
      </c>
      <c r="L1158" s="483">
        <v>1</v>
      </c>
      <c r="M1158" s="483">
        <v>1</v>
      </c>
      <c r="N1158" s="667"/>
      <c r="O1158" s="667"/>
      <c r="P1158" s="670">
        <v>104</v>
      </c>
      <c r="Q1158" s="670"/>
      <c r="R1158" s="161"/>
      <c r="S1158" s="161"/>
      <c r="T1158" s="162" t="e">
        <f t="shared" si="378"/>
        <v>#DIV/0!</v>
      </c>
      <c r="U1158" s="162">
        <f t="shared" si="379"/>
        <v>0</v>
      </c>
      <c r="V1158" s="162">
        <f t="shared" si="380"/>
        <v>0</v>
      </c>
      <c r="W1158" s="162">
        <f t="shared" si="381"/>
        <v>0</v>
      </c>
      <c r="X1158" s="163">
        <f>IF(P1158="nio",0,IF(P1158&gt;0,VLOOKUP(I1158,'3-Productie normen'!A:N,VLOOKUP(P1158,'3-Productie normen'!Q:R,2,FALSE),FALSE)))</f>
        <v>0</v>
      </c>
      <c r="Y1158" s="163">
        <f t="shared" si="382"/>
        <v>0</v>
      </c>
      <c r="Z1158" s="163">
        <f t="shared" si="383"/>
        <v>0</v>
      </c>
      <c r="AA1158" s="163">
        <f t="shared" si="384"/>
        <v>0</v>
      </c>
      <c r="AB1158" s="164" t="str">
        <f>VLOOKUP(I1158,'3-Productie normen'!A:N,10,FALSE)</f>
        <v>B</v>
      </c>
      <c r="AC1158" s="164"/>
      <c r="AE1158" s="128">
        <f t="shared" si="385"/>
        <v>2342.08</v>
      </c>
    </row>
    <row r="1159" spans="1:31" ht="14.1" customHeight="1">
      <c r="A1159" s="145">
        <v>1161</v>
      </c>
      <c r="B1159" s="662" t="s">
        <v>1244</v>
      </c>
      <c r="C1159" s="663">
        <v>2</v>
      </c>
      <c r="D1159" s="664" t="s">
        <v>1079</v>
      </c>
      <c r="E1159" s="663" t="s">
        <v>315</v>
      </c>
      <c r="F1159" s="663" t="s">
        <v>315</v>
      </c>
      <c r="G1159" s="662">
        <v>40531051</v>
      </c>
      <c r="H1159" s="662" t="s">
        <v>809</v>
      </c>
      <c r="I1159" s="665" t="s">
        <v>769</v>
      </c>
      <c r="J1159" s="663" t="s">
        <v>1314</v>
      </c>
      <c r="K1159" s="666">
        <v>16.54</v>
      </c>
      <c r="L1159" s="483">
        <v>1</v>
      </c>
      <c r="M1159" s="483">
        <v>1</v>
      </c>
      <c r="N1159" s="667"/>
      <c r="O1159" s="667"/>
      <c r="P1159" s="670">
        <v>104</v>
      </c>
      <c r="Q1159" s="670"/>
      <c r="R1159" s="161"/>
      <c r="S1159" s="161"/>
      <c r="T1159" s="162" t="e">
        <f t="shared" si="378"/>
        <v>#DIV/0!</v>
      </c>
      <c r="U1159" s="162">
        <f t="shared" si="379"/>
        <v>0</v>
      </c>
      <c r="V1159" s="162">
        <f t="shared" si="380"/>
        <v>0</v>
      </c>
      <c r="W1159" s="162">
        <f t="shared" si="381"/>
        <v>0</v>
      </c>
      <c r="X1159" s="163">
        <f>IF(P1159="nio",0,IF(P1159&gt;0,VLOOKUP(I1159,'3-Productie normen'!A:N,VLOOKUP(P1159,'3-Productie normen'!Q:R,2,FALSE),FALSE)))</f>
        <v>0</v>
      </c>
      <c r="Y1159" s="163">
        <f t="shared" si="382"/>
        <v>0</v>
      </c>
      <c r="Z1159" s="163">
        <f t="shared" si="383"/>
        <v>0</v>
      </c>
      <c r="AA1159" s="163">
        <f t="shared" si="384"/>
        <v>0</v>
      </c>
      <c r="AB1159" s="164" t="str">
        <f>VLOOKUP(I1159,'3-Productie normen'!A:N,10,FALSE)</f>
        <v>B</v>
      </c>
      <c r="AC1159" s="164"/>
      <c r="AE1159" s="128">
        <f t="shared" si="385"/>
        <v>1720.1599999999999</v>
      </c>
    </row>
    <row r="1160" spans="1:31" ht="14.1" customHeight="1">
      <c r="A1160" s="145">
        <v>1162</v>
      </c>
      <c r="B1160" s="662" t="s">
        <v>1244</v>
      </c>
      <c r="C1160" s="663">
        <v>2</v>
      </c>
      <c r="D1160" s="664" t="s">
        <v>1080</v>
      </c>
      <c r="E1160" s="663" t="s">
        <v>315</v>
      </c>
      <c r="F1160" s="663" t="s">
        <v>315</v>
      </c>
      <c r="G1160" s="662">
        <v>99999999</v>
      </c>
      <c r="H1160" s="662" t="s">
        <v>887</v>
      </c>
      <c r="I1160" s="665" t="s">
        <v>769</v>
      </c>
      <c r="J1160" s="663" t="s">
        <v>1314</v>
      </c>
      <c r="K1160" s="666">
        <v>16.670000000000002</v>
      </c>
      <c r="L1160" s="483">
        <v>1</v>
      </c>
      <c r="M1160" s="483">
        <v>1</v>
      </c>
      <c r="N1160" s="667"/>
      <c r="O1160" s="667"/>
      <c r="P1160" s="670">
        <v>104</v>
      </c>
      <c r="Q1160" s="670"/>
      <c r="R1160" s="161"/>
      <c r="S1160" s="161"/>
      <c r="T1160" s="162" t="e">
        <f t="shared" si="378"/>
        <v>#DIV/0!</v>
      </c>
      <c r="U1160" s="162">
        <f t="shared" si="379"/>
        <v>0</v>
      </c>
      <c r="V1160" s="162">
        <f t="shared" si="380"/>
        <v>0</v>
      </c>
      <c r="W1160" s="162">
        <f t="shared" si="381"/>
        <v>0</v>
      </c>
      <c r="X1160" s="163">
        <f>IF(P1160="nio",0,IF(P1160&gt;0,VLOOKUP(I1160,'3-Productie normen'!A:N,VLOOKUP(P1160,'3-Productie normen'!Q:R,2,FALSE),FALSE)))</f>
        <v>0</v>
      </c>
      <c r="Y1160" s="163">
        <f t="shared" si="382"/>
        <v>0</v>
      </c>
      <c r="Z1160" s="163">
        <f t="shared" si="383"/>
        <v>0</v>
      </c>
      <c r="AA1160" s="163">
        <f t="shared" si="384"/>
        <v>0</v>
      </c>
      <c r="AB1160" s="164" t="str">
        <f>VLOOKUP(I1160,'3-Productie normen'!A:N,10,FALSE)</f>
        <v>B</v>
      </c>
      <c r="AC1160" s="164"/>
      <c r="AE1160" s="128">
        <f t="shared" si="385"/>
        <v>1733.6800000000003</v>
      </c>
    </row>
    <row r="1161" spans="1:31" ht="14.1" customHeight="1">
      <c r="A1161" s="145">
        <v>1163</v>
      </c>
      <c r="B1161" s="662" t="s">
        <v>1244</v>
      </c>
      <c r="C1161" s="663">
        <v>2</v>
      </c>
      <c r="D1161" s="664" t="s">
        <v>1081</v>
      </c>
      <c r="E1161" s="663" t="s">
        <v>315</v>
      </c>
      <c r="F1161" s="663" t="s">
        <v>315</v>
      </c>
      <c r="G1161" s="662">
        <v>40531041</v>
      </c>
      <c r="H1161" s="662" t="s">
        <v>1166</v>
      </c>
      <c r="I1161" s="665" t="s">
        <v>769</v>
      </c>
      <c r="J1161" s="663" t="s">
        <v>1314</v>
      </c>
      <c r="K1161" s="666">
        <v>17.29</v>
      </c>
      <c r="L1161" s="483">
        <v>1</v>
      </c>
      <c r="M1161" s="483">
        <v>1</v>
      </c>
      <c r="N1161" s="667"/>
      <c r="O1161" s="667"/>
      <c r="P1161" s="670">
        <v>104</v>
      </c>
      <c r="Q1161" s="670"/>
      <c r="R1161" s="161"/>
      <c r="S1161" s="161"/>
      <c r="T1161" s="162" t="e">
        <f t="shared" si="378"/>
        <v>#DIV/0!</v>
      </c>
      <c r="U1161" s="162">
        <f t="shared" si="379"/>
        <v>0</v>
      </c>
      <c r="V1161" s="162">
        <f t="shared" si="380"/>
        <v>0</v>
      </c>
      <c r="W1161" s="162">
        <f t="shared" si="381"/>
        <v>0</v>
      </c>
      <c r="X1161" s="163">
        <f>IF(P1161="nio",0,IF(P1161&gt;0,VLOOKUP(I1161,'3-Productie normen'!A:N,VLOOKUP(P1161,'3-Productie normen'!Q:R,2,FALSE),FALSE)))</f>
        <v>0</v>
      </c>
      <c r="Y1161" s="163">
        <f t="shared" si="382"/>
        <v>0</v>
      </c>
      <c r="Z1161" s="163">
        <f t="shared" si="383"/>
        <v>0</v>
      </c>
      <c r="AA1161" s="163">
        <f t="shared" si="384"/>
        <v>0</v>
      </c>
      <c r="AB1161" s="164" t="str">
        <f>VLOOKUP(I1161,'3-Productie normen'!A:N,10,FALSE)</f>
        <v>B</v>
      </c>
      <c r="AC1161" s="164"/>
      <c r="AE1161" s="128">
        <f t="shared" si="385"/>
        <v>1798.1599999999999</v>
      </c>
    </row>
    <row r="1162" spans="1:31" ht="14.1" customHeight="1">
      <c r="A1162" s="145">
        <v>1164</v>
      </c>
      <c r="B1162" s="662" t="s">
        <v>1244</v>
      </c>
      <c r="C1162" s="663">
        <v>2</v>
      </c>
      <c r="D1162" s="664" t="s">
        <v>919</v>
      </c>
      <c r="E1162" s="663" t="s">
        <v>315</v>
      </c>
      <c r="F1162" s="663" t="s">
        <v>315</v>
      </c>
      <c r="G1162" s="662">
        <v>99999999</v>
      </c>
      <c r="H1162" s="662" t="s">
        <v>887</v>
      </c>
      <c r="I1162" s="665" t="s">
        <v>769</v>
      </c>
      <c r="J1162" s="663" t="s">
        <v>1314</v>
      </c>
      <c r="K1162" s="666">
        <v>22.27</v>
      </c>
      <c r="L1162" s="483">
        <v>1</v>
      </c>
      <c r="M1162" s="483">
        <v>1</v>
      </c>
      <c r="N1162" s="667"/>
      <c r="O1162" s="667"/>
      <c r="P1162" s="670">
        <v>104</v>
      </c>
      <c r="Q1162" s="670"/>
      <c r="R1162" s="161"/>
      <c r="S1162" s="161"/>
      <c r="T1162" s="162" t="e">
        <f t="shared" si="378"/>
        <v>#DIV/0!</v>
      </c>
      <c r="U1162" s="162">
        <f t="shared" si="379"/>
        <v>0</v>
      </c>
      <c r="V1162" s="162">
        <f t="shared" si="380"/>
        <v>0</v>
      </c>
      <c r="W1162" s="162">
        <f t="shared" si="381"/>
        <v>0</v>
      </c>
      <c r="X1162" s="163">
        <f>IF(P1162="nio",0,IF(P1162&gt;0,VLOOKUP(I1162,'3-Productie normen'!A:N,VLOOKUP(P1162,'3-Productie normen'!Q:R,2,FALSE),FALSE)))</f>
        <v>0</v>
      </c>
      <c r="Y1162" s="163">
        <f t="shared" si="382"/>
        <v>0</v>
      </c>
      <c r="Z1162" s="163">
        <f t="shared" si="383"/>
        <v>0</v>
      </c>
      <c r="AA1162" s="163">
        <f t="shared" si="384"/>
        <v>0</v>
      </c>
      <c r="AB1162" s="164" t="str">
        <f>VLOOKUP(I1162,'3-Productie normen'!A:N,10,FALSE)</f>
        <v>B</v>
      </c>
      <c r="AC1162" s="164"/>
      <c r="AE1162" s="128">
        <f t="shared" si="385"/>
        <v>2316.08</v>
      </c>
    </row>
    <row r="1163" spans="1:31" ht="14.1" customHeight="1">
      <c r="A1163" s="145">
        <v>1165</v>
      </c>
      <c r="B1163" s="662" t="s">
        <v>1244</v>
      </c>
      <c r="C1163" s="663">
        <v>2</v>
      </c>
      <c r="D1163" s="664" t="s">
        <v>922</v>
      </c>
      <c r="E1163" s="663" t="s">
        <v>315</v>
      </c>
      <c r="F1163" s="663" t="s">
        <v>315</v>
      </c>
      <c r="G1163" s="662">
        <v>40531051</v>
      </c>
      <c r="H1163" s="662" t="s">
        <v>809</v>
      </c>
      <c r="I1163" s="665" t="s">
        <v>769</v>
      </c>
      <c r="J1163" s="663" t="s">
        <v>1314</v>
      </c>
      <c r="K1163" s="666">
        <v>16.73</v>
      </c>
      <c r="L1163" s="483">
        <v>1</v>
      </c>
      <c r="M1163" s="483">
        <v>1</v>
      </c>
      <c r="N1163" s="667"/>
      <c r="O1163" s="667"/>
      <c r="P1163" s="670">
        <v>104</v>
      </c>
      <c r="Q1163" s="670"/>
      <c r="R1163" s="161"/>
      <c r="S1163" s="161"/>
      <c r="T1163" s="162" t="e">
        <f t="shared" si="378"/>
        <v>#DIV/0!</v>
      </c>
      <c r="U1163" s="162">
        <f t="shared" si="379"/>
        <v>0</v>
      </c>
      <c r="V1163" s="162">
        <f t="shared" si="380"/>
        <v>0</v>
      </c>
      <c r="W1163" s="162">
        <f t="shared" si="381"/>
        <v>0</v>
      </c>
      <c r="X1163" s="163">
        <f>IF(P1163="nio",0,IF(P1163&gt;0,VLOOKUP(I1163,'3-Productie normen'!A:N,VLOOKUP(P1163,'3-Productie normen'!Q:R,2,FALSE),FALSE)))</f>
        <v>0</v>
      </c>
      <c r="Y1163" s="163">
        <f t="shared" si="382"/>
        <v>0</v>
      </c>
      <c r="Z1163" s="163">
        <f t="shared" si="383"/>
        <v>0</v>
      </c>
      <c r="AA1163" s="163">
        <f t="shared" si="384"/>
        <v>0</v>
      </c>
      <c r="AB1163" s="164" t="str">
        <f>VLOOKUP(I1163,'3-Productie normen'!A:N,10,FALSE)</f>
        <v>B</v>
      </c>
      <c r="AC1163" s="164"/>
      <c r="AE1163" s="128">
        <f t="shared" si="385"/>
        <v>1739.92</v>
      </c>
    </row>
    <row r="1164" spans="1:31" ht="14.1" customHeight="1">
      <c r="A1164" s="145">
        <v>1166</v>
      </c>
      <c r="B1164" s="662" t="s">
        <v>1244</v>
      </c>
      <c r="C1164" s="663">
        <v>2</v>
      </c>
      <c r="D1164" s="664" t="s">
        <v>923</v>
      </c>
      <c r="E1164" s="663" t="s">
        <v>315</v>
      </c>
      <c r="F1164" s="663" t="s">
        <v>315</v>
      </c>
      <c r="G1164" s="662">
        <v>40531051</v>
      </c>
      <c r="H1164" s="662" t="s">
        <v>809</v>
      </c>
      <c r="I1164" s="665" t="s">
        <v>769</v>
      </c>
      <c r="J1164" s="663" t="s">
        <v>1314</v>
      </c>
      <c r="K1164" s="666">
        <v>16.73</v>
      </c>
      <c r="L1164" s="483">
        <v>1</v>
      </c>
      <c r="M1164" s="483">
        <v>1</v>
      </c>
      <c r="N1164" s="667"/>
      <c r="O1164" s="667"/>
      <c r="P1164" s="670">
        <v>104</v>
      </c>
      <c r="Q1164" s="670"/>
      <c r="R1164" s="161"/>
      <c r="S1164" s="161"/>
      <c r="T1164" s="162" t="e">
        <f t="shared" si="378"/>
        <v>#DIV/0!</v>
      </c>
      <c r="U1164" s="162">
        <f t="shared" si="379"/>
        <v>0</v>
      </c>
      <c r="V1164" s="162">
        <f t="shared" si="380"/>
        <v>0</v>
      </c>
      <c r="W1164" s="162">
        <f t="shared" si="381"/>
        <v>0</v>
      </c>
      <c r="X1164" s="163">
        <f>IF(P1164="nio",0,IF(P1164&gt;0,VLOOKUP(I1164,'3-Productie normen'!A:N,VLOOKUP(P1164,'3-Productie normen'!Q:R,2,FALSE),FALSE)))</f>
        <v>0</v>
      </c>
      <c r="Y1164" s="163">
        <f t="shared" si="382"/>
        <v>0</v>
      </c>
      <c r="Z1164" s="163">
        <f t="shared" si="383"/>
        <v>0</v>
      </c>
      <c r="AA1164" s="163">
        <f t="shared" si="384"/>
        <v>0</v>
      </c>
      <c r="AB1164" s="164" t="str">
        <f>VLOOKUP(I1164,'3-Productie normen'!A:N,10,FALSE)</f>
        <v>B</v>
      </c>
      <c r="AC1164" s="164"/>
      <c r="AE1164" s="128">
        <f t="shared" si="385"/>
        <v>1739.92</v>
      </c>
    </row>
    <row r="1165" spans="1:31" ht="14.1" customHeight="1">
      <c r="A1165" s="145">
        <v>1167</v>
      </c>
      <c r="B1165" s="662" t="s">
        <v>1244</v>
      </c>
      <c r="C1165" s="663">
        <v>2</v>
      </c>
      <c r="D1165" s="664" t="s">
        <v>925</v>
      </c>
      <c r="E1165" s="663" t="s">
        <v>315</v>
      </c>
      <c r="F1165" s="663" t="s">
        <v>315</v>
      </c>
      <c r="G1165" s="662">
        <v>40531051</v>
      </c>
      <c r="H1165" s="662" t="s">
        <v>809</v>
      </c>
      <c r="I1165" s="665" t="s">
        <v>769</v>
      </c>
      <c r="J1165" s="663" t="s">
        <v>1314</v>
      </c>
      <c r="K1165" s="666">
        <v>16.73</v>
      </c>
      <c r="L1165" s="483">
        <v>1</v>
      </c>
      <c r="M1165" s="483">
        <v>1</v>
      </c>
      <c r="N1165" s="667"/>
      <c r="O1165" s="667"/>
      <c r="P1165" s="670">
        <v>104</v>
      </c>
      <c r="Q1165" s="670"/>
      <c r="R1165" s="161"/>
      <c r="S1165" s="161"/>
      <c r="T1165" s="162" t="e">
        <f t="shared" si="378"/>
        <v>#DIV/0!</v>
      </c>
      <c r="U1165" s="162">
        <f t="shared" si="379"/>
        <v>0</v>
      </c>
      <c r="V1165" s="162">
        <f t="shared" si="380"/>
        <v>0</v>
      </c>
      <c r="W1165" s="162">
        <f t="shared" si="381"/>
        <v>0</v>
      </c>
      <c r="X1165" s="163">
        <f>IF(P1165="nio",0,IF(P1165&gt;0,VLOOKUP(I1165,'3-Productie normen'!A:N,VLOOKUP(P1165,'3-Productie normen'!Q:R,2,FALSE),FALSE)))</f>
        <v>0</v>
      </c>
      <c r="Y1165" s="163">
        <f t="shared" si="382"/>
        <v>0</v>
      </c>
      <c r="Z1165" s="163">
        <f t="shared" si="383"/>
        <v>0</v>
      </c>
      <c r="AA1165" s="163">
        <f t="shared" si="384"/>
        <v>0</v>
      </c>
      <c r="AB1165" s="164" t="str">
        <f>VLOOKUP(I1165,'3-Productie normen'!A:N,10,FALSE)</f>
        <v>B</v>
      </c>
      <c r="AC1165" s="164"/>
      <c r="AE1165" s="128">
        <f t="shared" si="385"/>
        <v>1739.92</v>
      </c>
    </row>
    <row r="1166" spans="1:31" ht="14.1" customHeight="1">
      <c r="A1166" s="145">
        <v>1168</v>
      </c>
      <c r="B1166" s="662" t="s">
        <v>1244</v>
      </c>
      <c r="C1166" s="663">
        <v>2</v>
      </c>
      <c r="D1166" s="664" t="s">
        <v>926</v>
      </c>
      <c r="E1166" s="663" t="s">
        <v>315</v>
      </c>
      <c r="F1166" s="663" t="s">
        <v>1019</v>
      </c>
      <c r="G1166" s="662">
        <v>2140861</v>
      </c>
      <c r="H1166" s="662" t="s">
        <v>1020</v>
      </c>
      <c r="I1166" s="665" t="s">
        <v>774</v>
      </c>
      <c r="J1166" s="663" t="s">
        <v>1314</v>
      </c>
      <c r="K1166" s="666">
        <v>24.66</v>
      </c>
      <c r="L1166" s="483">
        <v>1</v>
      </c>
      <c r="M1166" s="483">
        <v>1</v>
      </c>
      <c r="N1166" s="667"/>
      <c r="O1166" s="667"/>
      <c r="P1166" s="670">
        <v>255</v>
      </c>
      <c r="Q1166" s="670"/>
      <c r="R1166" s="161"/>
      <c r="S1166" s="161"/>
      <c r="T1166" s="162" t="e">
        <f t="shared" si="378"/>
        <v>#DIV/0!</v>
      </c>
      <c r="U1166" s="162">
        <f t="shared" si="379"/>
        <v>0</v>
      </c>
      <c r="V1166" s="162">
        <f t="shared" si="380"/>
        <v>0</v>
      </c>
      <c r="W1166" s="162">
        <f t="shared" si="381"/>
        <v>0</v>
      </c>
      <c r="X1166" s="163">
        <f>IF(P1166="nio",0,IF(P1166&gt;0,VLOOKUP(I1166,'3-Productie normen'!A:N,VLOOKUP(P1166,'3-Productie normen'!Q:R,2,FALSE),FALSE)))</f>
        <v>0</v>
      </c>
      <c r="Y1166" s="163">
        <f t="shared" si="382"/>
        <v>0</v>
      </c>
      <c r="Z1166" s="163">
        <f t="shared" si="383"/>
        <v>0</v>
      </c>
      <c r="AA1166" s="163">
        <f t="shared" si="384"/>
        <v>0</v>
      </c>
      <c r="AB1166" s="164" t="str">
        <f>VLOOKUP(I1166,'3-Productie normen'!A:N,10,FALSE)</f>
        <v>B</v>
      </c>
      <c r="AC1166" s="164"/>
      <c r="AE1166" s="128">
        <f t="shared" si="385"/>
        <v>6288.3</v>
      </c>
    </row>
    <row r="1167" spans="1:31" ht="14.1" customHeight="1">
      <c r="A1167" s="145">
        <v>1169</v>
      </c>
      <c r="B1167" s="662" t="s">
        <v>1244</v>
      </c>
      <c r="C1167" s="663">
        <v>2</v>
      </c>
      <c r="D1167" s="664" t="s">
        <v>929</v>
      </c>
      <c r="E1167" s="663" t="s">
        <v>826</v>
      </c>
      <c r="F1167" s="663" t="s">
        <v>865</v>
      </c>
      <c r="G1167" s="662">
        <v>1</v>
      </c>
      <c r="H1167" s="662" t="s">
        <v>828</v>
      </c>
      <c r="I1167" s="665" t="s">
        <v>773</v>
      </c>
      <c r="J1167" s="663" t="s">
        <v>1314</v>
      </c>
      <c r="K1167" s="666">
        <v>35.36</v>
      </c>
      <c r="L1167" s="483">
        <v>1</v>
      </c>
      <c r="M1167" s="483">
        <v>1</v>
      </c>
      <c r="N1167" s="667"/>
      <c r="O1167" s="667"/>
      <c r="P1167" s="670">
        <v>255</v>
      </c>
      <c r="Q1167" s="670"/>
      <c r="R1167" s="161"/>
      <c r="S1167" s="161"/>
      <c r="T1167" s="162" t="e">
        <f t="shared" si="378"/>
        <v>#DIV/0!</v>
      </c>
      <c r="U1167" s="162">
        <f t="shared" si="379"/>
        <v>0</v>
      </c>
      <c r="V1167" s="162">
        <f t="shared" si="380"/>
        <v>0</v>
      </c>
      <c r="W1167" s="162">
        <f t="shared" si="381"/>
        <v>0</v>
      </c>
      <c r="X1167" s="163">
        <f>IF(P1167="nio",0,IF(P1167&gt;0,VLOOKUP(I1167,'3-Productie normen'!A:N,VLOOKUP(P1167,'3-Productie normen'!Q:R,2,FALSE),FALSE)))</f>
        <v>0</v>
      </c>
      <c r="Y1167" s="163">
        <f t="shared" si="382"/>
        <v>0</v>
      </c>
      <c r="Z1167" s="163">
        <f t="shared" si="383"/>
        <v>0</v>
      </c>
      <c r="AA1167" s="163">
        <f t="shared" si="384"/>
        <v>0</v>
      </c>
      <c r="AB1167" s="164" t="str">
        <f>VLOOKUP(I1167,'3-Productie normen'!A:N,10,FALSE)</f>
        <v>V</v>
      </c>
      <c r="AC1167" s="164"/>
      <c r="AE1167" s="128">
        <f t="shared" si="385"/>
        <v>9016.7999999999993</v>
      </c>
    </row>
    <row r="1168" spans="1:31" ht="14.1" customHeight="1">
      <c r="A1168" s="145">
        <v>1170</v>
      </c>
      <c r="B1168" s="662" t="s">
        <v>1244</v>
      </c>
      <c r="C1168" s="663">
        <v>2</v>
      </c>
      <c r="D1168" s="664" t="s">
        <v>1167</v>
      </c>
      <c r="E1168" s="663" t="s">
        <v>806</v>
      </c>
      <c r="F1168" s="663" t="s">
        <v>815</v>
      </c>
      <c r="G1168" s="662">
        <v>2</v>
      </c>
      <c r="H1168" s="662" t="s">
        <v>807</v>
      </c>
      <c r="I1168" s="665" t="s">
        <v>749</v>
      </c>
      <c r="J1168" s="663" t="s">
        <v>1314</v>
      </c>
      <c r="K1168" s="666">
        <v>35.06</v>
      </c>
      <c r="L1168" s="483">
        <v>1</v>
      </c>
      <c r="M1168" s="483">
        <v>1</v>
      </c>
      <c r="N1168" s="667"/>
      <c r="O1168" s="667"/>
      <c r="P1168" s="670">
        <v>52</v>
      </c>
      <c r="Q1168" s="670"/>
      <c r="R1168" s="161"/>
      <c r="S1168" s="161"/>
      <c r="T1168" s="162" t="e">
        <f t="shared" si="378"/>
        <v>#DIV/0!</v>
      </c>
      <c r="U1168" s="162">
        <f t="shared" si="379"/>
        <v>0</v>
      </c>
      <c r="V1168" s="162">
        <f t="shared" si="380"/>
        <v>0</v>
      </c>
      <c r="W1168" s="162">
        <f t="shared" si="381"/>
        <v>0</v>
      </c>
      <c r="X1168" s="163">
        <f>IF(P1168="nio",0,IF(P1168&gt;0,VLOOKUP(I1168,'3-Productie normen'!A:N,VLOOKUP(P1168,'3-Productie normen'!Q:R,2,FALSE),FALSE)))</f>
        <v>0</v>
      </c>
      <c r="Y1168" s="163">
        <f t="shared" si="382"/>
        <v>0</v>
      </c>
      <c r="Z1168" s="163">
        <f t="shared" si="383"/>
        <v>0</v>
      </c>
      <c r="AA1168" s="163">
        <f t="shared" si="384"/>
        <v>0</v>
      </c>
      <c r="AB1168" s="164" t="str">
        <f>VLOOKUP(I1168,'3-Productie normen'!A:N,10,FALSE)</f>
        <v>V</v>
      </c>
      <c r="AC1168" s="164"/>
      <c r="AE1168" s="128">
        <f t="shared" si="385"/>
        <v>1823.1200000000001</v>
      </c>
    </row>
    <row r="1169" spans="1:31" ht="14.1" customHeight="1">
      <c r="A1169" s="145">
        <v>1171</v>
      </c>
      <c r="B1169" s="662" t="s">
        <v>1244</v>
      </c>
      <c r="C1169" s="663">
        <v>2</v>
      </c>
      <c r="D1169" s="664" t="s">
        <v>931</v>
      </c>
      <c r="E1169" s="663" t="s">
        <v>806</v>
      </c>
      <c r="F1169" s="663" t="s">
        <v>815</v>
      </c>
      <c r="G1169" s="662">
        <v>2</v>
      </c>
      <c r="H1169" s="662" t="s">
        <v>807</v>
      </c>
      <c r="I1169" s="665" t="s">
        <v>749</v>
      </c>
      <c r="J1169" s="663" t="s">
        <v>1314</v>
      </c>
      <c r="K1169" s="666">
        <v>42.16</v>
      </c>
      <c r="L1169" s="483">
        <v>1</v>
      </c>
      <c r="M1169" s="483">
        <v>1</v>
      </c>
      <c r="N1169" s="667"/>
      <c r="O1169" s="667"/>
      <c r="P1169" s="670">
        <v>52</v>
      </c>
      <c r="Q1169" s="670"/>
      <c r="R1169" s="161"/>
      <c r="S1169" s="161"/>
      <c r="T1169" s="162" t="e">
        <f t="shared" si="378"/>
        <v>#DIV/0!</v>
      </c>
      <c r="U1169" s="162">
        <f t="shared" si="379"/>
        <v>0</v>
      </c>
      <c r="V1169" s="162">
        <f t="shared" si="380"/>
        <v>0</v>
      </c>
      <c r="W1169" s="162">
        <f t="shared" si="381"/>
        <v>0</v>
      </c>
      <c r="X1169" s="163">
        <f>IF(P1169="nio",0,IF(P1169&gt;0,VLOOKUP(I1169,'3-Productie normen'!A:N,VLOOKUP(P1169,'3-Productie normen'!Q:R,2,FALSE),FALSE)))</f>
        <v>0</v>
      </c>
      <c r="Y1169" s="163">
        <f t="shared" si="382"/>
        <v>0</v>
      </c>
      <c r="Z1169" s="163">
        <f t="shared" si="383"/>
        <v>0</v>
      </c>
      <c r="AA1169" s="163">
        <f t="shared" si="384"/>
        <v>0</v>
      </c>
      <c r="AB1169" s="164" t="str">
        <f>VLOOKUP(I1169,'3-Productie normen'!A:N,10,FALSE)</f>
        <v>V</v>
      </c>
      <c r="AC1169" s="164"/>
      <c r="AE1169" s="128">
        <f t="shared" si="385"/>
        <v>2192.3199999999997</v>
      </c>
    </row>
    <row r="1170" spans="1:31" ht="14.1" customHeight="1">
      <c r="A1170" s="145">
        <v>1172</v>
      </c>
      <c r="B1170" s="662" t="s">
        <v>1244</v>
      </c>
      <c r="C1170" s="663">
        <v>2</v>
      </c>
      <c r="D1170" s="664" t="s">
        <v>933</v>
      </c>
      <c r="E1170" s="663" t="s">
        <v>806</v>
      </c>
      <c r="F1170" s="663" t="s">
        <v>822</v>
      </c>
      <c r="G1170" s="662">
        <v>2</v>
      </c>
      <c r="H1170" s="662" t="s">
        <v>807</v>
      </c>
      <c r="I1170" s="665" t="s">
        <v>17</v>
      </c>
      <c r="J1170" s="663" t="s">
        <v>823</v>
      </c>
      <c r="K1170" s="666">
        <v>8.3699999999999992</v>
      </c>
      <c r="L1170" s="483">
        <v>1</v>
      </c>
      <c r="M1170" s="483">
        <v>1</v>
      </c>
      <c r="N1170" s="667"/>
      <c r="O1170" s="667"/>
      <c r="P1170" s="670">
        <v>255</v>
      </c>
      <c r="Q1170" s="670"/>
      <c r="R1170" s="161"/>
      <c r="S1170" s="161"/>
      <c r="T1170" s="162" t="e">
        <f t="shared" si="378"/>
        <v>#DIV/0!</v>
      </c>
      <c r="U1170" s="162">
        <f t="shared" si="379"/>
        <v>0</v>
      </c>
      <c r="V1170" s="162">
        <f t="shared" si="380"/>
        <v>0</v>
      </c>
      <c r="W1170" s="162">
        <f t="shared" si="381"/>
        <v>0</v>
      </c>
      <c r="X1170" s="163">
        <f>IF(P1170="nio",0,IF(P1170&gt;0,VLOOKUP(I1170,'3-Productie normen'!A:N,VLOOKUP(P1170,'3-Productie normen'!Q:R,2,FALSE),FALSE)))</f>
        <v>0</v>
      </c>
      <c r="Y1170" s="163">
        <f t="shared" si="382"/>
        <v>0</v>
      </c>
      <c r="Z1170" s="163">
        <f t="shared" si="383"/>
        <v>0</v>
      </c>
      <c r="AA1170" s="163">
        <f t="shared" si="384"/>
        <v>0</v>
      </c>
      <c r="AB1170" s="164" t="str">
        <f>VLOOKUP(I1170,'3-Productie normen'!A:N,10,FALSE)</f>
        <v>S</v>
      </c>
      <c r="AC1170" s="164"/>
      <c r="AE1170" s="128">
        <f t="shared" si="385"/>
        <v>2134.35</v>
      </c>
    </row>
    <row r="1171" spans="1:31" ht="14.1" customHeight="1">
      <c r="A1171" s="145">
        <v>1173</v>
      </c>
      <c r="B1171" s="662" t="s">
        <v>1244</v>
      </c>
      <c r="C1171" s="663">
        <v>2</v>
      </c>
      <c r="D1171" s="664" t="s">
        <v>934</v>
      </c>
      <c r="E1171" s="663" t="s">
        <v>806</v>
      </c>
      <c r="F1171" s="663" t="s">
        <v>822</v>
      </c>
      <c r="G1171" s="662">
        <v>2</v>
      </c>
      <c r="H1171" s="662" t="s">
        <v>807</v>
      </c>
      <c r="I1171" s="665" t="s">
        <v>17</v>
      </c>
      <c r="J1171" s="663" t="s">
        <v>823</v>
      </c>
      <c r="K1171" s="666">
        <v>2.4300000000000002</v>
      </c>
      <c r="L1171" s="483">
        <v>1</v>
      </c>
      <c r="M1171" s="483">
        <v>1</v>
      </c>
      <c r="N1171" s="667"/>
      <c r="O1171" s="667"/>
      <c r="P1171" s="670">
        <v>255</v>
      </c>
      <c r="Q1171" s="670"/>
      <c r="R1171" s="161"/>
      <c r="S1171" s="161"/>
      <c r="T1171" s="162" t="e">
        <f t="shared" si="378"/>
        <v>#DIV/0!</v>
      </c>
      <c r="U1171" s="162">
        <f t="shared" si="379"/>
        <v>0</v>
      </c>
      <c r="V1171" s="162">
        <f t="shared" si="380"/>
        <v>0</v>
      </c>
      <c r="W1171" s="162">
        <f t="shared" si="381"/>
        <v>0</v>
      </c>
      <c r="X1171" s="163">
        <f>IF(P1171="nio",0,IF(P1171&gt;0,VLOOKUP(I1171,'3-Productie normen'!A:N,VLOOKUP(P1171,'3-Productie normen'!Q:R,2,FALSE),FALSE)))</f>
        <v>0</v>
      </c>
      <c r="Y1171" s="163">
        <f t="shared" si="382"/>
        <v>0</v>
      </c>
      <c r="Z1171" s="163">
        <f t="shared" si="383"/>
        <v>0</v>
      </c>
      <c r="AA1171" s="163">
        <f t="shared" si="384"/>
        <v>0</v>
      </c>
      <c r="AB1171" s="164" t="str">
        <f>VLOOKUP(I1171,'3-Productie normen'!A:N,10,FALSE)</f>
        <v>S</v>
      </c>
      <c r="AC1171" s="164"/>
      <c r="AE1171" s="128">
        <f t="shared" si="385"/>
        <v>619.65000000000009</v>
      </c>
    </row>
    <row r="1172" spans="1:31" ht="14.1" customHeight="1">
      <c r="A1172" s="145">
        <v>1174</v>
      </c>
      <c r="B1172" s="662" t="s">
        <v>1244</v>
      </c>
      <c r="C1172" s="663">
        <v>2</v>
      </c>
      <c r="D1172" s="664" t="s">
        <v>1168</v>
      </c>
      <c r="E1172" s="663" t="s">
        <v>806</v>
      </c>
      <c r="F1172" s="663" t="s">
        <v>822</v>
      </c>
      <c r="G1172" s="662">
        <v>2</v>
      </c>
      <c r="H1172" s="662" t="s">
        <v>807</v>
      </c>
      <c r="I1172" s="665" t="s">
        <v>17</v>
      </c>
      <c r="J1172" s="663" t="s">
        <v>823</v>
      </c>
      <c r="K1172" s="666">
        <v>2.4300000000000002</v>
      </c>
      <c r="L1172" s="483">
        <v>1</v>
      </c>
      <c r="M1172" s="483">
        <v>1</v>
      </c>
      <c r="N1172" s="667"/>
      <c r="O1172" s="667"/>
      <c r="P1172" s="670">
        <v>255</v>
      </c>
      <c r="Q1172" s="670"/>
      <c r="R1172" s="161"/>
      <c r="S1172" s="161"/>
      <c r="T1172" s="162" t="e">
        <f t="shared" si="378"/>
        <v>#DIV/0!</v>
      </c>
      <c r="U1172" s="162">
        <f t="shared" si="379"/>
        <v>0</v>
      </c>
      <c r="V1172" s="162">
        <f t="shared" si="380"/>
        <v>0</v>
      </c>
      <c r="W1172" s="162">
        <f t="shared" si="381"/>
        <v>0</v>
      </c>
      <c r="X1172" s="163">
        <f>IF(P1172="nio",0,IF(P1172&gt;0,VLOOKUP(I1172,'3-Productie normen'!A:N,VLOOKUP(P1172,'3-Productie normen'!Q:R,2,FALSE),FALSE)))</f>
        <v>0</v>
      </c>
      <c r="Y1172" s="163">
        <f t="shared" si="382"/>
        <v>0</v>
      </c>
      <c r="Z1172" s="163">
        <f t="shared" si="383"/>
        <v>0</v>
      </c>
      <c r="AA1172" s="163">
        <f t="shared" si="384"/>
        <v>0</v>
      </c>
      <c r="AB1172" s="164" t="str">
        <f>VLOOKUP(I1172,'3-Productie normen'!A:N,10,FALSE)</f>
        <v>S</v>
      </c>
      <c r="AC1172" s="164"/>
      <c r="AE1172" s="128">
        <f t="shared" si="385"/>
        <v>619.65000000000009</v>
      </c>
    </row>
    <row r="1173" spans="1:31" ht="14.1" customHeight="1">
      <c r="A1173" s="145">
        <v>1175</v>
      </c>
      <c r="B1173" s="662" t="s">
        <v>1244</v>
      </c>
      <c r="C1173" s="663">
        <v>2</v>
      </c>
      <c r="D1173" s="664" t="s">
        <v>1169</v>
      </c>
      <c r="E1173" s="663" t="s">
        <v>399</v>
      </c>
      <c r="F1173" s="663" t="s">
        <v>812</v>
      </c>
      <c r="G1173" s="662">
        <v>2140861</v>
      </c>
      <c r="H1173" s="662" t="s">
        <v>1020</v>
      </c>
      <c r="I1173" s="665" t="s">
        <v>1236</v>
      </c>
      <c r="J1173" s="663" t="s">
        <v>823</v>
      </c>
      <c r="K1173" s="666">
        <v>2.06</v>
      </c>
      <c r="L1173" s="483">
        <v>1</v>
      </c>
      <c r="M1173" s="483">
        <v>1</v>
      </c>
      <c r="N1173" s="667"/>
      <c r="O1173" s="667"/>
      <c r="P1173" s="670" t="s">
        <v>1235</v>
      </c>
      <c r="Q1173" s="670"/>
      <c r="R1173" s="161"/>
      <c r="S1173" s="161"/>
      <c r="T1173" s="162">
        <f t="shared" si="378"/>
        <v>0</v>
      </c>
      <c r="U1173" s="162">
        <f t="shared" si="379"/>
        <v>0</v>
      </c>
      <c r="V1173" s="162">
        <f t="shared" si="380"/>
        <v>0</v>
      </c>
      <c r="W1173" s="162">
        <f t="shared" si="381"/>
        <v>0</v>
      </c>
      <c r="X1173" s="163">
        <f>IF(P1173="nio",0,IF(P1173&gt;0,VLOOKUP(I1173,'3-Productie normen'!A:N,VLOOKUP(P1173,'3-Productie normen'!Q:R,2,FALSE),FALSE)))</f>
        <v>0</v>
      </c>
      <c r="Y1173" s="163">
        <f t="shared" si="382"/>
        <v>0</v>
      </c>
      <c r="Z1173" s="163">
        <f t="shared" si="383"/>
        <v>0</v>
      </c>
      <c r="AA1173" s="163">
        <f t="shared" si="384"/>
        <v>0</v>
      </c>
      <c r="AB1173" s="164" t="str">
        <f>VLOOKUP(I1173,'3-Productie normen'!A:N,10,FALSE)</f>
        <v>nvt</v>
      </c>
      <c r="AC1173" s="164"/>
      <c r="AE1173" s="128">
        <f t="shared" si="385"/>
        <v>0</v>
      </c>
    </row>
    <row r="1174" spans="1:31" ht="14.1" customHeight="1">
      <c r="A1174" s="145">
        <v>1176</v>
      </c>
      <c r="B1174" s="662" t="s">
        <v>1244</v>
      </c>
      <c r="C1174" s="663">
        <v>2</v>
      </c>
      <c r="D1174" s="664" t="s">
        <v>1091</v>
      </c>
      <c r="E1174" s="663" t="s">
        <v>806</v>
      </c>
      <c r="F1174" s="663" t="s">
        <v>822</v>
      </c>
      <c r="G1174" s="662">
        <v>2</v>
      </c>
      <c r="H1174" s="662" t="s">
        <v>807</v>
      </c>
      <c r="I1174" s="665" t="s">
        <v>17</v>
      </c>
      <c r="J1174" s="663" t="s">
        <v>823</v>
      </c>
      <c r="K1174" s="666">
        <v>3.72</v>
      </c>
      <c r="L1174" s="483">
        <v>1</v>
      </c>
      <c r="M1174" s="483">
        <v>1</v>
      </c>
      <c r="N1174" s="667"/>
      <c r="O1174" s="667"/>
      <c r="P1174" s="670">
        <v>255</v>
      </c>
      <c r="Q1174" s="670"/>
      <c r="R1174" s="161"/>
      <c r="S1174" s="161"/>
      <c r="T1174" s="162" t="e">
        <f t="shared" si="378"/>
        <v>#DIV/0!</v>
      </c>
      <c r="U1174" s="162">
        <f t="shared" si="379"/>
        <v>0</v>
      </c>
      <c r="V1174" s="162">
        <f t="shared" si="380"/>
        <v>0</v>
      </c>
      <c r="W1174" s="162">
        <f t="shared" si="381"/>
        <v>0</v>
      </c>
      <c r="X1174" s="163">
        <f>IF(P1174="nio",0,IF(P1174&gt;0,VLOOKUP(I1174,'3-Productie normen'!A:N,VLOOKUP(P1174,'3-Productie normen'!Q:R,2,FALSE),FALSE)))</f>
        <v>0</v>
      </c>
      <c r="Y1174" s="163">
        <f t="shared" si="382"/>
        <v>0</v>
      </c>
      <c r="Z1174" s="163">
        <f t="shared" si="383"/>
        <v>0</v>
      </c>
      <c r="AA1174" s="163">
        <f t="shared" si="384"/>
        <v>0</v>
      </c>
      <c r="AB1174" s="164" t="str">
        <f>VLOOKUP(I1174,'3-Productie normen'!A:N,10,FALSE)</f>
        <v>S</v>
      </c>
      <c r="AC1174" s="164"/>
      <c r="AE1174" s="128">
        <f t="shared" si="385"/>
        <v>948.6</v>
      </c>
    </row>
    <row r="1175" spans="1:31" ht="14.1" customHeight="1">
      <c r="A1175" s="145">
        <v>1177</v>
      </c>
      <c r="B1175" s="662" t="s">
        <v>1244</v>
      </c>
      <c r="C1175" s="663">
        <v>2</v>
      </c>
      <c r="D1175" s="664" t="s">
        <v>1170</v>
      </c>
      <c r="E1175" s="663" t="s">
        <v>806</v>
      </c>
      <c r="F1175" s="663" t="s">
        <v>822</v>
      </c>
      <c r="G1175" s="662">
        <v>2</v>
      </c>
      <c r="H1175" s="662" t="s">
        <v>807</v>
      </c>
      <c r="I1175" s="665" t="s">
        <v>17</v>
      </c>
      <c r="J1175" s="663" t="s">
        <v>823</v>
      </c>
      <c r="K1175" s="666">
        <v>1.31</v>
      </c>
      <c r="L1175" s="483">
        <v>1</v>
      </c>
      <c r="M1175" s="483">
        <v>1</v>
      </c>
      <c r="N1175" s="667"/>
      <c r="O1175" s="667"/>
      <c r="P1175" s="670">
        <v>255</v>
      </c>
      <c r="Q1175" s="670"/>
      <c r="R1175" s="161"/>
      <c r="S1175" s="161"/>
      <c r="T1175" s="162" t="e">
        <f t="shared" si="378"/>
        <v>#DIV/0!</v>
      </c>
      <c r="U1175" s="162">
        <f t="shared" si="379"/>
        <v>0</v>
      </c>
      <c r="V1175" s="162">
        <f t="shared" si="380"/>
        <v>0</v>
      </c>
      <c r="W1175" s="162">
        <f t="shared" si="381"/>
        <v>0</v>
      </c>
      <c r="X1175" s="163">
        <f>IF(P1175="nio",0,IF(P1175&gt;0,VLOOKUP(I1175,'3-Productie normen'!A:N,VLOOKUP(P1175,'3-Productie normen'!Q:R,2,FALSE),FALSE)))</f>
        <v>0</v>
      </c>
      <c r="Y1175" s="163">
        <f t="shared" si="382"/>
        <v>0</v>
      </c>
      <c r="Z1175" s="163">
        <f t="shared" si="383"/>
        <v>0</v>
      </c>
      <c r="AA1175" s="163">
        <f t="shared" si="384"/>
        <v>0</v>
      </c>
      <c r="AB1175" s="164" t="str">
        <f>VLOOKUP(I1175,'3-Productie normen'!A:N,10,FALSE)</f>
        <v>S</v>
      </c>
      <c r="AC1175" s="164"/>
      <c r="AE1175" s="128">
        <f t="shared" si="385"/>
        <v>334.05</v>
      </c>
    </row>
    <row r="1176" spans="1:31" ht="14.1" customHeight="1">
      <c r="A1176" s="145">
        <v>1178</v>
      </c>
      <c r="B1176" s="662" t="s">
        <v>1244</v>
      </c>
      <c r="C1176" s="663">
        <v>2</v>
      </c>
      <c r="D1176" s="664" t="s">
        <v>936</v>
      </c>
      <c r="E1176" s="663" t="s">
        <v>826</v>
      </c>
      <c r="F1176" s="663" t="s">
        <v>866</v>
      </c>
      <c r="G1176" s="662">
        <v>1</v>
      </c>
      <c r="H1176" s="662" t="s">
        <v>828</v>
      </c>
      <c r="I1176" s="665" t="s">
        <v>1236</v>
      </c>
      <c r="J1176" s="663" t="s">
        <v>1314</v>
      </c>
      <c r="K1176" s="666">
        <v>4.97</v>
      </c>
      <c r="L1176" s="483">
        <v>1</v>
      </c>
      <c r="M1176" s="483">
        <v>1</v>
      </c>
      <c r="N1176" s="667"/>
      <c r="O1176" s="667"/>
      <c r="P1176" s="670" t="s">
        <v>1235</v>
      </c>
      <c r="Q1176" s="670"/>
      <c r="R1176" s="161"/>
      <c r="S1176" s="161"/>
      <c r="T1176" s="162">
        <f t="shared" si="378"/>
        <v>0</v>
      </c>
      <c r="U1176" s="162">
        <f t="shared" si="379"/>
        <v>0</v>
      </c>
      <c r="V1176" s="162">
        <f t="shared" si="380"/>
        <v>0</v>
      </c>
      <c r="W1176" s="162">
        <f t="shared" si="381"/>
        <v>0</v>
      </c>
      <c r="X1176" s="163">
        <f>IF(P1176="nio",0,IF(P1176&gt;0,VLOOKUP(I1176,'3-Productie normen'!A:N,VLOOKUP(P1176,'3-Productie normen'!Q:R,2,FALSE),FALSE)))</f>
        <v>0</v>
      </c>
      <c r="Y1176" s="163">
        <f t="shared" si="382"/>
        <v>0</v>
      </c>
      <c r="Z1176" s="163">
        <f t="shared" si="383"/>
        <v>0</v>
      </c>
      <c r="AA1176" s="163">
        <f t="shared" si="384"/>
        <v>0</v>
      </c>
      <c r="AB1176" s="164" t="str">
        <f>VLOOKUP(I1176,'3-Productie normen'!A:N,10,FALSE)</f>
        <v>nvt</v>
      </c>
      <c r="AC1176" s="164"/>
      <c r="AE1176" s="128">
        <f t="shared" si="385"/>
        <v>0</v>
      </c>
    </row>
    <row r="1177" spans="1:31" ht="14.1" customHeight="1">
      <c r="A1177" s="145">
        <v>1179</v>
      </c>
      <c r="B1177" s="662" t="s">
        <v>1244</v>
      </c>
      <c r="C1177" s="663">
        <v>2</v>
      </c>
      <c r="D1177" s="664" t="s">
        <v>1092</v>
      </c>
      <c r="E1177" s="663" t="s">
        <v>826</v>
      </c>
      <c r="F1177" s="663" t="s">
        <v>873</v>
      </c>
      <c r="G1177" s="662">
        <v>1</v>
      </c>
      <c r="H1177" s="662" t="s">
        <v>828</v>
      </c>
      <c r="I1177" s="665" t="s">
        <v>1236</v>
      </c>
      <c r="J1177" s="663" t="s">
        <v>1314</v>
      </c>
      <c r="K1177" s="666">
        <v>3.84</v>
      </c>
      <c r="L1177" s="483">
        <v>1</v>
      </c>
      <c r="M1177" s="483">
        <v>1</v>
      </c>
      <c r="N1177" s="667"/>
      <c r="O1177" s="667"/>
      <c r="P1177" s="670" t="s">
        <v>1235</v>
      </c>
      <c r="Q1177" s="670"/>
      <c r="R1177" s="161"/>
      <c r="S1177" s="161"/>
      <c r="T1177" s="162">
        <f t="shared" si="378"/>
        <v>0</v>
      </c>
      <c r="U1177" s="162">
        <f t="shared" si="379"/>
        <v>0</v>
      </c>
      <c r="V1177" s="162">
        <f t="shared" si="380"/>
        <v>0</v>
      </c>
      <c r="W1177" s="162">
        <f t="shared" si="381"/>
        <v>0</v>
      </c>
      <c r="X1177" s="163">
        <f>IF(P1177="nio",0,IF(P1177&gt;0,VLOOKUP(I1177,'3-Productie normen'!A:N,VLOOKUP(P1177,'3-Productie normen'!Q:R,2,FALSE),FALSE)))</f>
        <v>0</v>
      </c>
      <c r="Y1177" s="163">
        <f t="shared" si="382"/>
        <v>0</v>
      </c>
      <c r="Z1177" s="163">
        <f t="shared" si="383"/>
        <v>0</v>
      </c>
      <c r="AA1177" s="163">
        <f t="shared" si="384"/>
        <v>0</v>
      </c>
      <c r="AB1177" s="164" t="str">
        <f>VLOOKUP(I1177,'3-Productie normen'!A:N,10,FALSE)</f>
        <v>nvt</v>
      </c>
      <c r="AC1177" s="164"/>
      <c r="AE1177" s="128">
        <f t="shared" si="385"/>
        <v>0</v>
      </c>
    </row>
    <row r="1178" spans="1:31" ht="14.1" customHeight="1">
      <c r="A1178" s="145">
        <v>1180</v>
      </c>
      <c r="B1178" s="662" t="s">
        <v>1244</v>
      </c>
      <c r="C1178" s="663">
        <v>2</v>
      </c>
      <c r="D1178" s="664" t="s">
        <v>1171</v>
      </c>
      <c r="E1178" s="663" t="s">
        <v>806</v>
      </c>
      <c r="F1178" s="663" t="s">
        <v>822</v>
      </c>
      <c r="G1178" s="662">
        <v>2</v>
      </c>
      <c r="H1178" s="662" t="s">
        <v>807</v>
      </c>
      <c r="I1178" s="665" t="s">
        <v>17</v>
      </c>
      <c r="J1178" s="663" t="s">
        <v>1172</v>
      </c>
      <c r="K1178" s="666">
        <v>3.72</v>
      </c>
      <c r="L1178" s="483">
        <v>1</v>
      </c>
      <c r="M1178" s="483">
        <v>1</v>
      </c>
      <c r="N1178" s="667"/>
      <c r="O1178" s="667"/>
      <c r="P1178" s="670">
        <v>255</v>
      </c>
      <c r="Q1178" s="670"/>
      <c r="R1178" s="161"/>
      <c r="S1178" s="161"/>
      <c r="T1178" s="162" t="e">
        <f t="shared" si="378"/>
        <v>#DIV/0!</v>
      </c>
      <c r="U1178" s="162">
        <f t="shared" si="379"/>
        <v>0</v>
      </c>
      <c r="V1178" s="162">
        <f t="shared" si="380"/>
        <v>0</v>
      </c>
      <c r="W1178" s="162">
        <f t="shared" si="381"/>
        <v>0</v>
      </c>
      <c r="X1178" s="163">
        <f>IF(P1178="nio",0,IF(P1178&gt;0,VLOOKUP(I1178,'3-Productie normen'!A:N,VLOOKUP(P1178,'3-Productie normen'!Q:R,2,FALSE),FALSE)))</f>
        <v>0</v>
      </c>
      <c r="Y1178" s="163">
        <f t="shared" si="382"/>
        <v>0</v>
      </c>
      <c r="Z1178" s="163">
        <f t="shared" si="383"/>
        <v>0</v>
      </c>
      <c r="AA1178" s="163">
        <f t="shared" si="384"/>
        <v>0</v>
      </c>
      <c r="AB1178" s="164" t="str">
        <f>VLOOKUP(I1178,'3-Productie normen'!A:N,10,FALSE)</f>
        <v>S</v>
      </c>
      <c r="AC1178" s="164"/>
      <c r="AE1178" s="128">
        <f t="shared" si="385"/>
        <v>948.6</v>
      </c>
    </row>
    <row r="1179" spans="1:31" ht="14.1" customHeight="1">
      <c r="A1179" s="145">
        <v>1181</v>
      </c>
      <c r="B1179" s="662" t="s">
        <v>1244</v>
      </c>
      <c r="C1179" s="663">
        <v>2</v>
      </c>
      <c r="D1179" s="664" t="s">
        <v>1173</v>
      </c>
      <c r="E1179" s="663" t="s">
        <v>806</v>
      </c>
      <c r="F1179" s="663" t="s">
        <v>822</v>
      </c>
      <c r="G1179" s="662">
        <v>2</v>
      </c>
      <c r="H1179" s="662" t="s">
        <v>807</v>
      </c>
      <c r="I1179" s="665" t="s">
        <v>17</v>
      </c>
      <c r="J1179" s="663" t="s">
        <v>823</v>
      </c>
      <c r="K1179" s="666">
        <v>1.26</v>
      </c>
      <c r="L1179" s="483">
        <v>1</v>
      </c>
      <c r="M1179" s="483">
        <v>1</v>
      </c>
      <c r="N1179" s="667"/>
      <c r="O1179" s="667"/>
      <c r="P1179" s="670">
        <v>255</v>
      </c>
      <c r="Q1179" s="670"/>
      <c r="R1179" s="161"/>
      <c r="S1179" s="161"/>
      <c r="T1179" s="162" t="e">
        <f t="shared" si="378"/>
        <v>#DIV/0!</v>
      </c>
      <c r="U1179" s="162">
        <f t="shared" si="379"/>
        <v>0</v>
      </c>
      <c r="V1179" s="162">
        <f t="shared" si="380"/>
        <v>0</v>
      </c>
      <c r="W1179" s="162">
        <f t="shared" si="381"/>
        <v>0</v>
      </c>
      <c r="X1179" s="163">
        <f>IF(P1179="nio",0,IF(P1179&gt;0,VLOOKUP(I1179,'3-Productie normen'!A:N,VLOOKUP(P1179,'3-Productie normen'!Q:R,2,FALSE),FALSE)))</f>
        <v>0</v>
      </c>
      <c r="Y1179" s="163">
        <f t="shared" si="382"/>
        <v>0</v>
      </c>
      <c r="Z1179" s="163">
        <f t="shared" si="383"/>
        <v>0</v>
      </c>
      <c r="AA1179" s="163">
        <f t="shared" si="384"/>
        <v>0</v>
      </c>
      <c r="AB1179" s="164" t="str">
        <f>VLOOKUP(I1179,'3-Productie normen'!A:N,10,FALSE)</f>
        <v>S</v>
      </c>
      <c r="AC1179" s="164"/>
      <c r="AE1179" s="128">
        <f t="shared" si="385"/>
        <v>321.3</v>
      </c>
    </row>
    <row r="1180" spans="1:31" ht="14.1" customHeight="1">
      <c r="A1180" s="145">
        <v>1182</v>
      </c>
      <c r="B1180" s="662" t="s">
        <v>1244</v>
      </c>
      <c r="C1180" s="663">
        <v>3</v>
      </c>
      <c r="D1180" s="664" t="s">
        <v>931</v>
      </c>
      <c r="E1180" s="663" t="s">
        <v>806</v>
      </c>
      <c r="F1180" s="663" t="s">
        <v>815</v>
      </c>
      <c r="G1180" s="662">
        <v>2</v>
      </c>
      <c r="H1180" s="662" t="s">
        <v>807</v>
      </c>
      <c r="I1180" s="665" t="s">
        <v>749</v>
      </c>
      <c r="J1180" s="663" t="s">
        <v>1314</v>
      </c>
      <c r="K1180" s="666">
        <v>40.54</v>
      </c>
      <c r="L1180" s="483">
        <v>1</v>
      </c>
      <c r="M1180" s="483">
        <v>1</v>
      </c>
      <c r="N1180" s="667"/>
      <c r="O1180" s="667"/>
      <c r="P1180" s="670">
        <v>52</v>
      </c>
      <c r="Q1180" s="670"/>
      <c r="R1180" s="161"/>
      <c r="S1180" s="161"/>
      <c r="T1180" s="162" t="e">
        <f t="shared" si="378"/>
        <v>#DIV/0!</v>
      </c>
      <c r="U1180" s="162">
        <f t="shared" si="379"/>
        <v>0</v>
      </c>
      <c r="V1180" s="162">
        <f t="shared" si="380"/>
        <v>0</v>
      </c>
      <c r="W1180" s="162">
        <f t="shared" si="381"/>
        <v>0</v>
      </c>
      <c r="X1180" s="163">
        <f>IF(P1180="nio",0,IF(P1180&gt;0,VLOOKUP(I1180,'3-Productie normen'!A:N,VLOOKUP(P1180,'3-Productie normen'!Q:R,2,FALSE),FALSE)))</f>
        <v>0</v>
      </c>
      <c r="Y1180" s="163">
        <f t="shared" si="382"/>
        <v>0</v>
      </c>
      <c r="Z1180" s="163">
        <f t="shared" si="383"/>
        <v>0</v>
      </c>
      <c r="AA1180" s="163">
        <f t="shared" si="384"/>
        <v>0</v>
      </c>
      <c r="AB1180" s="164" t="str">
        <f>VLOOKUP(I1180,'3-Productie normen'!A:N,10,FALSE)</f>
        <v>V</v>
      </c>
      <c r="AC1180" s="164"/>
      <c r="AE1180" s="128">
        <f t="shared" si="385"/>
        <v>2108.08</v>
      </c>
    </row>
    <row r="1181" spans="1:31" ht="14.1" customHeight="1">
      <c r="A1181" s="145">
        <v>1183</v>
      </c>
      <c r="B1181" s="662" t="s">
        <v>1244</v>
      </c>
      <c r="C1181" s="663">
        <v>3</v>
      </c>
      <c r="D1181" s="664" t="s">
        <v>1174</v>
      </c>
      <c r="E1181" s="663" t="s">
        <v>806</v>
      </c>
      <c r="F1181" s="663" t="s">
        <v>822</v>
      </c>
      <c r="G1181" s="662">
        <v>2</v>
      </c>
      <c r="H1181" s="662" t="s">
        <v>807</v>
      </c>
      <c r="I1181" s="665" t="s">
        <v>17</v>
      </c>
      <c r="J1181" s="663" t="s">
        <v>823</v>
      </c>
      <c r="K1181" s="666">
        <v>1.3</v>
      </c>
      <c r="L1181" s="483">
        <v>1</v>
      </c>
      <c r="M1181" s="483">
        <v>1</v>
      </c>
      <c r="N1181" s="667"/>
      <c r="O1181" s="667"/>
      <c r="P1181" s="670">
        <v>255</v>
      </c>
      <c r="Q1181" s="670"/>
      <c r="R1181" s="161"/>
      <c r="S1181" s="161"/>
      <c r="T1181" s="162" t="e">
        <f t="shared" si="378"/>
        <v>#DIV/0!</v>
      </c>
      <c r="U1181" s="162">
        <f t="shared" si="379"/>
        <v>0</v>
      </c>
      <c r="V1181" s="162">
        <f t="shared" si="380"/>
        <v>0</v>
      </c>
      <c r="W1181" s="162">
        <f t="shared" si="381"/>
        <v>0</v>
      </c>
      <c r="X1181" s="163">
        <f>IF(P1181="nio",0,IF(P1181&gt;0,VLOOKUP(I1181,'3-Productie normen'!A:N,VLOOKUP(P1181,'3-Productie normen'!Q:R,2,FALSE),FALSE)))</f>
        <v>0</v>
      </c>
      <c r="Y1181" s="163">
        <f t="shared" si="382"/>
        <v>0</v>
      </c>
      <c r="Z1181" s="163">
        <f t="shared" si="383"/>
        <v>0</v>
      </c>
      <c r="AA1181" s="163">
        <f t="shared" si="384"/>
        <v>0</v>
      </c>
      <c r="AB1181" s="164" t="str">
        <f>VLOOKUP(I1181,'3-Productie normen'!A:N,10,FALSE)</f>
        <v>S</v>
      </c>
      <c r="AC1181" s="164"/>
      <c r="AE1181" s="128">
        <f t="shared" si="385"/>
        <v>331.5</v>
      </c>
    </row>
    <row r="1182" spans="1:31" ht="14.1" customHeight="1">
      <c r="A1182" s="145">
        <v>1184</v>
      </c>
      <c r="B1182" s="662" t="s">
        <v>1244</v>
      </c>
      <c r="C1182" s="663">
        <v>3</v>
      </c>
      <c r="D1182" s="664" t="s">
        <v>1175</v>
      </c>
      <c r="E1182" s="663" t="s">
        <v>315</v>
      </c>
      <c r="F1182" s="663" t="s">
        <v>315</v>
      </c>
      <c r="G1182" s="662">
        <v>40531042</v>
      </c>
      <c r="H1182" s="662" t="s">
        <v>817</v>
      </c>
      <c r="I1182" s="665" t="s">
        <v>769</v>
      </c>
      <c r="J1182" s="663" t="s">
        <v>1314</v>
      </c>
      <c r="K1182" s="666">
        <v>22.52</v>
      </c>
      <c r="L1182" s="483">
        <v>1</v>
      </c>
      <c r="M1182" s="483">
        <v>1</v>
      </c>
      <c r="N1182" s="667"/>
      <c r="O1182" s="667"/>
      <c r="P1182" s="670">
        <v>104</v>
      </c>
      <c r="Q1182" s="670"/>
      <c r="R1182" s="161"/>
      <c r="S1182" s="161"/>
      <c r="T1182" s="162" t="e">
        <f t="shared" si="378"/>
        <v>#DIV/0!</v>
      </c>
      <c r="U1182" s="162">
        <f t="shared" si="379"/>
        <v>0</v>
      </c>
      <c r="V1182" s="162">
        <f t="shared" si="380"/>
        <v>0</v>
      </c>
      <c r="W1182" s="162">
        <f t="shared" si="381"/>
        <v>0</v>
      </c>
      <c r="X1182" s="163">
        <f>IF(P1182="nio",0,IF(P1182&gt;0,VLOOKUP(I1182,'3-Productie normen'!A:N,VLOOKUP(P1182,'3-Productie normen'!Q:R,2,FALSE),FALSE)))</f>
        <v>0</v>
      </c>
      <c r="Y1182" s="163">
        <f t="shared" si="382"/>
        <v>0</v>
      </c>
      <c r="Z1182" s="163">
        <f t="shared" si="383"/>
        <v>0</v>
      </c>
      <c r="AA1182" s="163">
        <f t="shared" si="384"/>
        <v>0</v>
      </c>
      <c r="AB1182" s="164" t="str">
        <f>VLOOKUP(I1182,'3-Productie normen'!A:N,10,FALSE)</f>
        <v>B</v>
      </c>
      <c r="AC1182" s="164"/>
      <c r="AE1182" s="128">
        <f t="shared" si="385"/>
        <v>2342.08</v>
      </c>
    </row>
    <row r="1183" spans="1:31" ht="14.1" customHeight="1">
      <c r="A1183" s="145">
        <v>1185</v>
      </c>
      <c r="B1183" s="662" t="s">
        <v>1244</v>
      </c>
      <c r="C1183" s="663">
        <v>3</v>
      </c>
      <c r="D1183" s="664" t="s">
        <v>943</v>
      </c>
      <c r="E1183" s="663" t="s">
        <v>315</v>
      </c>
      <c r="F1183" s="663" t="s">
        <v>315</v>
      </c>
      <c r="G1183" s="662">
        <v>40531042</v>
      </c>
      <c r="H1183" s="662" t="s">
        <v>817</v>
      </c>
      <c r="I1183" s="665" t="s">
        <v>769</v>
      </c>
      <c r="J1183" s="663" t="s">
        <v>1314</v>
      </c>
      <c r="K1183" s="666">
        <v>17.05</v>
      </c>
      <c r="L1183" s="483">
        <v>1</v>
      </c>
      <c r="M1183" s="483">
        <v>1</v>
      </c>
      <c r="N1183" s="667"/>
      <c r="O1183" s="667"/>
      <c r="P1183" s="670">
        <v>104</v>
      </c>
      <c r="Q1183" s="670"/>
      <c r="R1183" s="161"/>
      <c r="S1183" s="161"/>
      <c r="T1183" s="162" t="e">
        <f t="shared" si="378"/>
        <v>#DIV/0!</v>
      </c>
      <c r="U1183" s="162">
        <f t="shared" si="379"/>
        <v>0</v>
      </c>
      <c r="V1183" s="162">
        <f t="shared" si="380"/>
        <v>0</v>
      </c>
      <c r="W1183" s="162">
        <f t="shared" si="381"/>
        <v>0</v>
      </c>
      <c r="X1183" s="163">
        <f>IF(P1183="nio",0,IF(P1183&gt;0,VLOOKUP(I1183,'3-Productie normen'!A:N,VLOOKUP(P1183,'3-Productie normen'!Q:R,2,FALSE),FALSE)))</f>
        <v>0</v>
      </c>
      <c r="Y1183" s="163">
        <f t="shared" si="382"/>
        <v>0</v>
      </c>
      <c r="Z1183" s="163">
        <f t="shared" si="383"/>
        <v>0</v>
      </c>
      <c r="AA1183" s="163">
        <f t="shared" si="384"/>
        <v>0</v>
      </c>
      <c r="AB1183" s="164" t="str">
        <f>VLOOKUP(I1183,'3-Productie normen'!A:N,10,FALSE)</f>
        <v>B</v>
      </c>
      <c r="AC1183" s="164"/>
      <c r="AE1183" s="128">
        <f t="shared" si="385"/>
        <v>1773.2</v>
      </c>
    </row>
    <row r="1184" spans="1:31" ht="14.1" customHeight="1">
      <c r="A1184" s="145">
        <v>1186</v>
      </c>
      <c r="B1184" s="662" t="s">
        <v>1244</v>
      </c>
      <c r="C1184" s="663">
        <v>3</v>
      </c>
      <c r="D1184" s="664" t="s">
        <v>1176</v>
      </c>
      <c r="E1184" s="663" t="s">
        <v>315</v>
      </c>
      <c r="F1184" s="663" t="s">
        <v>1019</v>
      </c>
      <c r="G1184" s="662">
        <v>2140861</v>
      </c>
      <c r="H1184" s="662" t="s">
        <v>1020</v>
      </c>
      <c r="I1184" s="665" t="s">
        <v>774</v>
      </c>
      <c r="J1184" s="663" t="s">
        <v>1314</v>
      </c>
      <c r="K1184" s="666">
        <v>17.46</v>
      </c>
      <c r="L1184" s="483">
        <v>1</v>
      </c>
      <c r="M1184" s="483">
        <v>1</v>
      </c>
      <c r="N1184" s="667"/>
      <c r="O1184" s="667"/>
      <c r="P1184" s="670">
        <v>255</v>
      </c>
      <c r="Q1184" s="670"/>
      <c r="R1184" s="161"/>
      <c r="S1184" s="161"/>
      <c r="T1184" s="162" t="e">
        <f t="shared" si="378"/>
        <v>#DIV/0!</v>
      </c>
      <c r="U1184" s="162">
        <f t="shared" si="379"/>
        <v>0</v>
      </c>
      <c r="V1184" s="162">
        <f t="shared" si="380"/>
        <v>0</v>
      </c>
      <c r="W1184" s="162">
        <f t="shared" si="381"/>
        <v>0</v>
      </c>
      <c r="X1184" s="163">
        <f>IF(P1184="nio",0,IF(P1184&gt;0,VLOOKUP(I1184,'3-Productie normen'!A:N,VLOOKUP(P1184,'3-Productie normen'!Q:R,2,FALSE),FALSE)))</f>
        <v>0</v>
      </c>
      <c r="Y1184" s="163">
        <f t="shared" si="382"/>
        <v>0</v>
      </c>
      <c r="Z1184" s="163">
        <f t="shared" si="383"/>
        <v>0</v>
      </c>
      <c r="AA1184" s="163">
        <f t="shared" si="384"/>
        <v>0</v>
      </c>
      <c r="AB1184" s="164" t="str">
        <f>VLOOKUP(I1184,'3-Productie normen'!A:N,10,FALSE)</f>
        <v>B</v>
      </c>
      <c r="AC1184" s="164"/>
      <c r="AE1184" s="128">
        <f t="shared" si="385"/>
        <v>4452.3</v>
      </c>
    </row>
    <row r="1185" spans="1:31" ht="14.1" customHeight="1">
      <c r="A1185" s="145">
        <v>1187</v>
      </c>
      <c r="B1185" s="662" t="s">
        <v>1244</v>
      </c>
      <c r="C1185" s="663">
        <v>3</v>
      </c>
      <c r="D1185" s="664" t="s">
        <v>1177</v>
      </c>
      <c r="E1185" s="663" t="s">
        <v>826</v>
      </c>
      <c r="F1185" s="663" t="s">
        <v>865</v>
      </c>
      <c r="G1185" s="662">
        <v>1</v>
      </c>
      <c r="H1185" s="662" t="s">
        <v>828</v>
      </c>
      <c r="I1185" s="665" t="s">
        <v>773</v>
      </c>
      <c r="J1185" s="663" t="s">
        <v>1314</v>
      </c>
      <c r="K1185" s="666">
        <v>13.34</v>
      </c>
      <c r="L1185" s="483">
        <v>1</v>
      </c>
      <c r="M1185" s="483">
        <v>1</v>
      </c>
      <c r="N1185" s="667"/>
      <c r="O1185" s="667"/>
      <c r="P1185" s="670">
        <v>104</v>
      </c>
      <c r="Q1185" s="670"/>
      <c r="R1185" s="161"/>
      <c r="S1185" s="161"/>
      <c r="T1185" s="162" t="e">
        <f t="shared" si="378"/>
        <v>#DIV/0!</v>
      </c>
      <c r="U1185" s="162">
        <f t="shared" si="379"/>
        <v>0</v>
      </c>
      <c r="V1185" s="162">
        <f t="shared" si="380"/>
        <v>0</v>
      </c>
      <c r="W1185" s="162">
        <f t="shared" si="381"/>
        <v>0</v>
      </c>
      <c r="X1185" s="163">
        <f>IF(P1185="nio",0,IF(P1185&gt;0,VLOOKUP(I1185,'3-Productie normen'!A:N,VLOOKUP(P1185,'3-Productie normen'!Q:R,2,FALSE),FALSE)))</f>
        <v>0</v>
      </c>
      <c r="Y1185" s="163">
        <f t="shared" si="382"/>
        <v>0</v>
      </c>
      <c r="Z1185" s="163">
        <f t="shared" si="383"/>
        <v>0</v>
      </c>
      <c r="AA1185" s="163">
        <f t="shared" si="384"/>
        <v>0</v>
      </c>
      <c r="AB1185" s="164" t="str">
        <f>VLOOKUP(I1185,'3-Productie normen'!A:N,10,FALSE)</f>
        <v>V</v>
      </c>
      <c r="AC1185" s="164"/>
      <c r="AE1185" s="128">
        <f t="shared" si="385"/>
        <v>1387.36</v>
      </c>
    </row>
    <row r="1186" spans="1:31" ht="14.1" customHeight="1">
      <c r="A1186" s="145">
        <v>1188</v>
      </c>
      <c r="B1186" s="662" t="s">
        <v>1244</v>
      </c>
      <c r="C1186" s="663">
        <v>3</v>
      </c>
      <c r="D1186" s="664" t="s">
        <v>944</v>
      </c>
      <c r="E1186" s="663" t="s">
        <v>315</v>
      </c>
      <c r="F1186" s="663" t="s">
        <v>315</v>
      </c>
      <c r="G1186" s="662">
        <v>40531042</v>
      </c>
      <c r="H1186" s="662" t="s">
        <v>817</v>
      </c>
      <c r="I1186" s="665" t="s">
        <v>769</v>
      </c>
      <c r="J1186" s="663" t="s">
        <v>1314</v>
      </c>
      <c r="K1186" s="666">
        <v>17.46</v>
      </c>
      <c r="L1186" s="483">
        <v>1</v>
      </c>
      <c r="M1186" s="483">
        <v>1</v>
      </c>
      <c r="N1186" s="667"/>
      <c r="O1186" s="667"/>
      <c r="P1186" s="670">
        <v>104</v>
      </c>
      <c r="Q1186" s="670"/>
      <c r="R1186" s="161"/>
      <c r="S1186" s="161"/>
      <c r="T1186" s="162" t="e">
        <f t="shared" si="378"/>
        <v>#DIV/0!</v>
      </c>
      <c r="U1186" s="162">
        <f t="shared" si="379"/>
        <v>0</v>
      </c>
      <c r="V1186" s="162">
        <f t="shared" si="380"/>
        <v>0</v>
      </c>
      <c r="W1186" s="162">
        <f t="shared" si="381"/>
        <v>0</v>
      </c>
      <c r="X1186" s="163">
        <f>IF(P1186="nio",0,IF(P1186&gt;0,VLOOKUP(I1186,'3-Productie normen'!A:N,VLOOKUP(P1186,'3-Productie normen'!Q:R,2,FALSE),FALSE)))</f>
        <v>0</v>
      </c>
      <c r="Y1186" s="163">
        <f t="shared" si="382"/>
        <v>0</v>
      </c>
      <c r="Z1186" s="163">
        <f t="shared" si="383"/>
        <v>0</v>
      </c>
      <c r="AA1186" s="163">
        <f t="shared" si="384"/>
        <v>0</v>
      </c>
      <c r="AB1186" s="164" t="str">
        <f>VLOOKUP(I1186,'3-Productie normen'!A:N,10,FALSE)</f>
        <v>B</v>
      </c>
      <c r="AC1186" s="164"/>
      <c r="AE1186" s="128">
        <f t="shared" si="385"/>
        <v>1815.8400000000001</v>
      </c>
    </row>
    <row r="1187" spans="1:31" ht="14.1" customHeight="1">
      <c r="A1187" s="145">
        <v>1189</v>
      </c>
      <c r="B1187" s="662" t="s">
        <v>1244</v>
      </c>
      <c r="C1187" s="663">
        <v>3</v>
      </c>
      <c r="D1187" s="664" t="s">
        <v>1178</v>
      </c>
      <c r="E1187" s="663" t="s">
        <v>315</v>
      </c>
      <c r="F1187" s="663" t="s">
        <v>315</v>
      </c>
      <c r="G1187" s="662">
        <v>40531042</v>
      </c>
      <c r="H1187" s="662" t="s">
        <v>817</v>
      </c>
      <c r="I1187" s="665" t="s">
        <v>769</v>
      </c>
      <c r="J1187" s="663" t="s">
        <v>1314</v>
      </c>
      <c r="K1187" s="666">
        <v>41.83</v>
      </c>
      <c r="L1187" s="483">
        <v>1</v>
      </c>
      <c r="M1187" s="483">
        <v>1</v>
      </c>
      <c r="N1187" s="667"/>
      <c r="O1187" s="667"/>
      <c r="P1187" s="670">
        <v>104</v>
      </c>
      <c r="Q1187" s="670"/>
      <c r="R1187" s="161"/>
      <c r="S1187" s="161"/>
      <c r="T1187" s="162" t="e">
        <f t="shared" si="378"/>
        <v>#DIV/0!</v>
      </c>
      <c r="U1187" s="162">
        <f t="shared" si="379"/>
        <v>0</v>
      </c>
      <c r="V1187" s="162">
        <f t="shared" si="380"/>
        <v>0</v>
      </c>
      <c r="W1187" s="162">
        <f t="shared" si="381"/>
        <v>0</v>
      </c>
      <c r="X1187" s="163">
        <f>IF(P1187="nio",0,IF(P1187&gt;0,VLOOKUP(I1187,'3-Productie normen'!A:N,VLOOKUP(P1187,'3-Productie normen'!Q:R,2,FALSE),FALSE)))</f>
        <v>0</v>
      </c>
      <c r="Y1187" s="163">
        <f t="shared" si="382"/>
        <v>0</v>
      </c>
      <c r="Z1187" s="163">
        <f t="shared" si="383"/>
        <v>0</v>
      </c>
      <c r="AA1187" s="163">
        <f t="shared" si="384"/>
        <v>0</v>
      </c>
      <c r="AB1187" s="164" t="str">
        <f>VLOOKUP(I1187,'3-Productie normen'!A:N,10,FALSE)</f>
        <v>B</v>
      </c>
      <c r="AC1187" s="164"/>
      <c r="AE1187" s="128">
        <f t="shared" si="385"/>
        <v>4350.32</v>
      </c>
    </row>
    <row r="1188" spans="1:31" ht="14.1" customHeight="1">
      <c r="A1188" s="145">
        <v>1190</v>
      </c>
      <c r="B1188" s="662" t="s">
        <v>1244</v>
      </c>
      <c r="C1188" s="663">
        <v>3</v>
      </c>
      <c r="D1188" s="664" t="s">
        <v>1179</v>
      </c>
      <c r="E1188" s="663" t="s">
        <v>315</v>
      </c>
      <c r="F1188" s="663" t="s">
        <v>315</v>
      </c>
      <c r="G1188" s="662">
        <v>40531042</v>
      </c>
      <c r="H1188" s="662" t="s">
        <v>817</v>
      </c>
      <c r="I1188" s="665" t="s">
        <v>769</v>
      </c>
      <c r="J1188" s="663" t="s">
        <v>1314</v>
      </c>
      <c r="K1188" s="666">
        <v>25.39</v>
      </c>
      <c r="L1188" s="483">
        <v>1</v>
      </c>
      <c r="M1188" s="483">
        <v>1</v>
      </c>
      <c r="N1188" s="667"/>
      <c r="O1188" s="667"/>
      <c r="P1188" s="670">
        <v>104</v>
      </c>
      <c r="Q1188" s="670"/>
      <c r="R1188" s="161"/>
      <c r="S1188" s="161"/>
      <c r="T1188" s="162" t="e">
        <f t="shared" si="378"/>
        <v>#DIV/0!</v>
      </c>
      <c r="U1188" s="162">
        <f t="shared" si="379"/>
        <v>0</v>
      </c>
      <c r="V1188" s="162">
        <f t="shared" si="380"/>
        <v>0</v>
      </c>
      <c r="W1188" s="162">
        <f t="shared" si="381"/>
        <v>0</v>
      </c>
      <c r="X1188" s="163">
        <f>IF(P1188="nio",0,IF(P1188&gt;0,VLOOKUP(I1188,'3-Productie normen'!A:N,VLOOKUP(P1188,'3-Productie normen'!Q:R,2,FALSE),FALSE)))</f>
        <v>0</v>
      </c>
      <c r="Y1188" s="163">
        <f t="shared" si="382"/>
        <v>0</v>
      </c>
      <c r="Z1188" s="163">
        <f t="shared" si="383"/>
        <v>0</v>
      </c>
      <c r="AA1188" s="163">
        <f t="shared" si="384"/>
        <v>0</v>
      </c>
      <c r="AB1188" s="164" t="str">
        <f>VLOOKUP(I1188,'3-Productie normen'!A:N,10,FALSE)</f>
        <v>B</v>
      </c>
      <c r="AC1188" s="164"/>
      <c r="AE1188" s="128">
        <f t="shared" si="385"/>
        <v>2640.56</v>
      </c>
    </row>
    <row r="1189" spans="1:31" ht="14.1" customHeight="1">
      <c r="A1189" s="145">
        <v>1191</v>
      </c>
      <c r="B1189" s="662" t="s">
        <v>1244</v>
      </c>
      <c r="C1189" s="663">
        <v>3</v>
      </c>
      <c r="D1189" s="664" t="s">
        <v>948</v>
      </c>
      <c r="E1189" s="663" t="s">
        <v>315</v>
      </c>
      <c r="F1189" s="663" t="s">
        <v>315</v>
      </c>
      <c r="G1189" s="662">
        <v>40531041</v>
      </c>
      <c r="H1189" s="662" t="s">
        <v>1166</v>
      </c>
      <c r="I1189" s="665" t="s">
        <v>769</v>
      </c>
      <c r="J1189" s="663" t="s">
        <v>1314</v>
      </c>
      <c r="K1189" s="666">
        <v>25.41</v>
      </c>
      <c r="L1189" s="483">
        <v>1</v>
      </c>
      <c r="M1189" s="483">
        <v>1</v>
      </c>
      <c r="N1189" s="667"/>
      <c r="O1189" s="667"/>
      <c r="P1189" s="670">
        <v>104</v>
      </c>
      <c r="Q1189" s="670"/>
      <c r="R1189" s="161"/>
      <c r="S1189" s="161"/>
      <c r="T1189" s="162" t="e">
        <f t="shared" si="378"/>
        <v>#DIV/0!</v>
      </c>
      <c r="U1189" s="162">
        <f t="shared" si="379"/>
        <v>0</v>
      </c>
      <c r="V1189" s="162">
        <f t="shared" si="380"/>
        <v>0</v>
      </c>
      <c r="W1189" s="162">
        <f t="shared" si="381"/>
        <v>0</v>
      </c>
      <c r="X1189" s="163">
        <f>IF(P1189="nio",0,IF(P1189&gt;0,VLOOKUP(I1189,'3-Productie normen'!A:N,VLOOKUP(P1189,'3-Productie normen'!Q:R,2,FALSE),FALSE)))</f>
        <v>0</v>
      </c>
      <c r="Y1189" s="163">
        <f t="shared" si="382"/>
        <v>0</v>
      </c>
      <c r="Z1189" s="163">
        <f t="shared" si="383"/>
        <v>0</v>
      </c>
      <c r="AA1189" s="163">
        <f t="shared" si="384"/>
        <v>0</v>
      </c>
      <c r="AB1189" s="164" t="str">
        <f>VLOOKUP(I1189,'3-Productie normen'!A:N,10,FALSE)</f>
        <v>B</v>
      </c>
      <c r="AC1189" s="164"/>
      <c r="AE1189" s="128">
        <f t="shared" si="385"/>
        <v>2642.64</v>
      </c>
    </row>
    <row r="1190" spans="1:31" ht="14.1" customHeight="1">
      <c r="A1190" s="145">
        <v>1192</v>
      </c>
      <c r="B1190" s="662" t="s">
        <v>1244</v>
      </c>
      <c r="C1190" s="663">
        <v>3</v>
      </c>
      <c r="D1190" s="664" t="s">
        <v>949</v>
      </c>
      <c r="E1190" s="663" t="s">
        <v>315</v>
      </c>
      <c r="F1190" s="663" t="s">
        <v>315</v>
      </c>
      <c r="G1190" s="662">
        <v>40531042</v>
      </c>
      <c r="H1190" s="662" t="s">
        <v>817</v>
      </c>
      <c r="I1190" s="665" t="s">
        <v>769</v>
      </c>
      <c r="J1190" s="663" t="s">
        <v>1314</v>
      </c>
      <c r="K1190" s="666">
        <v>17.05</v>
      </c>
      <c r="L1190" s="483">
        <v>1</v>
      </c>
      <c r="M1190" s="483">
        <v>1</v>
      </c>
      <c r="N1190" s="667"/>
      <c r="O1190" s="667"/>
      <c r="P1190" s="670">
        <v>104</v>
      </c>
      <c r="Q1190" s="670"/>
      <c r="R1190" s="161"/>
      <c r="S1190" s="161"/>
      <c r="T1190" s="162" t="e">
        <f t="shared" si="378"/>
        <v>#DIV/0!</v>
      </c>
      <c r="U1190" s="162">
        <f t="shared" si="379"/>
        <v>0</v>
      </c>
      <c r="V1190" s="162">
        <f t="shared" si="380"/>
        <v>0</v>
      </c>
      <c r="W1190" s="162">
        <f t="shared" si="381"/>
        <v>0</v>
      </c>
      <c r="X1190" s="163">
        <f>IF(P1190="nio",0,IF(P1190&gt;0,VLOOKUP(I1190,'3-Productie normen'!A:N,VLOOKUP(P1190,'3-Productie normen'!Q:R,2,FALSE),FALSE)))</f>
        <v>0</v>
      </c>
      <c r="Y1190" s="163">
        <f t="shared" si="382"/>
        <v>0</v>
      </c>
      <c r="Z1190" s="163">
        <f t="shared" si="383"/>
        <v>0</v>
      </c>
      <c r="AA1190" s="163">
        <f t="shared" si="384"/>
        <v>0</v>
      </c>
      <c r="AB1190" s="164" t="str">
        <f>VLOOKUP(I1190,'3-Productie normen'!A:N,10,FALSE)</f>
        <v>B</v>
      </c>
      <c r="AC1190" s="164"/>
      <c r="AE1190" s="128">
        <f t="shared" si="385"/>
        <v>1773.2</v>
      </c>
    </row>
    <row r="1191" spans="1:31" ht="14.1" customHeight="1">
      <c r="A1191" s="145">
        <v>1193</v>
      </c>
      <c r="B1191" s="662" t="s">
        <v>1244</v>
      </c>
      <c r="C1191" s="663">
        <v>3</v>
      </c>
      <c r="D1191" s="664" t="s">
        <v>1180</v>
      </c>
      <c r="E1191" s="663" t="s">
        <v>315</v>
      </c>
      <c r="F1191" s="663" t="s">
        <v>315</v>
      </c>
      <c r="G1191" s="662">
        <v>40531041</v>
      </c>
      <c r="H1191" s="662" t="s">
        <v>1166</v>
      </c>
      <c r="I1191" s="665" t="s">
        <v>769</v>
      </c>
      <c r="J1191" s="663" t="s">
        <v>1314</v>
      </c>
      <c r="K1191" s="666">
        <v>22.52</v>
      </c>
      <c r="L1191" s="483">
        <v>1</v>
      </c>
      <c r="M1191" s="483">
        <v>1</v>
      </c>
      <c r="N1191" s="667"/>
      <c r="O1191" s="667"/>
      <c r="P1191" s="670">
        <v>104</v>
      </c>
      <c r="Q1191" s="670"/>
      <c r="R1191" s="161"/>
      <c r="S1191" s="161"/>
      <c r="T1191" s="162" t="e">
        <f t="shared" si="378"/>
        <v>#DIV/0!</v>
      </c>
      <c r="U1191" s="162">
        <f t="shared" si="379"/>
        <v>0</v>
      </c>
      <c r="V1191" s="162">
        <f t="shared" si="380"/>
        <v>0</v>
      </c>
      <c r="W1191" s="162">
        <f t="shared" si="381"/>
        <v>0</v>
      </c>
      <c r="X1191" s="163">
        <f>IF(P1191="nio",0,IF(P1191&gt;0,VLOOKUP(I1191,'3-Productie normen'!A:N,VLOOKUP(P1191,'3-Productie normen'!Q:R,2,FALSE),FALSE)))</f>
        <v>0</v>
      </c>
      <c r="Y1191" s="163">
        <f t="shared" si="382"/>
        <v>0</v>
      </c>
      <c r="Z1191" s="163">
        <f t="shared" si="383"/>
        <v>0</v>
      </c>
      <c r="AA1191" s="163">
        <f t="shared" si="384"/>
        <v>0</v>
      </c>
      <c r="AB1191" s="164" t="str">
        <f>VLOOKUP(I1191,'3-Productie normen'!A:N,10,FALSE)</f>
        <v>B</v>
      </c>
      <c r="AC1191" s="164"/>
      <c r="AE1191" s="128">
        <f t="shared" si="385"/>
        <v>2342.08</v>
      </c>
    </row>
    <row r="1192" spans="1:31" ht="14.1" customHeight="1">
      <c r="A1192" s="145">
        <v>1194</v>
      </c>
      <c r="B1192" s="662" t="s">
        <v>1244</v>
      </c>
      <c r="C1192" s="663">
        <v>3</v>
      </c>
      <c r="D1192" s="664" t="s">
        <v>950</v>
      </c>
      <c r="E1192" s="663" t="s">
        <v>315</v>
      </c>
      <c r="F1192" s="663" t="s">
        <v>315</v>
      </c>
      <c r="G1192" s="662">
        <v>40531041</v>
      </c>
      <c r="H1192" s="662" t="s">
        <v>1166</v>
      </c>
      <c r="I1192" s="665" t="s">
        <v>769</v>
      </c>
      <c r="J1192" s="663" t="s">
        <v>1314</v>
      </c>
      <c r="K1192" s="666">
        <v>16.54</v>
      </c>
      <c r="L1192" s="483">
        <v>1</v>
      </c>
      <c r="M1192" s="483">
        <v>1</v>
      </c>
      <c r="N1192" s="667"/>
      <c r="O1192" s="667"/>
      <c r="P1192" s="670">
        <v>104</v>
      </c>
      <c r="Q1192" s="670"/>
      <c r="R1192" s="161"/>
      <c r="S1192" s="161"/>
      <c r="T1192" s="162" t="e">
        <f t="shared" si="378"/>
        <v>#DIV/0!</v>
      </c>
      <c r="U1192" s="162">
        <f t="shared" si="379"/>
        <v>0</v>
      </c>
      <c r="V1192" s="162">
        <f t="shared" si="380"/>
        <v>0</v>
      </c>
      <c r="W1192" s="162">
        <f t="shared" si="381"/>
        <v>0</v>
      </c>
      <c r="X1192" s="163">
        <f>IF(P1192="nio",0,IF(P1192&gt;0,VLOOKUP(I1192,'3-Productie normen'!A:N,VLOOKUP(P1192,'3-Productie normen'!Q:R,2,FALSE),FALSE)))</f>
        <v>0</v>
      </c>
      <c r="Y1192" s="163">
        <f t="shared" si="382"/>
        <v>0</v>
      </c>
      <c r="Z1192" s="163">
        <f t="shared" si="383"/>
        <v>0</v>
      </c>
      <c r="AA1192" s="163">
        <f t="shared" si="384"/>
        <v>0</v>
      </c>
      <c r="AB1192" s="164" t="str">
        <f>VLOOKUP(I1192,'3-Productie normen'!A:N,10,FALSE)</f>
        <v>B</v>
      </c>
      <c r="AC1192" s="164"/>
      <c r="AE1192" s="128">
        <f t="shared" si="385"/>
        <v>1720.1599999999999</v>
      </c>
    </row>
    <row r="1193" spans="1:31" ht="14.1" customHeight="1">
      <c r="A1193" s="145">
        <v>1195</v>
      </c>
      <c r="B1193" s="662" t="s">
        <v>1244</v>
      </c>
      <c r="C1193" s="663">
        <v>3</v>
      </c>
      <c r="D1193" s="664" t="s">
        <v>951</v>
      </c>
      <c r="E1193" s="663" t="s">
        <v>315</v>
      </c>
      <c r="F1193" s="663" t="s">
        <v>315</v>
      </c>
      <c r="G1193" s="662">
        <v>40531041</v>
      </c>
      <c r="H1193" s="662" t="s">
        <v>1166</v>
      </c>
      <c r="I1193" s="665" t="s">
        <v>769</v>
      </c>
      <c r="J1193" s="663" t="s">
        <v>1314</v>
      </c>
      <c r="K1193" s="666">
        <v>16.850000000000001</v>
      </c>
      <c r="L1193" s="483">
        <v>1</v>
      </c>
      <c r="M1193" s="483">
        <v>1</v>
      </c>
      <c r="N1193" s="667"/>
      <c r="O1193" s="667"/>
      <c r="P1193" s="670">
        <v>104</v>
      </c>
      <c r="Q1193" s="670"/>
      <c r="R1193" s="161"/>
      <c r="S1193" s="161"/>
      <c r="T1193" s="162" t="e">
        <f t="shared" si="378"/>
        <v>#DIV/0!</v>
      </c>
      <c r="U1193" s="162">
        <f t="shared" si="379"/>
        <v>0</v>
      </c>
      <c r="V1193" s="162">
        <f t="shared" si="380"/>
        <v>0</v>
      </c>
      <c r="W1193" s="162">
        <f t="shared" si="381"/>
        <v>0</v>
      </c>
      <c r="X1193" s="163">
        <f>IF(P1193="nio",0,IF(P1193&gt;0,VLOOKUP(I1193,'3-Productie normen'!A:N,VLOOKUP(P1193,'3-Productie normen'!Q:R,2,FALSE),FALSE)))</f>
        <v>0</v>
      </c>
      <c r="Y1193" s="163">
        <f t="shared" si="382"/>
        <v>0</v>
      </c>
      <c r="Z1193" s="163">
        <f t="shared" si="383"/>
        <v>0</v>
      </c>
      <c r="AA1193" s="163">
        <f t="shared" si="384"/>
        <v>0</v>
      </c>
      <c r="AB1193" s="164" t="str">
        <f>VLOOKUP(I1193,'3-Productie normen'!A:N,10,FALSE)</f>
        <v>B</v>
      </c>
      <c r="AC1193" s="164"/>
      <c r="AE1193" s="128">
        <f t="shared" si="385"/>
        <v>1752.4</v>
      </c>
    </row>
    <row r="1194" spans="1:31" ht="14.1" customHeight="1">
      <c r="A1194" s="145">
        <v>1196</v>
      </c>
      <c r="B1194" s="662" t="s">
        <v>1244</v>
      </c>
      <c r="C1194" s="663">
        <v>3</v>
      </c>
      <c r="D1194" s="664" t="s">
        <v>952</v>
      </c>
      <c r="E1194" s="663" t="s">
        <v>315</v>
      </c>
      <c r="F1194" s="663" t="s">
        <v>315</v>
      </c>
      <c r="G1194" s="662">
        <v>40531041</v>
      </c>
      <c r="H1194" s="662" t="s">
        <v>1166</v>
      </c>
      <c r="I1194" s="665" t="s">
        <v>769</v>
      </c>
      <c r="J1194" s="663" t="s">
        <v>1314</v>
      </c>
      <c r="K1194" s="666">
        <v>16.670000000000002</v>
      </c>
      <c r="L1194" s="483">
        <v>1</v>
      </c>
      <c r="M1194" s="483">
        <v>1</v>
      </c>
      <c r="N1194" s="667"/>
      <c r="O1194" s="667"/>
      <c r="P1194" s="670">
        <v>104</v>
      </c>
      <c r="Q1194" s="670"/>
      <c r="R1194" s="161"/>
      <c r="S1194" s="161"/>
      <c r="T1194" s="162" t="e">
        <f t="shared" si="378"/>
        <v>#DIV/0!</v>
      </c>
      <c r="U1194" s="162">
        <f t="shared" si="379"/>
        <v>0</v>
      </c>
      <c r="V1194" s="162">
        <f t="shared" si="380"/>
        <v>0</v>
      </c>
      <c r="W1194" s="162">
        <f t="shared" si="381"/>
        <v>0</v>
      </c>
      <c r="X1194" s="163">
        <f>IF(P1194="nio",0,IF(P1194&gt;0,VLOOKUP(I1194,'3-Productie normen'!A:N,VLOOKUP(P1194,'3-Productie normen'!Q:R,2,FALSE),FALSE)))</f>
        <v>0</v>
      </c>
      <c r="Y1194" s="163">
        <f t="shared" si="382"/>
        <v>0</v>
      </c>
      <c r="Z1194" s="163">
        <f t="shared" si="383"/>
        <v>0</v>
      </c>
      <c r="AA1194" s="163">
        <f t="shared" si="384"/>
        <v>0</v>
      </c>
      <c r="AB1194" s="164" t="str">
        <f>VLOOKUP(I1194,'3-Productie normen'!A:N,10,FALSE)</f>
        <v>B</v>
      </c>
      <c r="AC1194" s="164"/>
      <c r="AE1194" s="128">
        <f t="shared" si="385"/>
        <v>1733.6800000000003</v>
      </c>
    </row>
    <row r="1195" spans="1:31" ht="14.1" customHeight="1">
      <c r="A1195" s="145">
        <v>1197</v>
      </c>
      <c r="B1195" s="662" t="s">
        <v>1244</v>
      </c>
      <c r="C1195" s="663">
        <v>3</v>
      </c>
      <c r="D1195" s="664" t="s">
        <v>954</v>
      </c>
      <c r="E1195" s="663" t="s">
        <v>315</v>
      </c>
      <c r="F1195" s="663" t="s">
        <v>1019</v>
      </c>
      <c r="G1195" s="662">
        <v>2140861</v>
      </c>
      <c r="H1195" s="662" t="s">
        <v>1020</v>
      </c>
      <c r="I1195" s="665" t="s">
        <v>774</v>
      </c>
      <c r="J1195" s="663" t="s">
        <v>1314</v>
      </c>
      <c r="K1195" s="666">
        <v>41.81</v>
      </c>
      <c r="L1195" s="483">
        <v>1</v>
      </c>
      <c r="M1195" s="483">
        <v>1</v>
      </c>
      <c r="N1195" s="667"/>
      <c r="O1195" s="667"/>
      <c r="P1195" s="670">
        <v>255</v>
      </c>
      <c r="Q1195" s="670"/>
      <c r="R1195" s="161"/>
      <c r="S1195" s="161"/>
      <c r="T1195" s="162" t="e">
        <f t="shared" si="378"/>
        <v>#DIV/0!</v>
      </c>
      <c r="U1195" s="162">
        <f t="shared" si="379"/>
        <v>0</v>
      </c>
      <c r="V1195" s="162">
        <f t="shared" si="380"/>
        <v>0</v>
      </c>
      <c r="W1195" s="162">
        <f t="shared" si="381"/>
        <v>0</v>
      </c>
      <c r="X1195" s="163">
        <f>IF(P1195="nio",0,IF(P1195&gt;0,VLOOKUP(I1195,'3-Productie normen'!A:N,VLOOKUP(P1195,'3-Productie normen'!Q:R,2,FALSE),FALSE)))</f>
        <v>0</v>
      </c>
      <c r="Y1195" s="163">
        <f t="shared" si="382"/>
        <v>0</v>
      </c>
      <c r="Z1195" s="163">
        <f t="shared" si="383"/>
        <v>0</v>
      </c>
      <c r="AA1195" s="163">
        <f t="shared" si="384"/>
        <v>0</v>
      </c>
      <c r="AB1195" s="164" t="str">
        <f>VLOOKUP(I1195,'3-Productie normen'!A:N,10,FALSE)</f>
        <v>B</v>
      </c>
      <c r="AC1195" s="164"/>
      <c r="AE1195" s="128">
        <f t="shared" si="385"/>
        <v>10661.550000000001</v>
      </c>
    </row>
    <row r="1196" spans="1:31" ht="14.1" customHeight="1">
      <c r="A1196" s="145">
        <v>1198</v>
      </c>
      <c r="B1196" s="662" t="s">
        <v>1244</v>
      </c>
      <c r="C1196" s="663">
        <v>3</v>
      </c>
      <c r="D1196" s="664" t="s">
        <v>1181</v>
      </c>
      <c r="E1196" s="663" t="s">
        <v>315</v>
      </c>
      <c r="F1196" s="663" t="s">
        <v>315</v>
      </c>
      <c r="G1196" s="662">
        <v>40531042</v>
      </c>
      <c r="H1196" s="662" t="s">
        <v>817</v>
      </c>
      <c r="I1196" s="665" t="s">
        <v>769</v>
      </c>
      <c r="J1196" s="663" t="s">
        <v>1314</v>
      </c>
      <c r="K1196" s="666">
        <v>16.73</v>
      </c>
      <c r="L1196" s="483">
        <v>1</v>
      </c>
      <c r="M1196" s="483">
        <v>1</v>
      </c>
      <c r="N1196" s="667"/>
      <c r="O1196" s="667"/>
      <c r="P1196" s="670">
        <v>104</v>
      </c>
      <c r="Q1196" s="670"/>
      <c r="R1196" s="161"/>
      <c r="S1196" s="161"/>
      <c r="T1196" s="162" t="e">
        <f t="shared" si="378"/>
        <v>#DIV/0!</v>
      </c>
      <c r="U1196" s="162">
        <f t="shared" si="379"/>
        <v>0</v>
      </c>
      <c r="V1196" s="162">
        <f t="shared" si="380"/>
        <v>0</v>
      </c>
      <c r="W1196" s="162">
        <f t="shared" si="381"/>
        <v>0</v>
      </c>
      <c r="X1196" s="163">
        <f>IF(P1196="nio",0,IF(P1196&gt;0,VLOOKUP(I1196,'3-Productie normen'!A:N,VLOOKUP(P1196,'3-Productie normen'!Q:R,2,FALSE),FALSE)))</f>
        <v>0</v>
      </c>
      <c r="Y1196" s="163">
        <f t="shared" si="382"/>
        <v>0</v>
      </c>
      <c r="Z1196" s="163">
        <f t="shared" si="383"/>
        <v>0</v>
      </c>
      <c r="AA1196" s="163">
        <f t="shared" si="384"/>
        <v>0</v>
      </c>
      <c r="AB1196" s="164" t="str">
        <f>VLOOKUP(I1196,'3-Productie normen'!A:N,10,FALSE)</f>
        <v>B</v>
      </c>
      <c r="AC1196" s="164"/>
      <c r="AE1196" s="128">
        <f t="shared" si="385"/>
        <v>1739.92</v>
      </c>
    </row>
    <row r="1197" spans="1:31" ht="14.1" customHeight="1">
      <c r="A1197" s="145">
        <v>1199</v>
      </c>
      <c r="B1197" s="662" t="s">
        <v>1244</v>
      </c>
      <c r="C1197" s="663">
        <v>3</v>
      </c>
      <c r="D1197" s="664" t="s">
        <v>1182</v>
      </c>
      <c r="E1197" s="663" t="s">
        <v>315</v>
      </c>
      <c r="F1197" s="663" t="s">
        <v>315</v>
      </c>
      <c r="G1197" s="662">
        <v>40531042</v>
      </c>
      <c r="H1197" s="662" t="s">
        <v>817</v>
      </c>
      <c r="I1197" s="665" t="s">
        <v>769</v>
      </c>
      <c r="J1197" s="663" t="s">
        <v>1314</v>
      </c>
      <c r="K1197" s="666">
        <v>16.73</v>
      </c>
      <c r="L1197" s="483">
        <v>1</v>
      </c>
      <c r="M1197" s="483">
        <v>1</v>
      </c>
      <c r="N1197" s="667"/>
      <c r="O1197" s="667"/>
      <c r="P1197" s="670">
        <v>104</v>
      </c>
      <c r="Q1197" s="670"/>
      <c r="R1197" s="161"/>
      <c r="S1197" s="161"/>
      <c r="T1197" s="162" t="e">
        <f t="shared" si="378"/>
        <v>#DIV/0!</v>
      </c>
      <c r="U1197" s="162">
        <f t="shared" si="379"/>
        <v>0</v>
      </c>
      <c r="V1197" s="162">
        <f t="shared" si="380"/>
        <v>0</v>
      </c>
      <c r="W1197" s="162">
        <f t="shared" si="381"/>
        <v>0</v>
      </c>
      <c r="X1197" s="163">
        <f>IF(P1197="nio",0,IF(P1197&gt;0,VLOOKUP(I1197,'3-Productie normen'!A:N,VLOOKUP(P1197,'3-Productie normen'!Q:R,2,FALSE),FALSE)))</f>
        <v>0</v>
      </c>
      <c r="Y1197" s="163">
        <f t="shared" si="382"/>
        <v>0</v>
      </c>
      <c r="Z1197" s="163">
        <f t="shared" si="383"/>
        <v>0</v>
      </c>
      <c r="AA1197" s="163">
        <f t="shared" si="384"/>
        <v>0</v>
      </c>
      <c r="AB1197" s="164" t="str">
        <f>VLOOKUP(I1197,'3-Productie normen'!A:N,10,FALSE)</f>
        <v>B</v>
      </c>
      <c r="AC1197" s="164"/>
      <c r="AE1197" s="128">
        <f t="shared" si="385"/>
        <v>1739.92</v>
      </c>
    </row>
    <row r="1198" spans="1:31" ht="14.1" customHeight="1">
      <c r="A1198" s="145">
        <v>1200</v>
      </c>
      <c r="B1198" s="662" t="s">
        <v>1244</v>
      </c>
      <c r="C1198" s="663">
        <v>3</v>
      </c>
      <c r="D1198" s="664" t="s">
        <v>1183</v>
      </c>
      <c r="E1198" s="663" t="s">
        <v>315</v>
      </c>
      <c r="F1198" s="663" t="s">
        <v>315</v>
      </c>
      <c r="G1198" s="662">
        <v>40531042</v>
      </c>
      <c r="H1198" s="662" t="s">
        <v>817</v>
      </c>
      <c r="I1198" s="665" t="s">
        <v>769</v>
      </c>
      <c r="J1198" s="663" t="s">
        <v>1314</v>
      </c>
      <c r="K1198" s="666">
        <v>16.73</v>
      </c>
      <c r="L1198" s="483">
        <v>1</v>
      </c>
      <c r="M1198" s="483">
        <v>1</v>
      </c>
      <c r="N1198" s="667"/>
      <c r="O1198" s="667"/>
      <c r="P1198" s="670">
        <v>104</v>
      </c>
      <c r="Q1198" s="670"/>
      <c r="R1198" s="161"/>
      <c r="S1198" s="161"/>
      <c r="T1198" s="162" t="e">
        <f t="shared" si="378"/>
        <v>#DIV/0!</v>
      </c>
      <c r="U1198" s="162">
        <f t="shared" si="379"/>
        <v>0</v>
      </c>
      <c r="V1198" s="162">
        <f t="shared" si="380"/>
        <v>0</v>
      </c>
      <c r="W1198" s="162">
        <f t="shared" si="381"/>
        <v>0</v>
      </c>
      <c r="X1198" s="163">
        <f>IF(P1198="nio",0,IF(P1198&gt;0,VLOOKUP(I1198,'3-Productie normen'!A:N,VLOOKUP(P1198,'3-Productie normen'!Q:R,2,FALSE),FALSE)))</f>
        <v>0</v>
      </c>
      <c r="Y1198" s="163">
        <f t="shared" si="382"/>
        <v>0</v>
      </c>
      <c r="Z1198" s="163">
        <f t="shared" si="383"/>
        <v>0</v>
      </c>
      <c r="AA1198" s="163">
        <f t="shared" si="384"/>
        <v>0</v>
      </c>
      <c r="AB1198" s="164" t="str">
        <f>VLOOKUP(I1198,'3-Productie normen'!A:N,10,FALSE)</f>
        <v>B</v>
      </c>
      <c r="AC1198" s="164"/>
      <c r="AE1198" s="128">
        <f t="shared" si="385"/>
        <v>1739.92</v>
      </c>
    </row>
    <row r="1199" spans="1:31" ht="14.1" customHeight="1">
      <c r="A1199" s="145">
        <v>1201</v>
      </c>
      <c r="B1199" s="662" t="s">
        <v>1244</v>
      </c>
      <c r="C1199" s="663">
        <v>3</v>
      </c>
      <c r="D1199" s="664" t="s">
        <v>957</v>
      </c>
      <c r="E1199" s="663" t="s">
        <v>806</v>
      </c>
      <c r="F1199" s="663" t="s">
        <v>815</v>
      </c>
      <c r="G1199" s="662">
        <v>2</v>
      </c>
      <c r="H1199" s="662" t="s">
        <v>807</v>
      </c>
      <c r="I1199" s="665" t="s">
        <v>749</v>
      </c>
      <c r="J1199" s="663" t="s">
        <v>1314</v>
      </c>
      <c r="K1199" s="666">
        <v>51.15</v>
      </c>
      <c r="L1199" s="483">
        <v>1</v>
      </c>
      <c r="M1199" s="483">
        <v>1</v>
      </c>
      <c r="N1199" s="667"/>
      <c r="O1199" s="667"/>
      <c r="P1199" s="670">
        <v>255</v>
      </c>
      <c r="Q1199" s="670"/>
      <c r="R1199" s="161"/>
      <c r="S1199" s="161"/>
      <c r="T1199" s="162" t="e">
        <f t="shared" si="378"/>
        <v>#DIV/0!</v>
      </c>
      <c r="U1199" s="162">
        <f t="shared" si="379"/>
        <v>0</v>
      </c>
      <c r="V1199" s="162">
        <f t="shared" si="380"/>
        <v>0</v>
      </c>
      <c r="W1199" s="162">
        <f t="shared" si="381"/>
        <v>0</v>
      </c>
      <c r="X1199" s="163">
        <f>IF(P1199="nio",0,IF(P1199&gt;0,VLOOKUP(I1199,'3-Productie normen'!A:N,VLOOKUP(P1199,'3-Productie normen'!Q:R,2,FALSE),FALSE)))</f>
        <v>0</v>
      </c>
      <c r="Y1199" s="163">
        <f t="shared" si="382"/>
        <v>0</v>
      </c>
      <c r="Z1199" s="163">
        <f t="shared" si="383"/>
        <v>0</v>
      </c>
      <c r="AA1199" s="163">
        <f t="shared" si="384"/>
        <v>0</v>
      </c>
      <c r="AB1199" s="164" t="str">
        <f>VLOOKUP(I1199,'3-Productie normen'!A:N,10,FALSE)</f>
        <v>V</v>
      </c>
      <c r="AC1199" s="164"/>
      <c r="AE1199" s="128">
        <f t="shared" si="385"/>
        <v>13043.25</v>
      </c>
    </row>
    <row r="1200" spans="1:31" ht="14.1" customHeight="1">
      <c r="A1200" s="145">
        <v>1202</v>
      </c>
      <c r="B1200" s="662" t="s">
        <v>1244</v>
      </c>
      <c r="C1200" s="663">
        <v>3</v>
      </c>
      <c r="D1200" s="664" t="s">
        <v>964</v>
      </c>
      <c r="E1200" s="663" t="s">
        <v>826</v>
      </c>
      <c r="F1200" s="663" t="s">
        <v>865</v>
      </c>
      <c r="G1200" s="662">
        <v>1</v>
      </c>
      <c r="H1200" s="662" t="s">
        <v>828</v>
      </c>
      <c r="I1200" s="665" t="s">
        <v>773</v>
      </c>
      <c r="J1200" s="663" t="s">
        <v>1314</v>
      </c>
      <c r="K1200" s="666">
        <v>33.72</v>
      </c>
      <c r="L1200" s="483">
        <v>1</v>
      </c>
      <c r="M1200" s="483">
        <v>1</v>
      </c>
      <c r="N1200" s="667"/>
      <c r="O1200" s="667"/>
      <c r="P1200" s="670">
        <v>255</v>
      </c>
      <c r="Q1200" s="670"/>
      <c r="R1200" s="161"/>
      <c r="S1200" s="161"/>
      <c r="T1200" s="162" t="e">
        <f t="shared" si="378"/>
        <v>#DIV/0!</v>
      </c>
      <c r="U1200" s="162">
        <f t="shared" si="379"/>
        <v>0</v>
      </c>
      <c r="V1200" s="162">
        <f t="shared" si="380"/>
        <v>0</v>
      </c>
      <c r="W1200" s="162">
        <f t="shared" si="381"/>
        <v>0</v>
      </c>
      <c r="X1200" s="163">
        <f>IF(P1200="nio",0,IF(P1200&gt;0,VLOOKUP(I1200,'3-Productie normen'!A:N,VLOOKUP(P1200,'3-Productie normen'!Q:R,2,FALSE),FALSE)))</f>
        <v>0</v>
      </c>
      <c r="Y1200" s="163">
        <f t="shared" si="382"/>
        <v>0</v>
      </c>
      <c r="Z1200" s="163">
        <f t="shared" si="383"/>
        <v>0</v>
      </c>
      <c r="AA1200" s="163">
        <f t="shared" si="384"/>
        <v>0</v>
      </c>
      <c r="AB1200" s="164" t="str">
        <f>VLOOKUP(I1200,'3-Productie normen'!A:N,10,FALSE)</f>
        <v>V</v>
      </c>
      <c r="AC1200" s="164"/>
      <c r="AE1200" s="128">
        <f t="shared" si="385"/>
        <v>8598.6</v>
      </c>
    </row>
    <row r="1201" spans="1:31" ht="14.1" customHeight="1">
      <c r="A1201" s="145">
        <v>1203</v>
      </c>
      <c r="B1201" s="662" t="s">
        <v>1244</v>
      </c>
      <c r="C1201" s="663">
        <v>3</v>
      </c>
      <c r="D1201" s="664" t="s">
        <v>1184</v>
      </c>
      <c r="E1201" s="663" t="s">
        <v>806</v>
      </c>
      <c r="F1201" s="663" t="s">
        <v>815</v>
      </c>
      <c r="G1201" s="662">
        <v>2</v>
      </c>
      <c r="H1201" s="662" t="s">
        <v>807</v>
      </c>
      <c r="I1201" s="665" t="s">
        <v>749</v>
      </c>
      <c r="J1201" s="663" t="s">
        <v>1314</v>
      </c>
      <c r="K1201" s="666">
        <v>9.5399999999999991</v>
      </c>
      <c r="L1201" s="483">
        <v>1</v>
      </c>
      <c r="M1201" s="483">
        <v>1</v>
      </c>
      <c r="N1201" s="667"/>
      <c r="O1201" s="667"/>
      <c r="P1201" s="670">
        <v>52</v>
      </c>
      <c r="Q1201" s="670"/>
      <c r="R1201" s="161"/>
      <c r="S1201" s="161"/>
      <c r="T1201" s="162" t="e">
        <f t="shared" si="378"/>
        <v>#DIV/0!</v>
      </c>
      <c r="U1201" s="162">
        <f t="shared" si="379"/>
        <v>0</v>
      </c>
      <c r="V1201" s="162">
        <f t="shared" si="380"/>
        <v>0</v>
      </c>
      <c r="W1201" s="162">
        <f t="shared" si="381"/>
        <v>0</v>
      </c>
      <c r="X1201" s="163">
        <f>IF(P1201="nio",0,IF(P1201&gt;0,VLOOKUP(I1201,'3-Productie normen'!A:N,VLOOKUP(P1201,'3-Productie normen'!Q:R,2,FALSE),FALSE)))</f>
        <v>0</v>
      </c>
      <c r="Y1201" s="163">
        <f t="shared" si="382"/>
        <v>0</v>
      </c>
      <c r="Z1201" s="163">
        <f t="shared" si="383"/>
        <v>0</v>
      </c>
      <c r="AA1201" s="163">
        <f t="shared" si="384"/>
        <v>0</v>
      </c>
      <c r="AB1201" s="164" t="str">
        <f>VLOOKUP(I1201,'3-Productie normen'!A:N,10,FALSE)</f>
        <v>V</v>
      </c>
      <c r="AC1201" s="164"/>
      <c r="AE1201" s="128">
        <f t="shared" si="385"/>
        <v>496.07999999999993</v>
      </c>
    </row>
    <row r="1202" spans="1:31" ht="14.1" customHeight="1">
      <c r="A1202" s="145">
        <v>1204</v>
      </c>
      <c r="B1202" s="662" t="s">
        <v>1244</v>
      </c>
      <c r="C1202" s="663">
        <v>3</v>
      </c>
      <c r="D1202" s="664" t="s">
        <v>969</v>
      </c>
      <c r="E1202" s="663" t="s">
        <v>806</v>
      </c>
      <c r="F1202" s="663" t="s">
        <v>822</v>
      </c>
      <c r="G1202" s="662">
        <v>2</v>
      </c>
      <c r="H1202" s="662" t="s">
        <v>807</v>
      </c>
      <c r="I1202" s="665" t="s">
        <v>17</v>
      </c>
      <c r="J1202" s="663" t="s">
        <v>823</v>
      </c>
      <c r="K1202" s="666">
        <v>8.3699999999999992</v>
      </c>
      <c r="L1202" s="483">
        <v>1</v>
      </c>
      <c r="M1202" s="483">
        <v>1</v>
      </c>
      <c r="N1202" s="667"/>
      <c r="O1202" s="667"/>
      <c r="P1202" s="670">
        <v>255</v>
      </c>
      <c r="Q1202" s="670"/>
      <c r="R1202" s="161"/>
      <c r="S1202" s="161"/>
      <c r="T1202" s="162" t="e">
        <f t="shared" si="378"/>
        <v>#DIV/0!</v>
      </c>
      <c r="U1202" s="162">
        <f t="shared" si="379"/>
        <v>0</v>
      </c>
      <c r="V1202" s="162">
        <f t="shared" si="380"/>
        <v>0</v>
      </c>
      <c r="W1202" s="162">
        <f t="shared" si="381"/>
        <v>0</v>
      </c>
      <c r="X1202" s="163">
        <f>IF(P1202="nio",0,IF(P1202&gt;0,VLOOKUP(I1202,'3-Productie normen'!A:N,VLOOKUP(P1202,'3-Productie normen'!Q:R,2,FALSE),FALSE)))</f>
        <v>0</v>
      </c>
      <c r="Y1202" s="163">
        <f t="shared" si="382"/>
        <v>0</v>
      </c>
      <c r="Z1202" s="163">
        <f t="shared" si="383"/>
        <v>0</v>
      </c>
      <c r="AA1202" s="163">
        <f t="shared" si="384"/>
        <v>0</v>
      </c>
      <c r="AB1202" s="164" t="str">
        <f>VLOOKUP(I1202,'3-Productie normen'!A:N,10,FALSE)</f>
        <v>S</v>
      </c>
      <c r="AC1202" s="164"/>
      <c r="AE1202" s="128">
        <f t="shared" si="385"/>
        <v>2134.35</v>
      </c>
    </row>
    <row r="1203" spans="1:31" ht="14.1" customHeight="1">
      <c r="A1203" s="145">
        <v>1205</v>
      </c>
      <c r="B1203" s="662" t="s">
        <v>1244</v>
      </c>
      <c r="C1203" s="663">
        <v>3</v>
      </c>
      <c r="D1203" s="664" t="s">
        <v>970</v>
      </c>
      <c r="E1203" s="663" t="s">
        <v>806</v>
      </c>
      <c r="F1203" s="663" t="s">
        <v>822</v>
      </c>
      <c r="G1203" s="662">
        <v>2</v>
      </c>
      <c r="H1203" s="662" t="s">
        <v>807</v>
      </c>
      <c r="I1203" s="665" t="s">
        <v>17</v>
      </c>
      <c r="J1203" s="663" t="s">
        <v>823</v>
      </c>
      <c r="K1203" s="666">
        <v>2.4300000000000002</v>
      </c>
      <c r="L1203" s="483">
        <v>1</v>
      </c>
      <c r="M1203" s="483">
        <v>1</v>
      </c>
      <c r="N1203" s="667"/>
      <c r="O1203" s="667"/>
      <c r="P1203" s="670">
        <v>255</v>
      </c>
      <c r="Q1203" s="670"/>
      <c r="R1203" s="161"/>
      <c r="S1203" s="161"/>
      <c r="T1203" s="162" t="e">
        <f t="shared" si="378"/>
        <v>#DIV/0!</v>
      </c>
      <c r="U1203" s="162">
        <f t="shared" si="379"/>
        <v>0</v>
      </c>
      <c r="V1203" s="162">
        <f t="shared" si="380"/>
        <v>0</v>
      </c>
      <c r="W1203" s="162">
        <f t="shared" si="381"/>
        <v>0</v>
      </c>
      <c r="X1203" s="163">
        <f>IF(P1203="nio",0,IF(P1203&gt;0,VLOOKUP(I1203,'3-Productie normen'!A:N,VLOOKUP(P1203,'3-Productie normen'!Q:R,2,FALSE),FALSE)))</f>
        <v>0</v>
      </c>
      <c r="Y1203" s="163">
        <f t="shared" si="382"/>
        <v>0</v>
      </c>
      <c r="Z1203" s="163">
        <f t="shared" si="383"/>
        <v>0</v>
      </c>
      <c r="AA1203" s="163">
        <f t="shared" si="384"/>
        <v>0</v>
      </c>
      <c r="AB1203" s="164" t="str">
        <f>VLOOKUP(I1203,'3-Productie normen'!A:N,10,FALSE)</f>
        <v>S</v>
      </c>
      <c r="AC1203" s="164"/>
      <c r="AE1203" s="128">
        <f t="shared" si="385"/>
        <v>619.65000000000009</v>
      </c>
    </row>
    <row r="1204" spans="1:31" ht="14.1" customHeight="1">
      <c r="A1204" s="145">
        <v>1206</v>
      </c>
      <c r="B1204" s="662" t="s">
        <v>1244</v>
      </c>
      <c r="C1204" s="663">
        <v>3</v>
      </c>
      <c r="D1204" s="664" t="s">
        <v>1185</v>
      </c>
      <c r="E1204" s="663" t="s">
        <v>806</v>
      </c>
      <c r="F1204" s="663" t="s">
        <v>822</v>
      </c>
      <c r="G1204" s="662">
        <v>2</v>
      </c>
      <c r="H1204" s="662" t="s">
        <v>807</v>
      </c>
      <c r="I1204" s="665" t="s">
        <v>17</v>
      </c>
      <c r="J1204" s="663" t="s">
        <v>823</v>
      </c>
      <c r="K1204" s="666">
        <v>2.4300000000000002</v>
      </c>
      <c r="L1204" s="483">
        <v>1</v>
      </c>
      <c r="M1204" s="483">
        <v>1</v>
      </c>
      <c r="N1204" s="667"/>
      <c r="O1204" s="667"/>
      <c r="P1204" s="670">
        <v>255</v>
      </c>
      <c r="Q1204" s="670"/>
      <c r="R1204" s="161"/>
      <c r="S1204" s="161"/>
      <c r="T1204" s="162" t="e">
        <f t="shared" si="378"/>
        <v>#DIV/0!</v>
      </c>
      <c r="U1204" s="162">
        <f t="shared" si="379"/>
        <v>0</v>
      </c>
      <c r="V1204" s="162">
        <f t="shared" si="380"/>
        <v>0</v>
      </c>
      <c r="W1204" s="162">
        <f t="shared" si="381"/>
        <v>0</v>
      </c>
      <c r="X1204" s="163">
        <f>IF(P1204="nio",0,IF(P1204&gt;0,VLOOKUP(I1204,'3-Productie normen'!A:N,VLOOKUP(P1204,'3-Productie normen'!Q:R,2,FALSE),FALSE)))</f>
        <v>0</v>
      </c>
      <c r="Y1204" s="163">
        <f t="shared" si="382"/>
        <v>0</v>
      </c>
      <c r="Z1204" s="163">
        <f t="shared" si="383"/>
        <v>0</v>
      </c>
      <c r="AA1204" s="163">
        <f t="shared" si="384"/>
        <v>0</v>
      </c>
      <c r="AB1204" s="164" t="str">
        <f>VLOOKUP(I1204,'3-Productie normen'!A:N,10,FALSE)</f>
        <v>S</v>
      </c>
      <c r="AC1204" s="164"/>
      <c r="AE1204" s="128">
        <f t="shared" si="385"/>
        <v>619.65000000000009</v>
      </c>
    </row>
    <row r="1205" spans="1:31" ht="14.1" customHeight="1">
      <c r="A1205" s="145">
        <v>1207</v>
      </c>
      <c r="B1205" s="662" t="s">
        <v>1244</v>
      </c>
      <c r="C1205" s="663">
        <v>3</v>
      </c>
      <c r="D1205" s="664" t="s">
        <v>1186</v>
      </c>
      <c r="E1205" s="663" t="s">
        <v>399</v>
      </c>
      <c r="F1205" s="663" t="s">
        <v>812</v>
      </c>
      <c r="G1205" s="662">
        <v>2140861</v>
      </c>
      <c r="H1205" s="662" t="s">
        <v>1020</v>
      </c>
      <c r="I1205" s="665" t="s">
        <v>1236</v>
      </c>
      <c r="J1205" s="663" t="s">
        <v>823</v>
      </c>
      <c r="K1205" s="666">
        <v>2.06</v>
      </c>
      <c r="L1205" s="483">
        <v>1</v>
      </c>
      <c r="M1205" s="483">
        <v>1</v>
      </c>
      <c r="N1205" s="667"/>
      <c r="O1205" s="667"/>
      <c r="P1205" s="670" t="s">
        <v>1235</v>
      </c>
      <c r="Q1205" s="670"/>
      <c r="R1205" s="161"/>
      <c r="S1205" s="161"/>
      <c r="T1205" s="162">
        <f t="shared" si="378"/>
        <v>0</v>
      </c>
      <c r="U1205" s="162">
        <f t="shared" si="379"/>
        <v>0</v>
      </c>
      <c r="V1205" s="162">
        <f t="shared" si="380"/>
        <v>0</v>
      </c>
      <c r="W1205" s="162">
        <f t="shared" si="381"/>
        <v>0</v>
      </c>
      <c r="X1205" s="163">
        <f>IF(P1205="nio",0,IF(P1205&gt;0,VLOOKUP(I1205,'3-Productie normen'!A:N,VLOOKUP(P1205,'3-Productie normen'!Q:R,2,FALSE),FALSE)))</f>
        <v>0</v>
      </c>
      <c r="Y1205" s="163">
        <f t="shared" si="382"/>
        <v>0</v>
      </c>
      <c r="Z1205" s="163">
        <f t="shared" si="383"/>
        <v>0</v>
      </c>
      <c r="AA1205" s="163">
        <f t="shared" si="384"/>
        <v>0</v>
      </c>
      <c r="AB1205" s="164" t="str">
        <f>VLOOKUP(I1205,'3-Productie normen'!A:N,10,FALSE)</f>
        <v>nvt</v>
      </c>
      <c r="AC1205" s="164"/>
      <c r="AE1205" s="128">
        <f t="shared" si="385"/>
        <v>0</v>
      </c>
    </row>
    <row r="1206" spans="1:31" ht="14.1" customHeight="1">
      <c r="A1206" s="145">
        <v>1208</v>
      </c>
      <c r="B1206" s="662" t="s">
        <v>1244</v>
      </c>
      <c r="C1206" s="663">
        <v>3</v>
      </c>
      <c r="D1206" s="664" t="s">
        <v>1187</v>
      </c>
      <c r="E1206" s="663" t="s">
        <v>806</v>
      </c>
      <c r="F1206" s="663" t="s">
        <v>822</v>
      </c>
      <c r="G1206" s="662">
        <v>2</v>
      </c>
      <c r="H1206" s="662" t="s">
        <v>807</v>
      </c>
      <c r="I1206" s="665" t="s">
        <v>17</v>
      </c>
      <c r="J1206" s="663" t="s">
        <v>823</v>
      </c>
      <c r="K1206" s="666">
        <v>3.72</v>
      </c>
      <c r="L1206" s="483">
        <v>1</v>
      </c>
      <c r="M1206" s="483">
        <v>1</v>
      </c>
      <c r="N1206" s="667"/>
      <c r="O1206" s="667"/>
      <c r="P1206" s="670">
        <v>255</v>
      </c>
      <c r="Q1206" s="670"/>
      <c r="R1206" s="161"/>
      <c r="S1206" s="161"/>
      <c r="T1206" s="162" t="e">
        <f t="shared" si="378"/>
        <v>#DIV/0!</v>
      </c>
      <c r="U1206" s="162">
        <f t="shared" si="379"/>
        <v>0</v>
      </c>
      <c r="V1206" s="162">
        <f t="shared" si="380"/>
        <v>0</v>
      </c>
      <c r="W1206" s="162">
        <f t="shared" si="381"/>
        <v>0</v>
      </c>
      <c r="X1206" s="163">
        <f>IF(P1206="nio",0,IF(P1206&gt;0,VLOOKUP(I1206,'3-Productie normen'!A:N,VLOOKUP(P1206,'3-Productie normen'!Q:R,2,FALSE),FALSE)))</f>
        <v>0</v>
      </c>
      <c r="Y1206" s="163">
        <f t="shared" si="382"/>
        <v>0</v>
      </c>
      <c r="Z1206" s="163">
        <f t="shared" si="383"/>
        <v>0</v>
      </c>
      <c r="AA1206" s="163">
        <f t="shared" si="384"/>
        <v>0</v>
      </c>
      <c r="AB1206" s="164" t="str">
        <f>VLOOKUP(I1206,'3-Productie normen'!A:N,10,FALSE)</f>
        <v>S</v>
      </c>
      <c r="AC1206" s="164"/>
      <c r="AE1206" s="128">
        <f t="shared" si="385"/>
        <v>948.6</v>
      </c>
    </row>
    <row r="1207" spans="1:31" ht="14.1" customHeight="1">
      <c r="A1207" s="145">
        <v>1209</v>
      </c>
      <c r="B1207" s="662" t="s">
        <v>1244</v>
      </c>
      <c r="C1207" s="663">
        <v>3</v>
      </c>
      <c r="D1207" s="664" t="s">
        <v>1188</v>
      </c>
      <c r="E1207" s="663" t="s">
        <v>806</v>
      </c>
      <c r="F1207" s="663" t="s">
        <v>822</v>
      </c>
      <c r="G1207" s="662">
        <v>2</v>
      </c>
      <c r="H1207" s="662" t="s">
        <v>807</v>
      </c>
      <c r="I1207" s="665" t="s">
        <v>17</v>
      </c>
      <c r="J1207" s="663" t="s">
        <v>823</v>
      </c>
      <c r="K1207" s="666">
        <v>1.26</v>
      </c>
      <c r="L1207" s="483">
        <v>1</v>
      </c>
      <c r="M1207" s="483">
        <v>1</v>
      </c>
      <c r="N1207" s="667"/>
      <c r="O1207" s="667"/>
      <c r="P1207" s="670">
        <v>255</v>
      </c>
      <c r="Q1207" s="670"/>
      <c r="R1207" s="161"/>
      <c r="S1207" s="161"/>
      <c r="T1207" s="162" t="e">
        <f t="shared" si="378"/>
        <v>#DIV/0!</v>
      </c>
      <c r="U1207" s="162">
        <f t="shared" si="379"/>
        <v>0</v>
      </c>
      <c r="V1207" s="162">
        <f t="shared" si="380"/>
        <v>0</v>
      </c>
      <c r="W1207" s="162">
        <f t="shared" si="381"/>
        <v>0</v>
      </c>
      <c r="X1207" s="163">
        <f>IF(P1207="nio",0,IF(P1207&gt;0,VLOOKUP(I1207,'3-Productie normen'!A:N,VLOOKUP(P1207,'3-Productie normen'!Q:R,2,FALSE),FALSE)))</f>
        <v>0</v>
      </c>
      <c r="Y1207" s="163">
        <f t="shared" si="382"/>
        <v>0</v>
      </c>
      <c r="Z1207" s="163">
        <f t="shared" si="383"/>
        <v>0</v>
      </c>
      <c r="AA1207" s="163">
        <f t="shared" si="384"/>
        <v>0</v>
      </c>
      <c r="AB1207" s="164" t="str">
        <f>VLOOKUP(I1207,'3-Productie normen'!A:N,10,FALSE)</f>
        <v>S</v>
      </c>
      <c r="AC1207" s="164"/>
      <c r="AE1207" s="128">
        <f t="shared" si="385"/>
        <v>321.3</v>
      </c>
    </row>
    <row r="1208" spans="1:31" ht="14.1" customHeight="1">
      <c r="A1208" s="145">
        <v>1210</v>
      </c>
      <c r="B1208" s="662" t="s">
        <v>1244</v>
      </c>
      <c r="C1208" s="663">
        <v>3</v>
      </c>
      <c r="D1208" s="664" t="s">
        <v>972</v>
      </c>
      <c r="E1208" s="663" t="s">
        <v>826</v>
      </c>
      <c r="F1208" s="663" t="s">
        <v>866</v>
      </c>
      <c r="G1208" s="662">
        <v>1</v>
      </c>
      <c r="H1208" s="662" t="s">
        <v>828</v>
      </c>
      <c r="I1208" s="665" t="s">
        <v>1236</v>
      </c>
      <c r="J1208" s="663" t="s">
        <v>1314</v>
      </c>
      <c r="K1208" s="666">
        <v>4.97</v>
      </c>
      <c r="L1208" s="483">
        <v>1</v>
      </c>
      <c r="M1208" s="483">
        <v>1</v>
      </c>
      <c r="N1208" s="667"/>
      <c r="O1208" s="667"/>
      <c r="P1208" s="670" t="s">
        <v>1235</v>
      </c>
      <c r="Q1208" s="670"/>
      <c r="R1208" s="161"/>
      <c r="S1208" s="161"/>
      <c r="T1208" s="162">
        <f t="shared" si="378"/>
        <v>0</v>
      </c>
      <c r="U1208" s="162">
        <f t="shared" si="379"/>
        <v>0</v>
      </c>
      <c r="V1208" s="162">
        <f t="shared" si="380"/>
        <v>0</v>
      </c>
      <c r="W1208" s="162">
        <f t="shared" si="381"/>
        <v>0</v>
      </c>
      <c r="X1208" s="163">
        <f>IF(P1208="nio",0,IF(P1208&gt;0,VLOOKUP(I1208,'3-Productie normen'!A:N,VLOOKUP(P1208,'3-Productie normen'!Q:R,2,FALSE),FALSE)))</f>
        <v>0</v>
      </c>
      <c r="Y1208" s="163">
        <f t="shared" si="382"/>
        <v>0</v>
      </c>
      <c r="Z1208" s="163">
        <f t="shared" si="383"/>
        <v>0</v>
      </c>
      <c r="AA1208" s="163">
        <f t="shared" si="384"/>
        <v>0</v>
      </c>
      <c r="AB1208" s="164" t="str">
        <f>VLOOKUP(I1208,'3-Productie normen'!A:N,10,FALSE)</f>
        <v>nvt</v>
      </c>
      <c r="AC1208" s="164"/>
      <c r="AE1208" s="128">
        <f t="shared" si="385"/>
        <v>0</v>
      </c>
    </row>
    <row r="1209" spans="1:31" ht="14.1" customHeight="1">
      <c r="A1209" s="145">
        <v>1211</v>
      </c>
      <c r="B1209" s="662" t="s">
        <v>1244</v>
      </c>
      <c r="C1209" s="663">
        <v>3</v>
      </c>
      <c r="D1209" s="664" t="s">
        <v>1189</v>
      </c>
      <c r="E1209" s="663" t="s">
        <v>826</v>
      </c>
      <c r="F1209" s="663" t="s">
        <v>873</v>
      </c>
      <c r="G1209" s="662">
        <v>1</v>
      </c>
      <c r="H1209" s="662" t="s">
        <v>828</v>
      </c>
      <c r="I1209" s="665" t="s">
        <v>1236</v>
      </c>
      <c r="J1209" s="663" t="s">
        <v>1314</v>
      </c>
      <c r="K1209" s="666">
        <v>3.84</v>
      </c>
      <c r="L1209" s="483">
        <v>1</v>
      </c>
      <c r="M1209" s="483">
        <v>1</v>
      </c>
      <c r="N1209" s="667"/>
      <c r="O1209" s="667"/>
      <c r="P1209" s="670" t="s">
        <v>1235</v>
      </c>
      <c r="Q1209" s="670"/>
      <c r="R1209" s="161"/>
      <c r="S1209" s="161"/>
      <c r="T1209" s="162">
        <f t="shared" si="378"/>
        <v>0</v>
      </c>
      <c r="U1209" s="162">
        <f t="shared" si="379"/>
        <v>0</v>
      </c>
      <c r="V1209" s="162">
        <f t="shared" si="380"/>
        <v>0</v>
      </c>
      <c r="W1209" s="162">
        <f t="shared" si="381"/>
        <v>0</v>
      </c>
      <c r="X1209" s="163">
        <f>IF(P1209="nio",0,IF(P1209&gt;0,VLOOKUP(I1209,'3-Productie normen'!A:N,VLOOKUP(P1209,'3-Productie normen'!Q:R,2,FALSE),FALSE)))</f>
        <v>0</v>
      </c>
      <c r="Y1209" s="163">
        <f t="shared" si="382"/>
        <v>0</v>
      </c>
      <c r="Z1209" s="163">
        <f t="shared" si="383"/>
        <v>0</v>
      </c>
      <c r="AA1209" s="163">
        <f t="shared" si="384"/>
        <v>0</v>
      </c>
      <c r="AB1209" s="164" t="str">
        <f>VLOOKUP(I1209,'3-Productie normen'!A:N,10,FALSE)</f>
        <v>nvt</v>
      </c>
      <c r="AC1209" s="164"/>
      <c r="AE1209" s="128">
        <f t="shared" si="385"/>
        <v>0</v>
      </c>
    </row>
    <row r="1210" spans="1:31" ht="14.1" customHeight="1">
      <c r="A1210" s="145">
        <v>1212</v>
      </c>
      <c r="B1210" s="662" t="s">
        <v>1244</v>
      </c>
      <c r="C1210" s="663">
        <v>4</v>
      </c>
      <c r="D1210" s="664" t="s">
        <v>1190</v>
      </c>
      <c r="E1210" s="663" t="s">
        <v>826</v>
      </c>
      <c r="F1210" s="663" t="s">
        <v>865</v>
      </c>
      <c r="G1210" s="662">
        <v>1</v>
      </c>
      <c r="H1210" s="662" t="s">
        <v>828</v>
      </c>
      <c r="I1210" s="665" t="s">
        <v>773</v>
      </c>
      <c r="J1210" s="663" t="s">
        <v>1314</v>
      </c>
      <c r="K1210" s="666">
        <v>24.24</v>
      </c>
      <c r="L1210" s="483">
        <v>1</v>
      </c>
      <c r="M1210" s="483">
        <v>1</v>
      </c>
      <c r="N1210" s="667"/>
      <c r="O1210" s="667"/>
      <c r="P1210" s="670">
        <v>104</v>
      </c>
      <c r="Q1210" s="670"/>
      <c r="R1210" s="161"/>
      <c r="S1210" s="161"/>
      <c r="T1210" s="162" t="e">
        <f t="shared" si="378"/>
        <v>#DIV/0!</v>
      </c>
      <c r="U1210" s="162">
        <f t="shared" si="379"/>
        <v>0</v>
      </c>
      <c r="V1210" s="162">
        <f t="shared" si="380"/>
        <v>0</v>
      </c>
      <c r="W1210" s="162">
        <f t="shared" si="381"/>
        <v>0</v>
      </c>
      <c r="X1210" s="163">
        <f>IF(P1210="nio",0,IF(P1210&gt;0,VLOOKUP(I1210,'3-Productie normen'!A:N,VLOOKUP(P1210,'3-Productie normen'!Q:R,2,FALSE),FALSE)))</f>
        <v>0</v>
      </c>
      <c r="Y1210" s="163">
        <f t="shared" si="382"/>
        <v>0</v>
      </c>
      <c r="Z1210" s="163">
        <f t="shared" si="383"/>
        <v>0</v>
      </c>
      <c r="AA1210" s="163">
        <f t="shared" si="384"/>
        <v>0</v>
      </c>
      <c r="AB1210" s="164" t="str">
        <f>VLOOKUP(I1210,'3-Productie normen'!A:N,10,FALSE)</f>
        <v>V</v>
      </c>
      <c r="AC1210" s="164"/>
      <c r="AE1210" s="128">
        <f t="shared" si="385"/>
        <v>2520.96</v>
      </c>
    </row>
    <row r="1211" spans="1:31" ht="14.1" customHeight="1">
      <c r="A1211" s="145">
        <v>1213</v>
      </c>
      <c r="B1211" s="662" t="s">
        <v>1244</v>
      </c>
      <c r="C1211" s="663">
        <v>4</v>
      </c>
      <c r="D1211" s="664" t="s">
        <v>1191</v>
      </c>
      <c r="E1211" s="663" t="s">
        <v>840</v>
      </c>
      <c r="F1211" s="663" t="s">
        <v>841</v>
      </c>
      <c r="G1211" s="662">
        <v>2190626</v>
      </c>
      <c r="H1211" s="662" t="s">
        <v>825</v>
      </c>
      <c r="I1211" s="167" t="s">
        <v>810</v>
      </c>
      <c r="J1211" s="663" t="s">
        <v>992</v>
      </c>
      <c r="K1211" s="666">
        <v>31.1</v>
      </c>
      <c r="L1211" s="483">
        <v>1</v>
      </c>
      <c r="M1211" s="483">
        <v>1</v>
      </c>
      <c r="N1211" s="667"/>
      <c r="O1211" s="667"/>
      <c r="P1211" s="670" t="s">
        <v>1235</v>
      </c>
      <c r="Q1211" s="670"/>
      <c r="R1211" s="161"/>
      <c r="S1211" s="161"/>
      <c r="T1211" s="162">
        <f t="shared" si="378"/>
        <v>0</v>
      </c>
      <c r="U1211" s="162">
        <f t="shared" si="379"/>
        <v>0</v>
      </c>
      <c r="V1211" s="162">
        <f t="shared" si="380"/>
        <v>0</v>
      </c>
      <c r="W1211" s="162">
        <f t="shared" si="381"/>
        <v>0</v>
      </c>
      <c r="X1211" s="163">
        <f>IF(P1211="nio",0,IF(P1211&gt;0,VLOOKUP(I1211,'3-Productie normen'!A:N,VLOOKUP(P1211,'3-Productie normen'!Q:R,2,FALSE),FALSE)))</f>
        <v>0</v>
      </c>
      <c r="Y1211" s="163">
        <f t="shared" si="382"/>
        <v>0</v>
      </c>
      <c r="Z1211" s="163">
        <f t="shared" si="383"/>
        <v>0</v>
      </c>
      <c r="AA1211" s="163">
        <f t="shared" si="384"/>
        <v>0</v>
      </c>
      <c r="AB1211" s="164" t="str">
        <f>VLOOKUP(I1211,'3-Productie normen'!A:N,10,FALSE)</f>
        <v>nvt</v>
      </c>
      <c r="AC1211" s="164"/>
      <c r="AE1211" s="128">
        <f t="shared" si="385"/>
        <v>0</v>
      </c>
    </row>
    <row r="1212" spans="1:31" ht="14.1" customHeight="1">
      <c r="A1212" s="145">
        <v>1214</v>
      </c>
      <c r="B1212" s="662" t="s">
        <v>1244</v>
      </c>
      <c r="C1212" s="663">
        <v>4</v>
      </c>
      <c r="D1212" s="664" t="s">
        <v>1192</v>
      </c>
      <c r="E1212" s="663" t="s">
        <v>826</v>
      </c>
      <c r="F1212" s="663" t="s">
        <v>827</v>
      </c>
      <c r="G1212" s="662">
        <v>1</v>
      </c>
      <c r="H1212" s="662" t="s">
        <v>828</v>
      </c>
      <c r="I1212" s="665" t="s">
        <v>1236</v>
      </c>
      <c r="J1212" s="663" t="s">
        <v>992</v>
      </c>
      <c r="K1212" s="666">
        <v>89.41</v>
      </c>
      <c r="L1212" s="483">
        <v>1</v>
      </c>
      <c r="M1212" s="483">
        <v>1</v>
      </c>
      <c r="N1212" s="667"/>
      <c r="O1212" s="667"/>
      <c r="P1212" s="670" t="s">
        <v>1235</v>
      </c>
      <c r="Q1212" s="670"/>
      <c r="R1212" s="161"/>
      <c r="S1212" s="161"/>
      <c r="T1212" s="162">
        <f t="shared" si="378"/>
        <v>0</v>
      </c>
      <c r="U1212" s="162">
        <f t="shared" si="379"/>
        <v>0</v>
      </c>
      <c r="V1212" s="162">
        <f t="shared" si="380"/>
        <v>0</v>
      </c>
      <c r="W1212" s="162">
        <f t="shared" si="381"/>
        <v>0</v>
      </c>
      <c r="X1212" s="163">
        <f>IF(P1212="nio",0,IF(P1212&gt;0,VLOOKUP(I1212,'3-Productie normen'!A:N,VLOOKUP(P1212,'3-Productie normen'!Q:R,2,FALSE),FALSE)))</f>
        <v>0</v>
      </c>
      <c r="Y1212" s="163">
        <f t="shared" si="382"/>
        <v>0</v>
      </c>
      <c r="Z1212" s="163">
        <f t="shared" si="383"/>
        <v>0</v>
      </c>
      <c r="AA1212" s="163">
        <f t="shared" si="384"/>
        <v>0</v>
      </c>
      <c r="AB1212" s="164" t="str">
        <f>VLOOKUP(I1212,'3-Productie normen'!A:N,10,FALSE)</f>
        <v>nvt</v>
      </c>
      <c r="AC1212" s="164"/>
      <c r="AE1212" s="128">
        <f t="shared" si="385"/>
        <v>0</v>
      </c>
    </row>
    <row r="1213" spans="1:31" ht="14.1" customHeight="1">
      <c r="A1213" s="145">
        <v>1215</v>
      </c>
      <c r="B1213" s="662" t="s">
        <v>1244</v>
      </c>
      <c r="C1213" s="663">
        <v>4</v>
      </c>
      <c r="D1213" s="664" t="s">
        <v>1193</v>
      </c>
      <c r="E1213" s="663" t="s">
        <v>315</v>
      </c>
      <c r="F1213" s="663" t="s">
        <v>824</v>
      </c>
      <c r="G1213" s="662">
        <v>2190626</v>
      </c>
      <c r="H1213" s="662" t="s">
        <v>825</v>
      </c>
      <c r="I1213" s="167" t="s">
        <v>810</v>
      </c>
      <c r="J1213" s="663" t="s">
        <v>992</v>
      </c>
      <c r="K1213" s="666">
        <v>19.02</v>
      </c>
      <c r="L1213" s="483">
        <v>1</v>
      </c>
      <c r="M1213" s="483">
        <v>1</v>
      </c>
      <c r="N1213" s="667"/>
      <c r="O1213" s="667"/>
      <c r="P1213" s="670" t="s">
        <v>1235</v>
      </c>
      <c r="Q1213" s="670"/>
      <c r="R1213" s="161"/>
      <c r="S1213" s="161"/>
      <c r="T1213" s="162">
        <f t="shared" si="378"/>
        <v>0</v>
      </c>
      <c r="U1213" s="162">
        <f t="shared" si="379"/>
        <v>0</v>
      </c>
      <c r="V1213" s="162">
        <f t="shared" si="380"/>
        <v>0</v>
      </c>
      <c r="W1213" s="162">
        <f t="shared" si="381"/>
        <v>0</v>
      </c>
      <c r="X1213" s="163">
        <f>IF(P1213="nio",0,IF(P1213&gt;0,VLOOKUP(I1213,'3-Productie normen'!A:N,VLOOKUP(P1213,'3-Productie normen'!Q:R,2,FALSE),FALSE)))</f>
        <v>0</v>
      </c>
      <c r="Y1213" s="163">
        <f t="shared" si="382"/>
        <v>0</v>
      </c>
      <c r="Z1213" s="163">
        <f t="shared" si="383"/>
        <v>0</v>
      </c>
      <c r="AA1213" s="163">
        <f t="shared" si="384"/>
        <v>0</v>
      </c>
      <c r="AB1213" s="164" t="str">
        <f>VLOOKUP(I1213,'3-Productie normen'!A:N,10,FALSE)</f>
        <v>nvt</v>
      </c>
      <c r="AC1213" s="164"/>
      <c r="AE1213" s="128">
        <f t="shared" si="385"/>
        <v>0</v>
      </c>
    </row>
    <row r="1214" spans="1:31" ht="14.1" customHeight="1">
      <c r="A1214" s="145">
        <v>1216</v>
      </c>
      <c r="B1214" s="662" t="s">
        <v>1244</v>
      </c>
      <c r="C1214" s="663">
        <v>4</v>
      </c>
      <c r="D1214" s="664" t="s">
        <v>1194</v>
      </c>
      <c r="E1214" s="663" t="s">
        <v>826</v>
      </c>
      <c r="F1214" s="663" t="s">
        <v>866</v>
      </c>
      <c r="G1214" s="662">
        <v>1</v>
      </c>
      <c r="H1214" s="662" t="s">
        <v>828</v>
      </c>
      <c r="I1214" s="665" t="s">
        <v>1236</v>
      </c>
      <c r="J1214" s="663"/>
      <c r="K1214" s="666">
        <v>4.24</v>
      </c>
      <c r="L1214" s="483">
        <v>1</v>
      </c>
      <c r="M1214" s="483">
        <v>1</v>
      </c>
      <c r="N1214" s="667"/>
      <c r="O1214" s="667"/>
      <c r="P1214" s="670" t="s">
        <v>1235</v>
      </c>
      <c r="Q1214" s="670"/>
      <c r="R1214" s="161"/>
      <c r="S1214" s="161"/>
      <c r="T1214" s="162">
        <f t="shared" si="378"/>
        <v>0</v>
      </c>
      <c r="U1214" s="162">
        <f t="shared" si="379"/>
        <v>0</v>
      </c>
      <c r="V1214" s="162">
        <f t="shared" si="380"/>
        <v>0</v>
      </c>
      <c r="W1214" s="162">
        <f t="shared" si="381"/>
        <v>0</v>
      </c>
      <c r="X1214" s="163">
        <f>IF(P1214="nio",0,IF(P1214&gt;0,VLOOKUP(I1214,'3-Productie normen'!A:N,VLOOKUP(P1214,'3-Productie normen'!Q:R,2,FALSE),FALSE)))</f>
        <v>0</v>
      </c>
      <c r="Y1214" s="163">
        <f t="shared" si="382"/>
        <v>0</v>
      </c>
      <c r="Z1214" s="163">
        <f t="shared" si="383"/>
        <v>0</v>
      </c>
      <c r="AA1214" s="163">
        <f t="shared" si="384"/>
        <v>0</v>
      </c>
      <c r="AB1214" s="164" t="str">
        <f>VLOOKUP(I1214,'3-Productie normen'!A:N,10,FALSE)</f>
        <v>nvt</v>
      </c>
      <c r="AC1214" s="164"/>
      <c r="AE1214" s="128">
        <f t="shared" si="385"/>
        <v>0</v>
      </c>
    </row>
    <row r="1215" spans="1:31" ht="14.1" customHeight="1">
      <c r="A1215" s="145">
        <v>1217</v>
      </c>
      <c r="B1215" s="662" t="s">
        <v>1244</v>
      </c>
      <c r="C1215" s="663">
        <v>4</v>
      </c>
      <c r="D1215" s="664" t="s">
        <v>1195</v>
      </c>
      <c r="E1215" s="663" t="s">
        <v>826</v>
      </c>
      <c r="F1215" s="663" t="s">
        <v>827</v>
      </c>
      <c r="G1215" s="662">
        <v>1</v>
      </c>
      <c r="H1215" s="662" t="s">
        <v>828</v>
      </c>
      <c r="I1215" s="665" t="s">
        <v>1236</v>
      </c>
      <c r="J1215" s="663" t="s">
        <v>992</v>
      </c>
      <c r="K1215" s="666">
        <v>3.84</v>
      </c>
      <c r="L1215" s="483">
        <v>1</v>
      </c>
      <c r="M1215" s="483">
        <v>1</v>
      </c>
      <c r="N1215" s="667"/>
      <c r="O1215" s="667"/>
      <c r="P1215" s="670" t="s">
        <v>1235</v>
      </c>
      <c r="Q1215" s="670"/>
      <c r="R1215" s="161"/>
      <c r="S1215" s="161"/>
      <c r="T1215" s="162">
        <f t="shared" si="378"/>
        <v>0</v>
      </c>
      <c r="U1215" s="162">
        <f t="shared" si="379"/>
        <v>0</v>
      </c>
      <c r="V1215" s="162">
        <f t="shared" si="380"/>
        <v>0</v>
      </c>
      <c r="W1215" s="162">
        <f t="shared" si="381"/>
        <v>0</v>
      </c>
      <c r="X1215" s="163">
        <f>IF(P1215="nio",0,IF(P1215&gt;0,VLOOKUP(I1215,'3-Productie normen'!A:N,VLOOKUP(P1215,'3-Productie normen'!Q:R,2,FALSE),FALSE)))</f>
        <v>0</v>
      </c>
      <c r="Y1215" s="163">
        <f t="shared" si="382"/>
        <v>0</v>
      </c>
      <c r="Z1215" s="163">
        <f t="shared" si="383"/>
        <v>0</v>
      </c>
      <c r="AA1215" s="163">
        <f t="shared" si="384"/>
        <v>0</v>
      </c>
      <c r="AB1215" s="164" t="str">
        <f>VLOOKUP(I1215,'3-Productie normen'!A:N,10,FALSE)</f>
        <v>nvt</v>
      </c>
      <c r="AC1215" s="164"/>
      <c r="AE1215" s="128">
        <f t="shared" si="385"/>
        <v>0</v>
      </c>
    </row>
    <row r="1216" spans="1:31" ht="14.1" customHeight="1">
      <c r="A1216" s="145">
        <v>1218</v>
      </c>
      <c r="B1216" s="662" t="s">
        <v>1245</v>
      </c>
      <c r="C1216" s="663"/>
      <c r="D1216" s="664"/>
      <c r="E1216" s="663"/>
      <c r="F1216" s="663" t="s">
        <v>1255</v>
      </c>
      <c r="G1216" s="662"/>
      <c r="H1216" s="662"/>
      <c r="I1216" s="665" t="s">
        <v>1256</v>
      </c>
      <c r="J1216" s="663" t="s">
        <v>1257</v>
      </c>
      <c r="K1216" s="666">
        <v>15</v>
      </c>
      <c r="L1216" s="483">
        <v>1</v>
      </c>
      <c r="M1216" s="483">
        <v>1</v>
      </c>
      <c r="N1216" s="667"/>
      <c r="O1216" s="667"/>
      <c r="P1216" s="670">
        <v>52</v>
      </c>
      <c r="Q1216" s="670"/>
      <c r="R1216" s="161"/>
      <c r="S1216" s="161"/>
      <c r="T1216" s="162" t="e">
        <f t="shared" si="378"/>
        <v>#DIV/0!</v>
      </c>
      <c r="U1216" s="162">
        <f t="shared" si="379"/>
        <v>0</v>
      </c>
      <c r="V1216" s="162">
        <f t="shared" si="380"/>
        <v>0</v>
      </c>
      <c r="W1216" s="162">
        <f t="shared" si="381"/>
        <v>0</v>
      </c>
      <c r="X1216" s="163">
        <f>IF(P1216="nio",0,IF(P1216&gt;0,VLOOKUP(I1216,'3-Productie normen'!A:N,VLOOKUP(P1216,'3-Productie normen'!Q:R,2,FALSE),FALSE)))</f>
        <v>0</v>
      </c>
      <c r="Y1216" s="163">
        <f t="shared" si="382"/>
        <v>0</v>
      </c>
      <c r="Z1216" s="163">
        <f t="shared" si="383"/>
        <v>0</v>
      </c>
      <c r="AA1216" s="163">
        <f t="shared" si="384"/>
        <v>0</v>
      </c>
      <c r="AB1216" s="164" t="str">
        <f>VLOOKUP(I1216,'3-Productie normen'!A:N,10,FALSE)</f>
        <v>V</v>
      </c>
      <c r="AC1216" s="164"/>
      <c r="AE1216" s="128">
        <f t="shared" si="385"/>
        <v>780</v>
      </c>
    </row>
    <row r="1217" spans="1:31" ht="14.1" customHeight="1">
      <c r="A1217" s="145">
        <v>1219</v>
      </c>
      <c r="B1217" s="662" t="s">
        <v>1245</v>
      </c>
      <c r="C1217" s="663">
        <v>0</v>
      </c>
      <c r="D1217" s="664" t="s">
        <v>742</v>
      </c>
      <c r="E1217" s="663" t="s">
        <v>806</v>
      </c>
      <c r="F1217" s="663" t="s">
        <v>307</v>
      </c>
      <c r="G1217" s="662">
        <v>2</v>
      </c>
      <c r="H1217" s="662" t="s">
        <v>807</v>
      </c>
      <c r="I1217" s="665" t="s">
        <v>105</v>
      </c>
      <c r="J1217" s="663" t="s">
        <v>529</v>
      </c>
      <c r="K1217" s="666">
        <v>11.13</v>
      </c>
      <c r="L1217" s="483">
        <v>1</v>
      </c>
      <c r="M1217" s="483">
        <v>1</v>
      </c>
      <c r="N1217" s="667"/>
      <c r="O1217" s="667"/>
      <c r="P1217" s="670">
        <v>156</v>
      </c>
      <c r="Q1217" s="670"/>
      <c r="R1217" s="161"/>
      <c r="S1217" s="161"/>
      <c r="T1217" s="162" t="e">
        <f t="shared" si="378"/>
        <v>#DIV/0!</v>
      </c>
      <c r="U1217" s="162">
        <f t="shared" si="379"/>
        <v>0</v>
      </c>
      <c r="V1217" s="162">
        <f t="shared" si="380"/>
        <v>0</v>
      </c>
      <c r="W1217" s="162">
        <f t="shared" si="381"/>
        <v>0</v>
      </c>
      <c r="X1217" s="163">
        <f>IF(P1217="nio",0,IF(P1217&gt;0,VLOOKUP(I1217,'3-Productie normen'!A:N,VLOOKUP(P1217,'3-Productie normen'!Q:R,2,FALSE),FALSE)))</f>
        <v>0</v>
      </c>
      <c r="Y1217" s="163">
        <f t="shared" si="382"/>
        <v>0</v>
      </c>
      <c r="Z1217" s="163">
        <f t="shared" si="383"/>
        <v>0</v>
      </c>
      <c r="AA1217" s="163">
        <f t="shared" si="384"/>
        <v>0</v>
      </c>
      <c r="AB1217" s="164" t="str">
        <f>VLOOKUP(I1217,'3-Productie normen'!A:N,10,FALSE)</f>
        <v>V</v>
      </c>
      <c r="AC1217" s="164"/>
      <c r="AE1217" s="128">
        <f t="shared" si="385"/>
        <v>1736.2800000000002</v>
      </c>
    </row>
    <row r="1218" spans="1:31" ht="14.1" customHeight="1">
      <c r="A1218" s="145">
        <v>1220</v>
      </c>
      <c r="B1218" s="662" t="s">
        <v>1245</v>
      </c>
      <c r="C1218" s="663">
        <v>0</v>
      </c>
      <c r="D1218" s="664" t="s">
        <v>710</v>
      </c>
      <c r="E1218" s="663" t="s">
        <v>806</v>
      </c>
      <c r="F1218" s="663" t="s">
        <v>307</v>
      </c>
      <c r="G1218" s="662">
        <v>2</v>
      </c>
      <c r="H1218" s="662" t="s">
        <v>807</v>
      </c>
      <c r="I1218" s="665" t="s">
        <v>105</v>
      </c>
      <c r="J1218" s="663" t="s">
        <v>674</v>
      </c>
      <c r="K1218" s="666">
        <v>93.06</v>
      </c>
      <c r="L1218" s="483">
        <v>1</v>
      </c>
      <c r="M1218" s="483">
        <v>1</v>
      </c>
      <c r="N1218" s="667"/>
      <c r="O1218" s="667"/>
      <c r="P1218" s="670">
        <v>156</v>
      </c>
      <c r="Q1218" s="670"/>
      <c r="R1218" s="161"/>
      <c r="S1218" s="161"/>
      <c r="T1218" s="162" t="e">
        <f t="shared" si="378"/>
        <v>#DIV/0!</v>
      </c>
      <c r="U1218" s="162">
        <f t="shared" si="379"/>
        <v>0</v>
      </c>
      <c r="V1218" s="162">
        <f t="shared" si="380"/>
        <v>0</v>
      </c>
      <c r="W1218" s="162">
        <f t="shared" si="381"/>
        <v>0</v>
      </c>
      <c r="X1218" s="163">
        <f>IF(P1218="nio",0,IF(P1218&gt;0,VLOOKUP(I1218,'3-Productie normen'!A:N,VLOOKUP(P1218,'3-Productie normen'!Q:R,2,FALSE),FALSE)))</f>
        <v>0</v>
      </c>
      <c r="Y1218" s="163">
        <f t="shared" si="382"/>
        <v>0</v>
      </c>
      <c r="Z1218" s="163">
        <f t="shared" si="383"/>
        <v>0</v>
      </c>
      <c r="AA1218" s="163">
        <f t="shared" si="384"/>
        <v>0</v>
      </c>
      <c r="AB1218" s="164" t="str">
        <f>VLOOKUP(I1218,'3-Productie normen'!A:N,10,FALSE)</f>
        <v>V</v>
      </c>
      <c r="AC1218" s="164"/>
      <c r="AE1218" s="128">
        <f t="shared" si="385"/>
        <v>14517.36</v>
      </c>
    </row>
    <row r="1219" spans="1:31" ht="14.1" customHeight="1">
      <c r="A1219" s="145">
        <v>1221</v>
      </c>
      <c r="B1219" s="662" t="s">
        <v>1245</v>
      </c>
      <c r="C1219" s="663">
        <v>0</v>
      </c>
      <c r="D1219" s="664" t="s">
        <v>762</v>
      </c>
      <c r="E1219" s="663" t="s">
        <v>806</v>
      </c>
      <c r="F1219" s="663" t="s">
        <v>822</v>
      </c>
      <c r="G1219" s="662">
        <v>2</v>
      </c>
      <c r="H1219" s="662" t="s">
        <v>807</v>
      </c>
      <c r="I1219" s="665" t="s">
        <v>17</v>
      </c>
      <c r="J1219" s="663" t="s">
        <v>823</v>
      </c>
      <c r="K1219" s="666">
        <v>2.77</v>
      </c>
      <c r="L1219" s="483">
        <v>1</v>
      </c>
      <c r="M1219" s="483">
        <v>1</v>
      </c>
      <c r="N1219" s="667"/>
      <c r="O1219" s="667"/>
      <c r="P1219" s="670">
        <v>255</v>
      </c>
      <c r="Q1219" s="670"/>
      <c r="R1219" s="161"/>
      <c r="S1219" s="161"/>
      <c r="T1219" s="162" t="e">
        <f t="shared" ref="T1219:T1284" si="386">IF(P1219="nio",0,IF(P1219&gt;0,P1219*K1219/X1219,0))*L1219</f>
        <v>#DIV/0!</v>
      </c>
      <c r="U1219" s="162">
        <f t="shared" ref="U1219:U1284" si="387">IF(Q1219&gt;0,Q1219*K1219/Y1219,0)*M1219</f>
        <v>0</v>
      </c>
      <c r="V1219" s="162">
        <f t="shared" ref="V1219:V1284" si="388">IF(R1219&gt;0,R1219*K1219/Z1219,0)*N1219</f>
        <v>0</v>
      </c>
      <c r="W1219" s="162">
        <f t="shared" ref="W1219:W1284" si="389">IF(S1219&gt;0,S1219*K1219/AA1219,0)*O1219</f>
        <v>0</v>
      </c>
      <c r="X1219" s="163">
        <f>IF(P1219="nio",0,IF(P1219&gt;0,VLOOKUP(I1219,'3-Productie normen'!A:N,VLOOKUP(P1219,'3-Productie normen'!Q:R,2,FALSE),FALSE)))</f>
        <v>0</v>
      </c>
      <c r="Y1219" s="163">
        <f t="shared" ref="Y1219:Y1284" si="390">IF(Q1219&gt;0,X1219*$Y$8,0)</f>
        <v>0</v>
      </c>
      <c r="Z1219" s="163">
        <f t="shared" ref="Z1219:Z1284" si="391">IF(R1219&gt;0,X1219*$Z$8,0)</f>
        <v>0</v>
      </c>
      <c r="AA1219" s="163">
        <f t="shared" ref="AA1219:AA1284" si="392">IF(S1219&gt;0,X1219*$AA$8,0)</f>
        <v>0</v>
      </c>
      <c r="AB1219" s="164" t="str">
        <f>VLOOKUP(I1219,'3-Productie normen'!A:N,10,FALSE)</f>
        <v>S</v>
      </c>
      <c r="AC1219" s="164"/>
      <c r="AE1219" s="128">
        <f t="shared" si="385"/>
        <v>706.35</v>
      </c>
    </row>
    <row r="1220" spans="1:31" ht="14.1" customHeight="1">
      <c r="A1220" s="145">
        <v>1222</v>
      </c>
      <c r="B1220" s="662" t="s">
        <v>1245</v>
      </c>
      <c r="C1220" s="663">
        <v>0</v>
      </c>
      <c r="D1220" s="664" t="s">
        <v>737</v>
      </c>
      <c r="E1220" s="663" t="s">
        <v>806</v>
      </c>
      <c r="F1220" s="663" t="s">
        <v>822</v>
      </c>
      <c r="G1220" s="662">
        <v>2</v>
      </c>
      <c r="H1220" s="662" t="s">
        <v>807</v>
      </c>
      <c r="I1220" s="665" t="s">
        <v>17</v>
      </c>
      <c r="J1220" s="663" t="s">
        <v>823</v>
      </c>
      <c r="K1220" s="666">
        <v>4.21</v>
      </c>
      <c r="L1220" s="483">
        <v>1</v>
      </c>
      <c r="M1220" s="483">
        <v>1</v>
      </c>
      <c r="N1220" s="667"/>
      <c r="O1220" s="667"/>
      <c r="P1220" s="670">
        <v>255</v>
      </c>
      <c r="Q1220" s="670"/>
      <c r="R1220" s="161"/>
      <c r="S1220" s="161"/>
      <c r="T1220" s="162" t="e">
        <f t="shared" si="386"/>
        <v>#DIV/0!</v>
      </c>
      <c r="U1220" s="162">
        <f t="shared" si="387"/>
        <v>0</v>
      </c>
      <c r="V1220" s="162">
        <f t="shared" si="388"/>
        <v>0</v>
      </c>
      <c r="W1220" s="162">
        <f t="shared" si="389"/>
        <v>0</v>
      </c>
      <c r="X1220" s="163">
        <f>IF(P1220="nio",0,IF(P1220&gt;0,VLOOKUP(I1220,'3-Productie normen'!A:N,VLOOKUP(P1220,'3-Productie normen'!Q:R,2,FALSE),FALSE)))</f>
        <v>0</v>
      </c>
      <c r="Y1220" s="163">
        <f t="shared" si="390"/>
        <v>0</v>
      </c>
      <c r="Z1220" s="163">
        <f t="shared" si="391"/>
        <v>0</v>
      </c>
      <c r="AA1220" s="163">
        <f t="shared" si="392"/>
        <v>0</v>
      </c>
      <c r="AB1220" s="164" t="str">
        <f>VLOOKUP(I1220,'3-Productie normen'!A:N,10,FALSE)</f>
        <v>S</v>
      </c>
      <c r="AC1220" s="164"/>
      <c r="AE1220" s="128">
        <f t="shared" ref="AE1220:AE1285" si="393">SUM(P1220:S1220)*K1220</f>
        <v>1073.55</v>
      </c>
    </row>
    <row r="1221" spans="1:31" ht="14.1" customHeight="1">
      <c r="A1221" s="145">
        <v>1223</v>
      </c>
      <c r="B1221" s="662" t="s">
        <v>1245</v>
      </c>
      <c r="C1221" s="663">
        <v>0</v>
      </c>
      <c r="D1221" s="664" t="s">
        <v>738</v>
      </c>
      <c r="E1221" s="663" t="s">
        <v>315</v>
      </c>
      <c r="F1221" s="663" t="s">
        <v>1019</v>
      </c>
      <c r="G1221" s="662">
        <v>2140861</v>
      </c>
      <c r="H1221" s="662" t="s">
        <v>1020</v>
      </c>
      <c r="I1221" s="665" t="s">
        <v>774</v>
      </c>
      <c r="J1221" s="663" t="s">
        <v>674</v>
      </c>
      <c r="K1221" s="666">
        <v>20.58</v>
      </c>
      <c r="L1221" s="483">
        <v>1</v>
      </c>
      <c r="M1221" s="483">
        <v>1</v>
      </c>
      <c r="N1221" s="667"/>
      <c r="O1221" s="667"/>
      <c r="P1221" s="670">
        <v>255</v>
      </c>
      <c r="Q1221" s="670"/>
      <c r="R1221" s="161"/>
      <c r="S1221" s="161"/>
      <c r="T1221" s="162" t="e">
        <f t="shared" si="386"/>
        <v>#DIV/0!</v>
      </c>
      <c r="U1221" s="162">
        <f t="shared" si="387"/>
        <v>0</v>
      </c>
      <c r="V1221" s="162">
        <f t="shared" si="388"/>
        <v>0</v>
      </c>
      <c r="W1221" s="162">
        <f t="shared" si="389"/>
        <v>0</v>
      </c>
      <c r="X1221" s="163">
        <f>IF(P1221="nio",0,IF(P1221&gt;0,VLOOKUP(I1221,'3-Productie normen'!A:N,VLOOKUP(P1221,'3-Productie normen'!Q:R,2,FALSE),FALSE)))</f>
        <v>0</v>
      </c>
      <c r="Y1221" s="163">
        <f t="shared" si="390"/>
        <v>0</v>
      </c>
      <c r="Z1221" s="163">
        <f t="shared" si="391"/>
        <v>0</v>
      </c>
      <c r="AA1221" s="163">
        <f t="shared" si="392"/>
        <v>0</v>
      </c>
      <c r="AB1221" s="164" t="str">
        <f>VLOOKUP(I1221,'3-Productie normen'!A:N,10,FALSE)</f>
        <v>B</v>
      </c>
      <c r="AC1221" s="164"/>
      <c r="AE1221" s="128">
        <f t="shared" si="393"/>
        <v>5247.9</v>
      </c>
    </row>
    <row r="1222" spans="1:31" ht="14.1" customHeight="1">
      <c r="A1222" s="145">
        <v>1224</v>
      </c>
      <c r="B1222" s="662" t="s">
        <v>1245</v>
      </c>
      <c r="C1222" s="663">
        <v>0</v>
      </c>
      <c r="D1222" s="664" t="s">
        <v>739</v>
      </c>
      <c r="E1222" s="663" t="s">
        <v>315</v>
      </c>
      <c r="F1222" s="663" t="s">
        <v>1019</v>
      </c>
      <c r="G1222" s="662">
        <v>2140861</v>
      </c>
      <c r="H1222" s="662" t="s">
        <v>1020</v>
      </c>
      <c r="I1222" s="665" t="s">
        <v>774</v>
      </c>
      <c r="J1222" s="663" t="s">
        <v>674</v>
      </c>
      <c r="K1222" s="666">
        <v>20.97</v>
      </c>
      <c r="L1222" s="483">
        <v>1</v>
      </c>
      <c r="M1222" s="483">
        <v>1</v>
      </c>
      <c r="N1222" s="667"/>
      <c r="O1222" s="667"/>
      <c r="P1222" s="670">
        <v>255</v>
      </c>
      <c r="Q1222" s="670"/>
      <c r="R1222" s="161"/>
      <c r="S1222" s="161"/>
      <c r="T1222" s="162" t="e">
        <f t="shared" si="386"/>
        <v>#DIV/0!</v>
      </c>
      <c r="U1222" s="162">
        <f t="shared" si="387"/>
        <v>0</v>
      </c>
      <c r="V1222" s="162">
        <f t="shared" si="388"/>
        <v>0</v>
      </c>
      <c r="W1222" s="162">
        <f t="shared" si="389"/>
        <v>0</v>
      </c>
      <c r="X1222" s="163">
        <f>IF(P1222="nio",0,IF(P1222&gt;0,VLOOKUP(I1222,'3-Productie normen'!A:N,VLOOKUP(P1222,'3-Productie normen'!Q:R,2,FALSE),FALSE)))</f>
        <v>0</v>
      </c>
      <c r="Y1222" s="163">
        <f t="shared" si="390"/>
        <v>0</v>
      </c>
      <c r="Z1222" s="163">
        <f t="shared" si="391"/>
        <v>0</v>
      </c>
      <c r="AA1222" s="163">
        <f t="shared" si="392"/>
        <v>0</v>
      </c>
      <c r="AB1222" s="164" t="str">
        <f>VLOOKUP(I1222,'3-Productie normen'!A:N,10,FALSE)</f>
        <v>B</v>
      </c>
      <c r="AC1222" s="164"/>
      <c r="AE1222" s="128">
        <f t="shared" si="393"/>
        <v>5347.3499999999995</v>
      </c>
    </row>
    <row r="1223" spans="1:31" ht="14.1" customHeight="1">
      <c r="A1223" s="145">
        <v>1225</v>
      </c>
      <c r="B1223" s="662" t="s">
        <v>1245</v>
      </c>
      <c r="C1223" s="663">
        <v>0</v>
      </c>
      <c r="D1223" s="664" t="s">
        <v>743</v>
      </c>
      <c r="E1223" s="663" t="s">
        <v>808</v>
      </c>
      <c r="F1223" s="663" t="s">
        <v>808</v>
      </c>
      <c r="G1223" s="662">
        <v>40531051</v>
      </c>
      <c r="H1223" s="662" t="s">
        <v>809</v>
      </c>
      <c r="I1223" s="665" t="s">
        <v>771</v>
      </c>
      <c r="J1223" s="663" t="s">
        <v>830</v>
      </c>
      <c r="K1223" s="666">
        <v>155.05000000000001</v>
      </c>
      <c r="L1223" s="483">
        <v>1</v>
      </c>
      <c r="M1223" s="483">
        <v>1</v>
      </c>
      <c r="N1223" s="667"/>
      <c r="O1223" s="667"/>
      <c r="P1223" s="670">
        <v>104</v>
      </c>
      <c r="Q1223" s="670"/>
      <c r="R1223" s="161"/>
      <c r="S1223" s="161"/>
      <c r="T1223" s="162" t="e">
        <f t="shared" si="386"/>
        <v>#DIV/0!</v>
      </c>
      <c r="U1223" s="162">
        <f t="shared" si="387"/>
        <v>0</v>
      </c>
      <c r="V1223" s="162">
        <f t="shared" si="388"/>
        <v>0</v>
      </c>
      <c r="W1223" s="162">
        <f t="shared" si="389"/>
        <v>0</v>
      </c>
      <c r="X1223" s="163">
        <f>IF(P1223="nio",0,IF(P1223&gt;0,VLOOKUP(I1223,'3-Productie normen'!A:N,VLOOKUP(P1223,'3-Productie normen'!Q:R,2,FALSE),FALSE)))</f>
        <v>0</v>
      </c>
      <c r="Y1223" s="163">
        <f t="shared" si="390"/>
        <v>0</v>
      </c>
      <c r="Z1223" s="163">
        <f t="shared" si="391"/>
        <v>0</v>
      </c>
      <c r="AA1223" s="163">
        <f t="shared" si="392"/>
        <v>0</v>
      </c>
      <c r="AB1223" s="164" t="str">
        <f>VLOOKUP(I1223,'3-Productie normen'!A:N,10,FALSE)</f>
        <v>SP</v>
      </c>
      <c r="AC1223" s="164"/>
      <c r="AE1223" s="128">
        <f t="shared" si="393"/>
        <v>16125.2</v>
      </c>
    </row>
    <row r="1224" spans="1:31" ht="14.1" customHeight="1">
      <c r="A1224" s="145">
        <v>1226</v>
      </c>
      <c r="B1224" s="662" t="s">
        <v>1245</v>
      </c>
      <c r="C1224" s="663">
        <v>0</v>
      </c>
      <c r="D1224" s="664" t="s">
        <v>708</v>
      </c>
      <c r="E1224" s="663" t="s">
        <v>808</v>
      </c>
      <c r="F1224" s="663" t="s">
        <v>808</v>
      </c>
      <c r="G1224" s="662">
        <v>40531051</v>
      </c>
      <c r="H1224" s="662" t="s">
        <v>809</v>
      </c>
      <c r="I1224" s="167" t="s">
        <v>810</v>
      </c>
      <c r="J1224" s="663" t="s">
        <v>830</v>
      </c>
      <c r="K1224" s="666">
        <v>6.35</v>
      </c>
      <c r="L1224" s="483">
        <v>1</v>
      </c>
      <c r="M1224" s="483">
        <v>1</v>
      </c>
      <c r="N1224" s="667"/>
      <c r="O1224" s="667"/>
      <c r="P1224" s="670" t="s">
        <v>1235</v>
      </c>
      <c r="Q1224" s="670"/>
      <c r="R1224" s="161"/>
      <c r="S1224" s="161"/>
      <c r="T1224" s="162">
        <f t="shared" si="386"/>
        <v>0</v>
      </c>
      <c r="U1224" s="162">
        <f t="shared" si="387"/>
        <v>0</v>
      </c>
      <c r="V1224" s="162">
        <f t="shared" si="388"/>
        <v>0</v>
      </c>
      <c r="W1224" s="162">
        <f t="shared" si="389"/>
        <v>0</v>
      </c>
      <c r="X1224" s="163">
        <f>IF(P1224="nio",0,IF(P1224&gt;0,VLOOKUP(I1224,'3-Productie normen'!A:N,VLOOKUP(P1224,'3-Productie normen'!Q:R,2,FALSE),FALSE)))</f>
        <v>0</v>
      </c>
      <c r="Y1224" s="163">
        <f t="shared" si="390"/>
        <v>0</v>
      </c>
      <c r="Z1224" s="163">
        <f t="shared" si="391"/>
        <v>0</v>
      </c>
      <c r="AA1224" s="163">
        <f t="shared" si="392"/>
        <v>0</v>
      </c>
      <c r="AB1224" s="164" t="str">
        <f>VLOOKUP(I1224,'3-Productie normen'!A:N,10,FALSE)</f>
        <v>nvt</v>
      </c>
      <c r="AC1224" s="164"/>
      <c r="AE1224" s="128">
        <f t="shared" si="393"/>
        <v>0</v>
      </c>
    </row>
    <row r="1225" spans="1:31" ht="14.1" customHeight="1">
      <c r="A1225" s="145">
        <v>1227</v>
      </c>
      <c r="B1225" s="662" t="s">
        <v>1245</v>
      </c>
      <c r="C1225" s="663">
        <v>0</v>
      </c>
      <c r="D1225" s="664" t="s">
        <v>1142</v>
      </c>
      <c r="E1225" s="663" t="s">
        <v>808</v>
      </c>
      <c r="F1225" s="663" t="s">
        <v>808</v>
      </c>
      <c r="G1225" s="662">
        <v>40531051</v>
      </c>
      <c r="H1225" s="662" t="s">
        <v>809</v>
      </c>
      <c r="I1225" s="665" t="s">
        <v>771</v>
      </c>
      <c r="J1225" s="663"/>
      <c r="K1225" s="666">
        <v>15.78</v>
      </c>
      <c r="L1225" s="483">
        <v>1</v>
      </c>
      <c r="M1225" s="483">
        <v>1</v>
      </c>
      <c r="N1225" s="667"/>
      <c r="O1225" s="667"/>
      <c r="P1225" s="670">
        <v>104</v>
      </c>
      <c r="Q1225" s="670"/>
      <c r="R1225" s="161"/>
      <c r="S1225" s="161"/>
      <c r="T1225" s="162" t="e">
        <f t="shared" si="386"/>
        <v>#DIV/0!</v>
      </c>
      <c r="U1225" s="162">
        <f t="shared" si="387"/>
        <v>0</v>
      </c>
      <c r="V1225" s="162">
        <f t="shared" si="388"/>
        <v>0</v>
      </c>
      <c r="W1225" s="162">
        <f t="shared" si="389"/>
        <v>0</v>
      </c>
      <c r="X1225" s="163">
        <f>IF(P1225="nio",0,IF(P1225&gt;0,VLOOKUP(I1225,'3-Productie normen'!A:N,VLOOKUP(P1225,'3-Productie normen'!Q:R,2,FALSE),FALSE)))</f>
        <v>0</v>
      </c>
      <c r="Y1225" s="163">
        <f t="shared" si="390"/>
        <v>0</v>
      </c>
      <c r="Z1225" s="163">
        <f t="shared" si="391"/>
        <v>0</v>
      </c>
      <c r="AA1225" s="163">
        <f t="shared" si="392"/>
        <v>0</v>
      </c>
      <c r="AB1225" s="164" t="str">
        <f>VLOOKUP(I1225,'3-Productie normen'!A:N,10,FALSE)</f>
        <v>SP</v>
      </c>
      <c r="AC1225" s="164"/>
      <c r="AE1225" s="128">
        <f t="shared" si="393"/>
        <v>1641.12</v>
      </c>
    </row>
    <row r="1226" spans="1:31" ht="14.1" customHeight="1">
      <c r="A1226" s="145">
        <v>1228</v>
      </c>
      <c r="B1226" s="662" t="s">
        <v>1245</v>
      </c>
      <c r="C1226" s="663">
        <v>0</v>
      </c>
      <c r="D1226" s="664" t="s">
        <v>1018</v>
      </c>
      <c r="E1226" s="663" t="s">
        <v>808</v>
      </c>
      <c r="F1226" s="663" t="s">
        <v>808</v>
      </c>
      <c r="G1226" s="662">
        <v>40531051</v>
      </c>
      <c r="H1226" s="662" t="s">
        <v>809</v>
      </c>
      <c r="I1226" s="167" t="s">
        <v>810</v>
      </c>
      <c r="J1226" s="663" t="s">
        <v>1007</v>
      </c>
      <c r="K1226" s="666">
        <v>51.79</v>
      </c>
      <c r="L1226" s="483">
        <v>1</v>
      </c>
      <c r="M1226" s="483">
        <v>1</v>
      </c>
      <c r="N1226" s="667"/>
      <c r="O1226" s="667"/>
      <c r="P1226" s="670" t="s">
        <v>1235</v>
      </c>
      <c r="Q1226" s="670"/>
      <c r="R1226" s="161"/>
      <c r="S1226" s="161"/>
      <c r="T1226" s="162">
        <f t="shared" si="386"/>
        <v>0</v>
      </c>
      <c r="U1226" s="162">
        <f t="shared" si="387"/>
        <v>0</v>
      </c>
      <c r="V1226" s="162">
        <f t="shared" si="388"/>
        <v>0</v>
      </c>
      <c r="W1226" s="162">
        <f t="shared" si="389"/>
        <v>0</v>
      </c>
      <c r="X1226" s="163">
        <f>IF(P1226="nio",0,IF(P1226&gt;0,VLOOKUP(I1226,'3-Productie normen'!A:N,VLOOKUP(P1226,'3-Productie normen'!Q:R,2,FALSE),FALSE)))</f>
        <v>0</v>
      </c>
      <c r="Y1226" s="163">
        <f t="shared" si="390"/>
        <v>0</v>
      </c>
      <c r="Z1226" s="163">
        <f t="shared" si="391"/>
        <v>0</v>
      </c>
      <c r="AA1226" s="163">
        <f t="shared" si="392"/>
        <v>0</v>
      </c>
      <c r="AB1226" s="164" t="str">
        <f>VLOOKUP(I1226,'3-Productie normen'!A:N,10,FALSE)</f>
        <v>nvt</v>
      </c>
      <c r="AC1226" s="164"/>
      <c r="AE1226" s="128">
        <f t="shared" si="393"/>
        <v>0</v>
      </c>
    </row>
    <row r="1227" spans="1:31" ht="14.1" customHeight="1">
      <c r="A1227" s="145">
        <v>1229</v>
      </c>
      <c r="B1227" s="662" t="s">
        <v>1245</v>
      </c>
      <c r="C1227" s="663">
        <v>0</v>
      </c>
      <c r="D1227" s="664" t="s">
        <v>732</v>
      </c>
      <c r="E1227" s="663" t="s">
        <v>808</v>
      </c>
      <c r="F1227" s="663" t="s">
        <v>808</v>
      </c>
      <c r="G1227" s="662">
        <v>40531051</v>
      </c>
      <c r="H1227" s="662" t="s">
        <v>809</v>
      </c>
      <c r="I1227" s="665" t="s">
        <v>771</v>
      </c>
      <c r="J1227" s="663" t="s">
        <v>830</v>
      </c>
      <c r="K1227" s="666">
        <v>23.83</v>
      </c>
      <c r="L1227" s="483">
        <v>1</v>
      </c>
      <c r="M1227" s="483">
        <v>1</v>
      </c>
      <c r="N1227" s="667"/>
      <c r="O1227" s="667"/>
      <c r="P1227" s="670">
        <v>104</v>
      </c>
      <c r="Q1227" s="670"/>
      <c r="R1227" s="161"/>
      <c r="S1227" s="161"/>
      <c r="T1227" s="162" t="e">
        <f t="shared" si="386"/>
        <v>#DIV/0!</v>
      </c>
      <c r="U1227" s="162">
        <f t="shared" si="387"/>
        <v>0</v>
      </c>
      <c r="V1227" s="162">
        <f t="shared" si="388"/>
        <v>0</v>
      </c>
      <c r="W1227" s="162">
        <f t="shared" si="389"/>
        <v>0</v>
      </c>
      <c r="X1227" s="163">
        <f>IF(P1227="nio",0,IF(P1227&gt;0,VLOOKUP(I1227,'3-Productie normen'!A:N,VLOOKUP(P1227,'3-Productie normen'!Q:R,2,FALSE),FALSE)))</f>
        <v>0</v>
      </c>
      <c r="Y1227" s="163">
        <f t="shared" si="390"/>
        <v>0</v>
      </c>
      <c r="Z1227" s="163">
        <f t="shared" si="391"/>
        <v>0</v>
      </c>
      <c r="AA1227" s="163">
        <f t="shared" si="392"/>
        <v>0</v>
      </c>
      <c r="AB1227" s="164" t="str">
        <f>VLOOKUP(I1227,'3-Productie normen'!A:N,10,FALSE)</f>
        <v>SP</v>
      </c>
      <c r="AC1227" s="164"/>
      <c r="AE1227" s="128">
        <f t="shared" si="393"/>
        <v>2478.3199999999997</v>
      </c>
    </row>
    <row r="1228" spans="1:31" ht="14.1" customHeight="1">
      <c r="A1228" s="145">
        <v>1230</v>
      </c>
      <c r="B1228" s="662" t="s">
        <v>1245</v>
      </c>
      <c r="C1228" s="663">
        <v>0</v>
      </c>
      <c r="D1228" s="664" t="s">
        <v>1196</v>
      </c>
      <c r="E1228" s="663" t="s">
        <v>808</v>
      </c>
      <c r="F1228" s="663" t="s">
        <v>808</v>
      </c>
      <c r="G1228" s="662">
        <v>40531051</v>
      </c>
      <c r="H1228" s="662" t="s">
        <v>809</v>
      </c>
      <c r="I1228" s="665" t="s">
        <v>771</v>
      </c>
      <c r="J1228" s="663" t="s">
        <v>830</v>
      </c>
      <c r="K1228" s="666">
        <v>111.12</v>
      </c>
      <c r="L1228" s="483">
        <v>1</v>
      </c>
      <c r="M1228" s="483">
        <v>1</v>
      </c>
      <c r="N1228" s="667"/>
      <c r="O1228" s="667"/>
      <c r="P1228" s="670">
        <v>104</v>
      </c>
      <c r="Q1228" s="670"/>
      <c r="R1228" s="161"/>
      <c r="S1228" s="161"/>
      <c r="T1228" s="162" t="e">
        <f t="shared" si="386"/>
        <v>#DIV/0!</v>
      </c>
      <c r="U1228" s="162">
        <f t="shared" si="387"/>
        <v>0</v>
      </c>
      <c r="V1228" s="162">
        <f t="shared" si="388"/>
        <v>0</v>
      </c>
      <c r="W1228" s="162">
        <f t="shared" si="389"/>
        <v>0</v>
      </c>
      <c r="X1228" s="163">
        <f>IF(P1228="nio",0,IF(P1228&gt;0,VLOOKUP(I1228,'3-Productie normen'!A:N,VLOOKUP(P1228,'3-Productie normen'!Q:R,2,FALSE),FALSE)))</f>
        <v>0</v>
      </c>
      <c r="Y1228" s="163">
        <f t="shared" si="390"/>
        <v>0</v>
      </c>
      <c r="Z1228" s="163">
        <f t="shared" si="391"/>
        <v>0</v>
      </c>
      <c r="AA1228" s="163">
        <f t="shared" si="392"/>
        <v>0</v>
      </c>
      <c r="AB1228" s="164" t="str">
        <f>VLOOKUP(I1228,'3-Productie normen'!A:N,10,FALSE)</f>
        <v>SP</v>
      </c>
      <c r="AC1228" s="164"/>
      <c r="AE1228" s="128">
        <f t="shared" si="393"/>
        <v>11556.48</v>
      </c>
    </row>
    <row r="1229" spans="1:31" ht="14.1" customHeight="1">
      <c r="A1229" s="145">
        <v>1231</v>
      </c>
      <c r="B1229" s="662" t="s">
        <v>1245</v>
      </c>
      <c r="C1229" s="663">
        <v>0</v>
      </c>
      <c r="D1229" s="664" t="s">
        <v>857</v>
      </c>
      <c r="E1229" s="663" t="s">
        <v>808</v>
      </c>
      <c r="F1229" s="663" t="s">
        <v>808</v>
      </c>
      <c r="G1229" s="662">
        <v>40531051</v>
      </c>
      <c r="H1229" s="662" t="s">
        <v>809</v>
      </c>
      <c r="I1229" s="665" t="s">
        <v>771</v>
      </c>
      <c r="J1229" s="663" t="s">
        <v>830</v>
      </c>
      <c r="K1229" s="666">
        <v>85.58</v>
      </c>
      <c r="L1229" s="483">
        <v>1</v>
      </c>
      <c r="M1229" s="483">
        <v>1</v>
      </c>
      <c r="N1229" s="667"/>
      <c r="O1229" s="667"/>
      <c r="P1229" s="670">
        <v>104</v>
      </c>
      <c r="Q1229" s="670"/>
      <c r="R1229" s="161"/>
      <c r="S1229" s="161"/>
      <c r="T1229" s="162" t="e">
        <f t="shared" si="386"/>
        <v>#DIV/0!</v>
      </c>
      <c r="U1229" s="162">
        <f t="shared" si="387"/>
        <v>0</v>
      </c>
      <c r="V1229" s="162">
        <f t="shared" si="388"/>
        <v>0</v>
      </c>
      <c r="W1229" s="162">
        <f t="shared" si="389"/>
        <v>0</v>
      </c>
      <c r="X1229" s="163">
        <f>IF(P1229="nio",0,IF(P1229&gt;0,VLOOKUP(I1229,'3-Productie normen'!A:N,VLOOKUP(P1229,'3-Productie normen'!Q:R,2,FALSE),FALSE)))</f>
        <v>0</v>
      </c>
      <c r="Y1229" s="163">
        <f t="shared" si="390"/>
        <v>0</v>
      </c>
      <c r="Z1229" s="163">
        <f t="shared" si="391"/>
        <v>0</v>
      </c>
      <c r="AA1229" s="163">
        <f t="shared" si="392"/>
        <v>0</v>
      </c>
      <c r="AB1229" s="164" t="str">
        <f>VLOOKUP(I1229,'3-Productie normen'!A:N,10,FALSE)</f>
        <v>SP</v>
      </c>
      <c r="AC1229" s="164"/>
      <c r="AE1229" s="128">
        <f t="shared" si="393"/>
        <v>8900.32</v>
      </c>
    </row>
    <row r="1230" spans="1:31" ht="14.1" customHeight="1">
      <c r="A1230" s="145">
        <v>1232</v>
      </c>
      <c r="B1230" s="662" t="s">
        <v>1245</v>
      </c>
      <c r="C1230" s="663">
        <v>0</v>
      </c>
      <c r="D1230" s="664" t="s">
        <v>859</v>
      </c>
      <c r="E1230" s="663" t="s">
        <v>808</v>
      </c>
      <c r="F1230" s="663" t="s">
        <v>808</v>
      </c>
      <c r="G1230" s="662">
        <v>40531051</v>
      </c>
      <c r="H1230" s="662" t="s">
        <v>809</v>
      </c>
      <c r="I1230" s="665" t="s">
        <v>771</v>
      </c>
      <c r="J1230" s="663" t="s">
        <v>830</v>
      </c>
      <c r="K1230" s="666">
        <v>159.16999999999999</v>
      </c>
      <c r="L1230" s="483">
        <v>1</v>
      </c>
      <c r="M1230" s="483">
        <v>1</v>
      </c>
      <c r="N1230" s="667"/>
      <c r="O1230" s="667"/>
      <c r="P1230" s="670">
        <v>104</v>
      </c>
      <c r="Q1230" s="670"/>
      <c r="R1230" s="161"/>
      <c r="S1230" s="161"/>
      <c r="T1230" s="162" t="e">
        <f t="shared" si="386"/>
        <v>#DIV/0!</v>
      </c>
      <c r="U1230" s="162">
        <f t="shared" si="387"/>
        <v>0</v>
      </c>
      <c r="V1230" s="162">
        <f t="shared" si="388"/>
        <v>0</v>
      </c>
      <c r="W1230" s="162">
        <f t="shared" si="389"/>
        <v>0</v>
      </c>
      <c r="X1230" s="163">
        <f>IF(P1230="nio",0,IF(P1230&gt;0,VLOOKUP(I1230,'3-Productie normen'!A:N,VLOOKUP(P1230,'3-Productie normen'!Q:R,2,FALSE),FALSE)))</f>
        <v>0</v>
      </c>
      <c r="Y1230" s="163">
        <f t="shared" si="390"/>
        <v>0</v>
      </c>
      <c r="Z1230" s="163">
        <f t="shared" si="391"/>
        <v>0</v>
      </c>
      <c r="AA1230" s="163">
        <f t="shared" si="392"/>
        <v>0</v>
      </c>
      <c r="AB1230" s="164" t="str">
        <f>VLOOKUP(I1230,'3-Productie normen'!A:N,10,FALSE)</f>
        <v>SP</v>
      </c>
      <c r="AC1230" s="164"/>
      <c r="AE1230" s="128">
        <f t="shared" si="393"/>
        <v>16553.68</v>
      </c>
    </row>
    <row r="1231" spans="1:31" ht="14.1" customHeight="1">
      <c r="A1231" s="145">
        <v>1233</v>
      </c>
      <c r="B1231" s="662" t="s">
        <v>1245</v>
      </c>
      <c r="C1231" s="663">
        <v>0</v>
      </c>
      <c r="D1231" s="664" t="s">
        <v>1197</v>
      </c>
      <c r="E1231" s="663" t="s">
        <v>826</v>
      </c>
      <c r="F1231" s="663" t="s">
        <v>873</v>
      </c>
      <c r="G1231" s="662">
        <v>1</v>
      </c>
      <c r="H1231" s="662" t="s">
        <v>828</v>
      </c>
      <c r="I1231" s="665" t="s">
        <v>1236</v>
      </c>
      <c r="J1231" s="663" t="s">
        <v>1007</v>
      </c>
      <c r="K1231" s="666">
        <v>7.52</v>
      </c>
      <c r="L1231" s="483">
        <v>1</v>
      </c>
      <c r="M1231" s="483">
        <v>1</v>
      </c>
      <c r="N1231" s="667"/>
      <c r="O1231" s="667"/>
      <c r="P1231" s="670" t="s">
        <v>1235</v>
      </c>
      <c r="Q1231" s="670"/>
      <c r="R1231" s="161"/>
      <c r="S1231" s="161"/>
      <c r="T1231" s="162">
        <f t="shared" si="386"/>
        <v>0</v>
      </c>
      <c r="U1231" s="162">
        <f t="shared" si="387"/>
        <v>0</v>
      </c>
      <c r="V1231" s="162">
        <f t="shared" si="388"/>
        <v>0</v>
      </c>
      <c r="W1231" s="162">
        <f t="shared" si="389"/>
        <v>0</v>
      </c>
      <c r="X1231" s="163">
        <f>IF(P1231="nio",0,IF(P1231&gt;0,VLOOKUP(I1231,'3-Productie normen'!A:N,VLOOKUP(P1231,'3-Productie normen'!Q:R,2,FALSE),FALSE)))</f>
        <v>0</v>
      </c>
      <c r="Y1231" s="163">
        <f t="shared" si="390"/>
        <v>0</v>
      </c>
      <c r="Z1231" s="163">
        <f t="shared" si="391"/>
        <v>0</v>
      </c>
      <c r="AA1231" s="163">
        <f t="shared" si="392"/>
        <v>0</v>
      </c>
      <c r="AB1231" s="164" t="str">
        <f>VLOOKUP(I1231,'3-Productie normen'!A:N,10,FALSE)</f>
        <v>nvt</v>
      </c>
      <c r="AC1231" s="164"/>
      <c r="AE1231" s="128">
        <f t="shared" si="393"/>
        <v>0</v>
      </c>
    </row>
    <row r="1232" spans="1:31" ht="14.1" customHeight="1">
      <c r="A1232" s="145">
        <v>1234</v>
      </c>
      <c r="B1232" s="662" t="s">
        <v>1245</v>
      </c>
      <c r="C1232" s="663">
        <v>0</v>
      </c>
      <c r="D1232" s="664" t="s">
        <v>1198</v>
      </c>
      <c r="E1232" s="663" t="s">
        <v>826</v>
      </c>
      <c r="F1232" s="663" t="s">
        <v>873</v>
      </c>
      <c r="G1232" s="662">
        <v>1</v>
      </c>
      <c r="H1232" s="662" t="s">
        <v>828</v>
      </c>
      <c r="I1232" s="665" t="s">
        <v>1236</v>
      </c>
      <c r="J1232" s="663" t="s">
        <v>1199</v>
      </c>
      <c r="K1232" s="666">
        <v>2.64</v>
      </c>
      <c r="L1232" s="483">
        <v>1</v>
      </c>
      <c r="M1232" s="483">
        <v>1</v>
      </c>
      <c r="N1232" s="667"/>
      <c r="O1232" s="667"/>
      <c r="P1232" s="670" t="s">
        <v>1235</v>
      </c>
      <c r="Q1232" s="670"/>
      <c r="R1232" s="161"/>
      <c r="S1232" s="161"/>
      <c r="T1232" s="162">
        <f t="shared" si="386"/>
        <v>0</v>
      </c>
      <c r="U1232" s="162">
        <f t="shared" si="387"/>
        <v>0</v>
      </c>
      <c r="V1232" s="162">
        <f t="shared" si="388"/>
        <v>0</v>
      </c>
      <c r="W1232" s="162">
        <f t="shared" si="389"/>
        <v>0</v>
      </c>
      <c r="X1232" s="163">
        <f>IF(P1232="nio",0,IF(P1232&gt;0,VLOOKUP(I1232,'3-Productie normen'!A:N,VLOOKUP(P1232,'3-Productie normen'!Q:R,2,FALSE),FALSE)))</f>
        <v>0</v>
      </c>
      <c r="Y1232" s="163">
        <f t="shared" si="390"/>
        <v>0</v>
      </c>
      <c r="Z1232" s="163">
        <f t="shared" si="391"/>
        <v>0</v>
      </c>
      <c r="AA1232" s="163">
        <f t="shared" si="392"/>
        <v>0</v>
      </c>
      <c r="AB1232" s="164" t="str">
        <f>VLOOKUP(I1232,'3-Productie normen'!A:N,10,FALSE)</f>
        <v>nvt</v>
      </c>
      <c r="AC1232" s="164"/>
      <c r="AE1232" s="128">
        <f t="shared" si="393"/>
        <v>0</v>
      </c>
    </row>
    <row r="1233" spans="1:31" s="165" customFormat="1" ht="14.1" customHeight="1">
      <c r="A1233" s="145">
        <v>1235</v>
      </c>
      <c r="B1233" s="662" t="s">
        <v>1245</v>
      </c>
      <c r="C1233" s="625">
        <v>1</v>
      </c>
      <c r="D1233" s="536" t="s">
        <v>719</v>
      </c>
      <c r="E1233" s="159" t="s">
        <v>806</v>
      </c>
      <c r="F1233" s="159" t="s">
        <v>307</v>
      </c>
      <c r="G1233" s="159">
        <v>2</v>
      </c>
      <c r="H1233" s="159" t="s">
        <v>807</v>
      </c>
      <c r="I1233" s="159" t="s">
        <v>105</v>
      </c>
      <c r="J1233" s="160" t="s">
        <v>674</v>
      </c>
      <c r="K1233" s="545">
        <v>113.89</v>
      </c>
      <c r="L1233" s="483">
        <v>1</v>
      </c>
      <c r="M1233" s="483">
        <v>1</v>
      </c>
      <c r="N1233" s="483"/>
      <c r="O1233" s="483"/>
      <c r="P1233" s="670">
        <v>156</v>
      </c>
      <c r="Q1233" s="670"/>
      <c r="R1233" s="161"/>
      <c r="S1233" s="161"/>
      <c r="T1233" s="162" t="e">
        <f t="shared" si="386"/>
        <v>#DIV/0!</v>
      </c>
      <c r="U1233" s="162">
        <f t="shared" si="387"/>
        <v>0</v>
      </c>
      <c r="V1233" s="162">
        <f t="shared" si="388"/>
        <v>0</v>
      </c>
      <c r="W1233" s="162">
        <f t="shared" si="389"/>
        <v>0</v>
      </c>
      <c r="X1233" s="163">
        <f>IF(P1233="nio",0,IF(P1233&gt;0,VLOOKUP(I1233,'3-Productie normen'!A:N,VLOOKUP(P1233,'3-Productie normen'!Q:R,2,FALSE),FALSE)))</f>
        <v>0</v>
      </c>
      <c r="Y1233" s="163">
        <f t="shared" si="390"/>
        <v>0</v>
      </c>
      <c r="Z1233" s="163">
        <f t="shared" si="391"/>
        <v>0</v>
      </c>
      <c r="AA1233" s="163">
        <f t="shared" si="392"/>
        <v>0</v>
      </c>
      <c r="AB1233" s="164" t="str">
        <f>VLOOKUP(I1233,'3-Productie normen'!A:N,10,FALSE)</f>
        <v>V</v>
      </c>
      <c r="AC1233" s="164"/>
      <c r="AD1233" s="4"/>
      <c r="AE1233" s="128">
        <f>SUM(P1233:S1233)*K1233</f>
        <v>17766.84</v>
      </c>
    </row>
    <row r="1234" spans="1:31" ht="14.1" customHeight="1">
      <c r="A1234" s="145">
        <v>1236</v>
      </c>
      <c r="B1234" s="662" t="s">
        <v>1245</v>
      </c>
      <c r="C1234" s="663">
        <v>1</v>
      </c>
      <c r="D1234" s="664" t="s">
        <v>884</v>
      </c>
      <c r="E1234" s="663" t="s">
        <v>808</v>
      </c>
      <c r="F1234" s="663" t="s">
        <v>808</v>
      </c>
      <c r="G1234" s="662">
        <v>40531051</v>
      </c>
      <c r="H1234" s="662" t="s">
        <v>809</v>
      </c>
      <c r="I1234" s="665" t="s">
        <v>771</v>
      </c>
      <c r="J1234" s="663" t="s">
        <v>830</v>
      </c>
      <c r="K1234" s="666">
        <v>103.83</v>
      </c>
      <c r="L1234" s="483">
        <v>1</v>
      </c>
      <c r="M1234" s="483">
        <v>1</v>
      </c>
      <c r="N1234" s="667"/>
      <c r="O1234" s="667"/>
      <c r="P1234" s="670">
        <v>104</v>
      </c>
      <c r="Q1234" s="670"/>
      <c r="R1234" s="161"/>
      <c r="S1234" s="161"/>
      <c r="T1234" s="162" t="e">
        <f t="shared" si="386"/>
        <v>#DIV/0!</v>
      </c>
      <c r="U1234" s="162">
        <f t="shared" si="387"/>
        <v>0</v>
      </c>
      <c r="V1234" s="162">
        <f t="shared" si="388"/>
        <v>0</v>
      </c>
      <c r="W1234" s="162">
        <f t="shared" si="389"/>
        <v>0</v>
      </c>
      <c r="X1234" s="163">
        <f>IF(P1234="nio",0,IF(P1234&gt;0,VLOOKUP(I1234,'3-Productie normen'!A:N,VLOOKUP(P1234,'3-Productie normen'!Q:R,2,FALSE),FALSE)))</f>
        <v>0</v>
      </c>
      <c r="Y1234" s="163">
        <f t="shared" si="390"/>
        <v>0</v>
      </c>
      <c r="Z1234" s="163">
        <f t="shared" si="391"/>
        <v>0</v>
      </c>
      <c r="AA1234" s="163">
        <f t="shared" si="392"/>
        <v>0</v>
      </c>
      <c r="AB1234" s="164" t="str">
        <f>VLOOKUP(I1234,'3-Productie normen'!A:N,10,FALSE)</f>
        <v>SP</v>
      </c>
      <c r="AC1234" s="164"/>
      <c r="AE1234" s="128">
        <f t="shared" si="393"/>
        <v>10798.32</v>
      </c>
    </row>
    <row r="1235" spans="1:31" ht="14.1" customHeight="1">
      <c r="A1235" s="145">
        <v>1237</v>
      </c>
      <c r="B1235" s="662" t="s">
        <v>1245</v>
      </c>
      <c r="C1235" s="663">
        <v>1</v>
      </c>
      <c r="D1235" s="664" t="s">
        <v>1150</v>
      </c>
      <c r="E1235" s="663" t="s">
        <v>808</v>
      </c>
      <c r="F1235" s="663" t="s">
        <v>808</v>
      </c>
      <c r="G1235" s="662">
        <v>40531051</v>
      </c>
      <c r="H1235" s="662" t="s">
        <v>809</v>
      </c>
      <c r="I1235" s="167" t="s">
        <v>810</v>
      </c>
      <c r="J1235" s="663" t="s">
        <v>830</v>
      </c>
      <c r="K1235" s="666">
        <v>46.82</v>
      </c>
      <c r="L1235" s="483">
        <v>1</v>
      </c>
      <c r="M1235" s="483">
        <v>1</v>
      </c>
      <c r="N1235" s="667"/>
      <c r="O1235" s="667"/>
      <c r="P1235" s="670" t="s">
        <v>1235</v>
      </c>
      <c r="Q1235" s="670"/>
      <c r="R1235" s="161"/>
      <c r="S1235" s="161"/>
      <c r="T1235" s="162">
        <f t="shared" si="386"/>
        <v>0</v>
      </c>
      <c r="U1235" s="162">
        <f t="shared" si="387"/>
        <v>0</v>
      </c>
      <c r="V1235" s="162">
        <f t="shared" si="388"/>
        <v>0</v>
      </c>
      <c r="W1235" s="162">
        <f t="shared" si="389"/>
        <v>0</v>
      </c>
      <c r="X1235" s="163">
        <f>IF(P1235="nio",0,IF(P1235&gt;0,VLOOKUP(I1235,'3-Productie normen'!A:N,VLOOKUP(P1235,'3-Productie normen'!Q:R,2,FALSE),FALSE)))</f>
        <v>0</v>
      </c>
      <c r="Y1235" s="163">
        <f t="shared" si="390"/>
        <v>0</v>
      </c>
      <c r="Z1235" s="163">
        <f t="shared" si="391"/>
        <v>0</v>
      </c>
      <c r="AA1235" s="163">
        <f t="shared" si="392"/>
        <v>0</v>
      </c>
      <c r="AB1235" s="164" t="str">
        <f>VLOOKUP(I1235,'3-Productie normen'!A:N,10,FALSE)</f>
        <v>nvt</v>
      </c>
      <c r="AC1235" s="164"/>
      <c r="AE1235" s="128">
        <f t="shared" si="393"/>
        <v>0</v>
      </c>
    </row>
    <row r="1236" spans="1:31" ht="14.1" customHeight="1">
      <c r="A1236" s="145">
        <v>1238</v>
      </c>
      <c r="B1236" s="662" t="s">
        <v>1245</v>
      </c>
      <c r="C1236" s="663">
        <v>1</v>
      </c>
      <c r="D1236" s="664" t="s">
        <v>1046</v>
      </c>
      <c r="E1236" s="663" t="s">
        <v>808</v>
      </c>
      <c r="F1236" s="663" t="s">
        <v>808</v>
      </c>
      <c r="G1236" s="662">
        <v>40531051</v>
      </c>
      <c r="H1236" s="662" t="s">
        <v>809</v>
      </c>
      <c r="I1236" s="665" t="s">
        <v>771</v>
      </c>
      <c r="J1236" s="663" t="s">
        <v>830</v>
      </c>
      <c r="K1236" s="666">
        <v>232.1</v>
      </c>
      <c r="L1236" s="483">
        <v>1</v>
      </c>
      <c r="M1236" s="483">
        <v>1</v>
      </c>
      <c r="N1236" s="667"/>
      <c r="O1236" s="667"/>
      <c r="P1236" s="670">
        <v>104</v>
      </c>
      <c r="Q1236" s="670"/>
      <c r="R1236" s="161"/>
      <c r="S1236" s="161"/>
      <c r="T1236" s="162" t="e">
        <f t="shared" si="386"/>
        <v>#DIV/0!</v>
      </c>
      <c r="U1236" s="162">
        <f t="shared" si="387"/>
        <v>0</v>
      </c>
      <c r="V1236" s="162">
        <f t="shared" si="388"/>
        <v>0</v>
      </c>
      <c r="W1236" s="162">
        <f t="shared" si="389"/>
        <v>0</v>
      </c>
      <c r="X1236" s="163">
        <f>IF(P1236="nio",0,IF(P1236&gt;0,VLOOKUP(I1236,'3-Productie normen'!A:N,VLOOKUP(P1236,'3-Productie normen'!Q:R,2,FALSE),FALSE)))</f>
        <v>0</v>
      </c>
      <c r="Y1236" s="163">
        <f t="shared" si="390"/>
        <v>0</v>
      </c>
      <c r="Z1236" s="163">
        <f t="shared" si="391"/>
        <v>0</v>
      </c>
      <c r="AA1236" s="163">
        <f t="shared" si="392"/>
        <v>0</v>
      </c>
      <c r="AB1236" s="164" t="str">
        <f>VLOOKUP(I1236,'3-Productie normen'!A:N,10,FALSE)</f>
        <v>SP</v>
      </c>
      <c r="AC1236" s="164"/>
      <c r="AE1236" s="128">
        <f t="shared" si="393"/>
        <v>24138.399999999998</v>
      </c>
    </row>
    <row r="1237" spans="1:31" ht="14.1" customHeight="1">
      <c r="A1237" s="145">
        <v>1239</v>
      </c>
      <c r="B1237" s="662" t="s">
        <v>1245</v>
      </c>
      <c r="C1237" s="663">
        <v>1</v>
      </c>
      <c r="D1237" s="664" t="s">
        <v>1047</v>
      </c>
      <c r="E1237" s="663" t="s">
        <v>808</v>
      </c>
      <c r="F1237" s="663" t="s">
        <v>808</v>
      </c>
      <c r="G1237" s="662">
        <v>40531051</v>
      </c>
      <c r="H1237" s="662" t="s">
        <v>809</v>
      </c>
      <c r="I1237" s="665" t="s">
        <v>771</v>
      </c>
      <c r="J1237" s="663" t="s">
        <v>830</v>
      </c>
      <c r="K1237" s="666">
        <v>29.82</v>
      </c>
      <c r="L1237" s="483">
        <v>1</v>
      </c>
      <c r="M1237" s="483">
        <v>1</v>
      </c>
      <c r="N1237" s="667"/>
      <c r="O1237" s="667"/>
      <c r="P1237" s="670">
        <v>104</v>
      </c>
      <c r="Q1237" s="670"/>
      <c r="R1237" s="161"/>
      <c r="S1237" s="161"/>
      <c r="T1237" s="162" t="e">
        <f t="shared" si="386"/>
        <v>#DIV/0!</v>
      </c>
      <c r="U1237" s="162">
        <f t="shared" si="387"/>
        <v>0</v>
      </c>
      <c r="V1237" s="162">
        <f t="shared" si="388"/>
        <v>0</v>
      </c>
      <c r="W1237" s="162">
        <f t="shared" si="389"/>
        <v>0</v>
      </c>
      <c r="X1237" s="163">
        <f>IF(P1237="nio",0,IF(P1237&gt;0,VLOOKUP(I1237,'3-Productie normen'!A:N,VLOOKUP(P1237,'3-Productie normen'!Q:R,2,FALSE),FALSE)))</f>
        <v>0</v>
      </c>
      <c r="Y1237" s="163">
        <f t="shared" si="390"/>
        <v>0</v>
      </c>
      <c r="Z1237" s="163">
        <f t="shared" si="391"/>
        <v>0</v>
      </c>
      <c r="AA1237" s="163">
        <f t="shared" si="392"/>
        <v>0</v>
      </c>
      <c r="AB1237" s="164" t="str">
        <f>VLOOKUP(I1237,'3-Productie normen'!A:N,10,FALSE)</f>
        <v>SP</v>
      </c>
      <c r="AC1237" s="164"/>
      <c r="AE1237" s="128">
        <f t="shared" si="393"/>
        <v>3101.28</v>
      </c>
    </row>
    <row r="1238" spans="1:31" ht="14.1" customHeight="1">
      <c r="A1238" s="145">
        <v>1240</v>
      </c>
      <c r="B1238" s="662" t="s">
        <v>1245</v>
      </c>
      <c r="C1238" s="663">
        <v>1</v>
      </c>
      <c r="D1238" s="664" t="s">
        <v>720</v>
      </c>
      <c r="E1238" s="663" t="s">
        <v>808</v>
      </c>
      <c r="F1238" s="663" t="s">
        <v>808</v>
      </c>
      <c r="G1238" s="662">
        <v>40531051</v>
      </c>
      <c r="H1238" s="662" t="s">
        <v>809</v>
      </c>
      <c r="I1238" s="665" t="s">
        <v>771</v>
      </c>
      <c r="J1238" s="663" t="s">
        <v>830</v>
      </c>
      <c r="K1238" s="666">
        <v>59.96</v>
      </c>
      <c r="L1238" s="483">
        <v>1</v>
      </c>
      <c r="M1238" s="483">
        <v>1</v>
      </c>
      <c r="N1238" s="667"/>
      <c r="O1238" s="667"/>
      <c r="P1238" s="670">
        <v>104</v>
      </c>
      <c r="Q1238" s="670"/>
      <c r="R1238" s="161"/>
      <c r="S1238" s="161"/>
      <c r="T1238" s="162" t="e">
        <f t="shared" si="386"/>
        <v>#DIV/0!</v>
      </c>
      <c r="U1238" s="162">
        <f t="shared" si="387"/>
        <v>0</v>
      </c>
      <c r="V1238" s="162">
        <f t="shared" si="388"/>
        <v>0</v>
      </c>
      <c r="W1238" s="162">
        <f t="shared" si="389"/>
        <v>0</v>
      </c>
      <c r="X1238" s="163">
        <f>IF(P1238="nio",0,IF(P1238&gt;0,VLOOKUP(I1238,'3-Productie normen'!A:N,VLOOKUP(P1238,'3-Productie normen'!Q:R,2,FALSE),FALSE)))</f>
        <v>0</v>
      </c>
      <c r="Y1238" s="163">
        <f t="shared" si="390"/>
        <v>0</v>
      </c>
      <c r="Z1238" s="163">
        <f t="shared" si="391"/>
        <v>0</v>
      </c>
      <c r="AA1238" s="163">
        <f t="shared" si="392"/>
        <v>0</v>
      </c>
      <c r="AB1238" s="164" t="str">
        <f>VLOOKUP(I1238,'3-Productie normen'!A:N,10,FALSE)</f>
        <v>SP</v>
      </c>
      <c r="AC1238" s="164"/>
      <c r="AE1238" s="128">
        <f t="shared" si="393"/>
        <v>6235.84</v>
      </c>
    </row>
    <row r="1239" spans="1:31" s="165" customFormat="1" ht="14.1" customHeight="1">
      <c r="A1239" s="145">
        <v>1241</v>
      </c>
      <c r="B1239" s="662" t="s">
        <v>1245</v>
      </c>
      <c r="C1239" s="663">
        <v>1</v>
      </c>
      <c r="D1239" s="664" t="s">
        <v>886</v>
      </c>
      <c r="E1239" s="663" t="s">
        <v>808</v>
      </c>
      <c r="F1239" s="663" t="s">
        <v>808</v>
      </c>
      <c r="G1239" s="662">
        <v>40531051</v>
      </c>
      <c r="H1239" s="662" t="s">
        <v>809</v>
      </c>
      <c r="I1239" s="167" t="s">
        <v>810</v>
      </c>
      <c r="J1239" s="663" t="s">
        <v>830</v>
      </c>
      <c r="K1239" s="666">
        <v>40.119999999999997</v>
      </c>
      <c r="L1239" s="483">
        <v>1</v>
      </c>
      <c r="M1239" s="483">
        <v>1</v>
      </c>
      <c r="N1239" s="667"/>
      <c r="O1239" s="667"/>
      <c r="P1239" s="670" t="s">
        <v>1235</v>
      </c>
      <c r="Q1239" s="670"/>
      <c r="R1239" s="161"/>
      <c r="S1239" s="161"/>
      <c r="T1239" s="162">
        <f t="shared" si="386"/>
        <v>0</v>
      </c>
      <c r="U1239" s="162">
        <f t="shared" si="387"/>
        <v>0</v>
      </c>
      <c r="V1239" s="162">
        <f t="shared" si="388"/>
        <v>0</v>
      </c>
      <c r="W1239" s="162">
        <f t="shared" si="389"/>
        <v>0</v>
      </c>
      <c r="X1239" s="163">
        <f>IF(P1239="nio",0,IF(P1239&gt;0,VLOOKUP(I1239,'3-Productie normen'!A:N,VLOOKUP(P1239,'3-Productie normen'!Q:R,2,FALSE),FALSE)))</f>
        <v>0</v>
      </c>
      <c r="Y1239" s="163">
        <f t="shared" si="390"/>
        <v>0</v>
      </c>
      <c r="Z1239" s="163">
        <f t="shared" si="391"/>
        <v>0</v>
      </c>
      <c r="AA1239" s="163">
        <f t="shared" si="392"/>
        <v>0</v>
      </c>
      <c r="AB1239" s="164" t="str">
        <f>VLOOKUP(I1239,'3-Productie normen'!A:N,10,FALSE)</f>
        <v>nvt</v>
      </c>
      <c r="AC1239" s="164"/>
      <c r="AD1239" s="4"/>
      <c r="AE1239" s="128">
        <f>SUM(P1239:S1239)*K1239</f>
        <v>0</v>
      </c>
    </row>
    <row r="1240" spans="1:31" ht="14.1" customHeight="1">
      <c r="A1240" s="145">
        <v>1242</v>
      </c>
      <c r="B1240" s="662" t="s">
        <v>1245</v>
      </c>
      <c r="C1240" s="663">
        <v>1</v>
      </c>
      <c r="D1240" s="664" t="s">
        <v>721</v>
      </c>
      <c r="E1240" s="663" t="s">
        <v>808</v>
      </c>
      <c r="F1240" s="663" t="s">
        <v>808</v>
      </c>
      <c r="G1240" s="662">
        <v>40531051</v>
      </c>
      <c r="H1240" s="662" t="s">
        <v>809</v>
      </c>
      <c r="I1240" s="665" t="s">
        <v>771</v>
      </c>
      <c r="J1240" s="663" t="s">
        <v>830</v>
      </c>
      <c r="K1240" s="666">
        <v>48.01</v>
      </c>
      <c r="L1240" s="483">
        <v>1</v>
      </c>
      <c r="M1240" s="483">
        <v>1</v>
      </c>
      <c r="N1240" s="667"/>
      <c r="O1240" s="667"/>
      <c r="P1240" s="670">
        <v>104</v>
      </c>
      <c r="Q1240" s="670"/>
      <c r="R1240" s="161"/>
      <c r="S1240" s="161"/>
      <c r="T1240" s="162" t="e">
        <f t="shared" si="386"/>
        <v>#DIV/0!</v>
      </c>
      <c r="U1240" s="162">
        <f t="shared" si="387"/>
        <v>0</v>
      </c>
      <c r="V1240" s="162">
        <f t="shared" si="388"/>
        <v>0</v>
      </c>
      <c r="W1240" s="162">
        <f t="shared" si="389"/>
        <v>0</v>
      </c>
      <c r="X1240" s="163">
        <f>IF(P1240="nio",0,IF(P1240&gt;0,VLOOKUP(I1240,'3-Productie normen'!A:N,VLOOKUP(P1240,'3-Productie normen'!Q:R,2,FALSE),FALSE)))</f>
        <v>0</v>
      </c>
      <c r="Y1240" s="163">
        <f t="shared" si="390"/>
        <v>0</v>
      </c>
      <c r="Z1240" s="163">
        <f t="shared" si="391"/>
        <v>0</v>
      </c>
      <c r="AA1240" s="163">
        <f t="shared" si="392"/>
        <v>0</v>
      </c>
      <c r="AB1240" s="164" t="str">
        <f>VLOOKUP(I1240,'3-Productie normen'!A:N,10,FALSE)</f>
        <v>SP</v>
      </c>
      <c r="AC1240" s="164"/>
      <c r="AE1240" s="128">
        <f t="shared" si="393"/>
        <v>4993.04</v>
      </c>
    </row>
    <row r="1241" spans="1:31" ht="14.1" customHeight="1">
      <c r="A1241" s="145">
        <v>1243</v>
      </c>
      <c r="B1241" s="662" t="s">
        <v>1245</v>
      </c>
      <c r="C1241" s="663">
        <v>1</v>
      </c>
      <c r="D1241" s="664" t="s">
        <v>888</v>
      </c>
      <c r="E1241" s="663" t="s">
        <v>808</v>
      </c>
      <c r="F1241" s="663" t="s">
        <v>808</v>
      </c>
      <c r="G1241" s="662">
        <v>40531051</v>
      </c>
      <c r="H1241" s="662" t="s">
        <v>809</v>
      </c>
      <c r="I1241" s="665" t="s">
        <v>771</v>
      </c>
      <c r="J1241" s="663" t="s">
        <v>830</v>
      </c>
      <c r="K1241" s="666">
        <v>13.85</v>
      </c>
      <c r="L1241" s="483">
        <v>1</v>
      </c>
      <c r="M1241" s="483">
        <v>1</v>
      </c>
      <c r="N1241" s="667"/>
      <c r="O1241" s="667"/>
      <c r="P1241" s="670">
        <v>104</v>
      </c>
      <c r="Q1241" s="670"/>
      <c r="R1241" s="161"/>
      <c r="S1241" s="161"/>
      <c r="T1241" s="162" t="e">
        <f t="shared" si="386"/>
        <v>#DIV/0!</v>
      </c>
      <c r="U1241" s="162">
        <f t="shared" si="387"/>
        <v>0</v>
      </c>
      <c r="V1241" s="162">
        <f t="shared" si="388"/>
        <v>0</v>
      </c>
      <c r="W1241" s="162">
        <f t="shared" si="389"/>
        <v>0</v>
      </c>
      <c r="X1241" s="163">
        <f>IF(P1241="nio",0,IF(P1241&gt;0,VLOOKUP(I1241,'3-Productie normen'!A:N,VLOOKUP(P1241,'3-Productie normen'!Q:R,2,FALSE),FALSE)))</f>
        <v>0</v>
      </c>
      <c r="Y1241" s="163">
        <f t="shared" si="390"/>
        <v>0</v>
      </c>
      <c r="Z1241" s="163">
        <f t="shared" si="391"/>
        <v>0</v>
      </c>
      <c r="AA1241" s="163">
        <f t="shared" si="392"/>
        <v>0</v>
      </c>
      <c r="AB1241" s="164" t="str">
        <f>VLOOKUP(I1241,'3-Productie normen'!A:N,10,FALSE)</f>
        <v>SP</v>
      </c>
      <c r="AC1241" s="164"/>
      <c r="AE1241" s="128">
        <f t="shared" si="393"/>
        <v>1440.3999999999999</v>
      </c>
    </row>
    <row r="1242" spans="1:31" ht="14.1" customHeight="1">
      <c r="A1242" s="145">
        <v>1244</v>
      </c>
      <c r="B1242" s="662" t="s">
        <v>1245</v>
      </c>
      <c r="C1242" s="663">
        <v>1</v>
      </c>
      <c r="D1242" s="664" t="s">
        <v>890</v>
      </c>
      <c r="E1242" s="663" t="s">
        <v>806</v>
      </c>
      <c r="F1242" s="663" t="s">
        <v>822</v>
      </c>
      <c r="G1242" s="662">
        <v>2</v>
      </c>
      <c r="H1242" s="662" t="s">
        <v>807</v>
      </c>
      <c r="I1242" s="665" t="s">
        <v>17</v>
      </c>
      <c r="J1242" s="663" t="s">
        <v>823</v>
      </c>
      <c r="K1242" s="666">
        <v>6.5</v>
      </c>
      <c r="L1242" s="483">
        <v>1</v>
      </c>
      <c r="M1242" s="483">
        <v>1</v>
      </c>
      <c r="N1242" s="667"/>
      <c r="O1242" s="667"/>
      <c r="P1242" s="670">
        <v>255</v>
      </c>
      <c r="Q1242" s="670"/>
      <c r="R1242" s="161"/>
      <c r="S1242" s="161"/>
      <c r="T1242" s="162" t="e">
        <f t="shared" si="386"/>
        <v>#DIV/0!</v>
      </c>
      <c r="U1242" s="162">
        <f t="shared" si="387"/>
        <v>0</v>
      </c>
      <c r="V1242" s="162">
        <f t="shared" si="388"/>
        <v>0</v>
      </c>
      <c r="W1242" s="162">
        <f t="shared" si="389"/>
        <v>0</v>
      </c>
      <c r="X1242" s="163">
        <f>IF(P1242="nio",0,IF(P1242&gt;0,VLOOKUP(I1242,'3-Productie normen'!A:N,VLOOKUP(P1242,'3-Productie normen'!Q:R,2,FALSE),FALSE)))</f>
        <v>0</v>
      </c>
      <c r="Y1242" s="163">
        <f t="shared" si="390"/>
        <v>0</v>
      </c>
      <c r="Z1242" s="163">
        <f t="shared" si="391"/>
        <v>0</v>
      </c>
      <c r="AA1242" s="163">
        <f t="shared" si="392"/>
        <v>0</v>
      </c>
      <c r="AB1242" s="164" t="str">
        <f>VLOOKUP(I1242,'3-Productie normen'!A:N,10,FALSE)</f>
        <v>S</v>
      </c>
      <c r="AC1242" s="164"/>
      <c r="AE1242" s="128">
        <f t="shared" si="393"/>
        <v>1657.5</v>
      </c>
    </row>
    <row r="1243" spans="1:31" ht="14.1" customHeight="1">
      <c r="A1243" s="145">
        <v>1245</v>
      </c>
      <c r="B1243" s="662" t="s">
        <v>1245</v>
      </c>
      <c r="C1243" s="663">
        <v>1</v>
      </c>
      <c r="D1243" s="664" t="s">
        <v>1200</v>
      </c>
      <c r="E1243" s="663" t="s">
        <v>806</v>
      </c>
      <c r="F1243" s="663" t="s">
        <v>822</v>
      </c>
      <c r="G1243" s="662">
        <v>2</v>
      </c>
      <c r="H1243" s="662" t="s">
        <v>807</v>
      </c>
      <c r="I1243" s="665" t="s">
        <v>17</v>
      </c>
      <c r="J1243" s="663" t="s">
        <v>823</v>
      </c>
      <c r="K1243" s="666">
        <v>1.43</v>
      </c>
      <c r="L1243" s="483">
        <v>1</v>
      </c>
      <c r="M1243" s="483">
        <v>1</v>
      </c>
      <c r="N1243" s="667"/>
      <c r="O1243" s="667"/>
      <c r="P1243" s="670">
        <v>255</v>
      </c>
      <c r="Q1243" s="670"/>
      <c r="R1243" s="161"/>
      <c r="S1243" s="161"/>
      <c r="T1243" s="162" t="e">
        <f t="shared" si="386"/>
        <v>#DIV/0!</v>
      </c>
      <c r="U1243" s="162">
        <f t="shared" si="387"/>
        <v>0</v>
      </c>
      <c r="V1243" s="162">
        <f t="shared" si="388"/>
        <v>0</v>
      </c>
      <c r="W1243" s="162">
        <f t="shared" si="389"/>
        <v>0</v>
      </c>
      <c r="X1243" s="163">
        <f>IF(P1243="nio",0,IF(P1243&gt;0,VLOOKUP(I1243,'3-Productie normen'!A:N,VLOOKUP(P1243,'3-Productie normen'!Q:R,2,FALSE),FALSE)))</f>
        <v>0</v>
      </c>
      <c r="Y1243" s="163">
        <f t="shared" si="390"/>
        <v>0</v>
      </c>
      <c r="Z1243" s="163">
        <f t="shared" si="391"/>
        <v>0</v>
      </c>
      <c r="AA1243" s="163">
        <f t="shared" si="392"/>
        <v>0</v>
      </c>
      <c r="AB1243" s="164" t="str">
        <f>VLOOKUP(I1243,'3-Productie normen'!A:N,10,FALSE)</f>
        <v>S</v>
      </c>
      <c r="AC1243" s="164"/>
      <c r="AE1243" s="128">
        <f t="shared" si="393"/>
        <v>364.65</v>
      </c>
    </row>
    <row r="1244" spans="1:31" ht="14.1" customHeight="1">
      <c r="A1244" s="145">
        <v>1246</v>
      </c>
      <c r="B1244" s="662" t="s">
        <v>1245</v>
      </c>
      <c r="C1244" s="663">
        <v>1</v>
      </c>
      <c r="D1244" s="664" t="s">
        <v>722</v>
      </c>
      <c r="E1244" s="663" t="s">
        <v>806</v>
      </c>
      <c r="F1244" s="663" t="s">
        <v>822</v>
      </c>
      <c r="G1244" s="662">
        <v>2</v>
      </c>
      <c r="H1244" s="662" t="s">
        <v>807</v>
      </c>
      <c r="I1244" s="665" t="s">
        <v>17</v>
      </c>
      <c r="J1244" s="663" t="s">
        <v>823</v>
      </c>
      <c r="K1244" s="666">
        <v>1.85</v>
      </c>
      <c r="L1244" s="483">
        <v>1</v>
      </c>
      <c r="M1244" s="483">
        <v>1</v>
      </c>
      <c r="N1244" s="667"/>
      <c r="O1244" s="667"/>
      <c r="P1244" s="670">
        <v>255</v>
      </c>
      <c r="Q1244" s="670"/>
      <c r="R1244" s="161"/>
      <c r="S1244" s="161"/>
      <c r="T1244" s="162" t="e">
        <f t="shared" si="386"/>
        <v>#DIV/0!</v>
      </c>
      <c r="U1244" s="162">
        <f t="shared" si="387"/>
        <v>0</v>
      </c>
      <c r="V1244" s="162">
        <f t="shared" si="388"/>
        <v>0</v>
      </c>
      <c r="W1244" s="162">
        <f t="shared" si="389"/>
        <v>0</v>
      </c>
      <c r="X1244" s="163">
        <f>IF(P1244="nio",0,IF(P1244&gt;0,VLOOKUP(I1244,'3-Productie normen'!A:N,VLOOKUP(P1244,'3-Productie normen'!Q:R,2,FALSE),FALSE)))</f>
        <v>0</v>
      </c>
      <c r="Y1244" s="163">
        <f t="shared" si="390"/>
        <v>0</v>
      </c>
      <c r="Z1244" s="163">
        <f t="shared" si="391"/>
        <v>0</v>
      </c>
      <c r="AA1244" s="163">
        <f t="shared" si="392"/>
        <v>0</v>
      </c>
      <c r="AB1244" s="164" t="str">
        <f>VLOOKUP(I1244,'3-Productie normen'!A:N,10,FALSE)</f>
        <v>S</v>
      </c>
      <c r="AC1244" s="164"/>
      <c r="AE1244" s="128">
        <f t="shared" si="393"/>
        <v>471.75</v>
      </c>
    </row>
    <row r="1245" spans="1:31" ht="14.1" customHeight="1">
      <c r="A1245" s="145">
        <v>1247</v>
      </c>
      <c r="B1245" s="662" t="s">
        <v>1245</v>
      </c>
      <c r="C1245" s="663">
        <v>1</v>
      </c>
      <c r="D1245" s="664" t="s">
        <v>1201</v>
      </c>
      <c r="E1245" s="663" t="s">
        <v>806</v>
      </c>
      <c r="F1245" s="663" t="s">
        <v>822</v>
      </c>
      <c r="G1245" s="662">
        <v>2</v>
      </c>
      <c r="H1245" s="662" t="s">
        <v>807</v>
      </c>
      <c r="I1245" s="665" t="s">
        <v>17</v>
      </c>
      <c r="J1245" s="663" t="s">
        <v>823</v>
      </c>
      <c r="K1245" s="666">
        <v>1.43</v>
      </c>
      <c r="L1245" s="483">
        <v>1</v>
      </c>
      <c r="M1245" s="483">
        <v>1</v>
      </c>
      <c r="N1245" s="667"/>
      <c r="O1245" s="667"/>
      <c r="P1245" s="670">
        <v>255</v>
      </c>
      <c r="Q1245" s="670"/>
      <c r="R1245" s="161"/>
      <c r="S1245" s="161"/>
      <c r="T1245" s="162" t="e">
        <f t="shared" si="386"/>
        <v>#DIV/0!</v>
      </c>
      <c r="U1245" s="162">
        <f t="shared" si="387"/>
        <v>0</v>
      </c>
      <c r="V1245" s="162">
        <f t="shared" si="388"/>
        <v>0</v>
      </c>
      <c r="W1245" s="162">
        <f t="shared" si="389"/>
        <v>0</v>
      </c>
      <c r="X1245" s="163">
        <f>IF(P1245="nio",0,IF(P1245&gt;0,VLOOKUP(I1245,'3-Productie normen'!A:N,VLOOKUP(P1245,'3-Productie normen'!Q:R,2,FALSE),FALSE)))</f>
        <v>0</v>
      </c>
      <c r="Y1245" s="163">
        <f t="shared" si="390"/>
        <v>0</v>
      </c>
      <c r="Z1245" s="163">
        <f t="shared" si="391"/>
        <v>0</v>
      </c>
      <c r="AA1245" s="163">
        <f t="shared" si="392"/>
        <v>0</v>
      </c>
      <c r="AB1245" s="164" t="str">
        <f>VLOOKUP(I1245,'3-Productie normen'!A:N,10,FALSE)</f>
        <v>S</v>
      </c>
      <c r="AC1245" s="164"/>
      <c r="AE1245" s="128">
        <f t="shared" si="393"/>
        <v>364.65</v>
      </c>
    </row>
    <row r="1246" spans="1:31" ht="14.1" customHeight="1">
      <c r="A1246" s="145">
        <v>1248</v>
      </c>
      <c r="B1246" s="662" t="s">
        <v>1245</v>
      </c>
      <c r="C1246" s="663">
        <v>1</v>
      </c>
      <c r="D1246" s="664" t="s">
        <v>745</v>
      </c>
      <c r="E1246" s="663" t="s">
        <v>399</v>
      </c>
      <c r="F1246" s="663" t="s">
        <v>812</v>
      </c>
      <c r="G1246" s="662">
        <v>2140861</v>
      </c>
      <c r="H1246" s="662" t="s">
        <v>1020</v>
      </c>
      <c r="I1246" s="665" t="s">
        <v>1236</v>
      </c>
      <c r="J1246" s="663" t="s">
        <v>823</v>
      </c>
      <c r="K1246" s="666">
        <v>1.85</v>
      </c>
      <c r="L1246" s="483">
        <v>1</v>
      </c>
      <c r="M1246" s="483">
        <v>1</v>
      </c>
      <c r="N1246" s="667"/>
      <c r="O1246" s="667"/>
      <c r="P1246" s="670" t="s">
        <v>1235</v>
      </c>
      <c r="Q1246" s="670"/>
      <c r="R1246" s="161"/>
      <c r="S1246" s="161"/>
      <c r="T1246" s="162">
        <f t="shared" si="386"/>
        <v>0</v>
      </c>
      <c r="U1246" s="162">
        <f t="shared" si="387"/>
        <v>0</v>
      </c>
      <c r="V1246" s="162">
        <f t="shared" si="388"/>
        <v>0</v>
      </c>
      <c r="W1246" s="162">
        <f t="shared" si="389"/>
        <v>0</v>
      </c>
      <c r="X1246" s="163">
        <f>IF(P1246="nio",0,IF(P1246&gt;0,VLOOKUP(I1246,'3-Productie normen'!A:N,VLOOKUP(P1246,'3-Productie normen'!Q:R,2,FALSE),FALSE)))</f>
        <v>0</v>
      </c>
      <c r="Y1246" s="163">
        <f t="shared" si="390"/>
        <v>0</v>
      </c>
      <c r="Z1246" s="163">
        <f t="shared" si="391"/>
        <v>0</v>
      </c>
      <c r="AA1246" s="163">
        <f t="shared" si="392"/>
        <v>0</v>
      </c>
      <c r="AB1246" s="164" t="str">
        <f>VLOOKUP(I1246,'3-Productie normen'!A:N,10,FALSE)</f>
        <v>nvt</v>
      </c>
      <c r="AC1246" s="164"/>
      <c r="AE1246" s="128">
        <f t="shared" si="393"/>
        <v>0</v>
      </c>
    </row>
    <row r="1247" spans="1:31" ht="14.1" customHeight="1">
      <c r="A1247" s="145">
        <v>1249</v>
      </c>
      <c r="B1247" s="662" t="s">
        <v>1245</v>
      </c>
      <c r="C1247" s="663">
        <v>1</v>
      </c>
      <c r="D1247" s="664" t="s">
        <v>1202</v>
      </c>
      <c r="E1247" s="663" t="s">
        <v>826</v>
      </c>
      <c r="F1247" s="663" t="s">
        <v>865</v>
      </c>
      <c r="G1247" s="662">
        <v>1</v>
      </c>
      <c r="H1247" s="662" t="s">
        <v>828</v>
      </c>
      <c r="I1247" s="665" t="s">
        <v>773</v>
      </c>
      <c r="J1247" s="663" t="s">
        <v>992</v>
      </c>
      <c r="K1247" s="666">
        <v>23.38</v>
      </c>
      <c r="L1247" s="483">
        <v>1</v>
      </c>
      <c r="M1247" s="483">
        <v>1</v>
      </c>
      <c r="N1247" s="667"/>
      <c r="O1247" s="667"/>
      <c r="P1247" s="670">
        <v>104</v>
      </c>
      <c r="Q1247" s="670"/>
      <c r="R1247" s="161"/>
      <c r="S1247" s="161"/>
      <c r="T1247" s="162" t="e">
        <f t="shared" si="386"/>
        <v>#DIV/0!</v>
      </c>
      <c r="U1247" s="162">
        <f t="shared" si="387"/>
        <v>0</v>
      </c>
      <c r="V1247" s="162">
        <f t="shared" si="388"/>
        <v>0</v>
      </c>
      <c r="W1247" s="162">
        <f t="shared" si="389"/>
        <v>0</v>
      </c>
      <c r="X1247" s="163">
        <f>IF(P1247="nio",0,IF(P1247&gt;0,VLOOKUP(I1247,'3-Productie normen'!A:N,VLOOKUP(P1247,'3-Productie normen'!Q:R,2,FALSE),FALSE)))</f>
        <v>0</v>
      </c>
      <c r="Y1247" s="163">
        <f t="shared" si="390"/>
        <v>0</v>
      </c>
      <c r="Z1247" s="163">
        <f t="shared" si="391"/>
        <v>0</v>
      </c>
      <c r="AA1247" s="163">
        <f t="shared" si="392"/>
        <v>0</v>
      </c>
      <c r="AB1247" s="164" t="str">
        <f>VLOOKUP(I1247,'3-Productie normen'!A:N,10,FALSE)</f>
        <v>V</v>
      </c>
      <c r="AC1247" s="164"/>
      <c r="AE1247" s="128">
        <f t="shared" si="393"/>
        <v>2431.52</v>
      </c>
    </row>
    <row r="1248" spans="1:31" ht="14.1" customHeight="1">
      <c r="A1248" s="145">
        <v>1250</v>
      </c>
      <c r="B1248" s="662" t="s">
        <v>1245</v>
      </c>
      <c r="C1248" s="663">
        <v>1</v>
      </c>
      <c r="D1248" s="664" t="s">
        <v>1203</v>
      </c>
      <c r="E1248" s="663" t="s">
        <v>826</v>
      </c>
      <c r="F1248" s="663" t="s">
        <v>866</v>
      </c>
      <c r="G1248" s="662">
        <v>1</v>
      </c>
      <c r="H1248" s="662" t="s">
        <v>828</v>
      </c>
      <c r="I1248" s="665" t="s">
        <v>749</v>
      </c>
      <c r="J1248" s="663" t="s">
        <v>776</v>
      </c>
      <c r="K1248" s="666">
        <v>11.31</v>
      </c>
      <c r="L1248" s="483">
        <v>1</v>
      </c>
      <c r="M1248" s="483">
        <v>1</v>
      </c>
      <c r="N1248" s="667"/>
      <c r="O1248" s="667"/>
      <c r="P1248" s="670">
        <v>52</v>
      </c>
      <c r="Q1248" s="670"/>
      <c r="R1248" s="161"/>
      <c r="S1248" s="161"/>
      <c r="T1248" s="162" t="e">
        <f t="shared" si="386"/>
        <v>#DIV/0!</v>
      </c>
      <c r="U1248" s="162">
        <f t="shared" si="387"/>
        <v>0</v>
      </c>
      <c r="V1248" s="162">
        <f t="shared" si="388"/>
        <v>0</v>
      </c>
      <c r="W1248" s="162">
        <f t="shared" si="389"/>
        <v>0</v>
      </c>
      <c r="X1248" s="163">
        <f>IF(P1248="nio",0,IF(P1248&gt;0,VLOOKUP(I1248,'3-Productie normen'!A:N,VLOOKUP(P1248,'3-Productie normen'!Q:R,2,FALSE),FALSE)))</f>
        <v>0</v>
      </c>
      <c r="Y1248" s="163">
        <f t="shared" si="390"/>
        <v>0</v>
      </c>
      <c r="Z1248" s="163">
        <f t="shared" si="391"/>
        <v>0</v>
      </c>
      <c r="AA1248" s="163">
        <f t="shared" si="392"/>
        <v>0</v>
      </c>
      <c r="AB1248" s="164" t="str">
        <f>VLOOKUP(I1248,'3-Productie normen'!A:N,10,FALSE)</f>
        <v>V</v>
      </c>
      <c r="AC1248" s="164"/>
      <c r="AE1248" s="128">
        <f t="shared" si="393"/>
        <v>588.12</v>
      </c>
    </row>
    <row r="1249" spans="1:31" ht="14.1" customHeight="1">
      <c r="A1249" s="145">
        <v>1251</v>
      </c>
      <c r="B1249" s="662" t="s">
        <v>1245</v>
      </c>
      <c r="C1249" s="663">
        <v>1</v>
      </c>
      <c r="D1249" s="664" t="s">
        <v>1204</v>
      </c>
      <c r="E1249" s="663" t="s">
        <v>826</v>
      </c>
      <c r="F1249" s="663" t="s">
        <v>873</v>
      </c>
      <c r="G1249" s="662">
        <v>1</v>
      </c>
      <c r="H1249" s="662" t="s">
        <v>828</v>
      </c>
      <c r="I1249" s="665" t="s">
        <v>1236</v>
      </c>
      <c r="J1249" s="663" t="s">
        <v>1007</v>
      </c>
      <c r="K1249" s="666">
        <v>5.69</v>
      </c>
      <c r="L1249" s="483">
        <v>1</v>
      </c>
      <c r="M1249" s="483">
        <v>1</v>
      </c>
      <c r="N1249" s="667"/>
      <c r="O1249" s="667"/>
      <c r="P1249" s="670" t="s">
        <v>1235</v>
      </c>
      <c r="Q1249" s="670"/>
      <c r="R1249" s="161"/>
      <c r="S1249" s="161"/>
      <c r="T1249" s="162">
        <f t="shared" si="386"/>
        <v>0</v>
      </c>
      <c r="U1249" s="162">
        <f t="shared" si="387"/>
        <v>0</v>
      </c>
      <c r="V1249" s="162">
        <f t="shared" si="388"/>
        <v>0</v>
      </c>
      <c r="W1249" s="162">
        <f t="shared" si="389"/>
        <v>0</v>
      </c>
      <c r="X1249" s="163">
        <f>IF(P1249="nio",0,IF(P1249&gt;0,VLOOKUP(I1249,'3-Productie normen'!A:N,VLOOKUP(P1249,'3-Productie normen'!Q:R,2,FALSE),FALSE)))</f>
        <v>0</v>
      </c>
      <c r="Y1249" s="163">
        <f t="shared" si="390"/>
        <v>0</v>
      </c>
      <c r="Z1249" s="163">
        <f t="shared" si="391"/>
        <v>0</v>
      </c>
      <c r="AA1249" s="163">
        <f t="shared" si="392"/>
        <v>0</v>
      </c>
      <c r="AB1249" s="164" t="str">
        <f>VLOOKUP(I1249,'3-Productie normen'!A:N,10,FALSE)</f>
        <v>nvt</v>
      </c>
      <c r="AC1249" s="164"/>
      <c r="AE1249" s="128">
        <f t="shared" si="393"/>
        <v>0</v>
      </c>
    </row>
    <row r="1250" spans="1:31" ht="14.1" customHeight="1">
      <c r="A1250" s="145">
        <v>1252</v>
      </c>
      <c r="B1250" s="662" t="s">
        <v>1245</v>
      </c>
      <c r="C1250" s="663">
        <v>1</v>
      </c>
      <c r="D1250" s="664" t="s">
        <v>1205</v>
      </c>
      <c r="E1250" s="663" t="s">
        <v>826</v>
      </c>
      <c r="F1250" s="663" t="s">
        <v>873</v>
      </c>
      <c r="G1250" s="662">
        <v>1</v>
      </c>
      <c r="H1250" s="662" t="s">
        <v>828</v>
      </c>
      <c r="I1250" s="665" t="s">
        <v>1236</v>
      </c>
      <c r="J1250" s="663" t="s">
        <v>1007</v>
      </c>
      <c r="K1250" s="666">
        <v>5.7</v>
      </c>
      <c r="L1250" s="483">
        <v>1</v>
      </c>
      <c r="M1250" s="483">
        <v>1</v>
      </c>
      <c r="N1250" s="667"/>
      <c r="O1250" s="667"/>
      <c r="P1250" s="670" t="s">
        <v>1235</v>
      </c>
      <c r="Q1250" s="670"/>
      <c r="R1250" s="161"/>
      <c r="S1250" s="161"/>
      <c r="T1250" s="162">
        <f t="shared" si="386"/>
        <v>0</v>
      </c>
      <c r="U1250" s="162">
        <f t="shared" si="387"/>
        <v>0</v>
      </c>
      <c r="V1250" s="162">
        <f t="shared" si="388"/>
        <v>0</v>
      </c>
      <c r="W1250" s="162">
        <f t="shared" si="389"/>
        <v>0</v>
      </c>
      <c r="X1250" s="163">
        <f>IF(P1250="nio",0,IF(P1250&gt;0,VLOOKUP(I1250,'3-Productie normen'!A:N,VLOOKUP(P1250,'3-Productie normen'!Q:R,2,FALSE),FALSE)))</f>
        <v>0</v>
      </c>
      <c r="Y1250" s="163">
        <f t="shared" si="390"/>
        <v>0</v>
      </c>
      <c r="Z1250" s="163">
        <f t="shared" si="391"/>
        <v>0</v>
      </c>
      <c r="AA1250" s="163">
        <f t="shared" si="392"/>
        <v>0</v>
      </c>
      <c r="AB1250" s="164" t="str">
        <f>VLOOKUP(I1250,'3-Productie normen'!A:N,10,FALSE)</f>
        <v>nvt</v>
      </c>
      <c r="AC1250" s="164"/>
      <c r="AE1250" s="128">
        <f t="shared" si="393"/>
        <v>0</v>
      </c>
    </row>
    <row r="1251" spans="1:31" ht="14.1" customHeight="1">
      <c r="A1251" s="145">
        <v>1253</v>
      </c>
      <c r="B1251" s="662" t="s">
        <v>1245</v>
      </c>
      <c r="C1251" s="663">
        <v>1</v>
      </c>
      <c r="D1251" s="664" t="s">
        <v>1206</v>
      </c>
      <c r="E1251" s="663" t="s">
        <v>826</v>
      </c>
      <c r="F1251" s="663" t="s">
        <v>873</v>
      </c>
      <c r="G1251" s="662">
        <v>1</v>
      </c>
      <c r="H1251" s="662" t="s">
        <v>828</v>
      </c>
      <c r="I1251" s="665" t="s">
        <v>1236</v>
      </c>
      <c r="J1251" s="663" t="s">
        <v>1007</v>
      </c>
      <c r="K1251" s="666">
        <v>2.64</v>
      </c>
      <c r="L1251" s="483">
        <v>1</v>
      </c>
      <c r="M1251" s="483">
        <v>1</v>
      </c>
      <c r="N1251" s="667"/>
      <c r="O1251" s="667"/>
      <c r="P1251" s="670" t="s">
        <v>1235</v>
      </c>
      <c r="Q1251" s="670"/>
      <c r="R1251" s="161"/>
      <c r="S1251" s="161"/>
      <c r="T1251" s="162">
        <f t="shared" si="386"/>
        <v>0</v>
      </c>
      <c r="U1251" s="162">
        <f t="shared" si="387"/>
        <v>0</v>
      </c>
      <c r="V1251" s="162">
        <f t="shared" si="388"/>
        <v>0</v>
      </c>
      <c r="W1251" s="162">
        <f t="shared" si="389"/>
        <v>0</v>
      </c>
      <c r="X1251" s="163">
        <f>IF(P1251="nio",0,IF(P1251&gt;0,VLOOKUP(I1251,'3-Productie normen'!A:N,VLOOKUP(P1251,'3-Productie normen'!Q:R,2,FALSE),FALSE)))</f>
        <v>0</v>
      </c>
      <c r="Y1251" s="163">
        <f t="shared" si="390"/>
        <v>0</v>
      </c>
      <c r="Z1251" s="163">
        <f t="shared" si="391"/>
        <v>0</v>
      </c>
      <c r="AA1251" s="163">
        <f t="shared" si="392"/>
        <v>0</v>
      </c>
      <c r="AB1251" s="164" t="str">
        <f>VLOOKUP(I1251,'3-Productie normen'!A:N,10,FALSE)</f>
        <v>nvt</v>
      </c>
      <c r="AC1251" s="164"/>
      <c r="AE1251" s="128">
        <f t="shared" si="393"/>
        <v>0</v>
      </c>
    </row>
    <row r="1252" spans="1:31" ht="14.1" customHeight="1">
      <c r="A1252" s="145">
        <v>1254</v>
      </c>
      <c r="B1252" s="662" t="s">
        <v>1245</v>
      </c>
      <c r="C1252" s="663">
        <v>2</v>
      </c>
      <c r="D1252" s="664" t="s">
        <v>1071</v>
      </c>
      <c r="E1252" s="663" t="s">
        <v>808</v>
      </c>
      <c r="F1252" s="663" t="s">
        <v>808</v>
      </c>
      <c r="G1252" s="662">
        <v>40531051</v>
      </c>
      <c r="H1252" s="662" t="s">
        <v>809</v>
      </c>
      <c r="I1252" s="665" t="s">
        <v>771</v>
      </c>
      <c r="J1252" s="663" t="s">
        <v>830</v>
      </c>
      <c r="K1252" s="666">
        <v>73.42</v>
      </c>
      <c r="L1252" s="483">
        <v>1</v>
      </c>
      <c r="M1252" s="483">
        <v>1</v>
      </c>
      <c r="N1252" s="667"/>
      <c r="O1252" s="667"/>
      <c r="P1252" s="670">
        <v>104</v>
      </c>
      <c r="Q1252" s="670"/>
      <c r="R1252" s="161"/>
      <c r="S1252" s="161"/>
      <c r="T1252" s="162" t="e">
        <f t="shared" si="386"/>
        <v>#DIV/0!</v>
      </c>
      <c r="U1252" s="162">
        <f t="shared" si="387"/>
        <v>0</v>
      </c>
      <c r="V1252" s="162">
        <f t="shared" si="388"/>
        <v>0</v>
      </c>
      <c r="W1252" s="162">
        <f t="shared" si="389"/>
        <v>0</v>
      </c>
      <c r="X1252" s="163">
        <f>IF(P1252="nio",0,IF(P1252&gt;0,VLOOKUP(I1252,'3-Productie normen'!A:N,VLOOKUP(P1252,'3-Productie normen'!Q:R,2,FALSE),FALSE)))</f>
        <v>0</v>
      </c>
      <c r="Y1252" s="163">
        <f t="shared" si="390"/>
        <v>0</v>
      </c>
      <c r="Z1252" s="163">
        <f t="shared" si="391"/>
        <v>0</v>
      </c>
      <c r="AA1252" s="163">
        <f t="shared" si="392"/>
        <v>0</v>
      </c>
      <c r="AB1252" s="164" t="str">
        <f>VLOOKUP(I1252,'3-Productie normen'!A:N,10,FALSE)</f>
        <v>SP</v>
      </c>
      <c r="AC1252" s="164"/>
      <c r="AE1252" s="128">
        <f t="shared" si="393"/>
        <v>7635.68</v>
      </c>
    </row>
    <row r="1253" spans="1:31" ht="14.1" customHeight="1">
      <c r="A1253" s="145">
        <v>1255</v>
      </c>
      <c r="B1253" s="662" t="s">
        <v>1245</v>
      </c>
      <c r="C1253" s="663">
        <v>2</v>
      </c>
      <c r="D1253" s="664" t="s">
        <v>913</v>
      </c>
      <c r="E1253" s="663" t="s">
        <v>808</v>
      </c>
      <c r="F1253" s="663" t="s">
        <v>808</v>
      </c>
      <c r="G1253" s="662">
        <v>40531051</v>
      </c>
      <c r="H1253" s="662" t="s">
        <v>809</v>
      </c>
      <c r="I1253" s="167" t="s">
        <v>810</v>
      </c>
      <c r="J1253" s="663"/>
      <c r="K1253" s="666">
        <v>57.51</v>
      </c>
      <c r="L1253" s="483">
        <v>1</v>
      </c>
      <c r="M1253" s="483">
        <v>1</v>
      </c>
      <c r="N1253" s="667"/>
      <c r="O1253" s="667"/>
      <c r="P1253" s="670" t="s">
        <v>1235</v>
      </c>
      <c r="Q1253" s="670"/>
      <c r="R1253" s="161"/>
      <c r="S1253" s="161"/>
      <c r="T1253" s="162">
        <f t="shared" si="386"/>
        <v>0</v>
      </c>
      <c r="U1253" s="162">
        <f t="shared" si="387"/>
        <v>0</v>
      </c>
      <c r="V1253" s="162">
        <f t="shared" si="388"/>
        <v>0</v>
      </c>
      <c r="W1253" s="162">
        <f t="shared" si="389"/>
        <v>0</v>
      </c>
      <c r="X1253" s="163">
        <f>IF(P1253="nio",0,IF(P1253&gt;0,VLOOKUP(I1253,'3-Productie normen'!A:N,VLOOKUP(P1253,'3-Productie normen'!Q:R,2,FALSE),FALSE)))</f>
        <v>0</v>
      </c>
      <c r="Y1253" s="163">
        <f t="shared" si="390"/>
        <v>0</v>
      </c>
      <c r="Z1253" s="163">
        <f t="shared" si="391"/>
        <v>0</v>
      </c>
      <c r="AA1253" s="163">
        <f t="shared" si="392"/>
        <v>0</v>
      </c>
      <c r="AB1253" s="164" t="str">
        <f>VLOOKUP(I1253,'3-Productie normen'!A:N,10,FALSE)</f>
        <v>nvt</v>
      </c>
      <c r="AC1253" s="164"/>
      <c r="AE1253" s="128">
        <f t="shared" si="393"/>
        <v>0</v>
      </c>
    </row>
    <row r="1254" spans="1:31" ht="14.1" customHeight="1">
      <c r="A1254" s="145">
        <v>1256</v>
      </c>
      <c r="B1254" s="662" t="s">
        <v>1245</v>
      </c>
      <c r="C1254" s="663">
        <v>2</v>
      </c>
      <c r="D1254" s="664" t="s">
        <v>1072</v>
      </c>
      <c r="E1254" s="663" t="s">
        <v>808</v>
      </c>
      <c r="F1254" s="663" t="s">
        <v>808</v>
      </c>
      <c r="G1254" s="662">
        <v>40531051</v>
      </c>
      <c r="H1254" s="662" t="s">
        <v>809</v>
      </c>
      <c r="I1254" s="665" t="s">
        <v>771</v>
      </c>
      <c r="J1254" s="663" t="s">
        <v>830</v>
      </c>
      <c r="K1254" s="666">
        <v>71.010000000000005</v>
      </c>
      <c r="L1254" s="483">
        <v>1</v>
      </c>
      <c r="M1254" s="483">
        <v>1</v>
      </c>
      <c r="N1254" s="667"/>
      <c r="O1254" s="667"/>
      <c r="P1254" s="670">
        <v>104</v>
      </c>
      <c r="Q1254" s="670"/>
      <c r="R1254" s="161"/>
      <c r="S1254" s="161"/>
      <c r="T1254" s="162" t="e">
        <f t="shared" si="386"/>
        <v>#DIV/0!</v>
      </c>
      <c r="U1254" s="162">
        <f t="shared" si="387"/>
        <v>0</v>
      </c>
      <c r="V1254" s="162">
        <f t="shared" si="388"/>
        <v>0</v>
      </c>
      <c r="W1254" s="162">
        <f t="shared" si="389"/>
        <v>0</v>
      </c>
      <c r="X1254" s="163">
        <f>IF(P1254="nio",0,IF(P1254&gt;0,VLOOKUP(I1254,'3-Productie normen'!A:N,VLOOKUP(P1254,'3-Productie normen'!Q:R,2,FALSE),FALSE)))</f>
        <v>0</v>
      </c>
      <c r="Y1254" s="163">
        <f t="shared" si="390"/>
        <v>0</v>
      </c>
      <c r="Z1254" s="163">
        <f t="shared" si="391"/>
        <v>0</v>
      </c>
      <c r="AA1254" s="163">
        <f t="shared" si="392"/>
        <v>0</v>
      </c>
      <c r="AB1254" s="164" t="str">
        <f>VLOOKUP(I1254,'3-Productie normen'!A:N,10,FALSE)</f>
        <v>SP</v>
      </c>
      <c r="AC1254" s="164"/>
      <c r="AE1254" s="128">
        <f t="shared" si="393"/>
        <v>7385.0400000000009</v>
      </c>
    </row>
    <row r="1255" spans="1:31" ht="14.1" customHeight="1">
      <c r="A1255" s="145">
        <v>1257</v>
      </c>
      <c r="B1255" s="662" t="s">
        <v>1245</v>
      </c>
      <c r="C1255" s="663">
        <v>2</v>
      </c>
      <c r="D1255" s="664" t="s">
        <v>1073</v>
      </c>
      <c r="E1255" s="663" t="s">
        <v>808</v>
      </c>
      <c r="F1255" s="663" t="s">
        <v>808</v>
      </c>
      <c r="G1255" s="662">
        <v>40531051</v>
      </c>
      <c r="H1255" s="662" t="s">
        <v>809</v>
      </c>
      <c r="I1255" s="167" t="s">
        <v>810</v>
      </c>
      <c r="J1255" s="663" t="s">
        <v>830</v>
      </c>
      <c r="K1255" s="666">
        <v>35.69</v>
      </c>
      <c r="L1255" s="483">
        <v>1</v>
      </c>
      <c r="M1255" s="483">
        <v>1</v>
      </c>
      <c r="N1255" s="667"/>
      <c r="O1255" s="667"/>
      <c r="P1255" s="670" t="s">
        <v>1235</v>
      </c>
      <c r="Q1255" s="670"/>
      <c r="R1255" s="161"/>
      <c r="S1255" s="161"/>
      <c r="T1255" s="162">
        <f t="shared" si="386"/>
        <v>0</v>
      </c>
      <c r="U1255" s="162">
        <f t="shared" si="387"/>
        <v>0</v>
      </c>
      <c r="V1255" s="162">
        <f t="shared" si="388"/>
        <v>0</v>
      </c>
      <c r="W1255" s="162">
        <f t="shared" si="389"/>
        <v>0</v>
      </c>
      <c r="X1255" s="163">
        <f>IF(P1255="nio",0,IF(P1255&gt;0,VLOOKUP(I1255,'3-Productie normen'!A:N,VLOOKUP(P1255,'3-Productie normen'!Q:R,2,FALSE),FALSE)))</f>
        <v>0</v>
      </c>
      <c r="Y1255" s="163">
        <f t="shared" si="390"/>
        <v>0</v>
      </c>
      <c r="Z1255" s="163">
        <f t="shared" si="391"/>
        <v>0</v>
      </c>
      <c r="AA1255" s="163">
        <f t="shared" si="392"/>
        <v>0</v>
      </c>
      <c r="AB1255" s="164" t="str">
        <f>VLOOKUP(I1255,'3-Productie normen'!A:N,10,FALSE)</f>
        <v>nvt</v>
      </c>
      <c r="AC1255" s="164"/>
      <c r="AE1255" s="128">
        <f t="shared" si="393"/>
        <v>0</v>
      </c>
    </row>
    <row r="1256" spans="1:31" ht="14.1" customHeight="1">
      <c r="A1256" s="145">
        <v>1258</v>
      </c>
      <c r="B1256" s="662" t="s">
        <v>1245</v>
      </c>
      <c r="C1256" s="663">
        <v>2</v>
      </c>
      <c r="D1256" s="664" t="s">
        <v>1074</v>
      </c>
      <c r="E1256" s="663" t="s">
        <v>808</v>
      </c>
      <c r="F1256" s="663" t="s">
        <v>808</v>
      </c>
      <c r="G1256" s="662">
        <v>40531051</v>
      </c>
      <c r="H1256" s="662" t="s">
        <v>809</v>
      </c>
      <c r="I1256" s="167" t="s">
        <v>810</v>
      </c>
      <c r="J1256" s="663"/>
      <c r="K1256" s="666">
        <v>11.99</v>
      </c>
      <c r="L1256" s="483">
        <v>1</v>
      </c>
      <c r="M1256" s="483">
        <v>1</v>
      </c>
      <c r="N1256" s="667"/>
      <c r="O1256" s="667"/>
      <c r="P1256" s="670" t="s">
        <v>1235</v>
      </c>
      <c r="Q1256" s="670"/>
      <c r="R1256" s="161"/>
      <c r="S1256" s="161"/>
      <c r="T1256" s="162">
        <f t="shared" si="386"/>
        <v>0</v>
      </c>
      <c r="U1256" s="162">
        <f t="shared" si="387"/>
        <v>0</v>
      </c>
      <c r="V1256" s="162">
        <f t="shared" si="388"/>
        <v>0</v>
      </c>
      <c r="W1256" s="162">
        <f t="shared" si="389"/>
        <v>0</v>
      </c>
      <c r="X1256" s="163">
        <f>IF(P1256="nio",0,IF(P1256&gt;0,VLOOKUP(I1256,'3-Productie normen'!A:N,VLOOKUP(P1256,'3-Productie normen'!Q:R,2,FALSE),FALSE)))</f>
        <v>0</v>
      </c>
      <c r="Y1256" s="163">
        <f t="shared" si="390"/>
        <v>0</v>
      </c>
      <c r="Z1256" s="163">
        <f t="shared" si="391"/>
        <v>0</v>
      </c>
      <c r="AA1256" s="163">
        <f t="shared" si="392"/>
        <v>0</v>
      </c>
      <c r="AB1256" s="164" t="str">
        <f>VLOOKUP(I1256,'3-Productie normen'!A:N,10,FALSE)</f>
        <v>nvt</v>
      </c>
      <c r="AC1256" s="164"/>
      <c r="AE1256" s="128">
        <f t="shared" si="393"/>
        <v>0</v>
      </c>
    </row>
    <row r="1257" spans="1:31" ht="14.1" customHeight="1">
      <c r="A1257" s="145">
        <v>1259</v>
      </c>
      <c r="B1257" s="662" t="s">
        <v>1245</v>
      </c>
      <c r="C1257" s="663">
        <v>2</v>
      </c>
      <c r="D1257" s="664" t="s">
        <v>1075</v>
      </c>
      <c r="E1257" s="663" t="s">
        <v>808</v>
      </c>
      <c r="F1257" s="663" t="s">
        <v>808</v>
      </c>
      <c r="G1257" s="662">
        <v>40531051</v>
      </c>
      <c r="H1257" s="662" t="s">
        <v>809</v>
      </c>
      <c r="I1257" s="665" t="s">
        <v>771</v>
      </c>
      <c r="J1257" s="663" t="s">
        <v>830</v>
      </c>
      <c r="K1257" s="666">
        <v>106.02</v>
      </c>
      <c r="L1257" s="483">
        <v>1</v>
      </c>
      <c r="M1257" s="483">
        <v>1</v>
      </c>
      <c r="N1257" s="667"/>
      <c r="O1257" s="667"/>
      <c r="P1257" s="670">
        <v>104</v>
      </c>
      <c r="Q1257" s="670"/>
      <c r="R1257" s="161"/>
      <c r="S1257" s="161"/>
      <c r="T1257" s="162" t="e">
        <f t="shared" si="386"/>
        <v>#DIV/0!</v>
      </c>
      <c r="U1257" s="162">
        <f t="shared" si="387"/>
        <v>0</v>
      </c>
      <c r="V1257" s="162">
        <f t="shared" si="388"/>
        <v>0</v>
      </c>
      <c r="W1257" s="162">
        <f t="shared" si="389"/>
        <v>0</v>
      </c>
      <c r="X1257" s="163">
        <f>IF(P1257="nio",0,IF(P1257&gt;0,VLOOKUP(I1257,'3-Productie normen'!A:N,VLOOKUP(P1257,'3-Productie normen'!Q:R,2,FALSE),FALSE)))</f>
        <v>0</v>
      </c>
      <c r="Y1257" s="163">
        <f t="shared" si="390"/>
        <v>0</v>
      </c>
      <c r="Z1257" s="163">
        <f t="shared" si="391"/>
        <v>0</v>
      </c>
      <c r="AA1257" s="163">
        <f t="shared" si="392"/>
        <v>0</v>
      </c>
      <c r="AB1257" s="164" t="str">
        <f>VLOOKUP(I1257,'3-Productie normen'!A:N,10,FALSE)</f>
        <v>SP</v>
      </c>
      <c r="AC1257" s="164"/>
      <c r="AE1257" s="128">
        <f t="shared" si="393"/>
        <v>11026.08</v>
      </c>
    </row>
    <row r="1258" spans="1:31" ht="14.1" customHeight="1">
      <c r="A1258" s="145">
        <v>1260</v>
      </c>
      <c r="B1258" s="662" t="s">
        <v>1245</v>
      </c>
      <c r="C1258" s="663">
        <v>2</v>
      </c>
      <c r="D1258" s="664" t="s">
        <v>915</v>
      </c>
      <c r="E1258" s="663" t="s">
        <v>806</v>
      </c>
      <c r="F1258" s="663" t="s">
        <v>815</v>
      </c>
      <c r="G1258" s="662">
        <v>2</v>
      </c>
      <c r="H1258" s="662" t="s">
        <v>807</v>
      </c>
      <c r="I1258" s="665" t="s">
        <v>749</v>
      </c>
      <c r="J1258" s="663" t="s">
        <v>830</v>
      </c>
      <c r="K1258" s="666">
        <v>12.6</v>
      </c>
      <c r="L1258" s="483">
        <v>1</v>
      </c>
      <c r="M1258" s="483">
        <v>1</v>
      </c>
      <c r="N1258" s="667"/>
      <c r="O1258" s="667"/>
      <c r="P1258" s="670">
        <v>52</v>
      </c>
      <c r="Q1258" s="670"/>
      <c r="R1258" s="161"/>
      <c r="S1258" s="161"/>
      <c r="T1258" s="162" t="e">
        <f t="shared" si="386"/>
        <v>#DIV/0!</v>
      </c>
      <c r="U1258" s="162">
        <f t="shared" si="387"/>
        <v>0</v>
      </c>
      <c r="V1258" s="162">
        <f t="shared" si="388"/>
        <v>0</v>
      </c>
      <c r="W1258" s="162">
        <f t="shared" si="389"/>
        <v>0</v>
      </c>
      <c r="X1258" s="163">
        <f>IF(P1258="nio",0,IF(P1258&gt;0,VLOOKUP(I1258,'3-Productie normen'!A:N,VLOOKUP(P1258,'3-Productie normen'!Q:R,2,FALSE),FALSE)))</f>
        <v>0</v>
      </c>
      <c r="Y1258" s="163">
        <f t="shared" si="390"/>
        <v>0</v>
      </c>
      <c r="Z1258" s="163">
        <f t="shared" si="391"/>
        <v>0</v>
      </c>
      <c r="AA1258" s="163">
        <f t="shared" si="392"/>
        <v>0</v>
      </c>
      <c r="AB1258" s="164" t="str">
        <f>VLOOKUP(I1258,'3-Productie normen'!A:N,10,FALSE)</f>
        <v>V</v>
      </c>
      <c r="AC1258" s="164"/>
      <c r="AE1258" s="128">
        <f t="shared" si="393"/>
        <v>655.19999999999993</v>
      </c>
    </row>
    <row r="1259" spans="1:31" ht="14.1" customHeight="1">
      <c r="A1259" s="145">
        <v>1261</v>
      </c>
      <c r="B1259" s="662" t="s">
        <v>1245</v>
      </c>
      <c r="C1259" s="663">
        <v>2</v>
      </c>
      <c r="D1259" s="664" t="s">
        <v>1207</v>
      </c>
      <c r="E1259" s="663" t="s">
        <v>826</v>
      </c>
      <c r="F1259" s="663" t="s">
        <v>865</v>
      </c>
      <c r="G1259" s="662">
        <v>2</v>
      </c>
      <c r="H1259" s="662" t="s">
        <v>807</v>
      </c>
      <c r="I1259" s="665" t="s">
        <v>773</v>
      </c>
      <c r="J1259" s="663"/>
      <c r="K1259" s="666">
        <v>23.95</v>
      </c>
      <c r="L1259" s="483">
        <v>1</v>
      </c>
      <c r="M1259" s="483">
        <v>1</v>
      </c>
      <c r="N1259" s="667"/>
      <c r="O1259" s="667"/>
      <c r="P1259" s="670">
        <v>104</v>
      </c>
      <c r="Q1259" s="670"/>
      <c r="R1259" s="161"/>
      <c r="S1259" s="161"/>
      <c r="T1259" s="162" t="e">
        <f t="shared" si="386"/>
        <v>#DIV/0!</v>
      </c>
      <c r="U1259" s="162">
        <f t="shared" si="387"/>
        <v>0</v>
      </c>
      <c r="V1259" s="162">
        <f t="shared" si="388"/>
        <v>0</v>
      </c>
      <c r="W1259" s="162">
        <f t="shared" si="389"/>
        <v>0</v>
      </c>
      <c r="X1259" s="163">
        <f>IF(P1259="nio",0,IF(P1259&gt;0,VLOOKUP(I1259,'3-Productie normen'!A:N,VLOOKUP(P1259,'3-Productie normen'!Q:R,2,FALSE),FALSE)))</f>
        <v>0</v>
      </c>
      <c r="Y1259" s="163">
        <f t="shared" si="390"/>
        <v>0</v>
      </c>
      <c r="Z1259" s="163">
        <f t="shared" si="391"/>
        <v>0</v>
      </c>
      <c r="AA1259" s="163">
        <f t="shared" si="392"/>
        <v>0</v>
      </c>
      <c r="AB1259" s="164" t="str">
        <f>VLOOKUP(I1259,'3-Productie normen'!A:N,10,FALSE)</f>
        <v>V</v>
      </c>
      <c r="AC1259" s="164"/>
      <c r="AE1259" s="128">
        <f t="shared" si="393"/>
        <v>2490.7999999999997</v>
      </c>
    </row>
    <row r="1260" spans="1:31" ht="14.1" customHeight="1">
      <c r="A1260" s="145">
        <v>1262</v>
      </c>
      <c r="B1260" s="662" t="s">
        <v>1245</v>
      </c>
      <c r="C1260" s="663">
        <v>2</v>
      </c>
      <c r="D1260" s="664" t="s">
        <v>1208</v>
      </c>
      <c r="E1260" s="663" t="s">
        <v>826</v>
      </c>
      <c r="F1260" s="663" t="s">
        <v>866</v>
      </c>
      <c r="G1260" s="662">
        <v>1</v>
      </c>
      <c r="H1260" s="662" t="s">
        <v>828</v>
      </c>
      <c r="I1260" s="665" t="s">
        <v>1236</v>
      </c>
      <c r="J1260" s="663"/>
      <c r="K1260" s="666">
        <v>11.3</v>
      </c>
      <c r="L1260" s="483">
        <v>1</v>
      </c>
      <c r="M1260" s="483">
        <v>1</v>
      </c>
      <c r="N1260" s="667"/>
      <c r="O1260" s="667"/>
      <c r="P1260" s="670" t="s">
        <v>1235</v>
      </c>
      <c r="Q1260" s="670"/>
      <c r="R1260" s="161"/>
      <c r="S1260" s="161"/>
      <c r="T1260" s="162">
        <f t="shared" si="386"/>
        <v>0</v>
      </c>
      <c r="U1260" s="162">
        <f t="shared" si="387"/>
        <v>0</v>
      </c>
      <c r="V1260" s="162">
        <f t="shared" si="388"/>
        <v>0</v>
      </c>
      <c r="W1260" s="162">
        <f t="shared" si="389"/>
        <v>0</v>
      </c>
      <c r="X1260" s="163">
        <f>IF(P1260="nio",0,IF(P1260&gt;0,VLOOKUP(I1260,'3-Productie normen'!A:N,VLOOKUP(P1260,'3-Productie normen'!Q:R,2,FALSE),FALSE)))</f>
        <v>0</v>
      </c>
      <c r="Y1260" s="163">
        <f t="shared" si="390"/>
        <v>0</v>
      </c>
      <c r="Z1260" s="163">
        <f t="shared" si="391"/>
        <v>0</v>
      </c>
      <c r="AA1260" s="163">
        <f t="shared" si="392"/>
        <v>0</v>
      </c>
      <c r="AB1260" s="164" t="str">
        <f>VLOOKUP(I1260,'3-Productie normen'!A:N,10,FALSE)</f>
        <v>nvt</v>
      </c>
      <c r="AC1260" s="164"/>
      <c r="AE1260" s="128">
        <f t="shared" si="393"/>
        <v>0</v>
      </c>
    </row>
    <row r="1261" spans="1:31" ht="14.1" customHeight="1">
      <c r="A1261" s="145">
        <v>1263</v>
      </c>
      <c r="B1261" s="662" t="s">
        <v>1245</v>
      </c>
      <c r="C1261" s="663">
        <v>2</v>
      </c>
      <c r="D1261" s="664" t="s">
        <v>1209</v>
      </c>
      <c r="E1261" s="663" t="s">
        <v>826</v>
      </c>
      <c r="F1261" s="663" t="s">
        <v>873</v>
      </c>
      <c r="G1261" s="662">
        <v>1</v>
      </c>
      <c r="H1261" s="662" t="s">
        <v>828</v>
      </c>
      <c r="I1261" s="665" t="s">
        <v>1236</v>
      </c>
      <c r="J1261" s="663" t="s">
        <v>1007</v>
      </c>
      <c r="K1261" s="666">
        <v>5.7</v>
      </c>
      <c r="L1261" s="483">
        <v>1</v>
      </c>
      <c r="M1261" s="483">
        <v>1</v>
      </c>
      <c r="N1261" s="667"/>
      <c r="O1261" s="667"/>
      <c r="P1261" s="670" t="s">
        <v>1235</v>
      </c>
      <c r="Q1261" s="670"/>
      <c r="R1261" s="161"/>
      <c r="S1261" s="161"/>
      <c r="T1261" s="162">
        <f t="shared" si="386"/>
        <v>0</v>
      </c>
      <c r="U1261" s="162">
        <f t="shared" si="387"/>
        <v>0</v>
      </c>
      <c r="V1261" s="162">
        <f t="shared" si="388"/>
        <v>0</v>
      </c>
      <c r="W1261" s="162">
        <f t="shared" si="389"/>
        <v>0</v>
      </c>
      <c r="X1261" s="163">
        <f>IF(P1261="nio",0,IF(P1261&gt;0,VLOOKUP(I1261,'3-Productie normen'!A:N,VLOOKUP(P1261,'3-Productie normen'!Q:R,2,FALSE),FALSE)))</f>
        <v>0</v>
      </c>
      <c r="Y1261" s="163">
        <f t="shared" si="390"/>
        <v>0</v>
      </c>
      <c r="Z1261" s="163">
        <f t="shared" si="391"/>
        <v>0</v>
      </c>
      <c r="AA1261" s="163">
        <f t="shared" si="392"/>
        <v>0</v>
      </c>
      <c r="AB1261" s="164" t="str">
        <f>VLOOKUP(I1261,'3-Productie normen'!A:N,10,FALSE)</f>
        <v>nvt</v>
      </c>
      <c r="AC1261" s="164"/>
      <c r="AE1261" s="128">
        <f t="shared" si="393"/>
        <v>0</v>
      </c>
    </row>
    <row r="1262" spans="1:31" ht="14.1" customHeight="1">
      <c r="A1262" s="145">
        <v>1264</v>
      </c>
      <c r="B1262" s="662" t="s">
        <v>1245</v>
      </c>
      <c r="C1262" s="663">
        <v>2</v>
      </c>
      <c r="D1262" s="664" t="s">
        <v>1210</v>
      </c>
      <c r="E1262" s="663" t="s">
        <v>826</v>
      </c>
      <c r="F1262" s="663" t="s">
        <v>873</v>
      </c>
      <c r="G1262" s="662">
        <v>1</v>
      </c>
      <c r="H1262" s="662" t="s">
        <v>828</v>
      </c>
      <c r="I1262" s="665" t="s">
        <v>1236</v>
      </c>
      <c r="J1262" s="663" t="s">
        <v>1007</v>
      </c>
      <c r="K1262" s="666">
        <v>5.7</v>
      </c>
      <c r="L1262" s="483">
        <v>1</v>
      </c>
      <c r="M1262" s="483">
        <v>1</v>
      </c>
      <c r="N1262" s="667"/>
      <c r="O1262" s="667"/>
      <c r="P1262" s="670" t="s">
        <v>1235</v>
      </c>
      <c r="Q1262" s="670"/>
      <c r="R1262" s="161"/>
      <c r="S1262" s="161"/>
      <c r="T1262" s="162">
        <f t="shared" si="386"/>
        <v>0</v>
      </c>
      <c r="U1262" s="162">
        <f t="shared" si="387"/>
        <v>0</v>
      </c>
      <c r="V1262" s="162">
        <f t="shared" si="388"/>
        <v>0</v>
      </c>
      <c r="W1262" s="162">
        <f t="shared" si="389"/>
        <v>0</v>
      </c>
      <c r="X1262" s="163">
        <f>IF(P1262="nio",0,IF(P1262&gt;0,VLOOKUP(I1262,'3-Productie normen'!A:N,VLOOKUP(P1262,'3-Productie normen'!Q:R,2,FALSE),FALSE)))</f>
        <v>0</v>
      </c>
      <c r="Y1262" s="163">
        <f t="shared" si="390"/>
        <v>0</v>
      </c>
      <c r="Z1262" s="163">
        <f t="shared" si="391"/>
        <v>0</v>
      </c>
      <c r="AA1262" s="163">
        <f t="shared" si="392"/>
        <v>0</v>
      </c>
      <c r="AB1262" s="164" t="str">
        <f>VLOOKUP(I1262,'3-Productie normen'!A:N,10,FALSE)</f>
        <v>nvt</v>
      </c>
      <c r="AC1262" s="164"/>
      <c r="AE1262" s="128">
        <f t="shared" si="393"/>
        <v>0</v>
      </c>
    </row>
    <row r="1263" spans="1:31" ht="14.1" customHeight="1">
      <c r="A1263" s="145">
        <v>1265</v>
      </c>
      <c r="B1263" s="662" t="s">
        <v>1245</v>
      </c>
      <c r="C1263" s="663">
        <v>2</v>
      </c>
      <c r="D1263" s="664" t="s">
        <v>1211</v>
      </c>
      <c r="E1263" s="663" t="s">
        <v>826</v>
      </c>
      <c r="F1263" s="663" t="s">
        <v>873</v>
      </c>
      <c r="G1263" s="662">
        <v>1</v>
      </c>
      <c r="H1263" s="662" t="s">
        <v>828</v>
      </c>
      <c r="I1263" s="665" t="s">
        <v>1236</v>
      </c>
      <c r="J1263" s="663" t="s">
        <v>1199</v>
      </c>
      <c r="K1263" s="666">
        <v>2.71</v>
      </c>
      <c r="L1263" s="483">
        <v>1</v>
      </c>
      <c r="M1263" s="483">
        <v>1</v>
      </c>
      <c r="N1263" s="667"/>
      <c r="O1263" s="667"/>
      <c r="P1263" s="670" t="s">
        <v>1235</v>
      </c>
      <c r="Q1263" s="670"/>
      <c r="R1263" s="161"/>
      <c r="S1263" s="161"/>
      <c r="T1263" s="162">
        <f t="shared" si="386"/>
        <v>0</v>
      </c>
      <c r="U1263" s="162">
        <f t="shared" si="387"/>
        <v>0</v>
      </c>
      <c r="V1263" s="162">
        <f t="shared" si="388"/>
        <v>0</v>
      </c>
      <c r="W1263" s="162">
        <f t="shared" si="389"/>
        <v>0</v>
      </c>
      <c r="X1263" s="163">
        <f>IF(P1263="nio",0,IF(P1263&gt;0,VLOOKUP(I1263,'3-Productie normen'!A:N,VLOOKUP(P1263,'3-Productie normen'!Q:R,2,FALSE),FALSE)))</f>
        <v>0</v>
      </c>
      <c r="Y1263" s="163">
        <f t="shared" si="390"/>
        <v>0</v>
      </c>
      <c r="Z1263" s="163">
        <f t="shared" si="391"/>
        <v>0</v>
      </c>
      <c r="AA1263" s="163">
        <f t="shared" si="392"/>
        <v>0</v>
      </c>
      <c r="AB1263" s="164" t="str">
        <f>VLOOKUP(I1263,'3-Productie normen'!A:N,10,FALSE)</f>
        <v>nvt</v>
      </c>
      <c r="AC1263" s="164"/>
      <c r="AE1263" s="128">
        <f t="shared" si="393"/>
        <v>0</v>
      </c>
    </row>
    <row r="1264" spans="1:31" ht="14.1" customHeight="1">
      <c r="A1264" s="145">
        <v>1266</v>
      </c>
      <c r="B1264" s="662" t="s">
        <v>1245</v>
      </c>
      <c r="C1264" s="663">
        <v>3</v>
      </c>
      <c r="D1264" s="664" t="s">
        <v>1175</v>
      </c>
      <c r="E1264" s="663" t="s">
        <v>808</v>
      </c>
      <c r="F1264" s="663" t="s">
        <v>808</v>
      </c>
      <c r="G1264" s="662">
        <v>40531051</v>
      </c>
      <c r="H1264" s="662" t="s">
        <v>809</v>
      </c>
      <c r="I1264" s="167" t="s">
        <v>810</v>
      </c>
      <c r="J1264" s="663" t="s">
        <v>1212</v>
      </c>
      <c r="K1264" s="666">
        <v>141.97999999999999</v>
      </c>
      <c r="L1264" s="483">
        <v>1</v>
      </c>
      <c r="M1264" s="483">
        <v>1</v>
      </c>
      <c r="N1264" s="667"/>
      <c r="O1264" s="667"/>
      <c r="P1264" s="670" t="s">
        <v>1235</v>
      </c>
      <c r="Q1264" s="670"/>
      <c r="R1264" s="161"/>
      <c r="S1264" s="161"/>
      <c r="T1264" s="162">
        <f t="shared" si="386"/>
        <v>0</v>
      </c>
      <c r="U1264" s="162">
        <f t="shared" si="387"/>
        <v>0</v>
      </c>
      <c r="V1264" s="162">
        <f t="shared" si="388"/>
        <v>0</v>
      </c>
      <c r="W1264" s="162">
        <f t="shared" si="389"/>
        <v>0</v>
      </c>
      <c r="X1264" s="163">
        <f>IF(P1264="nio",0,IF(P1264&gt;0,VLOOKUP(I1264,'3-Productie normen'!A:N,VLOOKUP(P1264,'3-Productie normen'!Q:R,2,FALSE),FALSE)))</f>
        <v>0</v>
      </c>
      <c r="Y1264" s="163">
        <f t="shared" si="390"/>
        <v>0</v>
      </c>
      <c r="Z1264" s="163">
        <f t="shared" si="391"/>
        <v>0</v>
      </c>
      <c r="AA1264" s="163">
        <f t="shared" si="392"/>
        <v>0</v>
      </c>
      <c r="AB1264" s="164" t="str">
        <f>VLOOKUP(I1264,'3-Productie normen'!A:N,10,FALSE)</f>
        <v>nvt</v>
      </c>
      <c r="AC1264" s="164"/>
      <c r="AE1264" s="128">
        <f t="shared" si="393"/>
        <v>0</v>
      </c>
    </row>
    <row r="1265" spans="1:31" ht="14.1" customHeight="1">
      <c r="A1265" s="145">
        <v>1267</v>
      </c>
      <c r="B1265" s="662" t="s">
        <v>1245</v>
      </c>
      <c r="C1265" s="663">
        <v>3</v>
      </c>
      <c r="D1265" s="664" t="s">
        <v>1213</v>
      </c>
      <c r="E1265" s="663" t="s">
        <v>826</v>
      </c>
      <c r="F1265" s="663" t="s">
        <v>865</v>
      </c>
      <c r="G1265" s="662">
        <v>1</v>
      </c>
      <c r="H1265" s="662" t="s">
        <v>828</v>
      </c>
      <c r="I1265" s="665" t="s">
        <v>773</v>
      </c>
      <c r="J1265" s="663"/>
      <c r="K1265" s="666">
        <v>23.82</v>
      </c>
      <c r="L1265" s="483">
        <v>1</v>
      </c>
      <c r="M1265" s="483">
        <v>1</v>
      </c>
      <c r="N1265" s="667"/>
      <c r="O1265" s="667"/>
      <c r="P1265" s="670">
        <v>52</v>
      </c>
      <c r="Q1265" s="670"/>
      <c r="R1265" s="161"/>
      <c r="S1265" s="161"/>
      <c r="T1265" s="162" t="e">
        <f t="shared" si="386"/>
        <v>#DIV/0!</v>
      </c>
      <c r="U1265" s="162">
        <f t="shared" si="387"/>
        <v>0</v>
      </c>
      <c r="V1265" s="162">
        <f t="shared" si="388"/>
        <v>0</v>
      </c>
      <c r="W1265" s="162">
        <f t="shared" si="389"/>
        <v>0</v>
      </c>
      <c r="X1265" s="163">
        <f>IF(P1265="nio",0,IF(P1265&gt;0,VLOOKUP(I1265,'3-Productie normen'!A:N,VLOOKUP(P1265,'3-Productie normen'!Q:R,2,FALSE),FALSE)))</f>
        <v>0</v>
      </c>
      <c r="Y1265" s="163">
        <f t="shared" si="390"/>
        <v>0</v>
      </c>
      <c r="Z1265" s="163">
        <f t="shared" si="391"/>
        <v>0</v>
      </c>
      <c r="AA1265" s="163">
        <f t="shared" si="392"/>
        <v>0</v>
      </c>
      <c r="AB1265" s="164" t="str">
        <f>VLOOKUP(I1265,'3-Productie normen'!A:N,10,FALSE)</f>
        <v>V</v>
      </c>
      <c r="AC1265" s="164"/>
      <c r="AE1265" s="128">
        <f t="shared" si="393"/>
        <v>1238.6400000000001</v>
      </c>
    </row>
    <row r="1266" spans="1:31" ht="14.1" customHeight="1">
      <c r="A1266" s="145">
        <v>1268</v>
      </c>
      <c r="B1266" s="662" t="s">
        <v>1245</v>
      </c>
      <c r="C1266" s="663">
        <v>3</v>
      </c>
      <c r="D1266" s="664" t="s">
        <v>1214</v>
      </c>
      <c r="E1266" s="663" t="s">
        <v>826</v>
      </c>
      <c r="F1266" s="663" t="s">
        <v>866</v>
      </c>
      <c r="G1266" s="662">
        <v>1</v>
      </c>
      <c r="H1266" s="662" t="s">
        <v>828</v>
      </c>
      <c r="I1266" s="665" t="s">
        <v>1236</v>
      </c>
      <c r="J1266" s="663"/>
      <c r="K1266" s="666">
        <v>11.31</v>
      </c>
      <c r="L1266" s="483">
        <v>1</v>
      </c>
      <c r="M1266" s="483">
        <v>1</v>
      </c>
      <c r="N1266" s="667"/>
      <c r="O1266" s="667"/>
      <c r="P1266" s="670" t="s">
        <v>1235</v>
      </c>
      <c r="Q1266" s="670"/>
      <c r="R1266" s="161"/>
      <c r="S1266" s="161"/>
      <c r="T1266" s="162">
        <f t="shared" si="386"/>
        <v>0</v>
      </c>
      <c r="U1266" s="162">
        <f t="shared" si="387"/>
        <v>0</v>
      </c>
      <c r="V1266" s="162">
        <f t="shared" si="388"/>
        <v>0</v>
      </c>
      <c r="W1266" s="162">
        <f t="shared" si="389"/>
        <v>0</v>
      </c>
      <c r="X1266" s="163">
        <f>IF(P1266="nio",0,IF(P1266&gt;0,VLOOKUP(I1266,'3-Productie normen'!A:N,VLOOKUP(P1266,'3-Productie normen'!Q:R,2,FALSE),FALSE)))</f>
        <v>0</v>
      </c>
      <c r="Y1266" s="163">
        <f t="shared" si="390"/>
        <v>0</v>
      </c>
      <c r="Z1266" s="163">
        <f t="shared" si="391"/>
        <v>0</v>
      </c>
      <c r="AA1266" s="163">
        <f t="shared" si="392"/>
        <v>0</v>
      </c>
      <c r="AB1266" s="164" t="str">
        <f>VLOOKUP(I1266,'3-Productie normen'!A:N,10,FALSE)</f>
        <v>nvt</v>
      </c>
      <c r="AC1266" s="164"/>
      <c r="AE1266" s="128">
        <f t="shared" si="393"/>
        <v>0</v>
      </c>
    </row>
    <row r="1267" spans="1:31" ht="14.1" customHeight="1">
      <c r="A1267" s="145">
        <v>1269</v>
      </c>
      <c r="B1267" s="662" t="s">
        <v>1245</v>
      </c>
      <c r="C1267" s="663">
        <v>3</v>
      </c>
      <c r="D1267" s="664" t="s">
        <v>1215</v>
      </c>
      <c r="E1267" s="663" t="s">
        <v>826</v>
      </c>
      <c r="F1267" s="663" t="s">
        <v>873</v>
      </c>
      <c r="G1267" s="662">
        <v>1</v>
      </c>
      <c r="H1267" s="662" t="s">
        <v>828</v>
      </c>
      <c r="I1267" s="665" t="s">
        <v>1236</v>
      </c>
      <c r="J1267" s="663" t="s">
        <v>1007</v>
      </c>
      <c r="K1267" s="666">
        <v>5.7</v>
      </c>
      <c r="L1267" s="483">
        <v>1</v>
      </c>
      <c r="M1267" s="483">
        <v>1</v>
      </c>
      <c r="N1267" s="667"/>
      <c r="O1267" s="667"/>
      <c r="P1267" s="670" t="s">
        <v>1235</v>
      </c>
      <c r="Q1267" s="670"/>
      <c r="R1267" s="161"/>
      <c r="S1267" s="161"/>
      <c r="T1267" s="162">
        <f t="shared" si="386"/>
        <v>0</v>
      </c>
      <c r="U1267" s="162">
        <f t="shared" si="387"/>
        <v>0</v>
      </c>
      <c r="V1267" s="162">
        <f t="shared" si="388"/>
        <v>0</v>
      </c>
      <c r="W1267" s="162">
        <f t="shared" si="389"/>
        <v>0</v>
      </c>
      <c r="X1267" s="163">
        <f>IF(P1267="nio",0,IF(P1267&gt;0,VLOOKUP(I1267,'3-Productie normen'!A:N,VLOOKUP(P1267,'3-Productie normen'!Q:R,2,FALSE),FALSE)))</f>
        <v>0</v>
      </c>
      <c r="Y1267" s="163">
        <f t="shared" si="390"/>
        <v>0</v>
      </c>
      <c r="Z1267" s="163">
        <f t="shared" si="391"/>
        <v>0</v>
      </c>
      <c r="AA1267" s="163">
        <f t="shared" si="392"/>
        <v>0</v>
      </c>
      <c r="AB1267" s="164" t="str">
        <f>VLOOKUP(I1267,'3-Productie normen'!A:N,10,FALSE)</f>
        <v>nvt</v>
      </c>
      <c r="AC1267" s="164"/>
      <c r="AE1267" s="128">
        <f t="shared" si="393"/>
        <v>0</v>
      </c>
    </row>
    <row r="1268" spans="1:31" ht="14.1" customHeight="1">
      <c r="A1268" s="145">
        <v>1270</v>
      </c>
      <c r="B1268" s="662" t="s">
        <v>1245</v>
      </c>
      <c r="C1268" s="663">
        <v>3</v>
      </c>
      <c r="D1268" s="664" t="s">
        <v>1216</v>
      </c>
      <c r="E1268" s="663" t="s">
        <v>826</v>
      </c>
      <c r="F1268" s="663" t="s">
        <v>873</v>
      </c>
      <c r="G1268" s="662">
        <v>1</v>
      </c>
      <c r="H1268" s="662" t="s">
        <v>828</v>
      </c>
      <c r="I1268" s="665" t="s">
        <v>1236</v>
      </c>
      <c r="J1268" s="663" t="s">
        <v>1007</v>
      </c>
      <c r="K1268" s="666">
        <v>5.7</v>
      </c>
      <c r="L1268" s="483">
        <v>1</v>
      </c>
      <c r="M1268" s="483">
        <v>1</v>
      </c>
      <c r="N1268" s="667"/>
      <c r="O1268" s="667"/>
      <c r="P1268" s="670" t="s">
        <v>1235</v>
      </c>
      <c r="Q1268" s="670"/>
      <c r="R1268" s="161"/>
      <c r="S1268" s="161"/>
      <c r="T1268" s="162">
        <f t="shared" si="386"/>
        <v>0</v>
      </c>
      <c r="U1268" s="162">
        <f t="shared" si="387"/>
        <v>0</v>
      </c>
      <c r="V1268" s="162">
        <f t="shared" si="388"/>
        <v>0</v>
      </c>
      <c r="W1268" s="162">
        <f t="shared" si="389"/>
        <v>0</v>
      </c>
      <c r="X1268" s="163">
        <f>IF(P1268="nio",0,IF(P1268&gt;0,VLOOKUP(I1268,'3-Productie normen'!A:N,VLOOKUP(P1268,'3-Productie normen'!Q:R,2,FALSE),FALSE)))</f>
        <v>0</v>
      </c>
      <c r="Y1268" s="163">
        <f t="shared" si="390"/>
        <v>0</v>
      </c>
      <c r="Z1268" s="163">
        <f t="shared" si="391"/>
        <v>0</v>
      </c>
      <c r="AA1268" s="163">
        <f t="shared" si="392"/>
        <v>0</v>
      </c>
      <c r="AB1268" s="164" t="str">
        <f>VLOOKUP(I1268,'3-Productie normen'!A:N,10,FALSE)</f>
        <v>nvt</v>
      </c>
      <c r="AC1268" s="164"/>
      <c r="AE1268" s="128">
        <f t="shared" si="393"/>
        <v>0</v>
      </c>
    </row>
    <row r="1269" spans="1:31" ht="14.1" customHeight="1">
      <c r="A1269" s="145">
        <v>1271</v>
      </c>
      <c r="B1269" s="662" t="s">
        <v>1245</v>
      </c>
      <c r="C1269" s="663">
        <v>3</v>
      </c>
      <c r="D1269" s="664" t="s">
        <v>1217</v>
      </c>
      <c r="E1269" s="663" t="s">
        <v>806</v>
      </c>
      <c r="F1269" s="663" t="s">
        <v>815</v>
      </c>
      <c r="G1269" s="662">
        <v>2</v>
      </c>
      <c r="H1269" s="662" t="s">
        <v>807</v>
      </c>
      <c r="I1269" s="665" t="s">
        <v>749</v>
      </c>
      <c r="J1269" s="663" t="s">
        <v>811</v>
      </c>
      <c r="K1269" s="666">
        <v>14.28</v>
      </c>
      <c r="L1269" s="483">
        <v>1</v>
      </c>
      <c r="M1269" s="483">
        <v>1</v>
      </c>
      <c r="N1269" s="667"/>
      <c r="O1269" s="667"/>
      <c r="P1269" s="670">
        <v>52</v>
      </c>
      <c r="Q1269" s="670"/>
      <c r="R1269" s="161"/>
      <c r="S1269" s="161"/>
      <c r="T1269" s="162" t="e">
        <f t="shared" si="386"/>
        <v>#DIV/0!</v>
      </c>
      <c r="U1269" s="162">
        <f t="shared" si="387"/>
        <v>0</v>
      </c>
      <c r="V1269" s="162">
        <f t="shared" si="388"/>
        <v>0</v>
      </c>
      <c r="W1269" s="162">
        <f t="shared" si="389"/>
        <v>0</v>
      </c>
      <c r="X1269" s="163">
        <f>IF(P1269="nio",0,IF(P1269&gt;0,VLOOKUP(I1269,'3-Productie normen'!A:N,VLOOKUP(P1269,'3-Productie normen'!Q:R,2,FALSE),FALSE)))</f>
        <v>0</v>
      </c>
      <c r="Y1269" s="163">
        <f t="shared" si="390"/>
        <v>0</v>
      </c>
      <c r="Z1269" s="163">
        <f t="shared" si="391"/>
        <v>0</v>
      </c>
      <c r="AA1269" s="163">
        <f t="shared" si="392"/>
        <v>0</v>
      </c>
      <c r="AB1269" s="164" t="str">
        <f>VLOOKUP(I1269,'3-Productie normen'!A:N,10,FALSE)</f>
        <v>V</v>
      </c>
      <c r="AC1269" s="164"/>
      <c r="AE1269" s="128">
        <f t="shared" si="393"/>
        <v>742.56</v>
      </c>
    </row>
    <row r="1270" spans="1:31" ht="14.1" customHeight="1">
      <c r="A1270" s="145">
        <v>1272</v>
      </c>
      <c r="B1270" s="662" t="s">
        <v>1245</v>
      </c>
      <c r="C1270" s="663" t="s">
        <v>120</v>
      </c>
      <c r="D1270" s="664" t="s">
        <v>1218</v>
      </c>
      <c r="E1270" s="663" t="s">
        <v>808</v>
      </c>
      <c r="F1270" s="663" t="s">
        <v>808</v>
      </c>
      <c r="G1270" s="662">
        <v>40531051</v>
      </c>
      <c r="H1270" s="662" t="s">
        <v>809</v>
      </c>
      <c r="I1270" s="665" t="s">
        <v>771</v>
      </c>
      <c r="J1270" s="663" t="s">
        <v>1314</v>
      </c>
      <c r="K1270" s="666">
        <v>103.47</v>
      </c>
      <c r="L1270" s="483">
        <v>1</v>
      </c>
      <c r="M1270" s="483">
        <v>1</v>
      </c>
      <c r="N1270" s="667"/>
      <c r="O1270" s="667"/>
      <c r="P1270" s="670">
        <v>104</v>
      </c>
      <c r="Q1270" s="670"/>
      <c r="R1270" s="161"/>
      <c r="S1270" s="161"/>
      <c r="T1270" s="162" t="e">
        <f t="shared" si="386"/>
        <v>#DIV/0!</v>
      </c>
      <c r="U1270" s="162">
        <f t="shared" si="387"/>
        <v>0</v>
      </c>
      <c r="V1270" s="162">
        <f t="shared" si="388"/>
        <v>0</v>
      </c>
      <c r="W1270" s="162">
        <f t="shared" si="389"/>
        <v>0</v>
      </c>
      <c r="X1270" s="163">
        <f>IF(P1270="nio",0,IF(P1270&gt;0,VLOOKUP(I1270,'3-Productie normen'!A:N,VLOOKUP(P1270,'3-Productie normen'!Q:R,2,FALSE),FALSE)))</f>
        <v>0</v>
      </c>
      <c r="Y1270" s="163">
        <f t="shared" si="390"/>
        <v>0</v>
      </c>
      <c r="Z1270" s="163">
        <f t="shared" si="391"/>
        <v>0</v>
      </c>
      <c r="AA1270" s="163">
        <f t="shared" si="392"/>
        <v>0</v>
      </c>
      <c r="AB1270" s="164" t="str">
        <f>VLOOKUP(I1270,'3-Productie normen'!A:N,10,FALSE)</f>
        <v>SP</v>
      </c>
      <c r="AC1270" s="164"/>
      <c r="AE1270" s="128">
        <f t="shared" si="393"/>
        <v>10760.88</v>
      </c>
    </row>
    <row r="1271" spans="1:31" ht="14.1" customHeight="1">
      <c r="A1271" s="145">
        <v>1273</v>
      </c>
      <c r="B1271" s="662" t="s">
        <v>1245</v>
      </c>
      <c r="C1271" s="663" t="s">
        <v>120</v>
      </c>
      <c r="D1271" s="664" t="s">
        <v>1103</v>
      </c>
      <c r="E1271" s="663" t="s">
        <v>808</v>
      </c>
      <c r="F1271" s="663" t="s">
        <v>808</v>
      </c>
      <c r="G1271" s="662">
        <v>40531051</v>
      </c>
      <c r="H1271" s="662" t="s">
        <v>809</v>
      </c>
      <c r="I1271" s="665" t="s">
        <v>771</v>
      </c>
      <c r="J1271" s="663" t="s">
        <v>1314</v>
      </c>
      <c r="K1271" s="666">
        <v>31.4</v>
      </c>
      <c r="L1271" s="483">
        <v>1</v>
      </c>
      <c r="M1271" s="483">
        <v>1</v>
      </c>
      <c r="N1271" s="667"/>
      <c r="O1271" s="667"/>
      <c r="P1271" s="670">
        <v>104</v>
      </c>
      <c r="Q1271" s="670"/>
      <c r="R1271" s="161"/>
      <c r="S1271" s="161"/>
      <c r="T1271" s="162" t="e">
        <f t="shared" si="386"/>
        <v>#DIV/0!</v>
      </c>
      <c r="U1271" s="162">
        <f t="shared" si="387"/>
        <v>0</v>
      </c>
      <c r="V1271" s="162">
        <f t="shared" si="388"/>
        <v>0</v>
      </c>
      <c r="W1271" s="162">
        <f t="shared" si="389"/>
        <v>0</v>
      </c>
      <c r="X1271" s="163">
        <f>IF(P1271="nio",0,IF(P1271&gt;0,VLOOKUP(I1271,'3-Productie normen'!A:N,VLOOKUP(P1271,'3-Productie normen'!Q:R,2,FALSE),FALSE)))</f>
        <v>0</v>
      </c>
      <c r="Y1271" s="163">
        <f t="shared" si="390"/>
        <v>0</v>
      </c>
      <c r="Z1271" s="163">
        <f t="shared" si="391"/>
        <v>0</v>
      </c>
      <c r="AA1271" s="163">
        <f t="shared" si="392"/>
        <v>0</v>
      </c>
      <c r="AB1271" s="164" t="str">
        <f>VLOOKUP(I1271,'3-Productie normen'!A:N,10,FALSE)</f>
        <v>SP</v>
      </c>
      <c r="AC1271" s="164"/>
      <c r="AE1271" s="128">
        <f t="shared" si="393"/>
        <v>3265.6</v>
      </c>
    </row>
    <row r="1272" spans="1:31" ht="14.1" customHeight="1">
      <c r="A1272" s="145">
        <v>1274</v>
      </c>
      <c r="B1272" s="662" t="s">
        <v>1245</v>
      </c>
      <c r="C1272" s="663" t="s">
        <v>120</v>
      </c>
      <c r="D1272" s="664" t="s">
        <v>1219</v>
      </c>
      <c r="E1272" s="663" t="s">
        <v>399</v>
      </c>
      <c r="F1272" s="663" t="s">
        <v>834</v>
      </c>
      <c r="G1272" s="662">
        <v>40531051</v>
      </c>
      <c r="H1272" s="662" t="s">
        <v>809</v>
      </c>
      <c r="I1272" s="167" t="s">
        <v>810</v>
      </c>
      <c r="J1272" s="663" t="s">
        <v>811</v>
      </c>
      <c r="K1272" s="666">
        <v>68.59</v>
      </c>
      <c r="L1272" s="483">
        <v>1</v>
      </c>
      <c r="M1272" s="483">
        <v>1</v>
      </c>
      <c r="N1272" s="667"/>
      <c r="O1272" s="667"/>
      <c r="P1272" s="670" t="s">
        <v>1235</v>
      </c>
      <c r="Q1272" s="670"/>
      <c r="R1272" s="161"/>
      <c r="S1272" s="161"/>
      <c r="T1272" s="162">
        <f t="shared" si="386"/>
        <v>0</v>
      </c>
      <c r="U1272" s="162">
        <f t="shared" si="387"/>
        <v>0</v>
      </c>
      <c r="V1272" s="162">
        <f t="shared" si="388"/>
        <v>0</v>
      </c>
      <c r="W1272" s="162">
        <f t="shared" si="389"/>
        <v>0</v>
      </c>
      <c r="X1272" s="163">
        <f>IF(P1272="nio",0,IF(P1272&gt;0,VLOOKUP(I1272,'3-Productie normen'!A:N,VLOOKUP(P1272,'3-Productie normen'!Q:R,2,FALSE),FALSE)))</f>
        <v>0</v>
      </c>
      <c r="Y1272" s="163">
        <f t="shared" si="390"/>
        <v>0</v>
      </c>
      <c r="Z1272" s="163">
        <f t="shared" si="391"/>
        <v>0</v>
      </c>
      <c r="AA1272" s="163">
        <f t="shared" si="392"/>
        <v>0</v>
      </c>
      <c r="AB1272" s="164" t="str">
        <f>VLOOKUP(I1272,'3-Productie normen'!A:N,10,FALSE)</f>
        <v>nvt</v>
      </c>
      <c r="AC1272" s="164"/>
      <c r="AE1272" s="128">
        <f t="shared" si="393"/>
        <v>0</v>
      </c>
    </row>
    <row r="1273" spans="1:31" ht="14.1" customHeight="1">
      <c r="A1273" s="145">
        <v>1275</v>
      </c>
      <c r="B1273" s="662" t="s">
        <v>1245</v>
      </c>
      <c r="C1273" s="663" t="s">
        <v>120</v>
      </c>
      <c r="D1273" s="664" t="s">
        <v>1107</v>
      </c>
      <c r="E1273" s="663" t="s">
        <v>1220</v>
      </c>
      <c r="F1273" s="663"/>
      <c r="G1273" s="662">
        <v>1</v>
      </c>
      <c r="H1273" s="662" t="s">
        <v>828</v>
      </c>
      <c r="I1273" s="167" t="s">
        <v>810</v>
      </c>
      <c r="J1273" s="663" t="s">
        <v>811</v>
      </c>
      <c r="K1273" s="666">
        <v>11.18</v>
      </c>
      <c r="L1273" s="483">
        <v>1</v>
      </c>
      <c r="M1273" s="483">
        <v>1</v>
      </c>
      <c r="N1273" s="667"/>
      <c r="O1273" s="667"/>
      <c r="P1273" s="670" t="s">
        <v>1235</v>
      </c>
      <c r="Q1273" s="670"/>
      <c r="R1273" s="161"/>
      <c r="S1273" s="161"/>
      <c r="T1273" s="162">
        <f t="shared" si="386"/>
        <v>0</v>
      </c>
      <c r="U1273" s="162">
        <f t="shared" si="387"/>
        <v>0</v>
      </c>
      <c r="V1273" s="162">
        <f t="shared" si="388"/>
        <v>0</v>
      </c>
      <c r="W1273" s="162">
        <f t="shared" si="389"/>
        <v>0</v>
      </c>
      <c r="X1273" s="163">
        <f>IF(P1273="nio",0,IF(P1273&gt;0,VLOOKUP(I1273,'3-Productie normen'!A:N,VLOOKUP(P1273,'3-Productie normen'!Q:R,2,FALSE),FALSE)))</f>
        <v>0</v>
      </c>
      <c r="Y1273" s="163">
        <f t="shared" si="390"/>
        <v>0</v>
      </c>
      <c r="Z1273" s="163">
        <f t="shared" si="391"/>
        <v>0</v>
      </c>
      <c r="AA1273" s="163">
        <f t="shared" si="392"/>
        <v>0</v>
      </c>
      <c r="AB1273" s="164" t="str">
        <f>VLOOKUP(I1273,'3-Productie normen'!A:N,10,FALSE)</f>
        <v>nvt</v>
      </c>
      <c r="AC1273" s="164"/>
      <c r="AE1273" s="128">
        <f t="shared" si="393"/>
        <v>0</v>
      </c>
    </row>
    <row r="1274" spans="1:31" ht="14.1" customHeight="1">
      <c r="A1274" s="145">
        <v>1276</v>
      </c>
      <c r="B1274" s="662" t="s">
        <v>1245</v>
      </c>
      <c r="C1274" s="663" t="s">
        <v>120</v>
      </c>
      <c r="D1274" s="664" t="s">
        <v>1108</v>
      </c>
      <c r="E1274" s="663" t="s">
        <v>1220</v>
      </c>
      <c r="F1274" s="663"/>
      <c r="G1274" s="662">
        <v>1</v>
      </c>
      <c r="H1274" s="662" t="s">
        <v>828</v>
      </c>
      <c r="I1274" s="167" t="s">
        <v>810</v>
      </c>
      <c r="J1274" s="663" t="s">
        <v>811</v>
      </c>
      <c r="K1274" s="666">
        <v>14.56</v>
      </c>
      <c r="L1274" s="483">
        <v>1</v>
      </c>
      <c r="M1274" s="483">
        <v>1</v>
      </c>
      <c r="N1274" s="667"/>
      <c r="O1274" s="667"/>
      <c r="P1274" s="670" t="s">
        <v>1235</v>
      </c>
      <c r="Q1274" s="670"/>
      <c r="R1274" s="161"/>
      <c r="S1274" s="161"/>
      <c r="T1274" s="162">
        <f t="shared" si="386"/>
        <v>0</v>
      </c>
      <c r="U1274" s="162">
        <f t="shared" si="387"/>
        <v>0</v>
      </c>
      <c r="V1274" s="162">
        <f t="shared" si="388"/>
        <v>0</v>
      </c>
      <c r="W1274" s="162">
        <f t="shared" si="389"/>
        <v>0</v>
      </c>
      <c r="X1274" s="163">
        <f>IF(P1274="nio",0,IF(P1274&gt;0,VLOOKUP(I1274,'3-Productie normen'!A:N,VLOOKUP(P1274,'3-Productie normen'!Q:R,2,FALSE),FALSE)))</f>
        <v>0</v>
      </c>
      <c r="Y1274" s="163">
        <f t="shared" si="390"/>
        <v>0</v>
      </c>
      <c r="Z1274" s="163">
        <f t="shared" si="391"/>
        <v>0</v>
      </c>
      <c r="AA1274" s="163">
        <f t="shared" si="392"/>
        <v>0</v>
      </c>
      <c r="AB1274" s="164" t="str">
        <f>VLOOKUP(I1274,'3-Productie normen'!A:N,10,FALSE)</f>
        <v>nvt</v>
      </c>
      <c r="AC1274" s="164"/>
      <c r="AE1274" s="128">
        <f t="shared" si="393"/>
        <v>0</v>
      </c>
    </row>
    <row r="1275" spans="1:31" ht="14.1" customHeight="1">
      <c r="A1275" s="145">
        <v>1277</v>
      </c>
      <c r="B1275" s="662" t="s">
        <v>1245</v>
      </c>
      <c r="C1275" s="663" t="s">
        <v>120</v>
      </c>
      <c r="D1275" s="664" t="s">
        <v>1112</v>
      </c>
      <c r="E1275" s="663" t="s">
        <v>806</v>
      </c>
      <c r="F1275" s="663" t="s">
        <v>822</v>
      </c>
      <c r="G1275" s="662">
        <v>2</v>
      </c>
      <c r="H1275" s="662" t="s">
        <v>807</v>
      </c>
      <c r="I1275" s="167" t="s">
        <v>810</v>
      </c>
      <c r="J1275" s="663" t="s">
        <v>992</v>
      </c>
      <c r="K1275" s="666">
        <v>293.77</v>
      </c>
      <c r="L1275" s="483">
        <v>1</v>
      </c>
      <c r="M1275" s="483">
        <v>1</v>
      </c>
      <c r="N1275" s="667"/>
      <c r="O1275" s="667"/>
      <c r="P1275" s="670" t="s">
        <v>1235</v>
      </c>
      <c r="Q1275" s="670"/>
      <c r="R1275" s="161"/>
      <c r="S1275" s="161"/>
      <c r="T1275" s="162">
        <f t="shared" si="386"/>
        <v>0</v>
      </c>
      <c r="U1275" s="162">
        <f t="shared" si="387"/>
        <v>0</v>
      </c>
      <c r="V1275" s="162">
        <f t="shared" si="388"/>
        <v>0</v>
      </c>
      <c r="W1275" s="162">
        <f t="shared" si="389"/>
        <v>0</v>
      </c>
      <c r="X1275" s="163">
        <f>IF(P1275="nio",0,IF(P1275&gt;0,VLOOKUP(I1275,'3-Productie normen'!A:N,VLOOKUP(P1275,'3-Productie normen'!Q:R,2,FALSE),FALSE)))</f>
        <v>0</v>
      </c>
      <c r="Y1275" s="163">
        <f t="shared" si="390"/>
        <v>0</v>
      </c>
      <c r="Z1275" s="163">
        <f t="shared" si="391"/>
        <v>0</v>
      </c>
      <c r="AA1275" s="163">
        <f t="shared" si="392"/>
        <v>0</v>
      </c>
      <c r="AB1275" s="164" t="str">
        <f>VLOOKUP(I1275,'3-Productie normen'!A:N,10,FALSE)</f>
        <v>nvt</v>
      </c>
      <c r="AC1275" s="164"/>
      <c r="AE1275" s="128">
        <f t="shared" si="393"/>
        <v>0</v>
      </c>
    </row>
    <row r="1276" spans="1:31" ht="14.1" customHeight="1">
      <c r="A1276" s="145">
        <v>1278</v>
      </c>
      <c r="B1276" s="662" t="s">
        <v>1245</v>
      </c>
      <c r="C1276" s="663" t="s">
        <v>120</v>
      </c>
      <c r="D1276" s="664" t="s">
        <v>1221</v>
      </c>
      <c r="E1276" s="663" t="s">
        <v>399</v>
      </c>
      <c r="F1276" s="663" t="s">
        <v>834</v>
      </c>
      <c r="G1276" s="662">
        <v>99990000</v>
      </c>
      <c r="H1276" s="662" t="s">
        <v>885</v>
      </c>
      <c r="I1276" s="167" t="s">
        <v>810</v>
      </c>
      <c r="J1276" s="663" t="s">
        <v>992</v>
      </c>
      <c r="K1276" s="666">
        <v>14.97</v>
      </c>
      <c r="L1276" s="483">
        <v>1</v>
      </c>
      <c r="M1276" s="483">
        <v>1</v>
      </c>
      <c r="N1276" s="667"/>
      <c r="O1276" s="667"/>
      <c r="P1276" s="670" t="s">
        <v>1235</v>
      </c>
      <c r="Q1276" s="670"/>
      <c r="R1276" s="161"/>
      <c r="S1276" s="161"/>
      <c r="T1276" s="162">
        <f t="shared" si="386"/>
        <v>0</v>
      </c>
      <c r="U1276" s="162">
        <f t="shared" si="387"/>
        <v>0</v>
      </c>
      <c r="V1276" s="162">
        <f t="shared" si="388"/>
        <v>0</v>
      </c>
      <c r="W1276" s="162">
        <f t="shared" si="389"/>
        <v>0</v>
      </c>
      <c r="X1276" s="163">
        <f>IF(P1276="nio",0,IF(P1276&gt;0,VLOOKUP(I1276,'3-Productie normen'!A:N,VLOOKUP(P1276,'3-Productie normen'!Q:R,2,FALSE),FALSE)))</f>
        <v>0</v>
      </c>
      <c r="Y1276" s="163">
        <f t="shared" si="390"/>
        <v>0</v>
      </c>
      <c r="Z1276" s="163">
        <f t="shared" si="391"/>
        <v>0</v>
      </c>
      <c r="AA1276" s="163">
        <f t="shared" si="392"/>
        <v>0</v>
      </c>
      <c r="AB1276" s="164" t="str">
        <f>VLOOKUP(I1276,'3-Productie normen'!A:N,10,FALSE)</f>
        <v>nvt</v>
      </c>
      <c r="AC1276" s="164"/>
      <c r="AE1276" s="128">
        <f t="shared" si="393"/>
        <v>0</v>
      </c>
    </row>
    <row r="1277" spans="1:31" ht="14.1" customHeight="1">
      <c r="A1277" s="145">
        <v>1279</v>
      </c>
      <c r="B1277" s="662" t="s">
        <v>1245</v>
      </c>
      <c r="C1277" s="663" t="s">
        <v>120</v>
      </c>
      <c r="D1277" s="664" t="s">
        <v>1114</v>
      </c>
      <c r="E1277" s="663" t="s">
        <v>806</v>
      </c>
      <c r="F1277" s="663" t="s">
        <v>815</v>
      </c>
      <c r="G1277" s="662">
        <v>2</v>
      </c>
      <c r="H1277" s="662" t="s">
        <v>807</v>
      </c>
      <c r="I1277" s="665" t="s">
        <v>749</v>
      </c>
      <c r="J1277" s="663" t="s">
        <v>823</v>
      </c>
      <c r="K1277" s="666">
        <v>11.5</v>
      </c>
      <c r="L1277" s="483">
        <v>1</v>
      </c>
      <c r="M1277" s="483">
        <v>1</v>
      </c>
      <c r="N1277" s="667"/>
      <c r="O1277" s="667"/>
      <c r="P1277" s="670">
        <v>52</v>
      </c>
      <c r="Q1277" s="670"/>
      <c r="R1277" s="161"/>
      <c r="S1277" s="161"/>
      <c r="T1277" s="162" t="e">
        <f t="shared" si="386"/>
        <v>#DIV/0!</v>
      </c>
      <c r="U1277" s="162">
        <f t="shared" si="387"/>
        <v>0</v>
      </c>
      <c r="V1277" s="162">
        <f t="shared" si="388"/>
        <v>0</v>
      </c>
      <c r="W1277" s="162">
        <f t="shared" si="389"/>
        <v>0</v>
      </c>
      <c r="X1277" s="163">
        <f>IF(P1277="nio",0,IF(P1277&gt;0,VLOOKUP(I1277,'3-Productie normen'!A:N,VLOOKUP(P1277,'3-Productie normen'!Q:R,2,FALSE),FALSE)))</f>
        <v>0</v>
      </c>
      <c r="Y1277" s="163">
        <f t="shared" si="390"/>
        <v>0</v>
      </c>
      <c r="Z1277" s="163">
        <f t="shared" si="391"/>
        <v>0</v>
      </c>
      <c r="AA1277" s="163">
        <f t="shared" si="392"/>
        <v>0</v>
      </c>
      <c r="AB1277" s="164" t="str">
        <f>VLOOKUP(I1277,'3-Productie normen'!A:N,10,FALSE)</f>
        <v>V</v>
      </c>
      <c r="AC1277" s="164"/>
      <c r="AE1277" s="128">
        <f t="shared" si="393"/>
        <v>598</v>
      </c>
    </row>
    <row r="1278" spans="1:31" ht="14.1" customHeight="1">
      <c r="A1278" s="145">
        <v>1280</v>
      </c>
      <c r="B1278" s="662" t="s">
        <v>1245</v>
      </c>
      <c r="C1278" s="663" t="s">
        <v>120</v>
      </c>
      <c r="D1278" s="664" t="s">
        <v>1115</v>
      </c>
      <c r="E1278" s="663" t="s">
        <v>806</v>
      </c>
      <c r="F1278" s="663" t="s">
        <v>822</v>
      </c>
      <c r="G1278" s="662">
        <v>2</v>
      </c>
      <c r="H1278" s="662" t="s">
        <v>807</v>
      </c>
      <c r="I1278" s="665" t="s">
        <v>17</v>
      </c>
      <c r="J1278" s="663" t="s">
        <v>823</v>
      </c>
      <c r="K1278" s="666">
        <v>6.02</v>
      </c>
      <c r="L1278" s="483">
        <v>1</v>
      </c>
      <c r="M1278" s="483">
        <v>1</v>
      </c>
      <c r="N1278" s="667"/>
      <c r="O1278" s="667"/>
      <c r="P1278" s="670">
        <v>255</v>
      </c>
      <c r="Q1278" s="670"/>
      <c r="R1278" s="161"/>
      <c r="S1278" s="161"/>
      <c r="T1278" s="162" t="e">
        <f t="shared" si="386"/>
        <v>#DIV/0!</v>
      </c>
      <c r="U1278" s="162">
        <f t="shared" si="387"/>
        <v>0</v>
      </c>
      <c r="V1278" s="162">
        <f t="shared" si="388"/>
        <v>0</v>
      </c>
      <c r="W1278" s="162">
        <f t="shared" si="389"/>
        <v>0</v>
      </c>
      <c r="X1278" s="163">
        <f>IF(P1278="nio",0,IF(P1278&gt;0,VLOOKUP(I1278,'3-Productie normen'!A:N,VLOOKUP(P1278,'3-Productie normen'!Q:R,2,FALSE),FALSE)))</f>
        <v>0</v>
      </c>
      <c r="Y1278" s="163">
        <f t="shared" si="390"/>
        <v>0</v>
      </c>
      <c r="Z1278" s="163">
        <f t="shared" si="391"/>
        <v>0</v>
      </c>
      <c r="AA1278" s="163">
        <f t="shared" si="392"/>
        <v>0</v>
      </c>
      <c r="AB1278" s="164" t="str">
        <f>VLOOKUP(I1278,'3-Productie normen'!A:N,10,FALSE)</f>
        <v>S</v>
      </c>
      <c r="AC1278" s="164"/>
      <c r="AE1278" s="128">
        <f t="shared" si="393"/>
        <v>1535.1</v>
      </c>
    </row>
    <row r="1279" spans="1:31" ht="14.1" customHeight="1">
      <c r="A1279" s="145">
        <v>1281</v>
      </c>
      <c r="B1279" s="662" t="s">
        <v>1245</v>
      </c>
      <c r="C1279" s="663" t="s">
        <v>120</v>
      </c>
      <c r="D1279" s="664" t="s">
        <v>1222</v>
      </c>
      <c r="E1279" s="663" t="s">
        <v>806</v>
      </c>
      <c r="F1279" s="663" t="s">
        <v>822</v>
      </c>
      <c r="G1279" s="662">
        <v>2</v>
      </c>
      <c r="H1279" s="662" t="s">
        <v>807</v>
      </c>
      <c r="I1279" s="665" t="s">
        <v>17</v>
      </c>
      <c r="J1279" s="663" t="s">
        <v>823</v>
      </c>
      <c r="K1279" s="666">
        <v>2.0699999999999998</v>
      </c>
      <c r="L1279" s="483">
        <v>1</v>
      </c>
      <c r="M1279" s="483">
        <v>1</v>
      </c>
      <c r="N1279" s="667"/>
      <c r="O1279" s="667"/>
      <c r="P1279" s="670">
        <v>255</v>
      </c>
      <c r="Q1279" s="670"/>
      <c r="R1279" s="161"/>
      <c r="S1279" s="161"/>
      <c r="T1279" s="162" t="e">
        <f t="shared" si="386"/>
        <v>#DIV/0!</v>
      </c>
      <c r="U1279" s="162">
        <f t="shared" si="387"/>
        <v>0</v>
      </c>
      <c r="V1279" s="162">
        <f t="shared" si="388"/>
        <v>0</v>
      </c>
      <c r="W1279" s="162">
        <f t="shared" si="389"/>
        <v>0</v>
      </c>
      <c r="X1279" s="163">
        <f>IF(P1279="nio",0,IF(P1279&gt;0,VLOOKUP(I1279,'3-Productie normen'!A:N,VLOOKUP(P1279,'3-Productie normen'!Q:R,2,FALSE),FALSE)))</f>
        <v>0</v>
      </c>
      <c r="Y1279" s="163">
        <f t="shared" si="390"/>
        <v>0</v>
      </c>
      <c r="Z1279" s="163">
        <f t="shared" si="391"/>
        <v>0</v>
      </c>
      <c r="AA1279" s="163">
        <f t="shared" si="392"/>
        <v>0</v>
      </c>
      <c r="AB1279" s="164" t="str">
        <f>VLOOKUP(I1279,'3-Productie normen'!A:N,10,FALSE)</f>
        <v>S</v>
      </c>
      <c r="AC1279" s="164"/>
      <c r="AE1279" s="128">
        <f t="shared" si="393"/>
        <v>527.84999999999991</v>
      </c>
    </row>
    <row r="1280" spans="1:31" ht="14.1" customHeight="1">
      <c r="A1280" s="145">
        <v>1282</v>
      </c>
      <c r="B1280" s="662" t="s">
        <v>1245</v>
      </c>
      <c r="C1280" s="663" t="s">
        <v>120</v>
      </c>
      <c r="D1280" s="664" t="s">
        <v>1223</v>
      </c>
      <c r="E1280" s="663" t="s">
        <v>806</v>
      </c>
      <c r="F1280" s="663" t="s">
        <v>822</v>
      </c>
      <c r="G1280" s="662">
        <v>2</v>
      </c>
      <c r="H1280" s="662" t="s">
        <v>807</v>
      </c>
      <c r="I1280" s="665" t="s">
        <v>17</v>
      </c>
      <c r="J1280" s="663" t="s">
        <v>823</v>
      </c>
      <c r="K1280" s="666">
        <v>1.51</v>
      </c>
      <c r="L1280" s="483">
        <v>1</v>
      </c>
      <c r="M1280" s="483">
        <v>1</v>
      </c>
      <c r="N1280" s="667"/>
      <c r="O1280" s="667"/>
      <c r="P1280" s="670">
        <v>255</v>
      </c>
      <c r="Q1280" s="670"/>
      <c r="R1280" s="161"/>
      <c r="S1280" s="161"/>
      <c r="T1280" s="162" t="e">
        <f t="shared" si="386"/>
        <v>#DIV/0!</v>
      </c>
      <c r="U1280" s="162">
        <f t="shared" si="387"/>
        <v>0</v>
      </c>
      <c r="V1280" s="162">
        <f t="shared" si="388"/>
        <v>0</v>
      </c>
      <c r="W1280" s="162">
        <f t="shared" si="389"/>
        <v>0</v>
      </c>
      <c r="X1280" s="163">
        <f>IF(P1280="nio",0,IF(P1280&gt;0,VLOOKUP(I1280,'3-Productie normen'!A:N,VLOOKUP(P1280,'3-Productie normen'!Q:R,2,FALSE),FALSE)))</f>
        <v>0</v>
      </c>
      <c r="Y1280" s="163">
        <f t="shared" si="390"/>
        <v>0</v>
      </c>
      <c r="Z1280" s="163">
        <f t="shared" si="391"/>
        <v>0</v>
      </c>
      <c r="AA1280" s="163">
        <f t="shared" si="392"/>
        <v>0</v>
      </c>
      <c r="AB1280" s="164" t="str">
        <f>VLOOKUP(I1280,'3-Productie normen'!A:N,10,FALSE)</f>
        <v>S</v>
      </c>
      <c r="AC1280" s="164"/>
      <c r="AE1280" s="128">
        <f t="shared" si="393"/>
        <v>385.05</v>
      </c>
    </row>
    <row r="1281" spans="1:31" ht="14.1" customHeight="1">
      <c r="A1281" s="145">
        <v>1283</v>
      </c>
      <c r="B1281" s="662" t="s">
        <v>1245</v>
      </c>
      <c r="C1281" s="663" t="s">
        <v>120</v>
      </c>
      <c r="D1281" s="664" t="s">
        <v>1116</v>
      </c>
      <c r="E1281" s="663" t="s">
        <v>806</v>
      </c>
      <c r="F1281" s="663" t="s">
        <v>822</v>
      </c>
      <c r="G1281" s="662">
        <v>2</v>
      </c>
      <c r="H1281" s="662" t="s">
        <v>807</v>
      </c>
      <c r="I1281" s="665" t="s">
        <v>17</v>
      </c>
      <c r="J1281" s="663" t="s">
        <v>823</v>
      </c>
      <c r="K1281" s="666">
        <v>11.55</v>
      </c>
      <c r="L1281" s="483">
        <v>1</v>
      </c>
      <c r="M1281" s="483">
        <v>1</v>
      </c>
      <c r="N1281" s="667"/>
      <c r="O1281" s="667"/>
      <c r="P1281" s="670">
        <v>255</v>
      </c>
      <c r="Q1281" s="670"/>
      <c r="R1281" s="161"/>
      <c r="S1281" s="161"/>
      <c r="T1281" s="162" t="e">
        <f t="shared" si="386"/>
        <v>#DIV/0!</v>
      </c>
      <c r="U1281" s="162">
        <f t="shared" si="387"/>
        <v>0</v>
      </c>
      <c r="V1281" s="162">
        <f t="shared" si="388"/>
        <v>0</v>
      </c>
      <c r="W1281" s="162">
        <f t="shared" si="389"/>
        <v>0</v>
      </c>
      <c r="X1281" s="163">
        <f>IF(P1281="nio",0,IF(P1281&gt;0,VLOOKUP(I1281,'3-Productie normen'!A:N,VLOOKUP(P1281,'3-Productie normen'!Q:R,2,FALSE),FALSE)))</f>
        <v>0</v>
      </c>
      <c r="Y1281" s="163">
        <f t="shared" si="390"/>
        <v>0</v>
      </c>
      <c r="Z1281" s="163">
        <f t="shared" si="391"/>
        <v>0</v>
      </c>
      <c r="AA1281" s="163">
        <f t="shared" si="392"/>
        <v>0</v>
      </c>
      <c r="AB1281" s="164" t="str">
        <f>VLOOKUP(I1281,'3-Productie normen'!A:N,10,FALSE)</f>
        <v>S</v>
      </c>
      <c r="AC1281" s="164"/>
      <c r="AE1281" s="128">
        <f t="shared" si="393"/>
        <v>2945.25</v>
      </c>
    </row>
    <row r="1282" spans="1:31" ht="14.1" customHeight="1">
      <c r="A1282" s="145">
        <v>1284</v>
      </c>
      <c r="B1282" s="662" t="s">
        <v>1245</v>
      </c>
      <c r="C1282" s="663" t="s">
        <v>120</v>
      </c>
      <c r="D1282" s="664" t="s">
        <v>1224</v>
      </c>
      <c r="E1282" s="663" t="s">
        <v>806</v>
      </c>
      <c r="F1282" s="663" t="s">
        <v>822</v>
      </c>
      <c r="G1282" s="662">
        <v>2</v>
      </c>
      <c r="H1282" s="662" t="s">
        <v>807</v>
      </c>
      <c r="I1282" s="665" t="s">
        <v>17</v>
      </c>
      <c r="J1282" s="663" t="s">
        <v>823</v>
      </c>
      <c r="K1282" s="666">
        <v>1.51</v>
      </c>
      <c r="L1282" s="483">
        <v>1</v>
      </c>
      <c r="M1282" s="483">
        <v>1</v>
      </c>
      <c r="N1282" s="667"/>
      <c r="O1282" s="667"/>
      <c r="P1282" s="670">
        <v>255</v>
      </c>
      <c r="Q1282" s="670"/>
      <c r="R1282" s="161"/>
      <c r="S1282" s="161"/>
      <c r="T1282" s="162" t="e">
        <f t="shared" si="386"/>
        <v>#DIV/0!</v>
      </c>
      <c r="U1282" s="162">
        <f t="shared" si="387"/>
        <v>0</v>
      </c>
      <c r="V1282" s="162">
        <f t="shared" si="388"/>
        <v>0</v>
      </c>
      <c r="W1282" s="162">
        <f t="shared" si="389"/>
        <v>0</v>
      </c>
      <c r="X1282" s="163">
        <f>IF(P1282="nio",0,IF(P1282&gt;0,VLOOKUP(I1282,'3-Productie normen'!A:N,VLOOKUP(P1282,'3-Productie normen'!Q:R,2,FALSE),FALSE)))</f>
        <v>0</v>
      </c>
      <c r="Y1282" s="163">
        <f t="shared" si="390"/>
        <v>0</v>
      </c>
      <c r="Z1282" s="163">
        <f t="shared" si="391"/>
        <v>0</v>
      </c>
      <c r="AA1282" s="163">
        <f t="shared" si="392"/>
        <v>0</v>
      </c>
      <c r="AB1282" s="164" t="str">
        <f>VLOOKUP(I1282,'3-Productie normen'!A:N,10,FALSE)</f>
        <v>S</v>
      </c>
      <c r="AC1282" s="164"/>
      <c r="AE1282" s="128">
        <f t="shared" si="393"/>
        <v>385.05</v>
      </c>
    </row>
    <row r="1283" spans="1:31" ht="14.1" customHeight="1">
      <c r="A1283" s="145">
        <v>1285</v>
      </c>
      <c r="B1283" s="662" t="s">
        <v>1245</v>
      </c>
      <c r="C1283" s="663" t="s">
        <v>120</v>
      </c>
      <c r="D1283" s="664" t="s">
        <v>1225</v>
      </c>
      <c r="E1283" s="663" t="s">
        <v>806</v>
      </c>
      <c r="F1283" s="663" t="s">
        <v>822</v>
      </c>
      <c r="G1283" s="662">
        <v>2</v>
      </c>
      <c r="H1283" s="662" t="s">
        <v>807</v>
      </c>
      <c r="I1283" s="665" t="s">
        <v>17</v>
      </c>
      <c r="J1283" s="663" t="s">
        <v>823</v>
      </c>
      <c r="K1283" s="666">
        <v>1.5</v>
      </c>
      <c r="L1283" s="483">
        <v>1</v>
      </c>
      <c r="M1283" s="483">
        <v>1</v>
      </c>
      <c r="N1283" s="667"/>
      <c r="O1283" s="667"/>
      <c r="P1283" s="670">
        <v>255</v>
      </c>
      <c r="Q1283" s="670"/>
      <c r="R1283" s="161"/>
      <c r="S1283" s="161"/>
      <c r="T1283" s="162" t="e">
        <f t="shared" si="386"/>
        <v>#DIV/0!</v>
      </c>
      <c r="U1283" s="162">
        <f t="shared" si="387"/>
        <v>0</v>
      </c>
      <c r="V1283" s="162">
        <f t="shared" si="388"/>
        <v>0</v>
      </c>
      <c r="W1283" s="162">
        <f t="shared" si="389"/>
        <v>0</v>
      </c>
      <c r="X1283" s="163">
        <f>IF(P1283="nio",0,IF(P1283&gt;0,VLOOKUP(I1283,'3-Productie normen'!A:N,VLOOKUP(P1283,'3-Productie normen'!Q:R,2,FALSE),FALSE)))</f>
        <v>0</v>
      </c>
      <c r="Y1283" s="163">
        <f t="shared" si="390"/>
        <v>0</v>
      </c>
      <c r="Z1283" s="163">
        <f t="shared" si="391"/>
        <v>0</v>
      </c>
      <c r="AA1283" s="163">
        <f t="shared" si="392"/>
        <v>0</v>
      </c>
      <c r="AB1283" s="164" t="str">
        <f>VLOOKUP(I1283,'3-Productie normen'!A:N,10,FALSE)</f>
        <v>S</v>
      </c>
      <c r="AC1283" s="164"/>
      <c r="AE1283" s="128">
        <f t="shared" si="393"/>
        <v>382.5</v>
      </c>
    </row>
    <row r="1284" spans="1:31" ht="14.1" customHeight="1">
      <c r="A1284" s="145">
        <v>1286</v>
      </c>
      <c r="B1284" s="662" t="s">
        <v>1245</v>
      </c>
      <c r="C1284" s="663" t="s">
        <v>120</v>
      </c>
      <c r="D1284" s="664" t="s">
        <v>1226</v>
      </c>
      <c r="E1284" s="663" t="s">
        <v>806</v>
      </c>
      <c r="F1284" s="663" t="s">
        <v>822</v>
      </c>
      <c r="G1284" s="662">
        <v>2</v>
      </c>
      <c r="H1284" s="662" t="s">
        <v>807</v>
      </c>
      <c r="I1284" s="665" t="s">
        <v>17</v>
      </c>
      <c r="J1284" s="663" t="s">
        <v>823</v>
      </c>
      <c r="K1284" s="666">
        <v>2.09</v>
      </c>
      <c r="L1284" s="483">
        <v>1</v>
      </c>
      <c r="M1284" s="483">
        <v>1</v>
      </c>
      <c r="N1284" s="667"/>
      <c r="O1284" s="667"/>
      <c r="P1284" s="670">
        <v>255</v>
      </c>
      <c r="Q1284" s="670"/>
      <c r="R1284" s="161"/>
      <c r="S1284" s="161"/>
      <c r="T1284" s="162" t="e">
        <f t="shared" si="386"/>
        <v>#DIV/0!</v>
      </c>
      <c r="U1284" s="162">
        <f t="shared" si="387"/>
        <v>0</v>
      </c>
      <c r="V1284" s="162">
        <f t="shared" si="388"/>
        <v>0</v>
      </c>
      <c r="W1284" s="162">
        <f t="shared" si="389"/>
        <v>0</v>
      </c>
      <c r="X1284" s="163">
        <f>IF(P1284="nio",0,IF(P1284&gt;0,VLOOKUP(I1284,'3-Productie normen'!A:N,VLOOKUP(P1284,'3-Productie normen'!Q:R,2,FALSE),FALSE)))</f>
        <v>0</v>
      </c>
      <c r="Y1284" s="163">
        <f t="shared" si="390"/>
        <v>0</v>
      </c>
      <c r="Z1284" s="163">
        <f t="shared" si="391"/>
        <v>0</v>
      </c>
      <c r="AA1284" s="163">
        <f t="shared" si="392"/>
        <v>0</v>
      </c>
      <c r="AB1284" s="164" t="str">
        <f>VLOOKUP(I1284,'3-Productie normen'!A:N,10,FALSE)</f>
        <v>S</v>
      </c>
      <c r="AC1284" s="164"/>
      <c r="AE1284" s="128">
        <f t="shared" si="393"/>
        <v>532.94999999999993</v>
      </c>
    </row>
    <row r="1285" spans="1:31" ht="14.1" customHeight="1">
      <c r="A1285" s="145">
        <v>1287</v>
      </c>
      <c r="B1285" s="662" t="s">
        <v>1245</v>
      </c>
      <c r="C1285" s="663" t="s">
        <v>120</v>
      </c>
      <c r="D1285" s="664" t="s">
        <v>1227</v>
      </c>
      <c r="E1285" s="663" t="s">
        <v>806</v>
      </c>
      <c r="F1285" s="663" t="s">
        <v>822</v>
      </c>
      <c r="G1285" s="662">
        <v>2</v>
      </c>
      <c r="H1285" s="662" t="s">
        <v>807</v>
      </c>
      <c r="I1285" s="665" t="s">
        <v>17</v>
      </c>
      <c r="J1285" s="663" t="s">
        <v>823</v>
      </c>
      <c r="K1285" s="666">
        <v>2.09</v>
      </c>
      <c r="L1285" s="483">
        <v>1</v>
      </c>
      <c r="M1285" s="483">
        <v>1</v>
      </c>
      <c r="N1285" s="667"/>
      <c r="O1285" s="667"/>
      <c r="P1285" s="670">
        <v>255</v>
      </c>
      <c r="Q1285" s="670"/>
      <c r="R1285" s="161"/>
      <c r="S1285" s="161"/>
      <c r="T1285" s="162" t="e">
        <f t="shared" ref="T1285:T1301" si="394">IF(P1285="nio",0,IF(P1285&gt;0,P1285*K1285/X1285,0))*L1285</f>
        <v>#DIV/0!</v>
      </c>
      <c r="U1285" s="162">
        <f t="shared" ref="U1285:U1301" si="395">IF(Q1285&gt;0,Q1285*K1285/Y1285,0)*M1285</f>
        <v>0</v>
      </c>
      <c r="V1285" s="162">
        <f t="shared" ref="V1285:V1301" si="396">IF(R1285&gt;0,R1285*K1285/Z1285,0)*N1285</f>
        <v>0</v>
      </c>
      <c r="W1285" s="162">
        <f t="shared" ref="W1285:W1301" si="397">IF(S1285&gt;0,S1285*K1285/AA1285,0)*O1285</f>
        <v>0</v>
      </c>
      <c r="X1285" s="163">
        <f>IF(P1285="nio",0,IF(P1285&gt;0,VLOOKUP(I1285,'3-Productie normen'!A:N,VLOOKUP(P1285,'3-Productie normen'!Q:R,2,FALSE),FALSE)))</f>
        <v>0</v>
      </c>
      <c r="Y1285" s="163">
        <f t="shared" ref="Y1285:Y1301" si="398">IF(Q1285&gt;0,X1285*$Y$8,0)</f>
        <v>0</v>
      </c>
      <c r="Z1285" s="163">
        <f t="shared" ref="Z1285:Z1301" si="399">IF(R1285&gt;0,X1285*$Z$8,0)</f>
        <v>0</v>
      </c>
      <c r="AA1285" s="163">
        <f t="shared" ref="AA1285:AA1301" si="400">IF(S1285&gt;0,X1285*$AA$8,0)</f>
        <v>0</v>
      </c>
      <c r="AB1285" s="164" t="str">
        <f>VLOOKUP(I1285,'3-Productie normen'!A:N,10,FALSE)</f>
        <v>S</v>
      </c>
      <c r="AC1285" s="164"/>
      <c r="AE1285" s="128">
        <f t="shared" si="393"/>
        <v>532.94999999999993</v>
      </c>
    </row>
    <row r="1286" spans="1:31" ht="14.1" customHeight="1">
      <c r="A1286" s="145">
        <v>1288</v>
      </c>
      <c r="B1286" s="662" t="s">
        <v>1245</v>
      </c>
      <c r="C1286" s="663" t="s">
        <v>120</v>
      </c>
      <c r="D1286" s="664" t="s">
        <v>1228</v>
      </c>
      <c r="E1286" s="663" t="s">
        <v>315</v>
      </c>
      <c r="F1286" s="663" t="s">
        <v>824</v>
      </c>
      <c r="G1286" s="662">
        <v>2190626</v>
      </c>
      <c r="H1286" s="662" t="s">
        <v>825</v>
      </c>
      <c r="I1286" s="167" t="s">
        <v>810</v>
      </c>
      <c r="J1286" s="663" t="s">
        <v>811</v>
      </c>
      <c r="K1286" s="666">
        <v>17.71</v>
      </c>
      <c r="L1286" s="483">
        <v>1</v>
      </c>
      <c r="M1286" s="483">
        <v>1</v>
      </c>
      <c r="N1286" s="667"/>
      <c r="O1286" s="667"/>
      <c r="P1286" s="670" t="s">
        <v>1235</v>
      </c>
      <c r="Q1286" s="670"/>
      <c r="R1286" s="161"/>
      <c r="S1286" s="161"/>
      <c r="T1286" s="162">
        <f t="shared" si="394"/>
        <v>0</v>
      </c>
      <c r="U1286" s="162">
        <f t="shared" si="395"/>
        <v>0</v>
      </c>
      <c r="V1286" s="162">
        <f t="shared" si="396"/>
        <v>0</v>
      </c>
      <c r="W1286" s="162">
        <f t="shared" si="397"/>
        <v>0</v>
      </c>
      <c r="X1286" s="163">
        <f>IF(P1286="nio",0,IF(P1286&gt;0,VLOOKUP(I1286,'3-Productie normen'!A:N,VLOOKUP(P1286,'3-Productie normen'!Q:R,2,FALSE),FALSE)))</f>
        <v>0</v>
      </c>
      <c r="Y1286" s="163">
        <f t="shared" si="398"/>
        <v>0</v>
      </c>
      <c r="Z1286" s="163">
        <f t="shared" si="399"/>
        <v>0</v>
      </c>
      <c r="AA1286" s="163">
        <f t="shared" si="400"/>
        <v>0</v>
      </c>
      <c r="AB1286" s="164" t="str">
        <f>VLOOKUP(I1286,'3-Productie normen'!A:N,10,FALSE)</f>
        <v>nvt</v>
      </c>
      <c r="AC1286" s="164"/>
      <c r="AE1286" s="128">
        <f t="shared" ref="AE1286:AE1301" si="401">SUM(P1286:S1286)*K1286</f>
        <v>0</v>
      </c>
    </row>
    <row r="1287" spans="1:31" ht="14.1" customHeight="1">
      <c r="A1287" s="145">
        <v>1289</v>
      </c>
      <c r="B1287" s="662" t="s">
        <v>1245</v>
      </c>
      <c r="C1287" s="663" t="s">
        <v>120</v>
      </c>
      <c r="D1287" s="664" t="s">
        <v>1229</v>
      </c>
      <c r="E1287" s="663" t="s">
        <v>1220</v>
      </c>
      <c r="F1287" s="663"/>
      <c r="G1287" s="662">
        <v>1</v>
      </c>
      <c r="H1287" s="662" t="s">
        <v>828</v>
      </c>
      <c r="I1287" s="167" t="s">
        <v>810</v>
      </c>
      <c r="J1287" s="663" t="s">
        <v>811</v>
      </c>
      <c r="K1287" s="666">
        <v>0</v>
      </c>
      <c r="L1287" s="483">
        <v>1</v>
      </c>
      <c r="M1287" s="483">
        <v>1</v>
      </c>
      <c r="N1287" s="667"/>
      <c r="O1287" s="667"/>
      <c r="P1287" s="670" t="s">
        <v>1235</v>
      </c>
      <c r="Q1287" s="670"/>
      <c r="R1287" s="161"/>
      <c r="S1287" s="161"/>
      <c r="T1287" s="162">
        <f t="shared" si="394"/>
        <v>0</v>
      </c>
      <c r="U1287" s="162">
        <f t="shared" si="395"/>
        <v>0</v>
      </c>
      <c r="V1287" s="162">
        <f t="shared" si="396"/>
        <v>0</v>
      </c>
      <c r="W1287" s="162">
        <f t="shared" si="397"/>
        <v>0</v>
      </c>
      <c r="X1287" s="163">
        <f>IF(P1287="nio",0,IF(P1287&gt;0,VLOOKUP(I1287,'3-Productie normen'!A:N,VLOOKUP(P1287,'3-Productie normen'!Q:R,2,FALSE),FALSE)))</f>
        <v>0</v>
      </c>
      <c r="Y1287" s="163">
        <f t="shared" si="398"/>
        <v>0</v>
      </c>
      <c r="Z1287" s="163">
        <f t="shared" si="399"/>
        <v>0</v>
      </c>
      <c r="AA1287" s="163">
        <f t="shared" si="400"/>
        <v>0</v>
      </c>
      <c r="AB1287" s="164" t="str">
        <f>VLOOKUP(I1287,'3-Productie normen'!A:N,10,FALSE)</f>
        <v>nvt</v>
      </c>
      <c r="AC1287" s="164"/>
      <c r="AE1287" s="128">
        <f t="shared" si="401"/>
        <v>0</v>
      </c>
    </row>
    <row r="1288" spans="1:31" ht="14.1" customHeight="1">
      <c r="A1288" s="145">
        <v>1290</v>
      </c>
      <c r="B1288" s="662" t="s">
        <v>1245</v>
      </c>
      <c r="C1288" s="663" t="s">
        <v>120</v>
      </c>
      <c r="D1288" s="664" t="s">
        <v>1230</v>
      </c>
      <c r="E1288" s="663" t="s">
        <v>826</v>
      </c>
      <c r="F1288" s="663" t="s">
        <v>866</v>
      </c>
      <c r="G1288" s="662">
        <v>1</v>
      </c>
      <c r="H1288" s="662" t="s">
        <v>828</v>
      </c>
      <c r="I1288" s="665" t="s">
        <v>1236</v>
      </c>
      <c r="J1288" s="663"/>
      <c r="K1288" s="666">
        <v>11.72</v>
      </c>
      <c r="L1288" s="483">
        <v>1</v>
      </c>
      <c r="M1288" s="483">
        <v>1</v>
      </c>
      <c r="N1288" s="667"/>
      <c r="O1288" s="667"/>
      <c r="P1288" s="670" t="s">
        <v>1235</v>
      </c>
      <c r="Q1288" s="670"/>
      <c r="R1288" s="161"/>
      <c r="S1288" s="161"/>
      <c r="T1288" s="162">
        <f t="shared" si="394"/>
        <v>0</v>
      </c>
      <c r="U1288" s="162">
        <f t="shared" si="395"/>
        <v>0</v>
      </c>
      <c r="V1288" s="162">
        <f t="shared" si="396"/>
        <v>0</v>
      </c>
      <c r="W1288" s="162">
        <f t="shared" si="397"/>
        <v>0</v>
      </c>
      <c r="X1288" s="163">
        <f>IF(P1288="nio",0,IF(P1288&gt;0,VLOOKUP(I1288,'3-Productie normen'!A:N,VLOOKUP(P1288,'3-Productie normen'!Q:R,2,FALSE),FALSE)))</f>
        <v>0</v>
      </c>
      <c r="Y1288" s="163">
        <f t="shared" si="398"/>
        <v>0</v>
      </c>
      <c r="Z1288" s="163">
        <f t="shared" si="399"/>
        <v>0</v>
      </c>
      <c r="AA1288" s="163">
        <f t="shared" si="400"/>
        <v>0</v>
      </c>
      <c r="AB1288" s="164" t="str">
        <f>VLOOKUP(I1288,'3-Productie normen'!A:N,10,FALSE)</f>
        <v>nvt</v>
      </c>
      <c r="AC1288" s="164"/>
      <c r="AE1288" s="128">
        <f t="shared" si="401"/>
        <v>0</v>
      </c>
    </row>
    <row r="1289" spans="1:31" ht="14.1" customHeight="1">
      <c r="A1289" s="145">
        <v>1291</v>
      </c>
      <c r="B1289" s="662" t="s">
        <v>1245</v>
      </c>
      <c r="C1289" s="663" t="s">
        <v>120</v>
      </c>
      <c r="D1289" s="664" t="s">
        <v>1231</v>
      </c>
      <c r="E1289" s="663" t="s">
        <v>1220</v>
      </c>
      <c r="F1289" s="663"/>
      <c r="G1289" s="662">
        <v>1</v>
      </c>
      <c r="H1289" s="662" t="s">
        <v>828</v>
      </c>
      <c r="I1289" s="665" t="s">
        <v>1236</v>
      </c>
      <c r="J1289" s="663"/>
      <c r="K1289" s="666">
        <v>2.69</v>
      </c>
      <c r="L1289" s="483">
        <v>1</v>
      </c>
      <c r="M1289" s="483">
        <v>1</v>
      </c>
      <c r="N1289" s="667"/>
      <c r="O1289" s="667"/>
      <c r="P1289" s="670" t="s">
        <v>1235</v>
      </c>
      <c r="Q1289" s="670"/>
      <c r="R1289" s="161"/>
      <c r="S1289" s="161"/>
      <c r="T1289" s="162">
        <f t="shared" si="394"/>
        <v>0</v>
      </c>
      <c r="U1289" s="162">
        <f t="shared" si="395"/>
        <v>0</v>
      </c>
      <c r="V1289" s="162">
        <f t="shared" si="396"/>
        <v>0</v>
      </c>
      <c r="W1289" s="162">
        <f t="shared" si="397"/>
        <v>0</v>
      </c>
      <c r="X1289" s="163">
        <f>IF(P1289="nio",0,IF(P1289&gt;0,VLOOKUP(I1289,'3-Productie normen'!A:N,VLOOKUP(P1289,'3-Productie normen'!Q:R,2,FALSE),FALSE)))</f>
        <v>0</v>
      </c>
      <c r="Y1289" s="163">
        <f t="shared" si="398"/>
        <v>0</v>
      </c>
      <c r="Z1289" s="163">
        <f t="shared" si="399"/>
        <v>0</v>
      </c>
      <c r="AA1289" s="163">
        <f t="shared" si="400"/>
        <v>0</v>
      </c>
      <c r="AB1289" s="164" t="str">
        <f>VLOOKUP(I1289,'3-Productie normen'!A:N,10,FALSE)</f>
        <v>nvt</v>
      </c>
      <c r="AC1289" s="164"/>
      <c r="AE1289" s="128">
        <f t="shared" si="401"/>
        <v>0</v>
      </c>
    </row>
    <row r="1290" spans="1:31" ht="14.1" customHeight="1">
      <c r="A1290" s="145">
        <v>1292</v>
      </c>
      <c r="B1290" s="662" t="s">
        <v>1246</v>
      </c>
      <c r="C1290" s="663"/>
      <c r="D1290" s="664"/>
      <c r="E1290" s="663"/>
      <c r="F1290" s="663" t="s">
        <v>1255</v>
      </c>
      <c r="G1290" s="662"/>
      <c r="H1290" s="662"/>
      <c r="I1290" s="665" t="s">
        <v>1256</v>
      </c>
      <c r="J1290" s="663" t="s">
        <v>1257</v>
      </c>
      <c r="K1290" s="666">
        <v>15</v>
      </c>
      <c r="L1290" s="483">
        <v>1</v>
      </c>
      <c r="M1290" s="483">
        <v>1</v>
      </c>
      <c r="N1290" s="667"/>
      <c r="O1290" s="667"/>
      <c r="P1290" s="670">
        <v>52</v>
      </c>
      <c r="Q1290" s="670"/>
      <c r="R1290" s="161"/>
      <c r="S1290" s="161"/>
      <c r="T1290" s="162" t="e">
        <f t="shared" si="394"/>
        <v>#DIV/0!</v>
      </c>
      <c r="U1290" s="162">
        <f t="shared" si="395"/>
        <v>0</v>
      </c>
      <c r="V1290" s="162">
        <f t="shared" si="396"/>
        <v>0</v>
      </c>
      <c r="W1290" s="162">
        <f t="shared" si="397"/>
        <v>0</v>
      </c>
      <c r="X1290" s="163">
        <f>IF(P1290="nio",0,IF(P1290&gt;0,VLOOKUP(I1290,'3-Productie normen'!A:N,VLOOKUP(P1290,'3-Productie normen'!Q:R,2,FALSE),FALSE)))</f>
        <v>0</v>
      </c>
      <c r="Y1290" s="163">
        <f t="shared" si="398"/>
        <v>0</v>
      </c>
      <c r="Z1290" s="163">
        <f t="shared" si="399"/>
        <v>0</v>
      </c>
      <c r="AA1290" s="163">
        <f t="shared" si="400"/>
        <v>0</v>
      </c>
      <c r="AB1290" s="164" t="str">
        <f>VLOOKUP(I1290,'3-Productie normen'!A:N,10,FALSE)</f>
        <v>V</v>
      </c>
      <c r="AC1290" s="164"/>
      <c r="AE1290" s="128">
        <f t="shared" si="401"/>
        <v>780</v>
      </c>
    </row>
    <row r="1291" spans="1:31" ht="14.1" customHeight="1">
      <c r="A1291" s="145">
        <v>1293</v>
      </c>
      <c r="B1291" s="662" t="s">
        <v>1246</v>
      </c>
      <c r="C1291" s="663">
        <v>0</v>
      </c>
      <c r="D1291" s="664" t="s">
        <v>742</v>
      </c>
      <c r="E1291" s="663" t="s">
        <v>399</v>
      </c>
      <c r="F1291" s="663" t="s">
        <v>834</v>
      </c>
      <c r="G1291" s="662">
        <v>77770043</v>
      </c>
      <c r="H1291" s="662" t="s">
        <v>837</v>
      </c>
      <c r="I1291" s="665" t="s">
        <v>769</v>
      </c>
      <c r="J1291" s="663" t="s">
        <v>1314</v>
      </c>
      <c r="K1291" s="666">
        <v>12.8</v>
      </c>
      <c r="L1291" s="483">
        <v>1</v>
      </c>
      <c r="M1291" s="483">
        <v>1</v>
      </c>
      <c r="N1291" s="667"/>
      <c r="O1291" s="667"/>
      <c r="P1291" s="670">
        <v>104</v>
      </c>
      <c r="Q1291" s="670"/>
      <c r="R1291" s="161"/>
      <c r="S1291" s="161"/>
      <c r="T1291" s="162" t="e">
        <f t="shared" si="394"/>
        <v>#DIV/0!</v>
      </c>
      <c r="U1291" s="162">
        <f t="shared" si="395"/>
        <v>0</v>
      </c>
      <c r="V1291" s="162">
        <f t="shared" si="396"/>
        <v>0</v>
      </c>
      <c r="W1291" s="162">
        <f t="shared" si="397"/>
        <v>0</v>
      </c>
      <c r="X1291" s="163">
        <f>IF(P1291="nio",0,IF(P1291&gt;0,VLOOKUP(I1291,'3-Productie normen'!A:N,VLOOKUP(P1291,'3-Productie normen'!Q:R,2,FALSE),FALSE)))</f>
        <v>0</v>
      </c>
      <c r="Y1291" s="163">
        <f t="shared" si="398"/>
        <v>0</v>
      </c>
      <c r="Z1291" s="163">
        <f t="shared" si="399"/>
        <v>0</v>
      </c>
      <c r="AA1291" s="163">
        <f t="shared" si="400"/>
        <v>0</v>
      </c>
      <c r="AB1291" s="164" t="str">
        <f>VLOOKUP(I1291,'3-Productie normen'!A:N,10,FALSE)</f>
        <v>B</v>
      </c>
      <c r="AC1291" s="164"/>
      <c r="AE1291" s="128">
        <f t="shared" si="401"/>
        <v>1331.2</v>
      </c>
    </row>
    <row r="1292" spans="1:31" ht="14.1" customHeight="1">
      <c r="A1292" s="145">
        <v>1294</v>
      </c>
      <c r="B1292" s="662" t="s">
        <v>1246</v>
      </c>
      <c r="C1292" s="663">
        <v>0</v>
      </c>
      <c r="D1292" s="664" t="s">
        <v>1143</v>
      </c>
      <c r="E1292" s="663" t="s">
        <v>806</v>
      </c>
      <c r="F1292" s="663" t="s">
        <v>815</v>
      </c>
      <c r="G1292" s="662">
        <v>77770043</v>
      </c>
      <c r="H1292" s="662" t="s">
        <v>837</v>
      </c>
      <c r="I1292" s="665" t="s">
        <v>749</v>
      </c>
      <c r="J1292" s="663"/>
      <c r="K1292" s="666">
        <v>1.56</v>
      </c>
      <c r="L1292" s="483">
        <v>1</v>
      </c>
      <c r="M1292" s="483">
        <v>1</v>
      </c>
      <c r="N1292" s="667"/>
      <c r="O1292" s="667"/>
      <c r="P1292" s="670">
        <v>52</v>
      </c>
      <c r="Q1292" s="670"/>
      <c r="R1292" s="161"/>
      <c r="S1292" s="161"/>
      <c r="T1292" s="162" t="e">
        <f t="shared" si="394"/>
        <v>#DIV/0!</v>
      </c>
      <c r="U1292" s="162">
        <f t="shared" si="395"/>
        <v>0</v>
      </c>
      <c r="V1292" s="162">
        <f t="shared" si="396"/>
        <v>0</v>
      </c>
      <c r="W1292" s="162">
        <f t="shared" si="397"/>
        <v>0</v>
      </c>
      <c r="X1292" s="163">
        <f>IF(P1292="nio",0,IF(P1292&gt;0,VLOOKUP(I1292,'3-Productie normen'!A:N,VLOOKUP(P1292,'3-Productie normen'!Q:R,2,FALSE),FALSE)))</f>
        <v>0</v>
      </c>
      <c r="Y1292" s="163">
        <f t="shared" si="398"/>
        <v>0</v>
      </c>
      <c r="Z1292" s="163">
        <f t="shared" si="399"/>
        <v>0</v>
      </c>
      <c r="AA1292" s="163">
        <f t="shared" si="400"/>
        <v>0</v>
      </c>
      <c r="AB1292" s="164" t="str">
        <f>VLOOKUP(I1292,'3-Productie normen'!A:N,10,FALSE)</f>
        <v>V</v>
      </c>
      <c r="AC1292" s="164"/>
      <c r="AE1292" s="128">
        <f t="shared" si="401"/>
        <v>81.12</v>
      </c>
    </row>
    <row r="1293" spans="1:31" ht="14.1" customHeight="1">
      <c r="A1293" s="145">
        <v>1295</v>
      </c>
      <c r="B1293" s="662" t="s">
        <v>1246</v>
      </c>
      <c r="C1293" s="663">
        <v>0</v>
      </c>
      <c r="D1293" s="664" t="s">
        <v>1232</v>
      </c>
      <c r="E1293" s="663" t="s">
        <v>399</v>
      </c>
      <c r="F1293" s="663" t="s">
        <v>834</v>
      </c>
      <c r="G1293" s="662">
        <v>77770043</v>
      </c>
      <c r="H1293" s="662" t="s">
        <v>837</v>
      </c>
      <c r="I1293" s="665" t="s">
        <v>1236</v>
      </c>
      <c r="J1293" s="663"/>
      <c r="K1293" s="666">
        <v>1.61</v>
      </c>
      <c r="L1293" s="483">
        <v>1</v>
      </c>
      <c r="M1293" s="483">
        <v>1</v>
      </c>
      <c r="N1293" s="667"/>
      <c r="O1293" s="667"/>
      <c r="P1293" s="670" t="s">
        <v>1235</v>
      </c>
      <c r="Q1293" s="670"/>
      <c r="R1293" s="161"/>
      <c r="S1293" s="161"/>
      <c r="T1293" s="162">
        <f t="shared" si="394"/>
        <v>0</v>
      </c>
      <c r="U1293" s="162">
        <f t="shared" si="395"/>
        <v>0</v>
      </c>
      <c r="V1293" s="162">
        <f t="shared" si="396"/>
        <v>0</v>
      </c>
      <c r="W1293" s="162">
        <f t="shared" si="397"/>
        <v>0</v>
      </c>
      <c r="X1293" s="163">
        <f>IF(P1293="nio",0,IF(P1293&gt;0,VLOOKUP(I1293,'3-Productie normen'!A:N,VLOOKUP(P1293,'3-Productie normen'!Q:R,2,FALSE),FALSE)))</f>
        <v>0</v>
      </c>
      <c r="Y1293" s="163">
        <f t="shared" si="398"/>
        <v>0</v>
      </c>
      <c r="Z1293" s="163">
        <f t="shared" si="399"/>
        <v>0</v>
      </c>
      <c r="AA1293" s="163">
        <f t="shared" si="400"/>
        <v>0</v>
      </c>
      <c r="AB1293" s="164" t="str">
        <f>VLOOKUP(I1293,'3-Productie normen'!A:N,10,FALSE)</f>
        <v>nvt</v>
      </c>
      <c r="AC1293" s="164"/>
      <c r="AE1293" s="128">
        <f t="shared" si="401"/>
        <v>0</v>
      </c>
    </row>
    <row r="1294" spans="1:31" ht="14.1" customHeight="1">
      <c r="A1294" s="145">
        <v>1296</v>
      </c>
      <c r="B1294" s="662" t="s">
        <v>1246</v>
      </c>
      <c r="C1294" s="663">
        <v>0</v>
      </c>
      <c r="D1294" s="664" t="s">
        <v>710</v>
      </c>
      <c r="E1294" s="663" t="s">
        <v>806</v>
      </c>
      <c r="F1294" s="663" t="s">
        <v>822</v>
      </c>
      <c r="G1294" s="662">
        <v>2</v>
      </c>
      <c r="H1294" s="662" t="s">
        <v>807</v>
      </c>
      <c r="I1294" s="665" t="s">
        <v>17</v>
      </c>
      <c r="J1294" s="663"/>
      <c r="K1294" s="666">
        <v>12.8</v>
      </c>
      <c r="L1294" s="483">
        <v>1</v>
      </c>
      <c r="M1294" s="483">
        <v>1</v>
      </c>
      <c r="N1294" s="667"/>
      <c r="O1294" s="667"/>
      <c r="P1294" s="670">
        <v>255</v>
      </c>
      <c r="Q1294" s="670"/>
      <c r="R1294" s="161"/>
      <c r="S1294" s="161"/>
      <c r="T1294" s="162" t="e">
        <f t="shared" si="394"/>
        <v>#DIV/0!</v>
      </c>
      <c r="U1294" s="162">
        <f t="shared" si="395"/>
        <v>0</v>
      </c>
      <c r="V1294" s="162">
        <f t="shared" si="396"/>
        <v>0</v>
      </c>
      <c r="W1294" s="162">
        <f t="shared" si="397"/>
        <v>0</v>
      </c>
      <c r="X1294" s="163">
        <f>IF(P1294="nio",0,IF(P1294&gt;0,VLOOKUP(I1294,'3-Productie normen'!A:N,VLOOKUP(P1294,'3-Productie normen'!Q:R,2,FALSE),FALSE)))</f>
        <v>0</v>
      </c>
      <c r="Y1294" s="163">
        <f t="shared" si="398"/>
        <v>0</v>
      </c>
      <c r="Z1294" s="163">
        <f t="shared" si="399"/>
        <v>0</v>
      </c>
      <c r="AA1294" s="163">
        <f t="shared" si="400"/>
        <v>0</v>
      </c>
      <c r="AB1294" s="164" t="str">
        <f>VLOOKUP(I1294,'3-Productie normen'!A:N,10,FALSE)</f>
        <v>S</v>
      </c>
      <c r="AC1294" s="164"/>
      <c r="AE1294" s="128">
        <f t="shared" si="401"/>
        <v>3264</v>
      </c>
    </row>
    <row r="1295" spans="1:31" ht="14.1" customHeight="1">
      <c r="A1295" s="145">
        <v>1297</v>
      </c>
      <c r="B1295" s="662" t="s">
        <v>1246</v>
      </c>
      <c r="C1295" s="663">
        <v>0</v>
      </c>
      <c r="D1295" s="664" t="s">
        <v>1134</v>
      </c>
      <c r="E1295" s="663" t="s">
        <v>806</v>
      </c>
      <c r="F1295" s="663" t="s">
        <v>1233</v>
      </c>
      <c r="G1295" s="662">
        <v>2</v>
      </c>
      <c r="H1295" s="662" t="s">
        <v>807</v>
      </c>
      <c r="I1295" s="665" t="s">
        <v>749</v>
      </c>
      <c r="J1295" s="663"/>
      <c r="K1295" s="666">
        <v>12.8</v>
      </c>
      <c r="L1295" s="483">
        <v>1</v>
      </c>
      <c r="M1295" s="483">
        <v>1</v>
      </c>
      <c r="N1295" s="667"/>
      <c r="O1295" s="667"/>
      <c r="P1295" s="670">
        <v>255</v>
      </c>
      <c r="Q1295" s="670"/>
      <c r="R1295" s="161"/>
      <c r="S1295" s="161"/>
      <c r="T1295" s="162" t="e">
        <f t="shared" si="394"/>
        <v>#DIV/0!</v>
      </c>
      <c r="U1295" s="162">
        <f t="shared" si="395"/>
        <v>0</v>
      </c>
      <c r="V1295" s="162">
        <f t="shared" si="396"/>
        <v>0</v>
      </c>
      <c r="W1295" s="162">
        <f t="shared" si="397"/>
        <v>0</v>
      </c>
      <c r="X1295" s="163">
        <f>IF(P1295="nio",0,IF(P1295&gt;0,VLOOKUP(I1295,'3-Productie normen'!A:N,VLOOKUP(P1295,'3-Productie normen'!Q:R,2,FALSE),FALSE)))</f>
        <v>0</v>
      </c>
      <c r="Y1295" s="163">
        <f t="shared" si="398"/>
        <v>0</v>
      </c>
      <c r="Z1295" s="163">
        <f t="shared" si="399"/>
        <v>0</v>
      </c>
      <c r="AA1295" s="163">
        <f t="shared" si="400"/>
        <v>0</v>
      </c>
      <c r="AB1295" s="164" t="str">
        <f>VLOOKUP(I1295,'3-Productie normen'!A:N,10,FALSE)</f>
        <v>V</v>
      </c>
      <c r="AC1295" s="164"/>
      <c r="AE1295" s="128">
        <f t="shared" si="401"/>
        <v>3264</v>
      </c>
    </row>
    <row r="1296" spans="1:31" ht="14.1" customHeight="1">
      <c r="A1296" s="145">
        <v>1298</v>
      </c>
      <c r="B1296" s="662" t="s">
        <v>1246</v>
      </c>
      <c r="C1296" s="663">
        <v>0</v>
      </c>
      <c r="D1296" s="664" t="s">
        <v>1135</v>
      </c>
      <c r="E1296" s="663" t="s">
        <v>806</v>
      </c>
      <c r="F1296" s="663" t="s">
        <v>822</v>
      </c>
      <c r="G1296" s="662">
        <v>77770043</v>
      </c>
      <c r="H1296" s="662" t="s">
        <v>837</v>
      </c>
      <c r="I1296" s="665" t="s">
        <v>17</v>
      </c>
      <c r="J1296" s="663"/>
      <c r="K1296" s="666">
        <v>1.58</v>
      </c>
      <c r="L1296" s="483">
        <v>1</v>
      </c>
      <c r="M1296" s="483">
        <v>1</v>
      </c>
      <c r="N1296" s="667"/>
      <c r="O1296" s="667"/>
      <c r="P1296" s="670">
        <v>255</v>
      </c>
      <c r="Q1296" s="670"/>
      <c r="R1296" s="161"/>
      <c r="S1296" s="161"/>
      <c r="T1296" s="162" t="e">
        <f t="shared" si="394"/>
        <v>#DIV/0!</v>
      </c>
      <c r="U1296" s="162">
        <f t="shared" si="395"/>
        <v>0</v>
      </c>
      <c r="V1296" s="162">
        <f t="shared" si="396"/>
        <v>0</v>
      </c>
      <c r="W1296" s="162">
        <f t="shared" si="397"/>
        <v>0</v>
      </c>
      <c r="X1296" s="163">
        <f>IF(P1296="nio",0,IF(P1296&gt;0,VLOOKUP(I1296,'3-Productie normen'!A:N,VLOOKUP(P1296,'3-Productie normen'!Q:R,2,FALSE),FALSE)))</f>
        <v>0</v>
      </c>
      <c r="Y1296" s="163">
        <f t="shared" si="398"/>
        <v>0</v>
      </c>
      <c r="Z1296" s="163">
        <f t="shared" si="399"/>
        <v>0</v>
      </c>
      <c r="AA1296" s="163">
        <f t="shared" si="400"/>
        <v>0</v>
      </c>
      <c r="AB1296" s="164" t="str">
        <f>VLOOKUP(I1296,'3-Productie normen'!A:N,10,FALSE)</f>
        <v>S</v>
      </c>
      <c r="AC1296" s="164"/>
      <c r="AE1296" s="128">
        <f t="shared" si="401"/>
        <v>402.90000000000003</v>
      </c>
    </row>
    <row r="1297" spans="1:31" ht="14.1" customHeight="1">
      <c r="A1297" s="145">
        <v>1299</v>
      </c>
      <c r="B1297" s="662" t="s">
        <v>1246</v>
      </c>
      <c r="C1297" s="663">
        <v>0</v>
      </c>
      <c r="D1297" s="664" t="s">
        <v>1136</v>
      </c>
      <c r="E1297" s="663" t="s">
        <v>806</v>
      </c>
      <c r="F1297" s="663" t="s">
        <v>822</v>
      </c>
      <c r="G1297" s="662">
        <v>2140861</v>
      </c>
      <c r="H1297" s="662" t="s">
        <v>1020</v>
      </c>
      <c r="I1297" s="665" t="s">
        <v>17</v>
      </c>
      <c r="J1297" s="663"/>
      <c r="K1297" s="666">
        <v>1.58</v>
      </c>
      <c r="L1297" s="483">
        <v>1</v>
      </c>
      <c r="M1297" s="483">
        <v>1</v>
      </c>
      <c r="N1297" s="667"/>
      <c r="O1297" s="667"/>
      <c r="P1297" s="670">
        <v>255</v>
      </c>
      <c r="Q1297" s="670"/>
      <c r="R1297" s="161"/>
      <c r="S1297" s="161"/>
      <c r="T1297" s="162" t="e">
        <f t="shared" si="394"/>
        <v>#DIV/0!</v>
      </c>
      <c r="U1297" s="162">
        <f t="shared" si="395"/>
        <v>0</v>
      </c>
      <c r="V1297" s="162">
        <f t="shared" si="396"/>
        <v>0</v>
      </c>
      <c r="W1297" s="162">
        <f t="shared" si="397"/>
        <v>0</v>
      </c>
      <c r="X1297" s="163">
        <f>IF(P1297="nio",0,IF(P1297&gt;0,VLOOKUP(I1297,'3-Productie normen'!A:N,VLOOKUP(P1297,'3-Productie normen'!Q:R,2,FALSE),FALSE)))</f>
        <v>0</v>
      </c>
      <c r="Y1297" s="163">
        <f t="shared" si="398"/>
        <v>0</v>
      </c>
      <c r="Z1297" s="163">
        <f t="shared" si="399"/>
        <v>0</v>
      </c>
      <c r="AA1297" s="163">
        <f t="shared" si="400"/>
        <v>0</v>
      </c>
      <c r="AB1297" s="164" t="str">
        <f>VLOOKUP(I1297,'3-Productie normen'!A:N,10,FALSE)</f>
        <v>S</v>
      </c>
      <c r="AC1297" s="164"/>
      <c r="AE1297" s="128">
        <f t="shared" si="401"/>
        <v>402.90000000000003</v>
      </c>
    </row>
    <row r="1298" spans="1:31" ht="14.1" customHeight="1">
      <c r="A1298" s="145">
        <v>1300</v>
      </c>
      <c r="B1298" s="662" t="s">
        <v>1246</v>
      </c>
      <c r="C1298" s="663">
        <v>0</v>
      </c>
      <c r="D1298" s="664" t="s">
        <v>1137</v>
      </c>
      <c r="E1298" s="663" t="s">
        <v>399</v>
      </c>
      <c r="F1298" s="663" t="s">
        <v>812</v>
      </c>
      <c r="G1298" s="662">
        <v>2140861</v>
      </c>
      <c r="H1298" s="662" t="s">
        <v>1020</v>
      </c>
      <c r="I1298" s="665" t="s">
        <v>1236</v>
      </c>
      <c r="J1298" s="663"/>
      <c r="K1298" s="666">
        <v>1.7</v>
      </c>
      <c r="L1298" s="483">
        <v>1</v>
      </c>
      <c r="M1298" s="483">
        <v>1</v>
      </c>
      <c r="N1298" s="667"/>
      <c r="O1298" s="667"/>
      <c r="P1298" s="670" t="s">
        <v>1235</v>
      </c>
      <c r="Q1298" s="670"/>
      <c r="R1298" s="161"/>
      <c r="S1298" s="161"/>
      <c r="T1298" s="162">
        <f t="shared" si="394"/>
        <v>0</v>
      </c>
      <c r="U1298" s="162">
        <f t="shared" si="395"/>
        <v>0</v>
      </c>
      <c r="V1298" s="162">
        <f t="shared" si="396"/>
        <v>0</v>
      </c>
      <c r="W1298" s="162">
        <f t="shared" si="397"/>
        <v>0</v>
      </c>
      <c r="X1298" s="163">
        <f>IF(P1298="nio",0,IF(P1298&gt;0,VLOOKUP(I1298,'3-Productie normen'!A:N,VLOOKUP(P1298,'3-Productie normen'!Q:R,2,FALSE),FALSE)))</f>
        <v>0</v>
      </c>
      <c r="Y1298" s="163">
        <f t="shared" si="398"/>
        <v>0</v>
      </c>
      <c r="Z1298" s="163">
        <f t="shared" si="399"/>
        <v>0</v>
      </c>
      <c r="AA1298" s="163">
        <f t="shared" si="400"/>
        <v>0</v>
      </c>
      <c r="AB1298" s="164" t="str">
        <f>VLOOKUP(I1298,'3-Productie normen'!A:N,10,FALSE)</f>
        <v>nvt</v>
      </c>
      <c r="AC1298" s="164"/>
      <c r="AE1298" s="128">
        <f t="shared" si="401"/>
        <v>0</v>
      </c>
    </row>
    <row r="1299" spans="1:31" ht="14.1" customHeight="1">
      <c r="A1299" s="145">
        <v>1301</v>
      </c>
      <c r="B1299" s="662" t="s">
        <v>1246</v>
      </c>
      <c r="C1299" s="663">
        <v>0</v>
      </c>
      <c r="D1299" s="664" t="s">
        <v>762</v>
      </c>
      <c r="E1299" s="663" t="s">
        <v>315</v>
      </c>
      <c r="F1299" s="663" t="s">
        <v>315</v>
      </c>
      <c r="G1299" s="662">
        <v>77770043</v>
      </c>
      <c r="H1299" s="662" t="s">
        <v>837</v>
      </c>
      <c r="I1299" s="665" t="s">
        <v>769</v>
      </c>
      <c r="J1299" s="663" t="s">
        <v>1314</v>
      </c>
      <c r="K1299" s="666">
        <v>26.35</v>
      </c>
      <c r="L1299" s="483">
        <v>1</v>
      </c>
      <c r="M1299" s="483">
        <v>1</v>
      </c>
      <c r="N1299" s="667"/>
      <c r="O1299" s="667"/>
      <c r="P1299" s="670">
        <v>104</v>
      </c>
      <c r="Q1299" s="670"/>
      <c r="R1299" s="161"/>
      <c r="S1299" s="161"/>
      <c r="T1299" s="162" t="e">
        <f t="shared" si="394"/>
        <v>#DIV/0!</v>
      </c>
      <c r="U1299" s="162">
        <f t="shared" si="395"/>
        <v>0</v>
      </c>
      <c r="V1299" s="162">
        <f t="shared" si="396"/>
        <v>0</v>
      </c>
      <c r="W1299" s="162">
        <f t="shared" si="397"/>
        <v>0</v>
      </c>
      <c r="X1299" s="163">
        <f>IF(P1299="nio",0,IF(P1299&gt;0,VLOOKUP(I1299,'3-Productie normen'!A:N,VLOOKUP(P1299,'3-Productie normen'!Q:R,2,FALSE),FALSE)))</f>
        <v>0</v>
      </c>
      <c r="Y1299" s="163">
        <f t="shared" si="398"/>
        <v>0</v>
      </c>
      <c r="Z1299" s="163">
        <f t="shared" si="399"/>
        <v>0</v>
      </c>
      <c r="AA1299" s="163">
        <f t="shared" si="400"/>
        <v>0</v>
      </c>
      <c r="AB1299" s="164" t="str">
        <f>VLOOKUP(I1299,'3-Productie normen'!A:N,10,FALSE)</f>
        <v>B</v>
      </c>
      <c r="AC1299" s="164"/>
      <c r="AE1299" s="128">
        <f t="shared" si="401"/>
        <v>2740.4</v>
      </c>
    </row>
    <row r="1300" spans="1:31" ht="14.1" customHeight="1">
      <c r="A1300" s="145">
        <v>1302</v>
      </c>
      <c r="B1300" s="662" t="s">
        <v>1246</v>
      </c>
      <c r="C1300" s="663">
        <v>0</v>
      </c>
      <c r="D1300" s="664" t="s">
        <v>1234</v>
      </c>
      <c r="E1300" s="663" t="s">
        <v>399</v>
      </c>
      <c r="F1300" s="663" t="s">
        <v>834</v>
      </c>
      <c r="G1300" s="662">
        <v>77770043</v>
      </c>
      <c r="H1300" s="662" t="s">
        <v>837</v>
      </c>
      <c r="I1300" s="665" t="s">
        <v>1236</v>
      </c>
      <c r="J1300" s="663"/>
      <c r="K1300" s="666">
        <v>1.58</v>
      </c>
      <c r="L1300" s="483">
        <v>1</v>
      </c>
      <c r="M1300" s="483">
        <v>1</v>
      </c>
      <c r="N1300" s="667"/>
      <c r="O1300" s="667"/>
      <c r="P1300" s="670" t="s">
        <v>1235</v>
      </c>
      <c r="Q1300" s="670"/>
      <c r="R1300" s="161"/>
      <c r="S1300" s="161"/>
      <c r="T1300" s="162">
        <f t="shared" si="394"/>
        <v>0</v>
      </c>
      <c r="U1300" s="162">
        <f t="shared" si="395"/>
        <v>0</v>
      </c>
      <c r="V1300" s="162">
        <f t="shared" si="396"/>
        <v>0</v>
      </c>
      <c r="W1300" s="162">
        <f t="shared" si="397"/>
        <v>0</v>
      </c>
      <c r="X1300" s="163">
        <f>IF(P1300="nio",0,IF(P1300&gt;0,VLOOKUP(I1300,'3-Productie normen'!A:N,VLOOKUP(P1300,'3-Productie normen'!Q:R,2,FALSE),FALSE)))</f>
        <v>0</v>
      </c>
      <c r="Y1300" s="163">
        <f t="shared" si="398"/>
        <v>0</v>
      </c>
      <c r="Z1300" s="163">
        <f t="shared" si="399"/>
        <v>0</v>
      </c>
      <c r="AA1300" s="163">
        <f t="shared" si="400"/>
        <v>0</v>
      </c>
      <c r="AB1300" s="164" t="str">
        <f>VLOOKUP(I1300,'3-Productie normen'!A:N,10,FALSE)</f>
        <v>nvt</v>
      </c>
      <c r="AC1300" s="164"/>
      <c r="AE1300" s="128">
        <f t="shared" si="401"/>
        <v>0</v>
      </c>
    </row>
    <row r="1301" spans="1:31" ht="14.1" customHeight="1">
      <c r="A1301" s="145">
        <v>1303</v>
      </c>
      <c r="B1301" s="662" t="s">
        <v>1246</v>
      </c>
      <c r="C1301" s="663">
        <v>0</v>
      </c>
      <c r="D1301" s="664" t="s">
        <v>737</v>
      </c>
      <c r="E1301" s="663" t="s">
        <v>315</v>
      </c>
      <c r="F1301" s="663" t="s">
        <v>315</v>
      </c>
      <c r="G1301" s="662">
        <v>77770043</v>
      </c>
      <c r="H1301" s="662" t="s">
        <v>837</v>
      </c>
      <c r="I1301" s="665" t="s">
        <v>769</v>
      </c>
      <c r="J1301" s="663" t="s">
        <v>1314</v>
      </c>
      <c r="K1301" s="666">
        <v>12.8</v>
      </c>
      <c r="L1301" s="483">
        <v>1</v>
      </c>
      <c r="M1301" s="483">
        <v>1</v>
      </c>
      <c r="N1301" s="667"/>
      <c r="O1301" s="667"/>
      <c r="P1301" s="670">
        <v>104</v>
      </c>
      <c r="Q1301" s="670"/>
      <c r="R1301" s="161"/>
      <c r="S1301" s="161"/>
      <c r="T1301" s="162" t="e">
        <f t="shared" si="394"/>
        <v>#DIV/0!</v>
      </c>
      <c r="U1301" s="162">
        <f t="shared" si="395"/>
        <v>0</v>
      </c>
      <c r="V1301" s="162">
        <f t="shared" si="396"/>
        <v>0</v>
      </c>
      <c r="W1301" s="162">
        <f t="shared" si="397"/>
        <v>0</v>
      </c>
      <c r="X1301" s="163">
        <f>IF(P1301="nio",0,IF(P1301&gt;0,VLOOKUP(I1301,'3-Productie normen'!A:N,VLOOKUP(P1301,'3-Productie normen'!Q:R,2,FALSE),FALSE)))</f>
        <v>0</v>
      </c>
      <c r="Y1301" s="163">
        <f t="shared" si="398"/>
        <v>0</v>
      </c>
      <c r="Z1301" s="163">
        <f t="shared" si="399"/>
        <v>0</v>
      </c>
      <c r="AA1301" s="163">
        <f t="shared" si="400"/>
        <v>0</v>
      </c>
      <c r="AB1301" s="164" t="str">
        <f>VLOOKUP(I1301,'3-Productie normen'!A:N,10,FALSE)</f>
        <v>B</v>
      </c>
      <c r="AC1301" s="164"/>
      <c r="AE1301" s="128">
        <f t="shared" si="401"/>
        <v>1331.2</v>
      </c>
    </row>
    <row r="1302" spans="1:31" ht="14.1" customHeight="1">
      <c r="B1302" s="170"/>
      <c r="C1302" s="627"/>
      <c r="D1302" s="538"/>
      <c r="E1302" s="171"/>
      <c r="F1302" s="171"/>
      <c r="G1302" s="171"/>
      <c r="H1302" s="171"/>
      <c r="I1302" s="171"/>
      <c r="J1302" s="9"/>
      <c r="K1302" s="547"/>
      <c r="L1302" s="440"/>
      <c r="M1302" s="440"/>
      <c r="N1302" s="440"/>
      <c r="O1302" s="440"/>
      <c r="P1302" s="172"/>
      <c r="Q1302" s="671"/>
      <c r="R1302" s="172"/>
      <c r="S1302" s="172"/>
      <c r="T1302" s="173"/>
      <c r="U1302" s="173"/>
      <c r="V1302" s="174"/>
      <c r="W1302" s="174"/>
      <c r="X1302" s="174"/>
      <c r="Y1302" s="174"/>
      <c r="Z1302" s="174"/>
      <c r="AA1302" s="174"/>
      <c r="AB1302" s="175"/>
      <c r="AC1302" s="175"/>
    </row>
    <row r="1303" spans="1:31" ht="14.1" customHeight="1">
      <c r="B1303" s="170"/>
      <c r="C1303" s="627"/>
      <c r="D1303" s="538"/>
      <c r="E1303" s="171"/>
      <c r="F1303" s="171"/>
      <c r="G1303" s="171"/>
      <c r="H1303" s="171"/>
      <c r="I1303" s="171"/>
      <c r="J1303" s="9"/>
      <c r="K1303" s="547"/>
      <c r="L1303" s="440"/>
      <c r="M1303" s="440"/>
      <c r="N1303" s="440"/>
      <c r="O1303" s="440"/>
      <c r="P1303" s="172"/>
      <c r="Q1303" s="672"/>
      <c r="R1303" s="172"/>
      <c r="S1303" s="172"/>
      <c r="T1303" s="173"/>
      <c r="U1303" s="173"/>
      <c r="V1303" s="174"/>
      <c r="W1303" s="174"/>
      <c r="X1303" s="174"/>
      <c r="Y1303" s="174"/>
      <c r="Z1303" s="174"/>
      <c r="AA1303" s="174"/>
      <c r="AB1303" s="175"/>
      <c r="AC1303" s="175"/>
    </row>
    <row r="1304" spans="1:31" ht="14.1" customHeight="1">
      <c r="B1304" s="170"/>
      <c r="C1304" s="627"/>
      <c r="D1304" s="538"/>
      <c r="E1304" s="171"/>
      <c r="F1304" s="171"/>
      <c r="G1304" s="171"/>
      <c r="H1304" s="171"/>
      <c r="I1304" s="171"/>
      <c r="J1304" s="9"/>
      <c r="K1304" s="547"/>
      <c r="L1304" s="440"/>
      <c r="M1304" s="440"/>
      <c r="N1304" s="440"/>
      <c r="O1304" s="440"/>
      <c r="P1304" s="172"/>
      <c r="Q1304" s="672"/>
      <c r="R1304" s="172"/>
      <c r="S1304" s="172"/>
      <c r="T1304" s="173"/>
      <c r="U1304" s="173"/>
      <c r="V1304" s="174"/>
      <c r="W1304" s="174"/>
      <c r="X1304" s="174"/>
      <c r="Y1304" s="174"/>
      <c r="Z1304" s="174"/>
      <c r="AA1304" s="174"/>
      <c r="AB1304" s="175"/>
      <c r="AC1304" s="175"/>
    </row>
    <row r="1305" spans="1:31" ht="14.1" customHeight="1">
      <c r="B1305" s="170"/>
      <c r="C1305" s="627"/>
      <c r="D1305" s="538"/>
      <c r="E1305" s="171"/>
      <c r="F1305" s="171"/>
      <c r="G1305" s="171"/>
      <c r="H1305" s="171"/>
      <c r="I1305" s="171"/>
      <c r="J1305" s="9"/>
      <c r="K1305" s="547"/>
      <c r="L1305" s="440"/>
      <c r="M1305" s="440"/>
      <c r="N1305" s="440"/>
      <c r="O1305" s="440"/>
      <c r="P1305" s="172"/>
      <c r="Q1305" s="672"/>
      <c r="R1305" s="172"/>
      <c r="S1305" s="172"/>
      <c r="T1305" s="173"/>
      <c r="U1305" s="173"/>
      <c r="V1305" s="174"/>
      <c r="W1305" s="174"/>
      <c r="X1305" s="174"/>
      <c r="Y1305" s="174"/>
      <c r="Z1305" s="174"/>
      <c r="AA1305" s="174"/>
      <c r="AB1305" s="175"/>
      <c r="AC1305" s="175"/>
    </row>
    <row r="1306" spans="1:31" ht="14.1" customHeight="1">
      <c r="B1306" s="170"/>
      <c r="C1306" s="627"/>
      <c r="D1306" s="538"/>
      <c r="E1306" s="171"/>
      <c r="F1306" s="171"/>
      <c r="G1306" s="171"/>
      <c r="H1306" s="171"/>
      <c r="I1306" s="171"/>
      <c r="J1306" s="9"/>
      <c r="K1306" s="547"/>
      <c r="L1306" s="440"/>
      <c r="M1306" s="440"/>
      <c r="N1306" s="440"/>
      <c r="O1306" s="440"/>
      <c r="P1306" s="172"/>
      <c r="Q1306" s="672"/>
      <c r="R1306" s="172"/>
      <c r="S1306" s="172"/>
      <c r="T1306" s="173"/>
      <c r="U1306" s="173"/>
      <c r="V1306" s="174"/>
      <c r="W1306" s="174"/>
      <c r="X1306" s="174"/>
      <c r="Y1306" s="174"/>
      <c r="Z1306" s="174"/>
      <c r="AA1306" s="174"/>
      <c r="AB1306" s="175"/>
      <c r="AC1306" s="175"/>
    </row>
    <row r="1307" spans="1:31" ht="14.1" customHeight="1">
      <c r="B1307" s="170"/>
      <c r="C1307" s="627"/>
      <c r="D1307" s="538"/>
      <c r="E1307" s="171"/>
      <c r="F1307" s="171"/>
      <c r="G1307" s="171"/>
      <c r="H1307" s="171"/>
      <c r="I1307" s="171"/>
      <c r="J1307" s="9"/>
      <c r="K1307" s="547"/>
      <c r="L1307" s="440"/>
      <c r="M1307" s="440"/>
      <c r="N1307" s="440"/>
      <c r="O1307" s="440"/>
      <c r="P1307" s="172"/>
      <c r="Q1307" s="672"/>
      <c r="R1307" s="172"/>
      <c r="S1307" s="172"/>
      <c r="T1307" s="173"/>
      <c r="U1307" s="173"/>
      <c r="V1307" s="174"/>
      <c r="W1307" s="174"/>
      <c r="X1307" s="174"/>
      <c r="Y1307" s="174"/>
      <c r="Z1307" s="174"/>
      <c r="AA1307" s="174"/>
      <c r="AB1307" s="175"/>
      <c r="AC1307" s="175"/>
    </row>
    <row r="1308" spans="1:31" ht="14.1" customHeight="1">
      <c r="B1308" s="170"/>
      <c r="C1308" s="627"/>
      <c r="D1308" s="538"/>
      <c r="E1308" s="171"/>
      <c r="F1308" s="171"/>
      <c r="G1308" s="171"/>
      <c r="H1308" s="171"/>
      <c r="I1308" s="171"/>
      <c r="J1308" s="9"/>
      <c r="K1308" s="547"/>
      <c r="L1308" s="440"/>
      <c r="M1308" s="440"/>
      <c r="N1308" s="440"/>
      <c r="O1308" s="440"/>
      <c r="P1308" s="172"/>
      <c r="Q1308" s="672"/>
      <c r="R1308" s="172"/>
      <c r="S1308" s="172"/>
      <c r="T1308" s="173"/>
      <c r="U1308" s="173"/>
      <c r="V1308" s="174"/>
      <c r="W1308" s="174"/>
      <c r="X1308" s="174"/>
      <c r="Y1308" s="174"/>
      <c r="Z1308" s="174"/>
      <c r="AA1308" s="174"/>
      <c r="AB1308" s="175"/>
      <c r="AC1308" s="175"/>
    </row>
    <row r="1309" spans="1:31" ht="14.1" customHeight="1">
      <c r="B1309" s="170"/>
      <c r="C1309" s="627"/>
      <c r="D1309" s="538"/>
      <c r="E1309" s="171"/>
      <c r="F1309" s="171"/>
      <c r="G1309" s="171"/>
      <c r="H1309" s="171"/>
      <c r="I1309" s="171"/>
      <c r="J1309" s="9"/>
      <c r="K1309" s="547"/>
      <c r="L1309" s="440"/>
      <c r="M1309" s="440"/>
      <c r="N1309" s="440"/>
      <c r="O1309" s="440"/>
      <c r="P1309" s="172"/>
      <c r="Q1309" s="672"/>
      <c r="R1309" s="172"/>
      <c r="S1309" s="172"/>
      <c r="T1309" s="173"/>
      <c r="U1309" s="173"/>
      <c r="V1309" s="174"/>
      <c r="W1309" s="174"/>
      <c r="X1309" s="174"/>
      <c r="Y1309" s="174"/>
      <c r="Z1309" s="174"/>
      <c r="AA1309" s="174"/>
      <c r="AB1309" s="175"/>
      <c r="AC1309" s="175"/>
    </row>
    <row r="1310" spans="1:31" ht="14.1" customHeight="1">
      <c r="B1310" s="170"/>
      <c r="C1310" s="627"/>
      <c r="D1310" s="538"/>
      <c r="E1310" s="171"/>
      <c r="F1310" s="171"/>
      <c r="G1310" s="171"/>
      <c r="H1310" s="171"/>
      <c r="I1310" s="171"/>
      <c r="J1310" s="9"/>
      <c r="K1310" s="547"/>
      <c r="L1310" s="440"/>
      <c r="M1310" s="440"/>
      <c r="N1310" s="440"/>
      <c r="O1310" s="440"/>
      <c r="P1310" s="172"/>
      <c r="Q1310" s="672"/>
      <c r="R1310" s="172"/>
      <c r="S1310" s="172"/>
      <c r="T1310" s="173"/>
      <c r="U1310" s="173"/>
      <c r="V1310" s="174"/>
      <c r="W1310" s="174"/>
      <c r="X1310" s="174"/>
      <c r="Y1310" s="174"/>
      <c r="Z1310" s="174"/>
      <c r="AA1310" s="174"/>
      <c r="AB1310" s="175"/>
      <c r="AC1310" s="175"/>
    </row>
    <row r="1311" spans="1:31" ht="14.1" customHeight="1">
      <c r="B1311" s="170"/>
      <c r="C1311" s="627"/>
      <c r="D1311" s="538"/>
      <c r="E1311" s="171"/>
      <c r="F1311" s="171"/>
      <c r="G1311" s="171"/>
      <c r="H1311" s="171"/>
      <c r="I1311" s="171"/>
      <c r="J1311" s="9"/>
      <c r="K1311" s="547"/>
      <c r="L1311" s="440"/>
      <c r="M1311" s="440"/>
      <c r="N1311" s="440"/>
      <c r="O1311" s="440"/>
      <c r="P1311" s="172"/>
      <c r="Q1311" s="672"/>
      <c r="R1311" s="172"/>
      <c r="S1311" s="172"/>
      <c r="T1311" s="173"/>
      <c r="U1311" s="173"/>
      <c r="V1311" s="174"/>
      <c r="W1311" s="174"/>
      <c r="X1311" s="174"/>
      <c r="Y1311" s="174"/>
      <c r="Z1311" s="174"/>
      <c r="AA1311" s="174"/>
      <c r="AB1311" s="175"/>
      <c r="AC1311" s="175"/>
    </row>
    <row r="1312" spans="1:31" ht="14.1" customHeight="1">
      <c r="B1312" s="170"/>
      <c r="C1312" s="627"/>
      <c r="D1312" s="538"/>
      <c r="E1312" s="171"/>
      <c r="F1312" s="171"/>
      <c r="G1312" s="171"/>
      <c r="H1312" s="171"/>
      <c r="I1312" s="171"/>
      <c r="J1312" s="9"/>
      <c r="K1312" s="547"/>
      <c r="L1312" s="440"/>
      <c r="M1312" s="440"/>
      <c r="N1312" s="440"/>
      <c r="O1312" s="440"/>
      <c r="P1312" s="172"/>
      <c r="Q1312" s="672"/>
      <c r="R1312" s="172"/>
      <c r="S1312" s="172"/>
      <c r="T1312" s="173"/>
      <c r="U1312" s="173"/>
      <c r="V1312" s="174"/>
      <c r="W1312" s="174"/>
      <c r="X1312" s="174"/>
      <c r="Y1312" s="174"/>
      <c r="Z1312" s="174"/>
      <c r="AA1312" s="174"/>
      <c r="AB1312" s="175"/>
      <c r="AC1312" s="175"/>
    </row>
    <row r="1313" spans="2:29" ht="14.1" customHeight="1">
      <c r="B1313" s="170"/>
      <c r="C1313" s="627"/>
      <c r="D1313" s="538"/>
      <c r="E1313" s="171"/>
      <c r="F1313" s="171"/>
      <c r="G1313" s="171"/>
      <c r="H1313" s="171"/>
      <c r="I1313" s="171"/>
      <c r="J1313" s="9"/>
      <c r="K1313" s="547"/>
      <c r="L1313" s="440"/>
      <c r="M1313" s="440"/>
      <c r="N1313" s="440"/>
      <c r="O1313" s="440"/>
      <c r="P1313" s="172"/>
      <c r="Q1313" s="672"/>
      <c r="R1313" s="172"/>
      <c r="S1313" s="172"/>
      <c r="T1313" s="173"/>
      <c r="U1313" s="173"/>
      <c r="V1313" s="174"/>
      <c r="W1313" s="174"/>
      <c r="X1313" s="174"/>
      <c r="Y1313" s="174"/>
      <c r="Z1313" s="174"/>
      <c r="AA1313" s="174"/>
      <c r="AB1313" s="175"/>
      <c r="AC1313" s="175"/>
    </row>
    <row r="1314" spans="2:29" ht="14.1" customHeight="1">
      <c r="B1314" s="170"/>
      <c r="C1314" s="627"/>
      <c r="D1314" s="538"/>
      <c r="E1314" s="171"/>
      <c r="F1314" s="171"/>
      <c r="G1314" s="171"/>
      <c r="H1314" s="171"/>
      <c r="I1314" s="171"/>
      <c r="J1314" s="9"/>
      <c r="K1314" s="547"/>
      <c r="L1314" s="440"/>
      <c r="M1314" s="440"/>
      <c r="N1314" s="440"/>
      <c r="O1314" s="440"/>
      <c r="P1314" s="172"/>
      <c r="Q1314" s="672"/>
      <c r="R1314" s="172"/>
      <c r="S1314" s="172"/>
      <c r="T1314" s="173"/>
      <c r="U1314" s="173"/>
      <c r="V1314" s="174"/>
      <c r="W1314" s="174"/>
      <c r="X1314" s="174"/>
      <c r="Y1314" s="174"/>
      <c r="Z1314" s="174"/>
      <c r="AA1314" s="174"/>
      <c r="AB1314" s="175"/>
      <c r="AC1314" s="175"/>
    </row>
    <row r="1315" spans="2:29" ht="14.1" customHeight="1">
      <c r="B1315" s="170"/>
      <c r="C1315" s="627"/>
      <c r="D1315" s="538"/>
      <c r="E1315" s="171"/>
      <c r="F1315" s="171"/>
      <c r="G1315" s="171"/>
      <c r="H1315" s="171"/>
      <c r="I1315" s="171"/>
      <c r="J1315" s="9"/>
      <c r="K1315" s="547"/>
      <c r="L1315" s="440"/>
      <c r="M1315" s="440"/>
      <c r="N1315" s="440"/>
      <c r="O1315" s="440"/>
      <c r="P1315" s="172"/>
      <c r="Q1315" s="672"/>
      <c r="R1315" s="172"/>
      <c r="S1315" s="172"/>
      <c r="T1315" s="173"/>
      <c r="U1315" s="173"/>
      <c r="V1315" s="174"/>
      <c r="W1315" s="174"/>
      <c r="X1315" s="174"/>
      <c r="Y1315" s="174"/>
      <c r="Z1315" s="174"/>
      <c r="AA1315" s="174"/>
      <c r="AB1315" s="175"/>
      <c r="AC1315" s="175"/>
    </row>
    <row r="1316" spans="2:29" ht="14.1" customHeight="1">
      <c r="B1316" s="170"/>
      <c r="C1316" s="627"/>
      <c r="D1316" s="538"/>
      <c r="E1316" s="171"/>
      <c r="F1316" s="171"/>
      <c r="G1316" s="171"/>
      <c r="H1316" s="171"/>
      <c r="I1316" s="171"/>
      <c r="J1316" s="9"/>
      <c r="K1316" s="547"/>
      <c r="L1316" s="440"/>
      <c r="M1316" s="440"/>
      <c r="N1316" s="440"/>
      <c r="O1316" s="440"/>
      <c r="P1316" s="172"/>
      <c r="Q1316" s="672"/>
      <c r="R1316" s="172"/>
      <c r="S1316" s="172"/>
      <c r="T1316" s="173"/>
      <c r="U1316" s="173"/>
      <c r="V1316" s="174"/>
      <c r="W1316" s="174"/>
      <c r="X1316" s="174"/>
      <c r="Y1316" s="174"/>
      <c r="Z1316" s="174"/>
      <c r="AA1316" s="174"/>
      <c r="AB1316" s="175"/>
      <c r="AC1316" s="175"/>
    </row>
    <row r="1317" spans="2:29" ht="14.1" customHeight="1">
      <c r="B1317" s="170"/>
      <c r="C1317" s="627"/>
      <c r="D1317" s="538"/>
      <c r="E1317" s="171"/>
      <c r="F1317" s="171"/>
      <c r="G1317" s="171"/>
      <c r="H1317" s="171"/>
      <c r="I1317" s="171"/>
      <c r="J1317" s="9"/>
      <c r="K1317" s="547"/>
      <c r="L1317" s="440"/>
      <c r="M1317" s="440"/>
      <c r="N1317" s="440"/>
      <c r="O1317" s="440"/>
      <c r="P1317" s="172"/>
      <c r="Q1317" s="672"/>
      <c r="R1317" s="172"/>
      <c r="S1317" s="172"/>
      <c r="T1317" s="173"/>
      <c r="U1317" s="173"/>
      <c r="V1317" s="174"/>
      <c r="W1317" s="174"/>
      <c r="X1317" s="174"/>
      <c r="Y1317" s="174"/>
      <c r="Z1317" s="174"/>
      <c r="AA1317" s="174"/>
      <c r="AB1317" s="175"/>
      <c r="AC1317" s="175"/>
    </row>
    <row r="1318" spans="2:29" ht="14.1" customHeight="1">
      <c r="B1318" s="170"/>
      <c r="C1318" s="627"/>
      <c r="D1318" s="538"/>
      <c r="E1318" s="171"/>
      <c r="F1318" s="171"/>
      <c r="G1318" s="171"/>
      <c r="H1318" s="171"/>
      <c r="I1318" s="171"/>
      <c r="J1318" s="9"/>
      <c r="K1318" s="547"/>
      <c r="L1318" s="440"/>
      <c r="M1318" s="440"/>
      <c r="N1318" s="440"/>
      <c r="O1318" s="440"/>
      <c r="P1318" s="172"/>
      <c r="Q1318" s="672"/>
      <c r="R1318" s="172"/>
      <c r="S1318" s="172"/>
      <c r="T1318" s="173"/>
      <c r="U1318" s="173"/>
      <c r="V1318" s="174"/>
      <c r="W1318" s="174"/>
      <c r="X1318" s="174"/>
      <c r="Y1318" s="174"/>
      <c r="Z1318" s="174"/>
      <c r="AA1318" s="174"/>
      <c r="AB1318" s="175"/>
      <c r="AC1318" s="175"/>
    </row>
    <row r="1319" spans="2:29" ht="14.1" customHeight="1">
      <c r="B1319" s="170"/>
      <c r="C1319" s="627"/>
      <c r="D1319" s="538"/>
      <c r="E1319" s="171"/>
      <c r="F1319" s="171"/>
      <c r="G1319" s="171"/>
      <c r="H1319" s="171"/>
      <c r="I1319" s="171"/>
      <c r="J1319" s="9"/>
      <c r="K1319" s="547"/>
      <c r="L1319" s="440"/>
      <c r="M1319" s="440"/>
      <c r="N1319" s="440"/>
      <c r="O1319" s="440"/>
      <c r="P1319" s="172"/>
      <c r="Q1319" s="672"/>
      <c r="R1319" s="172"/>
      <c r="S1319" s="172"/>
      <c r="T1319" s="173"/>
      <c r="U1319" s="173"/>
      <c r="V1319" s="174"/>
      <c r="W1319" s="174"/>
      <c r="X1319" s="174"/>
      <c r="Y1319" s="174"/>
      <c r="Z1319" s="174"/>
      <c r="AA1319" s="174"/>
      <c r="AB1319" s="175"/>
      <c r="AC1319" s="175"/>
    </row>
    <row r="1320" spans="2:29" ht="14.1" customHeight="1">
      <c r="B1320" s="170"/>
      <c r="C1320" s="627"/>
      <c r="D1320" s="538"/>
      <c r="E1320" s="171"/>
      <c r="F1320" s="171"/>
      <c r="G1320" s="171"/>
      <c r="H1320" s="171"/>
      <c r="I1320" s="171"/>
      <c r="J1320" s="9"/>
      <c r="K1320" s="547"/>
      <c r="L1320" s="440"/>
      <c r="M1320" s="440"/>
      <c r="N1320" s="440"/>
      <c r="O1320" s="440"/>
      <c r="P1320" s="172"/>
      <c r="Q1320" s="672"/>
      <c r="R1320" s="172"/>
      <c r="S1320" s="172"/>
      <c r="T1320" s="173"/>
      <c r="U1320" s="173"/>
      <c r="V1320" s="174"/>
      <c r="W1320" s="174"/>
      <c r="X1320" s="174"/>
      <c r="Y1320" s="174"/>
      <c r="Z1320" s="174"/>
      <c r="AA1320" s="174"/>
      <c r="AB1320" s="175"/>
      <c r="AC1320" s="175"/>
    </row>
    <row r="1321" spans="2:29" ht="14.1" customHeight="1">
      <c r="B1321" s="170"/>
      <c r="C1321" s="627"/>
      <c r="D1321" s="538"/>
      <c r="E1321" s="171"/>
      <c r="F1321" s="171"/>
      <c r="G1321" s="171"/>
      <c r="H1321" s="171"/>
      <c r="I1321" s="171"/>
      <c r="J1321" s="9"/>
      <c r="K1321" s="547"/>
      <c r="L1321" s="440"/>
      <c r="M1321" s="440"/>
      <c r="N1321" s="440"/>
      <c r="O1321" s="440"/>
      <c r="P1321" s="172"/>
      <c r="Q1321" s="672"/>
      <c r="R1321" s="172"/>
      <c r="S1321" s="172"/>
      <c r="T1321" s="173"/>
      <c r="U1321" s="173"/>
      <c r="V1321" s="174"/>
      <c r="W1321" s="174"/>
      <c r="X1321" s="174"/>
      <c r="Y1321" s="174"/>
      <c r="Z1321" s="174"/>
      <c r="AA1321" s="174"/>
      <c r="AB1321" s="175"/>
      <c r="AC1321" s="175"/>
    </row>
    <row r="1322" spans="2:29" ht="14.1" customHeight="1">
      <c r="B1322" s="170"/>
      <c r="C1322" s="627"/>
      <c r="D1322" s="538"/>
      <c r="E1322" s="171"/>
      <c r="F1322" s="171"/>
      <c r="G1322" s="171"/>
      <c r="H1322" s="171"/>
      <c r="I1322" s="171"/>
      <c r="J1322" s="9"/>
      <c r="K1322" s="547"/>
      <c r="L1322" s="440"/>
      <c r="M1322" s="440"/>
      <c r="N1322" s="440"/>
      <c r="O1322" s="440"/>
      <c r="P1322" s="172"/>
      <c r="Q1322" s="672"/>
      <c r="R1322" s="172"/>
      <c r="S1322" s="172"/>
      <c r="T1322" s="173"/>
      <c r="U1322" s="173"/>
      <c r="V1322" s="174"/>
      <c r="W1322" s="174"/>
      <c r="X1322" s="174"/>
      <c r="Y1322" s="174"/>
      <c r="Z1322" s="174"/>
      <c r="AA1322" s="174"/>
      <c r="AB1322" s="175"/>
      <c r="AC1322" s="175"/>
    </row>
    <row r="1323" spans="2:29" ht="14.1" customHeight="1">
      <c r="B1323" s="170"/>
      <c r="C1323" s="627"/>
      <c r="D1323" s="538"/>
      <c r="E1323" s="171"/>
      <c r="F1323" s="171"/>
      <c r="G1323" s="171"/>
      <c r="H1323" s="171"/>
      <c r="I1323" s="171"/>
      <c r="J1323" s="9"/>
      <c r="K1323" s="547"/>
      <c r="L1323" s="440"/>
      <c r="M1323" s="440"/>
      <c r="N1323" s="440"/>
      <c r="O1323" s="440"/>
      <c r="P1323" s="172"/>
      <c r="Q1323" s="672"/>
      <c r="R1323" s="172"/>
      <c r="S1323" s="172"/>
      <c r="T1323" s="173"/>
      <c r="U1323" s="173"/>
      <c r="V1323" s="174"/>
      <c r="W1323" s="174"/>
      <c r="X1323" s="174"/>
      <c r="Y1323" s="174"/>
      <c r="Z1323" s="174"/>
      <c r="AA1323" s="174"/>
      <c r="AB1323" s="175"/>
      <c r="AC1323" s="175"/>
    </row>
    <row r="1324" spans="2:29" ht="14.1" customHeight="1">
      <c r="B1324" s="170"/>
      <c r="C1324" s="627"/>
      <c r="D1324" s="538"/>
      <c r="E1324" s="171"/>
      <c r="F1324" s="171"/>
      <c r="G1324" s="171"/>
      <c r="H1324" s="171"/>
      <c r="I1324" s="171"/>
      <c r="J1324" s="9"/>
      <c r="K1324" s="547"/>
      <c r="L1324" s="440"/>
      <c r="M1324" s="440"/>
      <c r="N1324" s="440"/>
      <c r="O1324" s="440"/>
      <c r="P1324" s="172"/>
      <c r="Q1324" s="672"/>
      <c r="R1324" s="172"/>
      <c r="S1324" s="172"/>
      <c r="T1324" s="173"/>
      <c r="U1324" s="173"/>
      <c r="V1324" s="174"/>
      <c r="W1324" s="174"/>
      <c r="X1324" s="174"/>
      <c r="Y1324" s="174"/>
      <c r="Z1324" s="174"/>
      <c r="AA1324" s="174"/>
      <c r="AB1324" s="175"/>
      <c r="AC1324" s="175"/>
    </row>
    <row r="1325" spans="2:29" ht="14.1" customHeight="1">
      <c r="B1325" s="170"/>
      <c r="C1325" s="627"/>
      <c r="D1325" s="538"/>
      <c r="E1325" s="171"/>
      <c r="F1325" s="171"/>
      <c r="G1325" s="171"/>
      <c r="H1325" s="171"/>
      <c r="I1325" s="171"/>
      <c r="J1325" s="9"/>
      <c r="K1325" s="547"/>
      <c r="L1325" s="440"/>
      <c r="M1325" s="440"/>
      <c r="N1325" s="440"/>
      <c r="O1325" s="440"/>
      <c r="P1325" s="172"/>
      <c r="Q1325" s="672"/>
      <c r="R1325" s="172"/>
      <c r="S1325" s="172"/>
      <c r="T1325" s="173"/>
      <c r="U1325" s="173"/>
      <c r="V1325" s="174"/>
      <c r="W1325" s="174"/>
      <c r="X1325" s="174"/>
      <c r="Y1325" s="174"/>
      <c r="Z1325" s="174"/>
      <c r="AA1325" s="174"/>
      <c r="AB1325" s="175"/>
      <c r="AC1325" s="175"/>
    </row>
    <row r="1326" spans="2:29" ht="14.1" customHeight="1">
      <c r="B1326" s="170"/>
      <c r="C1326" s="627"/>
      <c r="D1326" s="538"/>
      <c r="E1326" s="171"/>
      <c r="F1326" s="171"/>
      <c r="G1326" s="171"/>
      <c r="H1326" s="171"/>
      <c r="I1326" s="171"/>
      <c r="J1326" s="9"/>
      <c r="K1326" s="547"/>
      <c r="L1326" s="440"/>
      <c r="M1326" s="440"/>
      <c r="N1326" s="440"/>
      <c r="O1326" s="440"/>
      <c r="P1326" s="172"/>
      <c r="Q1326" s="672"/>
      <c r="R1326" s="172"/>
      <c r="S1326" s="172"/>
      <c r="T1326" s="173"/>
      <c r="U1326" s="173"/>
      <c r="V1326" s="174"/>
      <c r="W1326" s="174"/>
      <c r="X1326" s="174"/>
      <c r="Y1326" s="174"/>
      <c r="Z1326" s="174"/>
      <c r="AA1326" s="174"/>
      <c r="AB1326" s="175"/>
      <c r="AC1326" s="175"/>
    </row>
    <row r="1327" spans="2:29" ht="14.1" customHeight="1">
      <c r="B1327" s="170"/>
      <c r="C1327" s="627"/>
      <c r="D1327" s="538"/>
      <c r="E1327" s="171"/>
      <c r="F1327" s="171"/>
      <c r="G1327" s="171"/>
      <c r="H1327" s="171"/>
      <c r="I1327" s="171"/>
      <c r="J1327" s="9"/>
      <c r="K1327" s="547"/>
      <c r="L1327" s="440"/>
      <c r="M1327" s="440"/>
      <c r="N1327" s="440"/>
      <c r="O1327" s="440"/>
      <c r="P1327" s="172"/>
      <c r="Q1327" s="672"/>
      <c r="R1327" s="172"/>
      <c r="S1327" s="172"/>
      <c r="T1327" s="173"/>
      <c r="U1327" s="173"/>
      <c r="V1327" s="174"/>
      <c r="W1327" s="174"/>
      <c r="X1327" s="174"/>
      <c r="Y1327" s="174"/>
      <c r="Z1327" s="174"/>
      <c r="AA1327" s="174"/>
      <c r="AB1327" s="175"/>
      <c r="AC1327" s="175"/>
    </row>
    <row r="1328" spans="2:29" ht="14.1" customHeight="1">
      <c r="B1328" s="170"/>
      <c r="C1328" s="627"/>
      <c r="D1328" s="538"/>
      <c r="E1328" s="171"/>
      <c r="F1328" s="171"/>
      <c r="G1328" s="171"/>
      <c r="H1328" s="171"/>
      <c r="I1328" s="171"/>
      <c r="J1328" s="9"/>
      <c r="K1328" s="547"/>
      <c r="L1328" s="440"/>
      <c r="M1328" s="440"/>
      <c r="N1328" s="440"/>
      <c r="O1328" s="440"/>
      <c r="P1328" s="172"/>
      <c r="Q1328" s="672"/>
      <c r="R1328" s="172"/>
      <c r="S1328" s="172"/>
      <c r="T1328" s="173"/>
      <c r="U1328" s="173"/>
      <c r="V1328" s="174"/>
      <c r="W1328" s="174"/>
      <c r="X1328" s="174"/>
      <c r="Y1328" s="174"/>
      <c r="Z1328" s="174"/>
      <c r="AA1328" s="174"/>
      <c r="AB1328" s="175"/>
      <c r="AC1328" s="175"/>
    </row>
    <row r="1329" spans="2:29" ht="14.1" customHeight="1">
      <c r="B1329" s="170"/>
      <c r="C1329" s="627"/>
      <c r="D1329" s="538"/>
      <c r="E1329" s="171"/>
      <c r="F1329" s="171"/>
      <c r="G1329" s="171"/>
      <c r="H1329" s="171"/>
      <c r="I1329" s="171"/>
      <c r="J1329" s="9"/>
      <c r="K1329" s="547"/>
      <c r="L1329" s="440"/>
      <c r="M1329" s="440"/>
      <c r="N1329" s="440"/>
      <c r="O1329" s="440"/>
      <c r="P1329" s="172"/>
      <c r="Q1329" s="672"/>
      <c r="R1329" s="172"/>
      <c r="S1329" s="172"/>
      <c r="T1329" s="173"/>
      <c r="U1329" s="173"/>
      <c r="V1329" s="174"/>
      <c r="W1329" s="174"/>
      <c r="X1329" s="174"/>
      <c r="Y1329" s="174"/>
      <c r="Z1329" s="174"/>
      <c r="AA1329" s="174"/>
      <c r="AB1329" s="175"/>
      <c r="AC1329" s="175"/>
    </row>
    <row r="1330" spans="2:29" ht="14.1" customHeight="1">
      <c r="B1330" s="170"/>
      <c r="C1330" s="627"/>
      <c r="D1330" s="538"/>
      <c r="E1330" s="171"/>
      <c r="F1330" s="171"/>
      <c r="G1330" s="171"/>
      <c r="H1330" s="171"/>
      <c r="I1330" s="171"/>
      <c r="J1330" s="9"/>
      <c r="K1330" s="547"/>
      <c r="L1330" s="440"/>
      <c r="M1330" s="440"/>
      <c r="N1330" s="440"/>
      <c r="O1330" s="440"/>
      <c r="P1330" s="172"/>
      <c r="Q1330" s="672"/>
      <c r="R1330" s="172"/>
      <c r="S1330" s="172"/>
      <c r="T1330" s="173"/>
      <c r="U1330" s="173"/>
      <c r="V1330" s="174"/>
      <c r="W1330" s="174"/>
      <c r="X1330" s="174"/>
      <c r="Y1330" s="174"/>
      <c r="Z1330" s="174"/>
      <c r="AA1330" s="174"/>
      <c r="AB1330" s="175"/>
      <c r="AC1330" s="175"/>
    </row>
    <row r="1331" spans="2:29" ht="14.1" customHeight="1">
      <c r="B1331" s="170"/>
      <c r="C1331" s="627"/>
      <c r="D1331" s="538"/>
      <c r="E1331" s="171"/>
      <c r="F1331" s="171"/>
      <c r="G1331" s="171"/>
      <c r="H1331" s="171"/>
      <c r="I1331" s="171"/>
      <c r="J1331" s="9"/>
      <c r="K1331" s="547"/>
      <c r="L1331" s="440"/>
      <c r="M1331" s="440"/>
      <c r="N1331" s="440"/>
      <c r="O1331" s="440"/>
      <c r="P1331" s="172"/>
      <c r="Q1331" s="672"/>
      <c r="R1331" s="172"/>
      <c r="S1331" s="172"/>
      <c r="T1331" s="173"/>
      <c r="U1331" s="173"/>
      <c r="V1331" s="174"/>
      <c r="W1331" s="174"/>
      <c r="X1331" s="174"/>
      <c r="Y1331" s="174"/>
      <c r="Z1331" s="174"/>
      <c r="AA1331" s="174"/>
      <c r="AB1331" s="175"/>
      <c r="AC1331" s="175"/>
    </row>
    <row r="1332" spans="2:29" ht="14.1" customHeight="1">
      <c r="B1332" s="170"/>
      <c r="C1332" s="627"/>
      <c r="D1332" s="538"/>
      <c r="E1332" s="171"/>
      <c r="F1332" s="171"/>
      <c r="G1332" s="171"/>
      <c r="H1332" s="171"/>
      <c r="I1332" s="171"/>
      <c r="J1332" s="9"/>
      <c r="K1332" s="547"/>
      <c r="L1332" s="440"/>
      <c r="M1332" s="440"/>
      <c r="N1332" s="440"/>
      <c r="O1332" s="440"/>
      <c r="P1332" s="172"/>
      <c r="Q1332" s="672"/>
      <c r="R1332" s="172"/>
      <c r="S1332" s="172"/>
      <c r="T1332" s="173"/>
      <c r="U1332" s="173"/>
      <c r="V1332" s="174"/>
      <c r="W1332" s="174"/>
      <c r="X1332" s="174"/>
      <c r="Y1332" s="174"/>
      <c r="Z1332" s="174"/>
      <c r="AA1332" s="174"/>
      <c r="AB1332" s="175"/>
      <c r="AC1332" s="175"/>
    </row>
    <row r="1333" spans="2:29" ht="14.1" customHeight="1">
      <c r="B1333" s="170"/>
      <c r="C1333" s="627"/>
      <c r="D1333" s="538"/>
      <c r="E1333" s="171"/>
      <c r="F1333" s="171"/>
      <c r="G1333" s="171"/>
      <c r="H1333" s="171"/>
      <c r="I1333" s="171"/>
      <c r="J1333" s="9"/>
      <c r="K1333" s="547"/>
      <c r="L1333" s="440"/>
      <c r="M1333" s="440"/>
      <c r="N1333" s="440"/>
      <c r="O1333" s="440"/>
      <c r="P1333" s="172"/>
      <c r="Q1333" s="672"/>
      <c r="R1333" s="172"/>
      <c r="S1333" s="172"/>
      <c r="T1333" s="173"/>
      <c r="U1333" s="173"/>
      <c r="V1333" s="174"/>
      <c r="W1333" s="174"/>
      <c r="X1333" s="174"/>
      <c r="Y1333" s="174"/>
      <c r="Z1333" s="174"/>
      <c r="AA1333" s="174"/>
      <c r="AB1333" s="175"/>
      <c r="AC1333" s="175"/>
    </row>
    <row r="1334" spans="2:29" ht="14.1" customHeight="1">
      <c r="B1334" s="170"/>
      <c r="C1334" s="627"/>
      <c r="D1334" s="538"/>
      <c r="E1334" s="171"/>
      <c r="F1334" s="171"/>
      <c r="G1334" s="171"/>
      <c r="H1334" s="171"/>
      <c r="I1334" s="171"/>
      <c r="J1334" s="9"/>
      <c r="K1334" s="547"/>
      <c r="L1334" s="440"/>
      <c r="M1334" s="440"/>
      <c r="N1334" s="440"/>
      <c r="O1334" s="440"/>
      <c r="P1334" s="172"/>
      <c r="Q1334" s="672"/>
      <c r="R1334" s="172"/>
      <c r="S1334" s="172"/>
      <c r="T1334" s="173"/>
      <c r="U1334" s="173"/>
      <c r="V1334" s="174"/>
      <c r="W1334" s="174"/>
      <c r="X1334" s="174"/>
      <c r="Y1334" s="174"/>
      <c r="Z1334" s="174"/>
      <c r="AA1334" s="174"/>
      <c r="AB1334" s="175"/>
      <c r="AC1334" s="175"/>
    </row>
    <row r="1335" spans="2:29" ht="14.1" customHeight="1">
      <c r="B1335" s="170"/>
      <c r="C1335" s="627"/>
      <c r="D1335" s="538"/>
      <c r="E1335" s="171"/>
      <c r="F1335" s="171"/>
      <c r="G1335" s="171"/>
      <c r="H1335" s="171"/>
      <c r="I1335" s="171"/>
      <c r="J1335" s="9"/>
      <c r="K1335" s="547"/>
      <c r="L1335" s="440"/>
      <c r="M1335" s="440"/>
      <c r="N1335" s="440"/>
      <c r="O1335" s="440"/>
      <c r="P1335" s="172"/>
      <c r="Q1335" s="672"/>
      <c r="R1335" s="172"/>
      <c r="S1335" s="172"/>
      <c r="T1335" s="173"/>
      <c r="U1335" s="173"/>
      <c r="V1335" s="174"/>
      <c r="W1335" s="174"/>
      <c r="X1335" s="174"/>
      <c r="Y1335" s="174"/>
      <c r="Z1335" s="174"/>
      <c r="AA1335" s="174"/>
      <c r="AB1335" s="175"/>
      <c r="AC1335" s="175"/>
    </row>
    <row r="1336" spans="2:29" ht="14.1" customHeight="1">
      <c r="B1336" s="170"/>
      <c r="C1336" s="627"/>
      <c r="D1336" s="538"/>
      <c r="E1336" s="171"/>
      <c r="F1336" s="171"/>
      <c r="G1336" s="171"/>
      <c r="H1336" s="171"/>
      <c r="I1336" s="171"/>
      <c r="J1336" s="9"/>
      <c r="K1336" s="547"/>
      <c r="L1336" s="440"/>
      <c r="M1336" s="440"/>
      <c r="N1336" s="440"/>
      <c r="O1336" s="440"/>
      <c r="P1336" s="172"/>
      <c r="Q1336" s="672"/>
      <c r="R1336" s="172"/>
      <c r="S1336" s="172"/>
      <c r="T1336" s="173"/>
      <c r="U1336" s="173"/>
      <c r="V1336" s="174"/>
      <c r="W1336" s="174"/>
      <c r="X1336" s="174"/>
      <c r="Y1336" s="174"/>
      <c r="Z1336" s="174"/>
      <c r="AA1336" s="174"/>
      <c r="AB1336" s="175"/>
      <c r="AC1336" s="175"/>
    </row>
    <row r="1337" spans="2:29" ht="14.1" customHeight="1">
      <c r="B1337" s="170"/>
      <c r="C1337" s="627"/>
      <c r="D1337" s="538"/>
      <c r="E1337" s="171"/>
      <c r="F1337" s="171"/>
      <c r="G1337" s="171"/>
      <c r="H1337" s="171"/>
      <c r="I1337" s="171"/>
      <c r="J1337" s="9"/>
      <c r="K1337" s="547"/>
      <c r="L1337" s="440"/>
      <c r="M1337" s="440"/>
      <c r="N1337" s="440"/>
      <c r="O1337" s="440"/>
      <c r="P1337" s="172"/>
      <c r="Q1337" s="172"/>
      <c r="R1337" s="172"/>
      <c r="S1337" s="172"/>
      <c r="T1337" s="173"/>
      <c r="U1337" s="173"/>
      <c r="V1337" s="174"/>
      <c r="W1337" s="174"/>
      <c r="X1337" s="174"/>
      <c r="Y1337" s="174"/>
      <c r="Z1337" s="174"/>
      <c r="AA1337" s="174"/>
      <c r="AB1337" s="175"/>
      <c r="AC1337" s="175"/>
    </row>
    <row r="1338" spans="2:29" ht="14.1" customHeight="1">
      <c r="B1338" s="170"/>
      <c r="C1338" s="627"/>
      <c r="D1338" s="538"/>
      <c r="E1338" s="171"/>
      <c r="F1338" s="171"/>
      <c r="G1338" s="171"/>
      <c r="H1338" s="171"/>
      <c r="I1338" s="171"/>
      <c r="J1338" s="9"/>
      <c r="K1338" s="547"/>
      <c r="L1338" s="440"/>
      <c r="M1338" s="440"/>
      <c r="N1338" s="440"/>
      <c r="O1338" s="440"/>
      <c r="P1338" s="172"/>
      <c r="Q1338" s="172"/>
      <c r="R1338" s="172"/>
      <c r="S1338" s="172"/>
      <c r="T1338" s="173"/>
      <c r="U1338" s="173"/>
      <c r="V1338" s="174"/>
      <c r="W1338" s="174"/>
      <c r="X1338" s="174"/>
      <c r="Y1338" s="174"/>
      <c r="Z1338" s="174"/>
      <c r="AA1338" s="174"/>
      <c r="AB1338" s="175"/>
      <c r="AC1338" s="175"/>
    </row>
    <row r="1339" spans="2:29" ht="14.1" customHeight="1">
      <c r="B1339" s="170"/>
      <c r="C1339" s="627"/>
      <c r="D1339" s="538"/>
      <c r="E1339" s="171"/>
      <c r="F1339" s="171"/>
      <c r="G1339" s="171"/>
      <c r="H1339" s="171"/>
      <c r="I1339" s="171"/>
      <c r="J1339" s="9"/>
      <c r="K1339" s="547"/>
      <c r="L1339" s="440"/>
      <c r="M1339" s="440"/>
      <c r="N1339" s="440"/>
      <c r="O1339" s="440"/>
      <c r="P1339" s="172"/>
      <c r="Q1339" s="172"/>
      <c r="R1339" s="172"/>
      <c r="S1339" s="172"/>
      <c r="T1339" s="173"/>
      <c r="U1339" s="173"/>
      <c r="V1339" s="174"/>
      <c r="W1339" s="174"/>
      <c r="X1339" s="174"/>
      <c r="Y1339" s="174"/>
      <c r="Z1339" s="174"/>
      <c r="AA1339" s="174"/>
      <c r="AB1339" s="175"/>
      <c r="AC1339" s="175"/>
    </row>
    <row r="1340" spans="2:29" ht="14.1" customHeight="1">
      <c r="B1340" s="170"/>
      <c r="C1340" s="627"/>
      <c r="D1340" s="538"/>
      <c r="E1340" s="171"/>
      <c r="F1340" s="171"/>
      <c r="G1340" s="171"/>
      <c r="H1340" s="171"/>
      <c r="I1340" s="171"/>
      <c r="J1340" s="9"/>
      <c r="K1340" s="547"/>
      <c r="L1340" s="440"/>
      <c r="M1340" s="440"/>
      <c r="N1340" s="440"/>
      <c r="O1340" s="440"/>
      <c r="P1340" s="172"/>
      <c r="Q1340" s="172"/>
      <c r="R1340" s="172"/>
      <c r="S1340" s="172"/>
      <c r="T1340" s="173"/>
      <c r="U1340" s="173"/>
      <c r="V1340" s="174"/>
      <c r="W1340" s="174"/>
      <c r="X1340" s="174"/>
      <c r="Y1340" s="174"/>
      <c r="Z1340" s="174"/>
      <c r="AA1340" s="174"/>
      <c r="AB1340" s="175"/>
      <c r="AC1340" s="175"/>
    </row>
    <row r="1341" spans="2:29" ht="14.1" customHeight="1">
      <c r="B1341" s="170"/>
      <c r="C1341" s="627"/>
      <c r="D1341" s="538"/>
      <c r="E1341" s="171"/>
      <c r="F1341" s="171"/>
      <c r="G1341" s="171"/>
      <c r="H1341" s="171"/>
      <c r="I1341" s="171"/>
      <c r="J1341" s="9"/>
      <c r="K1341" s="547"/>
      <c r="L1341" s="440"/>
      <c r="M1341" s="440"/>
      <c r="N1341" s="440"/>
      <c r="O1341" s="440"/>
      <c r="P1341" s="172"/>
      <c r="Q1341" s="172"/>
      <c r="R1341" s="172"/>
      <c r="S1341" s="172"/>
      <c r="T1341" s="173"/>
      <c r="U1341" s="173"/>
      <c r="V1341" s="174"/>
      <c r="W1341" s="174"/>
      <c r="X1341" s="174"/>
      <c r="Y1341" s="174"/>
      <c r="Z1341" s="174"/>
      <c r="AA1341" s="174"/>
      <c r="AB1341" s="175"/>
      <c r="AC1341" s="175"/>
    </row>
    <row r="1342" spans="2:29" ht="14.1" customHeight="1">
      <c r="B1342" s="170"/>
      <c r="C1342" s="627"/>
      <c r="D1342" s="538"/>
      <c r="E1342" s="171"/>
      <c r="F1342" s="171"/>
      <c r="G1342" s="171"/>
      <c r="H1342" s="171"/>
      <c r="I1342" s="171"/>
      <c r="J1342" s="9"/>
      <c r="K1342" s="547"/>
      <c r="L1342" s="440"/>
      <c r="M1342" s="440"/>
      <c r="N1342" s="440"/>
      <c r="O1342" s="440"/>
      <c r="P1342" s="172"/>
      <c r="Q1342" s="172"/>
      <c r="R1342" s="172"/>
      <c r="S1342" s="172"/>
      <c r="T1342" s="173"/>
      <c r="U1342" s="173"/>
      <c r="V1342" s="174"/>
      <c r="W1342" s="174"/>
      <c r="X1342" s="174"/>
      <c r="Y1342" s="174"/>
      <c r="Z1342" s="174"/>
      <c r="AA1342" s="174"/>
      <c r="AB1342" s="175"/>
      <c r="AC1342" s="175"/>
    </row>
    <row r="1343" spans="2:29" ht="14.1" customHeight="1">
      <c r="B1343" s="170"/>
      <c r="C1343" s="627"/>
      <c r="D1343" s="538"/>
      <c r="E1343" s="171"/>
      <c r="F1343" s="171"/>
      <c r="G1343" s="171"/>
      <c r="H1343" s="171"/>
      <c r="I1343" s="171"/>
      <c r="J1343" s="9"/>
      <c r="K1343" s="547"/>
      <c r="L1343" s="440"/>
      <c r="M1343" s="440"/>
      <c r="N1343" s="440"/>
      <c r="O1343" s="440"/>
      <c r="P1343" s="172"/>
      <c r="Q1343" s="172"/>
      <c r="R1343" s="172"/>
      <c r="S1343" s="172"/>
      <c r="T1343" s="173"/>
      <c r="U1343" s="173"/>
      <c r="V1343" s="174"/>
      <c r="W1343" s="174"/>
      <c r="X1343" s="174"/>
      <c r="Y1343" s="174"/>
      <c r="Z1343" s="174"/>
      <c r="AA1343" s="174"/>
      <c r="AB1343" s="175"/>
      <c r="AC1343" s="175"/>
    </row>
    <row r="1344" spans="2:29" ht="14.1" customHeight="1">
      <c r="B1344" s="170"/>
      <c r="C1344" s="627"/>
      <c r="D1344" s="538"/>
      <c r="E1344" s="171"/>
      <c r="F1344" s="171"/>
      <c r="G1344" s="171"/>
      <c r="H1344" s="171"/>
      <c r="I1344" s="171"/>
      <c r="J1344" s="9"/>
      <c r="K1344" s="547"/>
      <c r="L1344" s="440"/>
      <c r="M1344" s="440"/>
      <c r="N1344" s="440"/>
      <c r="O1344" s="440"/>
      <c r="P1344" s="172"/>
      <c r="Q1344" s="172"/>
      <c r="R1344" s="172"/>
      <c r="S1344" s="172"/>
      <c r="T1344" s="173"/>
      <c r="U1344" s="173"/>
      <c r="V1344" s="174"/>
      <c r="W1344" s="174"/>
      <c r="X1344" s="174"/>
      <c r="Y1344" s="174"/>
      <c r="Z1344" s="174"/>
      <c r="AA1344" s="174"/>
      <c r="AB1344" s="175"/>
      <c r="AC1344" s="175"/>
    </row>
    <row r="1345" spans="2:29" ht="14.1" customHeight="1">
      <c r="B1345" s="170"/>
      <c r="C1345" s="627"/>
      <c r="D1345" s="538"/>
      <c r="E1345" s="171"/>
      <c r="F1345" s="171"/>
      <c r="G1345" s="171"/>
      <c r="H1345" s="171"/>
      <c r="I1345" s="171"/>
      <c r="J1345" s="9"/>
      <c r="K1345" s="547"/>
      <c r="L1345" s="440"/>
      <c r="M1345" s="440"/>
      <c r="N1345" s="440"/>
      <c r="O1345" s="440"/>
      <c r="P1345" s="172"/>
      <c r="Q1345" s="172"/>
      <c r="R1345" s="172"/>
      <c r="S1345" s="172"/>
      <c r="T1345" s="173"/>
      <c r="U1345" s="173"/>
      <c r="V1345" s="174"/>
      <c r="W1345" s="174"/>
      <c r="X1345" s="174"/>
      <c r="Y1345" s="174"/>
      <c r="Z1345" s="174"/>
      <c r="AA1345" s="174"/>
      <c r="AB1345" s="175"/>
      <c r="AC1345" s="175"/>
    </row>
    <row r="1346" spans="2:29" ht="14.1" customHeight="1">
      <c r="B1346" s="170"/>
      <c r="C1346" s="627"/>
      <c r="D1346" s="538"/>
      <c r="E1346" s="171"/>
      <c r="F1346" s="171"/>
      <c r="G1346" s="171"/>
      <c r="H1346" s="171"/>
      <c r="I1346" s="171"/>
      <c r="J1346" s="9"/>
      <c r="K1346" s="547"/>
      <c r="L1346" s="440"/>
      <c r="M1346" s="440"/>
      <c r="N1346" s="440"/>
      <c r="O1346" s="440"/>
      <c r="P1346" s="172"/>
      <c r="Q1346" s="172"/>
      <c r="R1346" s="172"/>
      <c r="S1346" s="172"/>
      <c r="T1346" s="173"/>
      <c r="U1346" s="173"/>
      <c r="V1346" s="174"/>
      <c r="W1346" s="174"/>
      <c r="X1346" s="174"/>
      <c r="Y1346" s="174"/>
      <c r="Z1346" s="174"/>
      <c r="AA1346" s="174"/>
      <c r="AB1346" s="175"/>
      <c r="AC1346" s="175"/>
    </row>
    <row r="1347" spans="2:29" ht="14.1" customHeight="1">
      <c r="B1347" s="170"/>
      <c r="C1347" s="627"/>
      <c r="D1347" s="538"/>
      <c r="E1347" s="171"/>
      <c r="F1347" s="171"/>
      <c r="G1347" s="171"/>
      <c r="H1347" s="171"/>
      <c r="I1347" s="171"/>
      <c r="J1347" s="9"/>
      <c r="K1347" s="547"/>
      <c r="L1347" s="440"/>
      <c r="M1347" s="440"/>
      <c r="N1347" s="440"/>
      <c r="O1347" s="440"/>
      <c r="P1347" s="172"/>
      <c r="Q1347" s="172"/>
      <c r="R1347" s="172"/>
      <c r="S1347" s="172"/>
      <c r="T1347" s="173"/>
      <c r="U1347" s="173"/>
      <c r="V1347" s="174"/>
      <c r="W1347" s="174"/>
      <c r="X1347" s="174"/>
      <c r="Y1347" s="174"/>
      <c r="Z1347" s="174"/>
      <c r="AA1347" s="174"/>
      <c r="AB1347" s="175"/>
      <c r="AC1347" s="175"/>
    </row>
    <row r="1348" spans="2:29" ht="14.1" customHeight="1">
      <c r="B1348" s="170"/>
      <c r="C1348" s="627"/>
      <c r="D1348" s="538"/>
      <c r="E1348" s="171"/>
      <c r="F1348" s="171"/>
      <c r="G1348" s="171"/>
      <c r="H1348" s="171"/>
      <c r="I1348" s="171"/>
      <c r="J1348" s="9"/>
      <c r="K1348" s="547"/>
      <c r="L1348" s="440"/>
      <c r="M1348" s="440"/>
      <c r="N1348" s="440"/>
      <c r="O1348" s="440"/>
      <c r="P1348" s="172"/>
      <c r="Q1348" s="172"/>
      <c r="R1348" s="172"/>
      <c r="S1348" s="172"/>
      <c r="T1348" s="173"/>
      <c r="U1348" s="173"/>
      <c r="V1348" s="174"/>
      <c r="W1348" s="174"/>
      <c r="X1348" s="174"/>
      <c r="Y1348" s="174"/>
      <c r="Z1348" s="174"/>
      <c r="AA1348" s="174"/>
      <c r="AB1348" s="175"/>
      <c r="AC1348" s="175"/>
    </row>
    <row r="1349" spans="2:29" ht="14.1" customHeight="1">
      <c r="B1349" s="170"/>
      <c r="C1349" s="627"/>
      <c r="D1349" s="538"/>
      <c r="E1349" s="171"/>
      <c r="F1349" s="171"/>
      <c r="G1349" s="171"/>
      <c r="H1349" s="171"/>
      <c r="I1349" s="171"/>
      <c r="J1349" s="9"/>
      <c r="K1349" s="547"/>
      <c r="L1349" s="440"/>
      <c r="M1349" s="440"/>
      <c r="N1349" s="440"/>
      <c r="O1349" s="440"/>
      <c r="P1349" s="172"/>
      <c r="Q1349" s="172"/>
      <c r="R1349" s="172"/>
      <c r="S1349" s="172"/>
      <c r="T1349" s="173"/>
      <c r="U1349" s="173"/>
      <c r="V1349" s="174"/>
      <c r="W1349" s="174"/>
      <c r="X1349" s="174"/>
      <c r="Y1349" s="174"/>
      <c r="Z1349" s="174"/>
      <c r="AA1349" s="174"/>
      <c r="AB1349" s="175"/>
      <c r="AC1349" s="175"/>
    </row>
    <row r="1350" spans="2:29" ht="14.1" customHeight="1">
      <c r="B1350" s="170"/>
      <c r="C1350" s="627"/>
      <c r="D1350" s="538"/>
      <c r="E1350" s="171"/>
      <c r="F1350" s="171"/>
      <c r="G1350" s="171"/>
      <c r="H1350" s="171"/>
      <c r="I1350" s="171"/>
      <c r="J1350" s="9"/>
      <c r="K1350" s="547"/>
      <c r="L1350" s="440"/>
      <c r="M1350" s="440"/>
      <c r="N1350" s="440"/>
      <c r="O1350" s="440"/>
      <c r="P1350" s="172"/>
      <c r="Q1350" s="172"/>
      <c r="R1350" s="172"/>
      <c r="S1350" s="172"/>
      <c r="T1350" s="173"/>
      <c r="U1350" s="173"/>
      <c r="V1350" s="174"/>
      <c r="W1350" s="174"/>
      <c r="X1350" s="174"/>
      <c r="Y1350" s="174"/>
      <c r="Z1350" s="174"/>
      <c r="AA1350" s="174"/>
      <c r="AB1350" s="175"/>
      <c r="AC1350" s="175"/>
    </row>
    <row r="1351" spans="2:29" ht="14.1" customHeight="1">
      <c r="B1351" s="170"/>
      <c r="C1351" s="627"/>
      <c r="D1351" s="538"/>
      <c r="E1351" s="171"/>
      <c r="F1351" s="171"/>
      <c r="G1351" s="171"/>
      <c r="H1351" s="171"/>
      <c r="I1351" s="171"/>
      <c r="J1351" s="9"/>
      <c r="K1351" s="547"/>
      <c r="L1351" s="440"/>
      <c r="M1351" s="440"/>
      <c r="N1351" s="440"/>
      <c r="O1351" s="440"/>
      <c r="P1351" s="172"/>
      <c r="Q1351" s="172"/>
      <c r="R1351" s="172"/>
      <c r="S1351" s="172"/>
      <c r="T1351" s="173"/>
      <c r="U1351" s="173"/>
      <c r="V1351" s="174"/>
      <c r="W1351" s="174"/>
      <c r="X1351" s="174"/>
      <c r="Y1351" s="174"/>
      <c r="Z1351" s="174"/>
      <c r="AA1351" s="174"/>
      <c r="AB1351" s="175"/>
      <c r="AC1351" s="175"/>
    </row>
    <row r="1352" spans="2:29" ht="14.1" customHeight="1">
      <c r="B1352" s="170"/>
      <c r="C1352" s="627"/>
      <c r="D1352" s="538"/>
      <c r="E1352" s="171"/>
      <c r="F1352" s="171"/>
      <c r="G1352" s="171"/>
      <c r="H1352" s="171"/>
      <c r="I1352" s="171"/>
      <c r="J1352" s="9"/>
      <c r="K1352" s="547"/>
      <c r="L1352" s="440"/>
      <c r="M1352" s="440"/>
      <c r="N1352" s="440"/>
      <c r="O1352" s="440"/>
      <c r="P1352" s="172"/>
      <c r="Q1352" s="172"/>
      <c r="R1352" s="172"/>
      <c r="S1352" s="172"/>
      <c r="T1352" s="173"/>
      <c r="U1352" s="173"/>
      <c r="V1352" s="174"/>
      <c r="W1352" s="174"/>
      <c r="X1352" s="174"/>
      <c r="Y1352" s="174"/>
      <c r="Z1352" s="174"/>
      <c r="AA1352" s="174"/>
      <c r="AB1352" s="175"/>
      <c r="AC1352" s="175"/>
    </row>
    <row r="1353" spans="2:29" ht="14.1" customHeight="1">
      <c r="B1353" s="170"/>
      <c r="C1353" s="627"/>
      <c r="D1353" s="538"/>
      <c r="E1353" s="171"/>
      <c r="F1353" s="171"/>
      <c r="G1353" s="171"/>
      <c r="H1353" s="171"/>
      <c r="I1353" s="171"/>
      <c r="J1353" s="9"/>
      <c r="K1353" s="547"/>
      <c r="L1353" s="440"/>
      <c r="M1353" s="440"/>
      <c r="N1353" s="440"/>
      <c r="O1353" s="440"/>
      <c r="P1353" s="172"/>
      <c r="Q1353" s="172"/>
      <c r="R1353" s="172"/>
      <c r="S1353" s="172"/>
      <c r="T1353" s="173"/>
      <c r="U1353" s="173"/>
      <c r="V1353" s="174"/>
      <c r="W1353" s="174"/>
      <c r="X1353" s="174"/>
      <c r="Y1353" s="174"/>
      <c r="Z1353" s="174"/>
      <c r="AA1353" s="174"/>
      <c r="AB1353" s="175"/>
      <c r="AC1353" s="175"/>
    </row>
    <row r="1354" spans="2:29" ht="14.1" customHeight="1">
      <c r="B1354" s="170"/>
      <c r="C1354" s="627"/>
      <c r="D1354" s="538"/>
      <c r="E1354" s="171"/>
      <c r="F1354" s="171"/>
      <c r="G1354" s="171"/>
      <c r="H1354" s="171"/>
      <c r="I1354" s="171"/>
      <c r="J1354" s="9"/>
      <c r="K1354" s="547"/>
      <c r="L1354" s="440"/>
      <c r="M1354" s="440"/>
      <c r="N1354" s="440"/>
      <c r="O1354" s="440"/>
      <c r="P1354" s="172"/>
      <c r="Q1354" s="172"/>
      <c r="R1354" s="172"/>
      <c r="S1354" s="172"/>
      <c r="T1354" s="173"/>
      <c r="U1354" s="173"/>
      <c r="V1354" s="174"/>
      <c r="W1354" s="174"/>
      <c r="X1354" s="174"/>
      <c r="Y1354" s="174"/>
      <c r="Z1354" s="174"/>
      <c r="AA1354" s="174"/>
      <c r="AB1354" s="175"/>
      <c r="AC1354" s="175"/>
    </row>
    <row r="1355" spans="2:29" ht="14.1" customHeight="1">
      <c r="B1355" s="170"/>
      <c r="C1355" s="627"/>
      <c r="D1355" s="538"/>
      <c r="E1355" s="171"/>
      <c r="F1355" s="171"/>
      <c r="G1355" s="171"/>
      <c r="H1355" s="171"/>
      <c r="I1355" s="171"/>
      <c r="J1355" s="9"/>
      <c r="K1355" s="547"/>
      <c r="L1355" s="440"/>
      <c r="M1355" s="440"/>
      <c r="N1355" s="440"/>
      <c r="O1355" s="440"/>
      <c r="P1355" s="172"/>
      <c r="Q1355" s="172"/>
      <c r="R1355" s="172"/>
      <c r="S1355" s="172"/>
      <c r="T1355" s="173"/>
      <c r="U1355" s="173"/>
      <c r="V1355" s="174"/>
      <c r="W1355" s="174"/>
      <c r="X1355" s="174"/>
      <c r="Y1355" s="174"/>
      <c r="Z1355" s="174"/>
      <c r="AA1355" s="174"/>
      <c r="AB1355" s="175"/>
      <c r="AC1355" s="175"/>
    </row>
    <row r="1356" spans="2:29" ht="14.1" customHeight="1">
      <c r="B1356" s="170"/>
      <c r="C1356" s="627"/>
      <c r="D1356" s="538"/>
      <c r="E1356" s="171"/>
      <c r="F1356" s="171"/>
      <c r="G1356" s="171"/>
      <c r="H1356" s="171"/>
      <c r="I1356" s="171"/>
      <c r="J1356" s="9"/>
      <c r="K1356" s="547"/>
      <c r="L1356" s="440"/>
      <c r="M1356" s="440"/>
      <c r="N1356" s="440"/>
      <c r="O1356" s="440"/>
      <c r="P1356" s="172"/>
      <c r="Q1356" s="172"/>
      <c r="R1356" s="172"/>
      <c r="S1356" s="172"/>
      <c r="T1356" s="173"/>
      <c r="U1356" s="173"/>
      <c r="V1356" s="174"/>
      <c r="W1356" s="174"/>
      <c r="X1356" s="174"/>
      <c r="Y1356" s="174"/>
      <c r="Z1356" s="174"/>
      <c r="AA1356" s="174"/>
      <c r="AB1356" s="175"/>
      <c r="AC1356" s="175"/>
    </row>
    <row r="1357" spans="2:29" ht="14.1" customHeight="1">
      <c r="B1357" s="170"/>
      <c r="C1357" s="627"/>
      <c r="D1357" s="538"/>
      <c r="E1357" s="171"/>
      <c r="F1357" s="171"/>
      <c r="G1357" s="171"/>
      <c r="H1357" s="171"/>
      <c r="I1357" s="171"/>
      <c r="J1357" s="9"/>
      <c r="K1357" s="547"/>
      <c r="L1357" s="440"/>
      <c r="M1357" s="440"/>
      <c r="N1357" s="440"/>
      <c r="O1357" s="440"/>
      <c r="P1357" s="172"/>
      <c r="Q1357" s="172"/>
      <c r="R1357" s="172"/>
      <c r="S1357" s="172"/>
      <c r="T1357" s="173"/>
      <c r="U1357" s="173"/>
      <c r="V1357" s="174"/>
      <c r="W1357" s="174"/>
      <c r="X1357" s="174"/>
      <c r="Y1357" s="174"/>
      <c r="Z1357" s="174"/>
      <c r="AA1357" s="174"/>
      <c r="AB1357" s="175"/>
      <c r="AC1357" s="175"/>
    </row>
    <row r="1358" spans="2:29" ht="14.1" customHeight="1">
      <c r="B1358" s="170"/>
      <c r="C1358" s="627"/>
      <c r="D1358" s="538"/>
      <c r="E1358" s="171"/>
      <c r="F1358" s="171"/>
      <c r="G1358" s="171"/>
      <c r="H1358" s="171"/>
      <c r="I1358" s="171"/>
      <c r="J1358" s="9"/>
      <c r="K1358" s="547"/>
      <c r="L1358" s="440"/>
      <c r="M1358" s="440"/>
      <c r="N1358" s="440"/>
      <c r="O1358" s="440"/>
      <c r="P1358" s="172"/>
      <c r="Q1358" s="172"/>
      <c r="R1358" s="172"/>
      <c r="S1358" s="172"/>
      <c r="T1358" s="173"/>
      <c r="U1358" s="173"/>
      <c r="V1358" s="174"/>
      <c r="W1358" s="174"/>
      <c r="X1358" s="174"/>
      <c r="Y1358" s="174"/>
      <c r="Z1358" s="174"/>
      <c r="AA1358" s="174"/>
      <c r="AB1358" s="175"/>
      <c r="AC1358" s="175"/>
    </row>
    <row r="1359" spans="2:29" ht="14.1" customHeight="1">
      <c r="B1359" s="170"/>
      <c r="C1359" s="627"/>
      <c r="D1359" s="538"/>
      <c r="E1359" s="171"/>
      <c r="F1359" s="171"/>
      <c r="G1359" s="171"/>
      <c r="H1359" s="171"/>
      <c r="I1359" s="171"/>
      <c r="J1359" s="9"/>
      <c r="K1359" s="547"/>
      <c r="L1359" s="440"/>
      <c r="M1359" s="440"/>
      <c r="N1359" s="440"/>
      <c r="O1359" s="440"/>
      <c r="P1359" s="172"/>
      <c r="Q1359" s="172"/>
      <c r="R1359" s="172"/>
      <c r="S1359" s="172"/>
      <c r="T1359" s="173"/>
      <c r="U1359" s="173"/>
      <c r="V1359" s="174"/>
      <c r="W1359" s="174"/>
      <c r="X1359" s="174"/>
      <c r="Y1359" s="174"/>
      <c r="Z1359" s="174"/>
      <c r="AA1359" s="174"/>
      <c r="AB1359" s="175"/>
      <c r="AC1359" s="175"/>
    </row>
    <row r="1360" spans="2:29" ht="14.1" customHeight="1">
      <c r="B1360" s="170"/>
      <c r="C1360" s="627"/>
      <c r="D1360" s="538"/>
      <c r="E1360" s="171"/>
      <c r="F1360" s="171"/>
      <c r="G1360" s="171"/>
      <c r="H1360" s="171"/>
      <c r="I1360" s="171"/>
      <c r="J1360" s="9"/>
      <c r="K1360" s="547"/>
      <c r="L1360" s="440"/>
      <c r="M1360" s="440"/>
      <c r="N1360" s="440"/>
      <c r="O1360" s="440"/>
      <c r="P1360" s="172"/>
      <c r="Q1360" s="172"/>
      <c r="R1360" s="172"/>
      <c r="S1360" s="172"/>
      <c r="T1360" s="173"/>
      <c r="U1360" s="173"/>
      <c r="V1360" s="174"/>
      <c r="W1360" s="174"/>
      <c r="X1360" s="174"/>
      <c r="Y1360" s="174"/>
      <c r="Z1360" s="174"/>
      <c r="AA1360" s="174"/>
      <c r="AB1360" s="175"/>
      <c r="AC1360" s="175"/>
    </row>
    <row r="1361" spans="2:29" ht="14.1" customHeight="1">
      <c r="B1361" s="170"/>
      <c r="C1361" s="627"/>
      <c r="D1361" s="538"/>
      <c r="E1361" s="171"/>
      <c r="F1361" s="171"/>
      <c r="G1361" s="171"/>
      <c r="H1361" s="171"/>
      <c r="I1361" s="171"/>
      <c r="J1361" s="9"/>
      <c r="K1361" s="547"/>
      <c r="L1361" s="440"/>
      <c r="M1361" s="440"/>
      <c r="N1361" s="440"/>
      <c r="O1361" s="440"/>
      <c r="P1361" s="172"/>
      <c r="Q1361" s="172"/>
      <c r="R1361" s="172"/>
      <c r="S1361" s="172"/>
      <c r="T1361" s="173"/>
      <c r="U1361" s="173"/>
      <c r="V1361" s="174"/>
      <c r="W1361" s="174"/>
      <c r="X1361" s="174"/>
      <c r="Y1361" s="174"/>
      <c r="Z1361" s="174"/>
      <c r="AA1361" s="174"/>
      <c r="AB1361" s="175"/>
      <c r="AC1361" s="175"/>
    </row>
    <row r="1362" spans="2:29" ht="14.1" customHeight="1">
      <c r="B1362" s="170"/>
      <c r="C1362" s="627"/>
      <c r="D1362" s="538"/>
      <c r="E1362" s="171"/>
      <c r="F1362" s="171"/>
      <c r="G1362" s="171"/>
      <c r="H1362" s="171"/>
      <c r="I1362" s="171"/>
      <c r="J1362" s="9"/>
      <c r="K1362" s="547"/>
      <c r="L1362" s="440"/>
      <c r="M1362" s="440"/>
      <c r="N1362" s="440"/>
      <c r="O1362" s="440"/>
      <c r="P1362" s="172"/>
      <c r="Q1362" s="172"/>
      <c r="R1362" s="172"/>
      <c r="S1362" s="172"/>
      <c r="T1362" s="173"/>
      <c r="U1362" s="173"/>
      <c r="V1362" s="174"/>
      <c r="W1362" s="174"/>
      <c r="X1362" s="174"/>
      <c r="Y1362" s="174"/>
      <c r="Z1362" s="174"/>
      <c r="AA1362" s="174"/>
      <c r="AB1362" s="175"/>
      <c r="AC1362" s="175"/>
    </row>
    <row r="1363" spans="2:29" ht="14.1" customHeight="1">
      <c r="B1363" s="170"/>
      <c r="C1363" s="627"/>
      <c r="D1363" s="538"/>
      <c r="E1363" s="171"/>
      <c r="F1363" s="171"/>
      <c r="G1363" s="171"/>
      <c r="H1363" s="171"/>
      <c r="I1363" s="171"/>
      <c r="J1363" s="9"/>
      <c r="K1363" s="547"/>
      <c r="L1363" s="440"/>
      <c r="M1363" s="440"/>
      <c r="N1363" s="440"/>
      <c r="O1363" s="440"/>
      <c r="P1363" s="172"/>
      <c r="Q1363" s="172"/>
      <c r="R1363" s="172"/>
      <c r="S1363" s="172"/>
      <c r="T1363" s="173"/>
      <c r="U1363" s="173"/>
      <c r="V1363" s="174"/>
      <c r="W1363" s="174"/>
      <c r="X1363" s="174"/>
      <c r="Y1363" s="174"/>
      <c r="Z1363" s="174"/>
      <c r="AA1363" s="174"/>
      <c r="AB1363" s="175"/>
      <c r="AC1363" s="175"/>
    </row>
    <row r="1364" spans="2:29" ht="14.1" customHeight="1">
      <c r="B1364" s="170"/>
      <c r="C1364" s="627"/>
      <c r="D1364" s="538"/>
      <c r="E1364" s="171"/>
      <c r="F1364" s="171"/>
      <c r="G1364" s="171"/>
      <c r="H1364" s="171"/>
      <c r="I1364" s="171"/>
      <c r="J1364" s="9"/>
      <c r="K1364" s="547"/>
      <c r="L1364" s="440"/>
      <c r="M1364" s="440"/>
      <c r="N1364" s="440"/>
      <c r="O1364" s="440"/>
      <c r="P1364" s="172"/>
      <c r="Q1364" s="172"/>
      <c r="R1364" s="172"/>
      <c r="S1364" s="172"/>
      <c r="T1364" s="173"/>
      <c r="U1364" s="173"/>
      <c r="V1364" s="174"/>
      <c r="W1364" s="174"/>
      <c r="X1364" s="174"/>
      <c r="Y1364" s="174"/>
      <c r="Z1364" s="174"/>
      <c r="AA1364" s="174"/>
      <c r="AB1364" s="175"/>
      <c r="AC1364" s="175"/>
    </row>
    <row r="1365" spans="2:29" ht="14.1" customHeight="1">
      <c r="B1365" s="170"/>
      <c r="C1365" s="627"/>
      <c r="D1365" s="538"/>
      <c r="E1365" s="171"/>
      <c r="F1365" s="171"/>
      <c r="G1365" s="171"/>
      <c r="H1365" s="171"/>
      <c r="I1365" s="171"/>
      <c r="J1365" s="9"/>
      <c r="K1365" s="547"/>
      <c r="L1365" s="440"/>
      <c r="M1365" s="440"/>
      <c r="N1365" s="440"/>
      <c r="O1365" s="440"/>
      <c r="P1365" s="172"/>
      <c r="Q1365" s="172"/>
      <c r="R1365" s="172"/>
      <c r="S1365" s="172"/>
      <c r="T1365" s="173"/>
      <c r="U1365" s="173"/>
      <c r="V1365" s="174"/>
      <c r="W1365" s="174"/>
      <c r="X1365" s="174"/>
      <c r="Y1365" s="174"/>
      <c r="Z1365" s="174"/>
      <c r="AA1365" s="174"/>
      <c r="AB1365" s="175"/>
      <c r="AC1365" s="175"/>
    </row>
    <row r="1366" spans="2:29" ht="14.1" customHeight="1">
      <c r="B1366" s="170"/>
      <c r="C1366" s="627"/>
      <c r="D1366" s="538"/>
      <c r="E1366" s="171"/>
      <c r="F1366" s="171"/>
      <c r="G1366" s="171"/>
      <c r="H1366" s="171"/>
      <c r="I1366" s="171"/>
      <c r="J1366" s="9"/>
      <c r="K1366" s="547"/>
      <c r="L1366" s="440"/>
      <c r="M1366" s="440"/>
      <c r="N1366" s="440"/>
      <c r="O1366" s="440"/>
      <c r="P1366" s="172"/>
      <c r="Q1366" s="172"/>
      <c r="R1366" s="172"/>
      <c r="S1366" s="172"/>
      <c r="T1366" s="173"/>
      <c r="U1366" s="173"/>
      <c r="V1366" s="174"/>
      <c r="W1366" s="174"/>
      <c r="X1366" s="174"/>
      <c r="Y1366" s="174"/>
      <c r="Z1366" s="174"/>
      <c r="AA1366" s="174"/>
      <c r="AB1366" s="175"/>
      <c r="AC1366" s="175"/>
    </row>
    <row r="1367" spans="2:29" ht="14.1" customHeight="1">
      <c r="B1367" s="170"/>
      <c r="C1367" s="627"/>
      <c r="D1367" s="538"/>
      <c r="E1367" s="171"/>
      <c r="F1367" s="171"/>
      <c r="G1367" s="171"/>
      <c r="H1367" s="171"/>
      <c r="I1367" s="171"/>
      <c r="J1367" s="9"/>
      <c r="K1367" s="547"/>
      <c r="L1367" s="440"/>
      <c r="M1367" s="440"/>
      <c r="N1367" s="440"/>
      <c r="O1367" s="440"/>
      <c r="P1367" s="172"/>
      <c r="Q1367" s="172"/>
      <c r="R1367" s="172"/>
      <c r="S1367" s="172"/>
      <c r="T1367" s="173"/>
      <c r="U1367" s="173"/>
      <c r="V1367" s="174"/>
      <c r="W1367" s="174"/>
      <c r="X1367" s="174"/>
      <c r="Y1367" s="174"/>
      <c r="Z1367" s="174"/>
      <c r="AA1367" s="174"/>
      <c r="AB1367" s="175"/>
      <c r="AC1367" s="175"/>
    </row>
    <row r="1368" spans="2:29" ht="14.1" customHeight="1">
      <c r="B1368" s="170"/>
      <c r="C1368" s="627"/>
      <c r="D1368" s="538"/>
      <c r="E1368" s="171"/>
      <c r="F1368" s="171"/>
      <c r="G1368" s="171"/>
      <c r="H1368" s="171"/>
      <c r="I1368" s="171"/>
      <c r="J1368" s="9"/>
      <c r="K1368" s="547"/>
      <c r="L1368" s="440"/>
      <c r="M1368" s="440"/>
      <c r="N1368" s="440"/>
      <c r="O1368" s="440"/>
      <c r="P1368" s="172"/>
      <c r="Q1368" s="172"/>
      <c r="R1368" s="172"/>
      <c r="S1368" s="172"/>
      <c r="T1368" s="173"/>
      <c r="U1368" s="173"/>
      <c r="V1368" s="174"/>
      <c r="W1368" s="174"/>
      <c r="X1368" s="174"/>
      <c r="Y1368" s="174"/>
      <c r="Z1368" s="174"/>
      <c r="AA1368" s="174"/>
      <c r="AB1368" s="175"/>
      <c r="AC1368" s="175"/>
    </row>
    <row r="1369" spans="2:29" ht="14.1" customHeight="1">
      <c r="B1369" s="170"/>
      <c r="C1369" s="627"/>
      <c r="D1369" s="538"/>
      <c r="E1369" s="171"/>
      <c r="F1369" s="171"/>
      <c r="G1369" s="171"/>
      <c r="H1369" s="171"/>
      <c r="I1369" s="171"/>
      <c r="J1369" s="9"/>
      <c r="K1369" s="547"/>
      <c r="L1369" s="440"/>
      <c r="M1369" s="440"/>
      <c r="N1369" s="440"/>
      <c r="O1369" s="440"/>
      <c r="P1369" s="172"/>
      <c r="Q1369" s="172"/>
      <c r="R1369" s="172"/>
      <c r="S1369" s="172"/>
      <c r="T1369" s="173"/>
      <c r="U1369" s="173"/>
      <c r="V1369" s="174"/>
      <c r="W1369" s="174"/>
      <c r="X1369" s="174"/>
      <c r="Y1369" s="174"/>
      <c r="Z1369" s="174"/>
      <c r="AA1369" s="174"/>
      <c r="AB1369" s="175"/>
      <c r="AC1369" s="175"/>
    </row>
    <row r="1370" spans="2:29" ht="14.1" customHeight="1">
      <c r="B1370" s="170"/>
      <c r="C1370" s="627"/>
      <c r="D1370" s="538"/>
      <c r="E1370" s="171"/>
      <c r="F1370" s="171"/>
      <c r="G1370" s="171"/>
      <c r="H1370" s="171"/>
      <c r="I1370" s="171"/>
      <c r="J1370" s="9"/>
      <c r="K1370" s="547"/>
      <c r="L1370" s="440"/>
      <c r="M1370" s="440"/>
      <c r="N1370" s="440"/>
      <c r="O1370" s="440"/>
      <c r="P1370" s="172"/>
      <c r="Q1370" s="172"/>
      <c r="R1370" s="172"/>
      <c r="S1370" s="172"/>
      <c r="T1370" s="173"/>
      <c r="U1370" s="173"/>
      <c r="V1370" s="174"/>
      <c r="W1370" s="174"/>
      <c r="X1370" s="174"/>
      <c r="Y1370" s="174"/>
      <c r="Z1370" s="174"/>
      <c r="AA1370" s="174"/>
      <c r="AB1370" s="175"/>
      <c r="AC1370" s="175"/>
    </row>
    <row r="1371" spans="2:29" ht="14.1" customHeight="1">
      <c r="B1371" s="170"/>
      <c r="C1371" s="627"/>
      <c r="D1371" s="538"/>
      <c r="E1371" s="171"/>
      <c r="F1371" s="171"/>
      <c r="G1371" s="171"/>
      <c r="H1371" s="171"/>
      <c r="I1371" s="171"/>
      <c r="J1371" s="9"/>
      <c r="K1371" s="547"/>
      <c r="L1371" s="440"/>
      <c r="M1371" s="440"/>
      <c r="N1371" s="440"/>
      <c r="O1371" s="440"/>
      <c r="P1371" s="172"/>
      <c r="Q1371" s="172"/>
      <c r="R1371" s="172"/>
      <c r="S1371" s="172"/>
      <c r="T1371" s="173"/>
      <c r="U1371" s="173"/>
      <c r="V1371" s="174"/>
      <c r="W1371" s="174"/>
      <c r="X1371" s="174"/>
      <c r="Y1371" s="174"/>
      <c r="Z1371" s="174"/>
      <c r="AA1371" s="174"/>
      <c r="AB1371" s="175"/>
      <c r="AC1371" s="175"/>
    </row>
    <row r="1372" spans="2:29" ht="14.1" customHeight="1">
      <c r="B1372" s="170"/>
      <c r="C1372" s="627"/>
      <c r="D1372" s="538"/>
      <c r="E1372" s="171"/>
      <c r="F1372" s="171"/>
      <c r="G1372" s="171"/>
      <c r="H1372" s="171"/>
      <c r="I1372" s="171"/>
      <c r="J1372" s="9"/>
      <c r="K1372" s="547"/>
      <c r="L1372" s="440"/>
      <c r="M1372" s="440"/>
      <c r="N1372" s="440"/>
      <c r="O1372" s="440"/>
      <c r="P1372" s="172"/>
      <c r="Q1372" s="172"/>
      <c r="R1372" s="172"/>
      <c r="S1372" s="172"/>
      <c r="T1372" s="173"/>
      <c r="U1372" s="173"/>
      <c r="V1372" s="174"/>
      <c r="W1372" s="174"/>
      <c r="X1372" s="174"/>
      <c r="Y1372" s="174"/>
      <c r="Z1372" s="174"/>
      <c r="AA1372" s="174"/>
      <c r="AB1372" s="175"/>
      <c r="AC1372" s="175"/>
    </row>
    <row r="1373" spans="2:29" ht="14.1" customHeight="1">
      <c r="B1373" s="170"/>
      <c r="C1373" s="627"/>
      <c r="D1373" s="538"/>
      <c r="E1373" s="171"/>
      <c r="F1373" s="171"/>
      <c r="G1373" s="171"/>
      <c r="H1373" s="171"/>
      <c r="I1373" s="171"/>
      <c r="J1373" s="9"/>
      <c r="K1373" s="547"/>
      <c r="L1373" s="440"/>
      <c r="M1373" s="440"/>
      <c r="N1373" s="440"/>
      <c r="O1373" s="440"/>
      <c r="P1373" s="172"/>
      <c r="Q1373" s="172"/>
      <c r="R1373" s="172"/>
      <c r="S1373" s="172"/>
      <c r="T1373" s="173"/>
      <c r="U1373" s="173"/>
      <c r="V1373" s="174"/>
      <c r="W1373" s="174"/>
      <c r="X1373" s="174"/>
      <c r="Y1373" s="174"/>
      <c r="Z1373" s="174"/>
      <c r="AA1373" s="174"/>
      <c r="AB1373" s="175"/>
      <c r="AC1373" s="175"/>
    </row>
    <row r="1374" spans="2:29" ht="14.1" customHeight="1">
      <c r="B1374" s="170"/>
      <c r="C1374" s="627"/>
      <c r="D1374" s="538"/>
      <c r="E1374" s="171"/>
      <c r="F1374" s="171"/>
      <c r="G1374" s="171"/>
      <c r="H1374" s="171"/>
      <c r="I1374" s="171"/>
      <c r="J1374" s="9"/>
      <c r="K1374" s="547"/>
      <c r="L1374" s="440"/>
      <c r="M1374" s="440"/>
      <c r="N1374" s="440"/>
      <c r="O1374" s="440"/>
      <c r="P1374" s="172"/>
      <c r="Q1374" s="172"/>
      <c r="R1374" s="172"/>
      <c r="S1374" s="172"/>
      <c r="T1374" s="173"/>
      <c r="U1374" s="173"/>
      <c r="V1374" s="174"/>
      <c r="W1374" s="174"/>
      <c r="X1374" s="174"/>
      <c r="Y1374" s="174"/>
      <c r="Z1374" s="174"/>
      <c r="AA1374" s="174"/>
      <c r="AB1374" s="175"/>
      <c r="AC1374" s="175"/>
    </row>
    <row r="1375" spans="2:29" ht="14.1" customHeight="1">
      <c r="B1375" s="170"/>
      <c r="C1375" s="627"/>
      <c r="D1375" s="538"/>
      <c r="E1375" s="171"/>
      <c r="F1375" s="171"/>
      <c r="G1375" s="171"/>
      <c r="H1375" s="171"/>
      <c r="I1375" s="171"/>
      <c r="J1375" s="9"/>
      <c r="K1375" s="547"/>
      <c r="L1375" s="440"/>
      <c r="M1375" s="440"/>
      <c r="N1375" s="440"/>
      <c r="O1375" s="440"/>
      <c r="P1375" s="172"/>
      <c r="Q1375" s="172"/>
      <c r="R1375" s="172"/>
      <c r="S1375" s="172"/>
      <c r="T1375" s="173"/>
      <c r="U1375" s="173"/>
      <c r="V1375" s="174"/>
      <c r="W1375" s="174"/>
      <c r="X1375" s="174"/>
      <c r="Y1375" s="174"/>
      <c r="Z1375" s="174"/>
      <c r="AA1375" s="174"/>
      <c r="AB1375" s="175"/>
      <c r="AC1375" s="175"/>
    </row>
    <row r="1376" spans="2:29" ht="14.1" customHeight="1">
      <c r="B1376" s="170"/>
      <c r="C1376" s="627"/>
      <c r="D1376" s="538"/>
      <c r="E1376" s="171"/>
      <c r="F1376" s="171"/>
      <c r="G1376" s="171"/>
      <c r="H1376" s="171"/>
      <c r="I1376" s="171"/>
      <c r="J1376" s="9"/>
      <c r="K1376" s="547"/>
      <c r="L1376" s="440"/>
      <c r="M1376" s="440"/>
      <c r="N1376" s="440"/>
      <c r="O1376" s="440"/>
      <c r="P1376" s="172"/>
      <c r="Q1376" s="172"/>
      <c r="R1376" s="172"/>
      <c r="S1376" s="172"/>
      <c r="T1376" s="173"/>
      <c r="U1376" s="173"/>
      <c r="V1376" s="174"/>
      <c r="W1376" s="174"/>
      <c r="X1376" s="174"/>
      <c r="Y1376" s="174"/>
      <c r="Z1376" s="174"/>
      <c r="AA1376" s="174"/>
      <c r="AB1376" s="175"/>
      <c r="AC1376" s="175"/>
    </row>
    <row r="1377" spans="2:29" ht="14.1" customHeight="1">
      <c r="B1377" s="170"/>
      <c r="C1377" s="627"/>
      <c r="D1377" s="538"/>
      <c r="E1377" s="171"/>
      <c r="F1377" s="171"/>
      <c r="G1377" s="171"/>
      <c r="H1377" s="171"/>
      <c r="I1377" s="171"/>
      <c r="J1377" s="9"/>
      <c r="K1377" s="547"/>
      <c r="L1377" s="440"/>
      <c r="M1377" s="440"/>
      <c r="N1377" s="440"/>
      <c r="O1377" s="440"/>
      <c r="P1377" s="172"/>
      <c r="Q1377" s="172"/>
      <c r="R1377" s="172"/>
      <c r="S1377" s="172"/>
      <c r="T1377" s="173"/>
      <c r="U1377" s="173"/>
      <c r="V1377" s="174"/>
      <c r="W1377" s="174"/>
      <c r="X1377" s="174"/>
      <c r="Y1377" s="174"/>
      <c r="Z1377" s="174"/>
      <c r="AA1377" s="174"/>
      <c r="AB1377" s="175"/>
      <c r="AC1377" s="175"/>
    </row>
    <row r="1378" spans="2:29" ht="14.1" customHeight="1">
      <c r="B1378" s="170"/>
      <c r="C1378" s="627"/>
      <c r="D1378" s="538"/>
      <c r="E1378" s="171"/>
      <c r="F1378" s="171"/>
      <c r="G1378" s="171"/>
      <c r="H1378" s="171"/>
      <c r="I1378" s="171"/>
      <c r="J1378" s="9"/>
      <c r="K1378" s="547"/>
      <c r="L1378" s="440"/>
      <c r="M1378" s="440"/>
      <c r="N1378" s="440"/>
      <c r="O1378" s="440"/>
      <c r="P1378" s="172"/>
      <c r="Q1378" s="172"/>
      <c r="R1378" s="172"/>
      <c r="S1378" s="172"/>
      <c r="T1378" s="173"/>
      <c r="U1378" s="173"/>
      <c r="V1378" s="174"/>
      <c r="W1378" s="174"/>
      <c r="X1378" s="174"/>
      <c r="Y1378" s="174"/>
      <c r="Z1378" s="174"/>
      <c r="AA1378" s="174"/>
      <c r="AB1378" s="175"/>
      <c r="AC1378" s="175"/>
    </row>
    <row r="1379" spans="2:29" ht="14.1" customHeight="1">
      <c r="B1379" s="170"/>
      <c r="C1379" s="627"/>
      <c r="D1379" s="538"/>
      <c r="E1379" s="171"/>
      <c r="F1379" s="171"/>
      <c r="G1379" s="171"/>
      <c r="H1379" s="171"/>
      <c r="I1379" s="171"/>
      <c r="J1379" s="9"/>
      <c r="K1379" s="547"/>
      <c r="L1379" s="440"/>
      <c r="M1379" s="440"/>
      <c r="N1379" s="440"/>
      <c r="O1379" s="440"/>
      <c r="P1379" s="172"/>
      <c r="Q1379" s="172"/>
      <c r="R1379" s="172"/>
      <c r="S1379" s="172"/>
      <c r="T1379" s="173"/>
      <c r="U1379" s="173"/>
      <c r="V1379" s="174"/>
      <c r="W1379" s="174"/>
      <c r="X1379" s="174"/>
      <c r="Y1379" s="174"/>
      <c r="Z1379" s="174"/>
      <c r="AA1379" s="174"/>
      <c r="AB1379" s="175"/>
      <c r="AC1379" s="175"/>
    </row>
    <row r="1380" spans="2:29" ht="14.1" customHeight="1">
      <c r="B1380" s="170"/>
      <c r="C1380" s="627"/>
      <c r="D1380" s="538"/>
      <c r="E1380" s="171"/>
      <c r="F1380" s="171"/>
      <c r="G1380" s="171"/>
      <c r="H1380" s="171"/>
      <c r="I1380" s="171"/>
      <c r="J1380" s="9"/>
      <c r="K1380" s="547"/>
      <c r="L1380" s="440"/>
      <c r="M1380" s="440"/>
      <c r="N1380" s="440"/>
      <c r="O1380" s="440"/>
      <c r="P1380" s="172"/>
      <c r="Q1380" s="172"/>
      <c r="R1380" s="172"/>
      <c r="S1380" s="172"/>
      <c r="T1380" s="173"/>
      <c r="U1380" s="173"/>
      <c r="V1380" s="174"/>
      <c r="W1380" s="174"/>
      <c r="X1380" s="174"/>
      <c r="Y1380" s="174"/>
      <c r="Z1380" s="174"/>
      <c r="AA1380" s="174"/>
      <c r="AB1380" s="175"/>
      <c r="AC1380" s="175"/>
    </row>
    <row r="1381" spans="2:29" ht="14.1" customHeight="1">
      <c r="B1381" s="170"/>
      <c r="C1381" s="627"/>
      <c r="D1381" s="538"/>
      <c r="E1381" s="171"/>
      <c r="F1381" s="171"/>
      <c r="G1381" s="171"/>
      <c r="H1381" s="171"/>
      <c r="I1381" s="171"/>
      <c r="J1381" s="9"/>
      <c r="K1381" s="547"/>
      <c r="L1381" s="440"/>
      <c r="M1381" s="440"/>
      <c r="N1381" s="440"/>
      <c r="O1381" s="440"/>
      <c r="P1381" s="172"/>
      <c r="Q1381" s="172"/>
      <c r="R1381" s="172"/>
      <c r="S1381" s="172"/>
      <c r="T1381" s="173"/>
      <c r="U1381" s="173"/>
      <c r="V1381" s="174"/>
      <c r="W1381" s="174"/>
      <c r="X1381" s="174"/>
      <c r="Y1381" s="174"/>
      <c r="Z1381" s="174"/>
      <c r="AA1381" s="174"/>
      <c r="AB1381" s="175"/>
      <c r="AC1381" s="175"/>
    </row>
    <row r="1382" spans="2:29" ht="14.1" customHeight="1">
      <c r="B1382" s="170"/>
      <c r="C1382" s="627"/>
      <c r="D1382" s="538"/>
      <c r="E1382" s="171"/>
      <c r="F1382" s="171"/>
      <c r="G1382" s="171"/>
      <c r="H1382" s="171"/>
      <c r="I1382" s="171"/>
      <c r="J1382" s="9"/>
      <c r="K1382" s="547"/>
      <c r="L1382" s="440"/>
      <c r="M1382" s="440"/>
      <c r="N1382" s="440"/>
      <c r="O1382" s="440"/>
      <c r="P1382" s="172"/>
      <c r="Q1382" s="172"/>
      <c r="R1382" s="172"/>
      <c r="S1382" s="172"/>
      <c r="T1382" s="173"/>
      <c r="U1382" s="173"/>
      <c r="V1382" s="174"/>
      <c r="W1382" s="174"/>
      <c r="X1382" s="174"/>
      <c r="Y1382" s="174"/>
      <c r="Z1382" s="174"/>
      <c r="AA1382" s="174"/>
      <c r="AB1382" s="175"/>
      <c r="AC1382" s="175"/>
    </row>
    <row r="1383" spans="2:29" ht="14.1" customHeight="1">
      <c r="B1383" s="170"/>
      <c r="C1383" s="627"/>
      <c r="D1383" s="538"/>
      <c r="E1383" s="171"/>
      <c r="F1383" s="171"/>
      <c r="G1383" s="171"/>
      <c r="H1383" s="171"/>
      <c r="I1383" s="171"/>
      <c r="J1383" s="9"/>
      <c r="K1383" s="547"/>
      <c r="L1383" s="440"/>
      <c r="M1383" s="440"/>
      <c r="N1383" s="440"/>
      <c r="O1383" s="440"/>
      <c r="P1383" s="172"/>
      <c r="Q1383" s="172"/>
      <c r="R1383" s="172"/>
      <c r="S1383" s="172"/>
      <c r="T1383" s="173"/>
      <c r="U1383" s="173"/>
      <c r="V1383" s="174"/>
      <c r="W1383" s="174"/>
      <c r="X1383" s="174"/>
      <c r="Y1383" s="174"/>
      <c r="Z1383" s="174"/>
      <c r="AA1383" s="174"/>
      <c r="AB1383" s="175"/>
      <c r="AC1383" s="175"/>
    </row>
    <row r="1384" spans="2:29" ht="14.1" customHeight="1">
      <c r="B1384" s="170"/>
      <c r="C1384" s="627"/>
      <c r="D1384" s="538"/>
      <c r="E1384" s="171"/>
      <c r="F1384" s="171"/>
      <c r="G1384" s="171"/>
      <c r="H1384" s="171"/>
      <c r="I1384" s="171"/>
      <c r="J1384" s="9"/>
      <c r="K1384" s="547"/>
      <c r="L1384" s="440"/>
      <c r="M1384" s="440"/>
      <c r="N1384" s="440"/>
      <c r="O1384" s="440"/>
      <c r="P1384" s="172"/>
      <c r="Q1384" s="172"/>
      <c r="R1384" s="172"/>
      <c r="S1384" s="172"/>
      <c r="T1384" s="173"/>
      <c r="U1384" s="173"/>
      <c r="V1384" s="174"/>
      <c r="W1384" s="174"/>
      <c r="X1384" s="174"/>
      <c r="Y1384" s="174"/>
      <c r="Z1384" s="174"/>
      <c r="AA1384" s="174"/>
      <c r="AB1384" s="175"/>
      <c r="AC1384" s="175"/>
    </row>
    <row r="1385" spans="2:29" ht="14.1" customHeight="1">
      <c r="B1385" s="170"/>
      <c r="C1385" s="627"/>
      <c r="D1385" s="538"/>
      <c r="E1385" s="171"/>
      <c r="F1385" s="171"/>
      <c r="G1385" s="171"/>
      <c r="H1385" s="171"/>
      <c r="I1385" s="171"/>
      <c r="J1385" s="9"/>
      <c r="K1385" s="547"/>
      <c r="L1385" s="440"/>
      <c r="M1385" s="440"/>
      <c r="N1385" s="440"/>
      <c r="O1385" s="440"/>
      <c r="P1385" s="172"/>
      <c r="Q1385" s="172"/>
      <c r="R1385" s="172"/>
      <c r="S1385" s="172"/>
      <c r="T1385" s="173"/>
      <c r="U1385" s="173"/>
      <c r="V1385" s="174"/>
      <c r="W1385" s="174"/>
      <c r="X1385" s="174"/>
      <c r="Y1385" s="174"/>
      <c r="Z1385" s="174"/>
      <c r="AA1385" s="174"/>
      <c r="AB1385" s="175"/>
      <c r="AC1385" s="175"/>
    </row>
    <row r="1386" spans="2:29" ht="14.1" customHeight="1">
      <c r="B1386" s="170"/>
      <c r="C1386" s="627"/>
      <c r="D1386" s="538"/>
      <c r="E1386" s="171"/>
      <c r="F1386" s="171"/>
      <c r="G1386" s="171"/>
      <c r="H1386" s="171"/>
      <c r="I1386" s="171"/>
      <c r="J1386" s="9"/>
      <c r="K1386" s="547"/>
      <c r="L1386" s="440"/>
      <c r="M1386" s="440"/>
      <c r="N1386" s="440"/>
      <c r="O1386" s="440"/>
      <c r="P1386" s="172"/>
      <c r="Q1386" s="172"/>
      <c r="R1386" s="172"/>
      <c r="S1386" s="172"/>
      <c r="T1386" s="173"/>
      <c r="U1386" s="173"/>
      <c r="V1386" s="174"/>
      <c r="W1386" s="174"/>
      <c r="X1386" s="174"/>
      <c r="Y1386" s="174"/>
      <c r="Z1386" s="174"/>
      <c r="AA1386" s="174"/>
      <c r="AB1386" s="175"/>
      <c r="AC1386" s="175"/>
    </row>
    <row r="1387" spans="2:29" ht="14.1" customHeight="1">
      <c r="B1387" s="170"/>
      <c r="C1387" s="627"/>
      <c r="D1387" s="538"/>
      <c r="E1387" s="171"/>
      <c r="F1387" s="171"/>
      <c r="G1387" s="171"/>
      <c r="H1387" s="171"/>
      <c r="I1387" s="171"/>
      <c r="J1387" s="9"/>
      <c r="K1387" s="547"/>
      <c r="L1387" s="440"/>
      <c r="M1387" s="440"/>
      <c r="N1387" s="440"/>
      <c r="O1387" s="440"/>
      <c r="P1387" s="172"/>
      <c r="Q1387" s="172"/>
      <c r="R1387" s="172"/>
      <c r="S1387" s="172"/>
      <c r="T1387" s="173"/>
      <c r="U1387" s="173"/>
      <c r="V1387" s="174"/>
      <c r="W1387" s="174"/>
      <c r="X1387" s="174"/>
      <c r="Y1387" s="174"/>
      <c r="Z1387" s="174"/>
      <c r="AA1387" s="174"/>
      <c r="AB1387" s="175"/>
      <c r="AC1387" s="175"/>
    </row>
    <row r="1388" spans="2:29" ht="14.1" customHeight="1">
      <c r="B1388" s="170"/>
      <c r="C1388" s="627"/>
      <c r="D1388" s="538"/>
      <c r="E1388" s="171"/>
      <c r="F1388" s="171"/>
      <c r="G1388" s="171"/>
      <c r="H1388" s="171"/>
      <c r="I1388" s="171"/>
      <c r="J1388" s="9"/>
      <c r="K1388" s="547"/>
      <c r="L1388" s="440"/>
      <c r="M1388" s="440"/>
      <c r="N1388" s="440"/>
      <c r="O1388" s="440"/>
      <c r="P1388" s="172"/>
      <c r="Q1388" s="172"/>
      <c r="R1388" s="172"/>
      <c r="S1388" s="172"/>
      <c r="T1388" s="173"/>
      <c r="U1388" s="173"/>
      <c r="V1388" s="174"/>
      <c r="W1388" s="174"/>
      <c r="X1388" s="174"/>
      <c r="Y1388" s="174"/>
      <c r="Z1388" s="174"/>
      <c r="AA1388" s="174"/>
      <c r="AB1388" s="175"/>
      <c r="AC1388" s="175"/>
    </row>
    <row r="1389" spans="2:29" ht="14.1" customHeight="1">
      <c r="B1389" s="170"/>
      <c r="C1389" s="627"/>
      <c r="D1389" s="538"/>
      <c r="E1389" s="171"/>
      <c r="F1389" s="171"/>
      <c r="G1389" s="171"/>
      <c r="H1389" s="171"/>
      <c r="I1389" s="171"/>
      <c r="J1389" s="9"/>
      <c r="K1389" s="547"/>
      <c r="L1389" s="440"/>
      <c r="M1389" s="440"/>
      <c r="N1389" s="440"/>
      <c r="O1389" s="440"/>
      <c r="P1389" s="172"/>
      <c r="Q1389" s="172"/>
      <c r="R1389" s="172"/>
      <c r="S1389" s="172"/>
      <c r="T1389" s="173"/>
      <c r="U1389" s="173"/>
      <c r="V1389" s="174"/>
      <c r="W1389" s="174"/>
      <c r="X1389" s="174"/>
      <c r="Y1389" s="174"/>
      <c r="Z1389" s="174"/>
      <c r="AA1389" s="174"/>
      <c r="AB1389" s="175"/>
      <c r="AC1389" s="175"/>
    </row>
    <row r="1390" spans="2:29" ht="14.1" customHeight="1">
      <c r="B1390" s="170"/>
      <c r="C1390" s="627"/>
      <c r="D1390" s="538"/>
      <c r="E1390" s="171"/>
      <c r="F1390" s="171"/>
      <c r="G1390" s="171"/>
      <c r="H1390" s="171"/>
      <c r="I1390" s="171"/>
      <c r="J1390" s="9"/>
      <c r="K1390" s="547"/>
      <c r="L1390" s="440"/>
      <c r="M1390" s="440"/>
      <c r="N1390" s="440"/>
      <c r="O1390" s="440"/>
      <c r="P1390" s="172"/>
      <c r="Q1390" s="172"/>
      <c r="R1390" s="172"/>
      <c r="S1390" s="172"/>
      <c r="T1390" s="173"/>
      <c r="U1390" s="173"/>
      <c r="V1390" s="174"/>
      <c r="W1390" s="174"/>
      <c r="X1390" s="174"/>
      <c r="Y1390" s="174"/>
      <c r="Z1390" s="174"/>
      <c r="AA1390" s="174"/>
      <c r="AB1390" s="175"/>
      <c r="AC1390" s="175"/>
    </row>
    <row r="1391" spans="2:29" ht="14.1" customHeight="1">
      <c r="B1391" s="170"/>
      <c r="C1391" s="627"/>
      <c r="D1391" s="538"/>
      <c r="E1391" s="171"/>
      <c r="F1391" s="171"/>
      <c r="G1391" s="171"/>
      <c r="H1391" s="171"/>
      <c r="I1391" s="171"/>
      <c r="J1391" s="9"/>
      <c r="K1391" s="547"/>
      <c r="L1391" s="440"/>
      <c r="M1391" s="440"/>
      <c r="N1391" s="440"/>
      <c r="O1391" s="440"/>
      <c r="P1391" s="172"/>
      <c r="Q1391" s="172"/>
      <c r="R1391" s="172"/>
      <c r="S1391" s="172"/>
      <c r="T1391" s="173"/>
      <c r="U1391" s="173"/>
      <c r="V1391" s="174"/>
      <c r="W1391" s="174"/>
      <c r="X1391" s="174"/>
      <c r="Y1391" s="174"/>
      <c r="Z1391" s="174"/>
      <c r="AA1391" s="174"/>
      <c r="AB1391" s="175"/>
      <c r="AC1391" s="175"/>
    </row>
    <row r="1392" spans="2:29" ht="14.1" customHeight="1">
      <c r="B1392" s="170"/>
      <c r="C1392" s="627"/>
      <c r="D1392" s="538"/>
      <c r="E1392" s="171"/>
      <c r="F1392" s="171"/>
      <c r="G1392" s="171"/>
      <c r="H1392" s="171"/>
      <c r="I1392" s="171"/>
      <c r="J1392" s="9"/>
      <c r="K1392" s="547"/>
      <c r="L1392" s="440"/>
      <c r="M1392" s="440"/>
      <c r="N1392" s="440"/>
      <c r="O1392" s="440"/>
      <c r="P1392" s="172"/>
      <c r="Q1392" s="172"/>
      <c r="R1392" s="172"/>
      <c r="S1392" s="172"/>
      <c r="T1392" s="173"/>
      <c r="U1392" s="173"/>
      <c r="V1392" s="174"/>
      <c r="W1392" s="174"/>
      <c r="X1392" s="174"/>
      <c r="Y1392" s="174"/>
      <c r="Z1392" s="174"/>
      <c r="AA1392" s="174"/>
      <c r="AB1392" s="175"/>
      <c r="AC1392" s="175"/>
    </row>
    <row r="1393" spans="2:29" ht="14.1" customHeight="1">
      <c r="B1393" s="170"/>
      <c r="C1393" s="627"/>
      <c r="D1393" s="538"/>
      <c r="E1393" s="171"/>
      <c r="F1393" s="171"/>
      <c r="G1393" s="171"/>
      <c r="H1393" s="171"/>
      <c r="I1393" s="171"/>
      <c r="J1393" s="9"/>
      <c r="K1393" s="547"/>
      <c r="L1393" s="440"/>
      <c r="M1393" s="440"/>
      <c r="N1393" s="440"/>
      <c r="O1393" s="440"/>
      <c r="P1393" s="172"/>
      <c r="Q1393" s="172"/>
      <c r="R1393" s="172"/>
      <c r="S1393" s="172"/>
      <c r="T1393" s="173"/>
      <c r="U1393" s="173"/>
      <c r="V1393" s="174"/>
      <c r="W1393" s="174"/>
      <c r="X1393" s="174"/>
      <c r="Y1393" s="174"/>
      <c r="Z1393" s="174"/>
      <c r="AA1393" s="174"/>
      <c r="AB1393" s="175"/>
      <c r="AC1393" s="175"/>
    </row>
    <row r="1394" spans="2:29" ht="14.1" customHeight="1">
      <c r="B1394" s="170"/>
      <c r="C1394" s="627"/>
      <c r="D1394" s="538"/>
      <c r="E1394" s="171"/>
      <c r="F1394" s="171"/>
      <c r="G1394" s="171"/>
      <c r="H1394" s="171"/>
      <c r="I1394" s="171"/>
      <c r="J1394" s="9"/>
      <c r="K1394" s="547"/>
      <c r="L1394" s="440"/>
      <c r="M1394" s="440"/>
      <c r="N1394" s="440"/>
      <c r="O1394" s="440"/>
      <c r="P1394" s="172"/>
      <c r="Q1394" s="172"/>
      <c r="R1394" s="172"/>
      <c r="S1394" s="172"/>
      <c r="T1394" s="173"/>
      <c r="U1394" s="173"/>
      <c r="V1394" s="174"/>
      <c r="W1394" s="174"/>
      <c r="X1394" s="174"/>
      <c r="Y1394" s="174"/>
      <c r="Z1394" s="174"/>
      <c r="AA1394" s="174"/>
      <c r="AB1394" s="175"/>
      <c r="AC1394" s="175"/>
    </row>
    <row r="1395" spans="2:29" ht="14.1" customHeight="1">
      <c r="B1395" s="170"/>
      <c r="C1395" s="627"/>
      <c r="D1395" s="538"/>
      <c r="E1395" s="171"/>
      <c r="F1395" s="171"/>
      <c r="G1395" s="171"/>
      <c r="H1395" s="171"/>
      <c r="I1395" s="171"/>
      <c r="J1395" s="9"/>
      <c r="K1395" s="547"/>
      <c r="L1395" s="440"/>
      <c r="M1395" s="440"/>
      <c r="N1395" s="440"/>
      <c r="O1395" s="440"/>
      <c r="P1395" s="172"/>
      <c r="Q1395" s="172"/>
      <c r="R1395" s="172"/>
      <c r="S1395" s="172"/>
      <c r="T1395" s="173"/>
      <c r="U1395" s="173"/>
      <c r="V1395" s="174"/>
      <c r="W1395" s="174"/>
      <c r="X1395" s="174"/>
      <c r="Y1395" s="174"/>
      <c r="Z1395" s="174"/>
      <c r="AA1395" s="174"/>
      <c r="AB1395" s="175"/>
      <c r="AC1395" s="175"/>
    </row>
    <row r="1396" spans="2:29" ht="14.1" customHeight="1">
      <c r="B1396" s="170"/>
      <c r="C1396" s="627"/>
      <c r="D1396" s="538"/>
      <c r="E1396" s="171"/>
      <c r="F1396" s="171"/>
      <c r="G1396" s="171"/>
      <c r="H1396" s="171"/>
      <c r="I1396" s="171"/>
      <c r="J1396" s="9"/>
      <c r="K1396" s="547"/>
      <c r="L1396" s="440"/>
      <c r="M1396" s="440"/>
      <c r="N1396" s="440"/>
      <c r="O1396" s="440"/>
      <c r="P1396" s="172"/>
      <c r="Q1396" s="172"/>
      <c r="R1396" s="172"/>
      <c r="S1396" s="172"/>
      <c r="T1396" s="173"/>
      <c r="U1396" s="173"/>
      <c r="V1396" s="174"/>
      <c r="W1396" s="174"/>
      <c r="X1396" s="174"/>
      <c r="Y1396" s="174"/>
      <c r="Z1396" s="174"/>
      <c r="AA1396" s="174"/>
      <c r="AB1396" s="175"/>
      <c r="AC1396" s="175"/>
    </row>
    <row r="1397" spans="2:29" ht="14.1" customHeight="1">
      <c r="B1397" s="170"/>
      <c r="C1397" s="627"/>
      <c r="D1397" s="538"/>
      <c r="E1397" s="171"/>
      <c r="F1397" s="171"/>
      <c r="G1397" s="171"/>
      <c r="H1397" s="171"/>
      <c r="I1397" s="171"/>
      <c r="J1397" s="9"/>
      <c r="K1397" s="547"/>
      <c r="L1397" s="440"/>
      <c r="M1397" s="440"/>
      <c r="N1397" s="440"/>
      <c r="O1397" s="440"/>
      <c r="P1397" s="172"/>
      <c r="Q1397" s="172"/>
      <c r="R1397" s="172"/>
      <c r="S1397" s="172"/>
      <c r="T1397" s="173"/>
      <c r="U1397" s="173"/>
      <c r="V1397" s="174"/>
      <c r="W1397" s="174"/>
      <c r="X1397" s="174"/>
      <c r="Y1397" s="174"/>
      <c r="Z1397" s="174"/>
      <c r="AA1397" s="174"/>
      <c r="AB1397" s="175"/>
      <c r="AC1397" s="175"/>
    </row>
    <row r="1398" spans="2:29" ht="14.1" customHeight="1">
      <c r="B1398" s="170"/>
      <c r="C1398" s="627"/>
      <c r="D1398" s="538"/>
      <c r="E1398" s="171"/>
      <c r="F1398" s="171"/>
      <c r="G1398" s="171"/>
      <c r="H1398" s="171"/>
      <c r="I1398" s="171"/>
      <c r="J1398" s="9"/>
      <c r="K1398" s="547"/>
      <c r="L1398" s="440"/>
      <c r="M1398" s="440"/>
      <c r="N1398" s="440"/>
      <c r="O1398" s="440"/>
      <c r="P1398" s="172"/>
      <c r="Q1398" s="172"/>
      <c r="R1398" s="172"/>
      <c r="S1398" s="172"/>
      <c r="T1398" s="173"/>
      <c r="U1398" s="173"/>
      <c r="V1398" s="174"/>
      <c r="W1398" s="174"/>
      <c r="X1398" s="174"/>
      <c r="Y1398" s="174"/>
      <c r="Z1398" s="174"/>
      <c r="AA1398" s="174"/>
      <c r="AB1398" s="175"/>
      <c r="AC1398" s="175"/>
    </row>
    <row r="1399" spans="2:29" ht="14.1" customHeight="1">
      <c r="B1399" s="170"/>
      <c r="C1399" s="627"/>
      <c r="D1399" s="538"/>
      <c r="E1399" s="171"/>
      <c r="F1399" s="171"/>
      <c r="G1399" s="171"/>
      <c r="H1399" s="171"/>
      <c r="I1399" s="171"/>
      <c r="J1399" s="9"/>
      <c r="K1399" s="547"/>
      <c r="L1399" s="440"/>
      <c r="M1399" s="440"/>
      <c r="N1399" s="440"/>
      <c r="O1399" s="440"/>
      <c r="P1399" s="172"/>
      <c r="Q1399" s="172"/>
      <c r="R1399" s="172"/>
      <c r="S1399" s="172"/>
      <c r="T1399" s="173"/>
      <c r="U1399" s="173"/>
      <c r="V1399" s="174"/>
      <c r="W1399" s="174"/>
      <c r="X1399" s="174"/>
      <c r="Y1399" s="174"/>
      <c r="Z1399" s="174"/>
      <c r="AA1399" s="174"/>
      <c r="AB1399" s="175"/>
      <c r="AC1399" s="175"/>
    </row>
    <row r="1400" spans="2:29" ht="14.1" customHeight="1">
      <c r="B1400" s="170"/>
      <c r="C1400" s="627"/>
      <c r="D1400" s="538"/>
      <c r="E1400" s="171"/>
      <c r="F1400" s="171"/>
      <c r="G1400" s="171"/>
      <c r="H1400" s="171"/>
      <c r="I1400" s="171"/>
      <c r="J1400" s="9"/>
      <c r="K1400" s="547"/>
      <c r="L1400" s="440"/>
      <c r="M1400" s="440"/>
      <c r="N1400" s="440"/>
      <c r="O1400" s="440"/>
      <c r="P1400" s="172"/>
      <c r="Q1400" s="172"/>
      <c r="R1400" s="172"/>
      <c r="S1400" s="172"/>
      <c r="T1400" s="173"/>
      <c r="U1400" s="173"/>
      <c r="V1400" s="174"/>
      <c r="W1400" s="174"/>
      <c r="X1400" s="174"/>
      <c r="Y1400" s="174"/>
      <c r="Z1400" s="174"/>
      <c r="AA1400" s="174"/>
      <c r="AB1400" s="175"/>
      <c r="AC1400" s="175"/>
    </row>
    <row r="1401" spans="2:29" ht="14.1" customHeight="1">
      <c r="B1401" s="170"/>
      <c r="C1401" s="627"/>
      <c r="D1401" s="538"/>
      <c r="E1401" s="171"/>
      <c r="F1401" s="171"/>
      <c r="G1401" s="171"/>
      <c r="H1401" s="171"/>
      <c r="I1401" s="171"/>
      <c r="J1401" s="9"/>
      <c r="K1401" s="547"/>
      <c r="L1401" s="440"/>
      <c r="M1401" s="440"/>
      <c r="N1401" s="440"/>
      <c r="O1401" s="440"/>
      <c r="P1401" s="172"/>
      <c r="Q1401" s="172"/>
      <c r="R1401" s="172"/>
      <c r="S1401" s="172"/>
      <c r="T1401" s="173"/>
      <c r="U1401" s="173"/>
      <c r="V1401" s="174"/>
      <c r="W1401" s="174"/>
      <c r="X1401" s="174"/>
      <c r="Y1401" s="174"/>
      <c r="Z1401" s="174"/>
      <c r="AA1401" s="174"/>
      <c r="AB1401" s="175"/>
      <c r="AC1401" s="175"/>
    </row>
    <row r="1402" spans="2:29" ht="14.1" customHeight="1">
      <c r="B1402" s="170"/>
      <c r="C1402" s="627"/>
      <c r="D1402" s="538"/>
      <c r="E1402" s="171"/>
      <c r="F1402" s="171"/>
      <c r="G1402" s="171"/>
      <c r="H1402" s="171"/>
      <c r="I1402" s="171"/>
      <c r="J1402" s="9"/>
      <c r="K1402" s="547"/>
      <c r="L1402" s="440"/>
      <c r="M1402" s="440"/>
      <c r="N1402" s="440"/>
      <c r="O1402" s="440"/>
      <c r="P1402" s="172"/>
      <c r="Q1402" s="172"/>
      <c r="R1402" s="172"/>
      <c r="S1402" s="172"/>
      <c r="T1402" s="173"/>
      <c r="U1402" s="173"/>
      <c r="V1402" s="174"/>
      <c r="W1402" s="174"/>
      <c r="X1402" s="174"/>
      <c r="Y1402" s="174"/>
      <c r="Z1402" s="174"/>
      <c r="AA1402" s="174"/>
      <c r="AB1402" s="175"/>
      <c r="AC1402" s="175"/>
    </row>
    <row r="1403" spans="2:29" ht="14.1" customHeight="1">
      <c r="B1403" s="170"/>
      <c r="C1403" s="627"/>
      <c r="D1403" s="538"/>
      <c r="E1403" s="171"/>
      <c r="F1403" s="171"/>
      <c r="G1403" s="171"/>
      <c r="H1403" s="171"/>
      <c r="I1403" s="171"/>
      <c r="J1403" s="9"/>
      <c r="K1403" s="547"/>
      <c r="L1403" s="440"/>
      <c r="M1403" s="440"/>
      <c r="N1403" s="440"/>
      <c r="O1403" s="440"/>
      <c r="P1403" s="172"/>
      <c r="Q1403" s="172"/>
      <c r="R1403" s="172"/>
      <c r="S1403" s="172"/>
      <c r="T1403" s="173"/>
      <c r="U1403" s="173"/>
      <c r="V1403" s="174"/>
      <c r="W1403" s="174"/>
      <c r="X1403" s="174"/>
      <c r="Y1403" s="174"/>
      <c r="Z1403" s="174"/>
      <c r="AA1403" s="174"/>
      <c r="AB1403" s="175"/>
      <c r="AC1403" s="175"/>
    </row>
    <row r="1404" spans="2:29" ht="14.1" customHeight="1">
      <c r="B1404" s="170"/>
      <c r="C1404" s="627"/>
      <c r="D1404" s="538"/>
      <c r="E1404" s="171"/>
      <c r="F1404" s="171"/>
      <c r="G1404" s="171"/>
      <c r="H1404" s="171"/>
      <c r="I1404" s="171"/>
      <c r="J1404" s="9"/>
      <c r="K1404" s="547"/>
      <c r="L1404" s="440"/>
      <c r="M1404" s="440"/>
      <c r="N1404" s="440"/>
      <c r="O1404" s="440"/>
      <c r="P1404" s="172"/>
      <c r="Q1404" s="172"/>
      <c r="R1404" s="172"/>
      <c r="S1404" s="172"/>
      <c r="T1404" s="173"/>
      <c r="U1404" s="173"/>
      <c r="V1404" s="174"/>
      <c r="W1404" s="174"/>
      <c r="X1404" s="174"/>
      <c r="Y1404" s="174"/>
      <c r="Z1404" s="174"/>
      <c r="AA1404" s="174"/>
      <c r="AB1404" s="175"/>
      <c r="AC1404" s="175"/>
    </row>
    <row r="1405" spans="2:29" ht="14.1" customHeight="1">
      <c r="B1405" s="170"/>
      <c r="C1405" s="627"/>
      <c r="D1405" s="538"/>
      <c r="E1405" s="171"/>
      <c r="F1405" s="171"/>
      <c r="G1405" s="171"/>
      <c r="H1405" s="171"/>
      <c r="I1405" s="171"/>
      <c r="J1405" s="9"/>
      <c r="K1405" s="547"/>
      <c r="L1405" s="440"/>
      <c r="M1405" s="440"/>
      <c r="N1405" s="440"/>
      <c r="O1405" s="440"/>
      <c r="P1405" s="172"/>
      <c r="Q1405" s="172"/>
      <c r="R1405" s="172"/>
      <c r="S1405" s="172"/>
      <c r="T1405" s="173"/>
      <c r="U1405" s="173"/>
      <c r="V1405" s="174"/>
      <c r="W1405" s="174"/>
      <c r="X1405" s="174"/>
      <c r="Y1405" s="174"/>
      <c r="Z1405" s="174"/>
      <c r="AA1405" s="174"/>
      <c r="AB1405" s="175"/>
      <c r="AC1405" s="175"/>
    </row>
    <row r="1406" spans="2:29" ht="14.1" customHeight="1">
      <c r="B1406" s="170"/>
      <c r="C1406" s="627"/>
      <c r="D1406" s="538"/>
      <c r="E1406" s="171"/>
      <c r="F1406" s="171"/>
      <c r="G1406" s="171"/>
      <c r="H1406" s="171"/>
      <c r="I1406" s="171"/>
      <c r="J1406" s="9"/>
      <c r="K1406" s="547"/>
      <c r="L1406" s="440"/>
      <c r="M1406" s="440"/>
      <c r="N1406" s="440"/>
      <c r="O1406" s="440"/>
      <c r="P1406" s="172"/>
      <c r="Q1406" s="172"/>
      <c r="R1406" s="172"/>
      <c r="S1406" s="172"/>
      <c r="T1406" s="173"/>
      <c r="U1406" s="173"/>
      <c r="V1406" s="174"/>
      <c r="W1406" s="174"/>
      <c r="X1406" s="174"/>
      <c r="Y1406" s="174"/>
      <c r="Z1406" s="174"/>
      <c r="AA1406" s="174"/>
      <c r="AB1406" s="175"/>
      <c r="AC1406" s="175"/>
    </row>
    <row r="1407" spans="2:29" ht="14.1" customHeight="1">
      <c r="B1407" s="170"/>
      <c r="C1407" s="627"/>
      <c r="D1407" s="538"/>
      <c r="E1407" s="171"/>
      <c r="F1407" s="171"/>
      <c r="G1407" s="171"/>
      <c r="H1407" s="171"/>
      <c r="I1407" s="171"/>
      <c r="J1407" s="9"/>
      <c r="K1407" s="547"/>
      <c r="L1407" s="440"/>
      <c r="M1407" s="440"/>
      <c r="N1407" s="440"/>
      <c r="O1407" s="440"/>
      <c r="P1407" s="172"/>
      <c r="Q1407" s="172"/>
      <c r="R1407" s="172"/>
      <c r="S1407" s="172"/>
      <c r="T1407" s="173"/>
      <c r="U1407" s="173"/>
      <c r="V1407" s="174"/>
      <c r="W1407" s="174"/>
      <c r="X1407" s="174"/>
      <c r="Y1407" s="174"/>
      <c r="Z1407" s="174"/>
      <c r="AA1407" s="174"/>
      <c r="AB1407" s="175"/>
      <c r="AC1407" s="175"/>
    </row>
    <row r="1408" spans="2:29" ht="14.1" customHeight="1">
      <c r="B1408" s="170"/>
      <c r="C1408" s="627"/>
      <c r="D1408" s="538"/>
      <c r="E1408" s="171"/>
      <c r="F1408" s="171"/>
      <c r="G1408" s="171"/>
      <c r="H1408" s="171"/>
      <c r="I1408" s="171"/>
      <c r="J1408" s="9"/>
      <c r="K1408" s="547"/>
      <c r="L1408" s="440"/>
      <c r="M1408" s="440"/>
      <c r="N1408" s="440"/>
      <c r="O1408" s="440"/>
      <c r="P1408" s="172"/>
      <c r="Q1408" s="172"/>
      <c r="R1408" s="172"/>
      <c r="S1408" s="172"/>
      <c r="T1408" s="173"/>
      <c r="U1408" s="173"/>
      <c r="V1408" s="174"/>
      <c r="W1408" s="174"/>
      <c r="X1408" s="174"/>
      <c r="Y1408" s="174"/>
      <c r="Z1408" s="174"/>
      <c r="AA1408" s="174"/>
      <c r="AB1408" s="175"/>
      <c r="AC1408" s="175"/>
    </row>
    <row r="1409" spans="2:29" ht="14.1" customHeight="1">
      <c r="B1409" s="170"/>
      <c r="C1409" s="627"/>
      <c r="D1409" s="538"/>
      <c r="E1409" s="171"/>
      <c r="F1409" s="171"/>
      <c r="G1409" s="171"/>
      <c r="H1409" s="171"/>
      <c r="I1409" s="171"/>
      <c r="J1409" s="9"/>
      <c r="K1409" s="547"/>
      <c r="L1409" s="440"/>
      <c r="M1409" s="440"/>
      <c r="N1409" s="440"/>
      <c r="O1409" s="440"/>
      <c r="P1409" s="172"/>
      <c r="Q1409" s="172"/>
      <c r="R1409" s="172"/>
      <c r="S1409" s="172"/>
      <c r="T1409" s="173"/>
      <c r="U1409" s="173"/>
      <c r="V1409" s="174"/>
      <c r="W1409" s="174"/>
      <c r="X1409" s="174"/>
      <c r="Y1409" s="174"/>
      <c r="Z1409" s="174"/>
      <c r="AA1409" s="174"/>
      <c r="AB1409" s="175"/>
      <c r="AC1409" s="175"/>
    </row>
    <row r="1410" spans="2:29" ht="14.1" customHeight="1">
      <c r="B1410" s="170"/>
      <c r="C1410" s="627"/>
      <c r="D1410" s="538"/>
      <c r="E1410" s="171"/>
      <c r="F1410" s="171"/>
      <c r="G1410" s="171"/>
      <c r="H1410" s="171"/>
      <c r="I1410" s="171"/>
      <c r="J1410" s="9"/>
      <c r="K1410" s="547"/>
      <c r="L1410" s="440"/>
      <c r="M1410" s="440"/>
      <c r="N1410" s="440"/>
      <c r="O1410" s="440"/>
      <c r="P1410" s="172"/>
      <c r="Q1410" s="172"/>
      <c r="R1410" s="172"/>
      <c r="S1410" s="172"/>
      <c r="T1410" s="173"/>
      <c r="U1410" s="173"/>
      <c r="V1410" s="174"/>
      <c r="W1410" s="174"/>
      <c r="X1410" s="174"/>
      <c r="Y1410" s="174"/>
      <c r="Z1410" s="174"/>
      <c r="AA1410" s="174"/>
      <c r="AB1410" s="175"/>
      <c r="AC1410" s="175"/>
    </row>
    <row r="1411" spans="2:29" ht="14.1" customHeight="1">
      <c r="B1411" s="170"/>
      <c r="C1411" s="627"/>
      <c r="D1411" s="538"/>
      <c r="E1411" s="171"/>
      <c r="F1411" s="171"/>
      <c r="G1411" s="171"/>
      <c r="H1411" s="171"/>
      <c r="I1411" s="171"/>
      <c r="J1411" s="9"/>
      <c r="K1411" s="547"/>
      <c r="L1411" s="440"/>
      <c r="M1411" s="440"/>
      <c r="N1411" s="440"/>
      <c r="O1411" s="440"/>
      <c r="P1411" s="172"/>
      <c r="Q1411" s="172"/>
      <c r="R1411" s="172"/>
      <c r="S1411" s="172"/>
      <c r="T1411" s="173"/>
      <c r="U1411" s="173"/>
      <c r="V1411" s="174"/>
      <c r="W1411" s="174"/>
      <c r="X1411" s="174"/>
      <c r="Y1411" s="174"/>
      <c r="Z1411" s="174"/>
      <c r="AA1411" s="174"/>
      <c r="AB1411" s="175"/>
      <c r="AC1411" s="175"/>
    </row>
    <row r="1412" spans="2:29" ht="14.1" customHeight="1">
      <c r="B1412" s="170"/>
      <c r="C1412" s="627"/>
      <c r="D1412" s="538"/>
      <c r="E1412" s="171"/>
      <c r="F1412" s="171"/>
      <c r="G1412" s="171"/>
      <c r="H1412" s="171"/>
      <c r="I1412" s="171"/>
      <c r="J1412" s="9"/>
      <c r="K1412" s="547"/>
      <c r="L1412" s="440"/>
      <c r="M1412" s="440"/>
      <c r="N1412" s="440"/>
      <c r="O1412" s="440"/>
      <c r="P1412" s="172"/>
      <c r="Q1412" s="172"/>
      <c r="R1412" s="172"/>
      <c r="S1412" s="172"/>
      <c r="T1412" s="173"/>
      <c r="U1412" s="173"/>
      <c r="V1412" s="174"/>
      <c r="W1412" s="174"/>
      <c r="X1412" s="174"/>
      <c r="Y1412" s="174"/>
      <c r="Z1412" s="174"/>
      <c r="AA1412" s="174"/>
      <c r="AB1412" s="175"/>
      <c r="AC1412" s="175"/>
    </row>
    <row r="1413" spans="2:29" ht="14.1" customHeight="1">
      <c r="B1413" s="170"/>
      <c r="C1413" s="627"/>
      <c r="D1413" s="538"/>
      <c r="E1413" s="171"/>
      <c r="F1413" s="171"/>
      <c r="G1413" s="171"/>
      <c r="H1413" s="171"/>
      <c r="I1413" s="171"/>
      <c r="J1413" s="9"/>
      <c r="K1413" s="547"/>
      <c r="L1413" s="440"/>
      <c r="M1413" s="440"/>
      <c r="N1413" s="440"/>
      <c r="O1413" s="440"/>
      <c r="P1413" s="172"/>
      <c r="Q1413" s="172"/>
      <c r="R1413" s="172"/>
      <c r="S1413" s="172"/>
      <c r="T1413" s="173"/>
      <c r="U1413" s="173"/>
      <c r="V1413" s="174"/>
      <c r="W1413" s="174"/>
      <c r="X1413" s="174"/>
      <c r="Y1413" s="174"/>
      <c r="Z1413" s="174"/>
      <c r="AA1413" s="174"/>
      <c r="AB1413" s="175"/>
      <c r="AC1413" s="175"/>
    </row>
    <row r="1414" spans="2:29" ht="14.1" customHeight="1">
      <c r="B1414" s="170"/>
      <c r="C1414" s="627"/>
      <c r="D1414" s="538"/>
      <c r="E1414" s="171"/>
      <c r="F1414" s="171"/>
      <c r="G1414" s="171"/>
      <c r="H1414" s="171"/>
      <c r="I1414" s="171"/>
      <c r="J1414" s="9"/>
      <c r="K1414" s="547"/>
      <c r="L1414" s="440"/>
      <c r="M1414" s="440"/>
      <c r="N1414" s="440"/>
      <c r="O1414" s="440"/>
      <c r="P1414" s="172"/>
      <c r="Q1414" s="172"/>
      <c r="R1414" s="172"/>
      <c r="S1414" s="172"/>
      <c r="T1414" s="173"/>
      <c r="U1414" s="173"/>
      <c r="V1414" s="174"/>
      <c r="W1414" s="174"/>
      <c r="X1414" s="174"/>
      <c r="Y1414" s="174"/>
      <c r="Z1414" s="174"/>
      <c r="AA1414" s="174"/>
      <c r="AB1414" s="175"/>
      <c r="AC1414" s="175"/>
    </row>
    <row r="1415" spans="2:29" ht="14.1" customHeight="1">
      <c r="B1415" s="170"/>
      <c r="C1415" s="627"/>
      <c r="D1415" s="538"/>
      <c r="E1415" s="171"/>
      <c r="F1415" s="171"/>
      <c r="G1415" s="171"/>
      <c r="H1415" s="171"/>
      <c r="I1415" s="171"/>
      <c r="J1415" s="9"/>
      <c r="K1415" s="547"/>
      <c r="L1415" s="440"/>
      <c r="M1415" s="440"/>
      <c r="N1415" s="440"/>
      <c r="O1415" s="440"/>
      <c r="P1415" s="172"/>
      <c r="Q1415" s="172"/>
      <c r="R1415" s="172"/>
      <c r="S1415" s="172"/>
      <c r="T1415" s="173"/>
      <c r="U1415" s="173"/>
      <c r="V1415" s="174"/>
      <c r="W1415" s="174"/>
      <c r="X1415" s="174"/>
      <c r="Y1415" s="174"/>
      <c r="Z1415" s="174"/>
      <c r="AA1415" s="174"/>
      <c r="AB1415" s="175"/>
      <c r="AC1415" s="175"/>
    </row>
    <row r="1416" spans="2:29" ht="14.1" customHeight="1">
      <c r="B1416" s="170"/>
      <c r="C1416" s="627"/>
      <c r="D1416" s="538"/>
      <c r="E1416" s="171"/>
      <c r="F1416" s="171"/>
      <c r="G1416" s="171"/>
      <c r="H1416" s="171"/>
      <c r="I1416" s="171"/>
      <c r="J1416" s="9"/>
      <c r="K1416" s="547"/>
      <c r="L1416" s="440"/>
      <c r="M1416" s="440"/>
      <c r="N1416" s="440"/>
      <c r="O1416" s="440"/>
      <c r="P1416" s="172"/>
      <c r="Q1416" s="172"/>
      <c r="R1416" s="172"/>
      <c r="S1416" s="172"/>
      <c r="T1416" s="173"/>
      <c r="U1416" s="173"/>
      <c r="V1416" s="174"/>
      <c r="W1416" s="174"/>
      <c r="X1416" s="174"/>
      <c r="Y1416" s="174"/>
      <c r="Z1416" s="174"/>
      <c r="AA1416" s="174"/>
      <c r="AB1416" s="175"/>
      <c r="AC1416" s="175"/>
    </row>
    <row r="1417" spans="2:29" ht="14.1" customHeight="1">
      <c r="B1417" s="170"/>
      <c r="C1417" s="627"/>
      <c r="D1417" s="538"/>
      <c r="E1417" s="171"/>
      <c r="F1417" s="171"/>
      <c r="G1417" s="171"/>
      <c r="H1417" s="171"/>
      <c r="I1417" s="171"/>
      <c r="J1417" s="9"/>
      <c r="K1417" s="547"/>
      <c r="L1417" s="440"/>
      <c r="M1417" s="440"/>
      <c r="N1417" s="440"/>
      <c r="O1417" s="440"/>
      <c r="P1417" s="172"/>
      <c r="Q1417" s="172"/>
      <c r="R1417" s="172"/>
      <c r="S1417" s="172"/>
      <c r="T1417" s="173"/>
      <c r="U1417" s="173"/>
      <c r="V1417" s="174"/>
      <c r="W1417" s="174"/>
      <c r="X1417" s="174"/>
      <c r="Y1417" s="174"/>
      <c r="Z1417" s="174"/>
      <c r="AA1417" s="174"/>
      <c r="AB1417" s="175"/>
      <c r="AC1417" s="175"/>
    </row>
    <row r="1418" spans="2:29" ht="14.1" customHeight="1">
      <c r="B1418" s="170"/>
      <c r="C1418" s="627"/>
      <c r="D1418" s="538"/>
      <c r="E1418" s="171"/>
      <c r="F1418" s="171"/>
      <c r="G1418" s="171"/>
      <c r="H1418" s="171"/>
      <c r="I1418" s="171"/>
      <c r="J1418" s="9"/>
      <c r="K1418" s="547"/>
      <c r="L1418" s="440"/>
      <c r="M1418" s="440"/>
      <c r="N1418" s="440"/>
      <c r="O1418" s="440"/>
      <c r="P1418" s="172"/>
      <c r="Q1418" s="172"/>
      <c r="R1418" s="172"/>
      <c r="S1418" s="172"/>
      <c r="T1418" s="173"/>
      <c r="U1418" s="173"/>
      <c r="V1418" s="174"/>
      <c r="W1418" s="174"/>
      <c r="X1418" s="174"/>
      <c r="Y1418" s="174"/>
      <c r="Z1418" s="174"/>
      <c r="AA1418" s="174"/>
      <c r="AB1418" s="175"/>
      <c r="AC1418" s="175"/>
    </row>
    <row r="1419" spans="2:29" ht="14.1" customHeight="1">
      <c r="B1419" s="170"/>
      <c r="C1419" s="627"/>
      <c r="D1419" s="538"/>
      <c r="E1419" s="171"/>
      <c r="F1419" s="171"/>
      <c r="G1419" s="171"/>
      <c r="H1419" s="171"/>
      <c r="I1419" s="171"/>
      <c r="J1419" s="9"/>
      <c r="K1419" s="547"/>
      <c r="L1419" s="440"/>
      <c r="M1419" s="440"/>
      <c r="N1419" s="440"/>
      <c r="O1419" s="440"/>
      <c r="P1419" s="172"/>
      <c r="Q1419" s="172"/>
      <c r="R1419" s="172"/>
      <c r="S1419" s="172"/>
      <c r="T1419" s="173"/>
      <c r="U1419" s="173"/>
      <c r="V1419" s="174"/>
      <c r="W1419" s="174"/>
      <c r="X1419" s="174"/>
      <c r="Y1419" s="174"/>
      <c r="Z1419" s="174"/>
      <c r="AA1419" s="174"/>
      <c r="AB1419" s="175"/>
      <c r="AC1419" s="175"/>
    </row>
    <row r="1420" spans="2:29" ht="14.1" customHeight="1">
      <c r="B1420" s="170"/>
      <c r="C1420" s="627"/>
      <c r="D1420" s="538"/>
      <c r="E1420" s="171"/>
      <c r="F1420" s="171"/>
      <c r="G1420" s="171"/>
      <c r="H1420" s="171"/>
      <c r="I1420" s="171"/>
      <c r="J1420" s="9"/>
      <c r="K1420" s="547"/>
      <c r="L1420" s="440"/>
      <c r="M1420" s="440"/>
      <c r="N1420" s="440"/>
      <c r="O1420" s="440"/>
      <c r="P1420" s="172"/>
      <c r="Q1420" s="172"/>
      <c r="R1420" s="172"/>
      <c r="S1420" s="172"/>
      <c r="T1420" s="173"/>
      <c r="U1420" s="173"/>
      <c r="V1420" s="174"/>
      <c r="W1420" s="174"/>
      <c r="X1420" s="174"/>
      <c r="Y1420" s="174"/>
      <c r="Z1420" s="174"/>
      <c r="AA1420" s="174"/>
      <c r="AB1420" s="175"/>
      <c r="AC1420" s="175"/>
    </row>
    <row r="1421" spans="2:29" ht="14.1" customHeight="1">
      <c r="B1421" s="170"/>
      <c r="C1421" s="627"/>
      <c r="D1421" s="538"/>
      <c r="E1421" s="171"/>
      <c r="F1421" s="171"/>
      <c r="G1421" s="171"/>
      <c r="H1421" s="171"/>
      <c r="I1421" s="171"/>
      <c r="J1421" s="9"/>
      <c r="K1421" s="547"/>
      <c r="L1421" s="440"/>
      <c r="M1421" s="440"/>
      <c r="N1421" s="440"/>
      <c r="O1421" s="440"/>
      <c r="P1421" s="172"/>
      <c r="Q1421" s="172"/>
      <c r="R1421" s="172"/>
      <c r="S1421" s="172"/>
      <c r="T1421" s="173"/>
      <c r="U1421" s="173"/>
      <c r="V1421" s="174"/>
      <c r="W1421" s="174"/>
      <c r="X1421" s="174"/>
      <c r="Y1421" s="174"/>
      <c r="Z1421" s="174"/>
      <c r="AA1421" s="174"/>
      <c r="AB1421" s="175"/>
      <c r="AC1421" s="175"/>
    </row>
    <row r="1422" spans="2:29" ht="14.1" customHeight="1">
      <c r="B1422" s="170"/>
      <c r="C1422" s="627"/>
      <c r="D1422" s="538"/>
      <c r="E1422" s="171"/>
      <c r="F1422" s="171"/>
      <c r="G1422" s="171"/>
      <c r="H1422" s="171"/>
      <c r="I1422" s="171"/>
      <c r="J1422" s="9"/>
      <c r="K1422" s="547"/>
      <c r="L1422" s="440"/>
      <c r="M1422" s="440"/>
      <c r="N1422" s="440"/>
      <c r="O1422" s="440"/>
      <c r="P1422" s="172"/>
      <c r="Q1422" s="172"/>
      <c r="R1422" s="172"/>
      <c r="S1422" s="172"/>
      <c r="T1422" s="173"/>
      <c r="U1422" s="173"/>
      <c r="V1422" s="174"/>
      <c r="W1422" s="174"/>
      <c r="X1422" s="174"/>
      <c r="Y1422" s="174"/>
      <c r="Z1422" s="174"/>
      <c r="AA1422" s="174"/>
      <c r="AB1422" s="175"/>
      <c r="AC1422" s="175"/>
    </row>
    <row r="1423" spans="2:29" ht="14.1" customHeight="1">
      <c r="B1423" s="170"/>
      <c r="C1423" s="627"/>
      <c r="D1423" s="538"/>
      <c r="E1423" s="171"/>
      <c r="F1423" s="171"/>
      <c r="G1423" s="171"/>
      <c r="H1423" s="171"/>
      <c r="I1423" s="171"/>
      <c r="J1423" s="9"/>
      <c r="K1423" s="547"/>
      <c r="L1423" s="440"/>
      <c r="M1423" s="440"/>
      <c r="N1423" s="440"/>
      <c r="O1423" s="440"/>
      <c r="P1423" s="172"/>
      <c r="Q1423" s="172"/>
      <c r="R1423" s="172"/>
      <c r="S1423" s="172"/>
      <c r="T1423" s="173"/>
      <c r="U1423" s="173"/>
      <c r="V1423" s="174"/>
      <c r="W1423" s="174"/>
      <c r="X1423" s="174"/>
      <c r="Y1423" s="174"/>
      <c r="Z1423" s="174"/>
      <c r="AA1423" s="174"/>
      <c r="AB1423" s="175"/>
      <c r="AC1423" s="175"/>
    </row>
    <row r="1424" spans="2:29" ht="14.1" customHeight="1">
      <c r="B1424" s="170"/>
      <c r="C1424" s="627"/>
      <c r="D1424" s="538"/>
      <c r="E1424" s="171"/>
      <c r="F1424" s="171"/>
      <c r="G1424" s="171"/>
      <c r="H1424" s="171"/>
      <c r="I1424" s="171"/>
      <c r="J1424" s="9"/>
      <c r="K1424" s="547"/>
      <c r="L1424" s="440"/>
      <c r="M1424" s="440"/>
      <c r="N1424" s="440"/>
      <c r="O1424" s="440"/>
      <c r="P1424" s="172"/>
      <c r="Q1424" s="172"/>
      <c r="R1424" s="172"/>
      <c r="S1424" s="172"/>
      <c r="T1424" s="173"/>
      <c r="U1424" s="173"/>
      <c r="V1424" s="174"/>
      <c r="W1424" s="174"/>
      <c r="X1424" s="174"/>
      <c r="Y1424" s="174"/>
      <c r="Z1424" s="174"/>
      <c r="AA1424" s="174"/>
      <c r="AB1424" s="175"/>
      <c r="AC1424" s="175"/>
    </row>
    <row r="1425" spans="2:29" ht="14.1" customHeight="1">
      <c r="B1425" s="170"/>
      <c r="C1425" s="627"/>
      <c r="D1425" s="538"/>
      <c r="E1425" s="171"/>
      <c r="F1425" s="171"/>
      <c r="G1425" s="171"/>
      <c r="H1425" s="171"/>
      <c r="I1425" s="171"/>
      <c r="J1425" s="9"/>
      <c r="K1425" s="547"/>
      <c r="L1425" s="440"/>
      <c r="M1425" s="440"/>
      <c r="N1425" s="440"/>
      <c r="O1425" s="440"/>
      <c r="P1425" s="172"/>
      <c r="Q1425" s="172"/>
      <c r="R1425" s="172"/>
      <c r="S1425" s="172"/>
      <c r="T1425" s="173"/>
      <c r="U1425" s="173"/>
      <c r="V1425" s="174"/>
      <c r="W1425" s="174"/>
      <c r="X1425" s="174"/>
      <c r="Y1425" s="174"/>
      <c r="Z1425" s="174"/>
      <c r="AA1425" s="174"/>
      <c r="AB1425" s="175"/>
      <c r="AC1425" s="175"/>
    </row>
    <row r="1426" spans="2:29" ht="14.1" customHeight="1">
      <c r="B1426" s="170"/>
      <c r="C1426" s="627"/>
      <c r="D1426" s="538"/>
      <c r="E1426" s="171"/>
      <c r="F1426" s="171"/>
      <c r="G1426" s="171"/>
      <c r="H1426" s="171"/>
      <c r="I1426" s="171"/>
      <c r="J1426" s="9"/>
      <c r="K1426" s="547"/>
      <c r="L1426" s="440"/>
      <c r="M1426" s="440"/>
      <c r="N1426" s="440"/>
      <c r="O1426" s="440"/>
      <c r="P1426" s="172"/>
      <c r="Q1426" s="172"/>
      <c r="R1426" s="172"/>
      <c r="S1426" s="172"/>
      <c r="T1426" s="173"/>
      <c r="U1426" s="173"/>
      <c r="V1426" s="174"/>
      <c r="W1426" s="174"/>
      <c r="X1426" s="174"/>
      <c r="Y1426" s="174"/>
      <c r="Z1426" s="174"/>
      <c r="AA1426" s="174"/>
      <c r="AB1426" s="175"/>
      <c r="AC1426" s="175"/>
    </row>
    <row r="1427" spans="2:29" ht="14.1" customHeight="1">
      <c r="B1427" s="170"/>
      <c r="C1427" s="627"/>
      <c r="D1427" s="538"/>
      <c r="E1427" s="171"/>
      <c r="F1427" s="171"/>
      <c r="G1427" s="171"/>
      <c r="H1427" s="171"/>
      <c r="I1427" s="171"/>
      <c r="J1427" s="9"/>
      <c r="K1427" s="547"/>
      <c r="L1427" s="440"/>
      <c r="M1427" s="440"/>
      <c r="N1427" s="440"/>
      <c r="O1427" s="440"/>
      <c r="P1427" s="172"/>
      <c r="Q1427" s="172"/>
      <c r="R1427" s="172"/>
      <c r="S1427" s="172"/>
      <c r="T1427" s="173"/>
      <c r="U1427" s="173"/>
      <c r="V1427" s="174"/>
      <c r="W1427" s="174"/>
      <c r="X1427" s="174"/>
      <c r="Y1427" s="174"/>
      <c r="Z1427" s="174"/>
      <c r="AA1427" s="174"/>
      <c r="AB1427" s="175"/>
      <c r="AC1427" s="175"/>
    </row>
    <row r="1428" spans="2:29" ht="14.1" customHeight="1">
      <c r="B1428" s="170"/>
      <c r="C1428" s="627"/>
      <c r="D1428" s="538"/>
      <c r="E1428" s="171"/>
      <c r="F1428" s="171"/>
      <c r="G1428" s="171"/>
      <c r="H1428" s="171"/>
      <c r="I1428" s="171"/>
      <c r="J1428" s="9"/>
      <c r="K1428" s="547"/>
      <c r="L1428" s="440"/>
      <c r="M1428" s="440"/>
      <c r="N1428" s="440"/>
      <c r="O1428" s="440"/>
      <c r="P1428" s="172"/>
      <c r="Q1428" s="172"/>
      <c r="R1428" s="172"/>
      <c r="S1428" s="172"/>
      <c r="T1428" s="173"/>
      <c r="U1428" s="173"/>
      <c r="V1428" s="174"/>
      <c r="W1428" s="174"/>
      <c r="X1428" s="174"/>
      <c r="Y1428" s="174"/>
      <c r="Z1428" s="174"/>
      <c r="AA1428" s="174"/>
      <c r="AB1428" s="175"/>
      <c r="AC1428" s="175"/>
    </row>
    <row r="1429" spans="2:29" ht="14.1" customHeight="1">
      <c r="B1429" s="170"/>
      <c r="C1429" s="627"/>
      <c r="D1429" s="538"/>
      <c r="E1429" s="171"/>
      <c r="F1429" s="171"/>
      <c r="G1429" s="171"/>
      <c r="H1429" s="171"/>
      <c r="I1429" s="171"/>
      <c r="J1429" s="9"/>
      <c r="K1429" s="547"/>
      <c r="L1429" s="440"/>
      <c r="M1429" s="440"/>
      <c r="N1429" s="440"/>
      <c r="O1429" s="440"/>
      <c r="P1429" s="172"/>
      <c r="Q1429" s="172"/>
      <c r="R1429" s="172"/>
      <c r="S1429" s="172"/>
      <c r="T1429" s="173"/>
      <c r="U1429" s="173"/>
      <c r="V1429" s="174"/>
      <c r="W1429" s="174"/>
      <c r="X1429" s="174"/>
      <c r="Y1429" s="174"/>
      <c r="Z1429" s="174"/>
      <c r="AA1429" s="174"/>
      <c r="AB1429" s="175"/>
      <c r="AC1429" s="175"/>
    </row>
    <row r="1430" spans="2:29" ht="14.1" customHeight="1">
      <c r="B1430" s="170"/>
      <c r="C1430" s="627"/>
      <c r="D1430" s="538"/>
      <c r="E1430" s="171"/>
      <c r="F1430" s="171"/>
      <c r="G1430" s="171"/>
      <c r="H1430" s="171"/>
      <c r="I1430" s="171"/>
      <c r="J1430" s="9"/>
      <c r="K1430" s="547"/>
      <c r="L1430" s="440"/>
      <c r="M1430" s="440"/>
      <c r="N1430" s="440"/>
      <c r="O1430" s="440"/>
      <c r="P1430" s="172"/>
      <c r="Q1430" s="172"/>
      <c r="R1430" s="172"/>
      <c r="S1430" s="172"/>
      <c r="T1430" s="173"/>
      <c r="U1430" s="173"/>
      <c r="V1430" s="174"/>
      <c r="W1430" s="174"/>
      <c r="X1430" s="174"/>
      <c r="Y1430" s="174"/>
      <c r="Z1430" s="174"/>
      <c r="AA1430" s="174"/>
      <c r="AB1430" s="175"/>
      <c r="AC1430" s="175"/>
    </row>
    <row r="1431" spans="2:29" ht="14.1" customHeight="1">
      <c r="B1431" s="170"/>
      <c r="C1431" s="627"/>
      <c r="D1431" s="538"/>
      <c r="E1431" s="171"/>
      <c r="F1431" s="171"/>
      <c r="G1431" s="171"/>
      <c r="H1431" s="171"/>
      <c r="I1431" s="171"/>
      <c r="J1431" s="9"/>
      <c r="K1431" s="547"/>
      <c r="L1431" s="440"/>
      <c r="M1431" s="440"/>
      <c r="N1431" s="440"/>
      <c r="O1431" s="440"/>
      <c r="P1431" s="172"/>
      <c r="Q1431" s="172"/>
      <c r="R1431" s="172"/>
      <c r="S1431" s="172"/>
      <c r="T1431" s="173"/>
      <c r="U1431" s="173"/>
      <c r="V1431" s="174"/>
      <c r="W1431" s="174"/>
      <c r="X1431" s="174"/>
      <c r="Y1431" s="174"/>
      <c r="Z1431" s="174"/>
      <c r="AA1431" s="174"/>
      <c r="AB1431" s="175"/>
      <c r="AC1431" s="175"/>
    </row>
    <row r="1432" spans="2:29" ht="14.1" customHeight="1">
      <c r="B1432" s="170"/>
      <c r="C1432" s="627"/>
      <c r="D1432" s="538"/>
      <c r="E1432" s="171"/>
      <c r="F1432" s="171"/>
      <c r="G1432" s="171"/>
      <c r="H1432" s="171"/>
      <c r="I1432" s="171"/>
      <c r="J1432" s="9"/>
      <c r="K1432" s="547"/>
      <c r="L1432" s="440"/>
      <c r="M1432" s="440"/>
      <c r="N1432" s="440"/>
      <c r="O1432" s="440"/>
      <c r="P1432" s="172"/>
      <c r="Q1432" s="172"/>
      <c r="R1432" s="172"/>
      <c r="S1432" s="172"/>
      <c r="T1432" s="173"/>
      <c r="U1432" s="173"/>
      <c r="V1432" s="174"/>
      <c r="W1432" s="174"/>
      <c r="X1432" s="174"/>
      <c r="Y1432" s="174"/>
      <c r="Z1432" s="174"/>
      <c r="AA1432" s="174"/>
      <c r="AB1432" s="175"/>
      <c r="AC1432" s="175"/>
    </row>
    <row r="1433" spans="2:29" ht="14.1" customHeight="1">
      <c r="B1433" s="170"/>
      <c r="C1433" s="627"/>
      <c r="D1433" s="538"/>
      <c r="E1433" s="171"/>
      <c r="F1433" s="171"/>
      <c r="G1433" s="171"/>
      <c r="H1433" s="171"/>
      <c r="I1433" s="171"/>
      <c r="J1433" s="9"/>
      <c r="K1433" s="547"/>
      <c r="L1433" s="440"/>
      <c r="M1433" s="440"/>
      <c r="N1433" s="440"/>
      <c r="O1433" s="440"/>
      <c r="P1433" s="172"/>
      <c r="Q1433" s="172"/>
      <c r="R1433" s="172"/>
      <c r="S1433" s="172"/>
      <c r="T1433" s="173"/>
      <c r="U1433" s="173"/>
      <c r="V1433" s="174"/>
      <c r="W1433" s="174"/>
      <c r="X1433" s="174"/>
      <c r="Y1433" s="174"/>
      <c r="Z1433" s="174"/>
      <c r="AA1433" s="174"/>
      <c r="AB1433" s="175"/>
      <c r="AC1433" s="175"/>
    </row>
    <row r="1434" spans="2:29" ht="14.1" customHeight="1">
      <c r="B1434" s="170"/>
      <c r="C1434" s="627"/>
      <c r="D1434" s="538"/>
      <c r="E1434" s="171"/>
      <c r="F1434" s="171"/>
      <c r="G1434" s="171"/>
      <c r="H1434" s="171"/>
      <c r="I1434" s="171"/>
      <c r="J1434" s="9"/>
      <c r="K1434" s="547"/>
      <c r="L1434" s="440"/>
      <c r="M1434" s="440"/>
      <c r="N1434" s="440"/>
      <c r="O1434" s="440"/>
      <c r="P1434" s="172"/>
      <c r="Q1434" s="172"/>
      <c r="R1434" s="172"/>
      <c r="S1434" s="172"/>
      <c r="T1434" s="173"/>
      <c r="U1434" s="173"/>
      <c r="V1434" s="174"/>
      <c r="W1434" s="174"/>
      <c r="X1434" s="174"/>
      <c r="Y1434" s="174"/>
      <c r="Z1434" s="174"/>
      <c r="AA1434" s="174"/>
      <c r="AB1434" s="175"/>
      <c r="AC1434" s="175"/>
    </row>
    <row r="1435" spans="2:29" ht="14.1" customHeight="1">
      <c r="B1435" s="170"/>
      <c r="C1435" s="627"/>
      <c r="D1435" s="538"/>
      <c r="E1435" s="171"/>
      <c r="F1435" s="171"/>
      <c r="G1435" s="171"/>
      <c r="H1435" s="171"/>
      <c r="I1435" s="171"/>
      <c r="J1435" s="9"/>
      <c r="K1435" s="547"/>
      <c r="L1435" s="440"/>
      <c r="M1435" s="440"/>
      <c r="N1435" s="440"/>
      <c r="O1435" s="440"/>
      <c r="P1435" s="172"/>
      <c r="Q1435" s="172"/>
      <c r="R1435" s="172"/>
      <c r="S1435" s="172"/>
      <c r="T1435" s="173"/>
      <c r="U1435" s="173"/>
      <c r="V1435" s="174"/>
      <c r="W1435" s="174"/>
      <c r="X1435" s="174"/>
      <c r="Y1435" s="174"/>
      <c r="Z1435" s="174"/>
      <c r="AA1435" s="174"/>
      <c r="AB1435" s="175"/>
      <c r="AC1435" s="175"/>
    </row>
    <row r="1436" spans="2:29" ht="14.1" customHeight="1">
      <c r="B1436" s="170"/>
      <c r="C1436" s="627"/>
      <c r="D1436" s="538"/>
      <c r="E1436" s="171"/>
      <c r="F1436" s="171"/>
      <c r="G1436" s="171"/>
      <c r="H1436" s="171"/>
      <c r="I1436" s="171"/>
      <c r="J1436" s="9"/>
      <c r="K1436" s="547"/>
      <c r="L1436" s="440"/>
      <c r="M1436" s="440"/>
      <c r="N1436" s="440"/>
      <c r="O1436" s="440"/>
      <c r="P1436" s="172"/>
      <c r="Q1436" s="172"/>
      <c r="R1436" s="172"/>
      <c r="S1436" s="172"/>
      <c r="T1436" s="173"/>
      <c r="U1436" s="173"/>
      <c r="V1436" s="174"/>
      <c r="W1436" s="174"/>
      <c r="X1436" s="174"/>
      <c r="Y1436" s="174"/>
      <c r="Z1436" s="174"/>
      <c r="AA1436" s="174"/>
      <c r="AB1436" s="175"/>
      <c r="AC1436" s="175"/>
    </row>
    <row r="1437" spans="2:29" ht="14.1" customHeight="1">
      <c r="B1437" s="170"/>
      <c r="C1437" s="627"/>
      <c r="D1437" s="538"/>
      <c r="E1437" s="171"/>
      <c r="F1437" s="171"/>
      <c r="G1437" s="171"/>
      <c r="H1437" s="171"/>
      <c r="I1437" s="171"/>
      <c r="J1437" s="9"/>
      <c r="K1437" s="547"/>
      <c r="L1437" s="440"/>
      <c r="M1437" s="440"/>
      <c r="N1437" s="440"/>
      <c r="O1437" s="440"/>
      <c r="P1437" s="172"/>
      <c r="Q1437" s="172"/>
      <c r="R1437" s="172"/>
      <c r="S1437" s="172"/>
      <c r="T1437" s="173"/>
      <c r="U1437" s="173"/>
      <c r="V1437" s="174"/>
      <c r="W1437" s="174"/>
      <c r="X1437" s="174"/>
      <c r="Y1437" s="174"/>
      <c r="Z1437" s="174"/>
      <c r="AA1437" s="174"/>
      <c r="AB1437" s="175"/>
      <c r="AC1437" s="175"/>
    </row>
    <row r="1438" spans="2:29" ht="14.1" customHeight="1">
      <c r="B1438" s="170"/>
      <c r="C1438" s="627"/>
      <c r="D1438" s="538"/>
      <c r="E1438" s="171"/>
      <c r="F1438" s="171"/>
      <c r="G1438" s="171"/>
      <c r="H1438" s="171"/>
      <c r="I1438" s="171"/>
      <c r="J1438" s="9"/>
      <c r="K1438" s="547"/>
      <c r="L1438" s="440"/>
      <c r="M1438" s="440"/>
      <c r="N1438" s="440"/>
      <c r="O1438" s="440"/>
      <c r="P1438" s="172"/>
      <c r="Q1438" s="172"/>
      <c r="R1438" s="172"/>
      <c r="S1438" s="172"/>
      <c r="T1438" s="173"/>
      <c r="U1438" s="173"/>
      <c r="V1438" s="174"/>
      <c r="W1438" s="174"/>
      <c r="X1438" s="174"/>
      <c r="Y1438" s="174"/>
      <c r="Z1438" s="174"/>
      <c r="AA1438" s="174"/>
      <c r="AB1438" s="175"/>
      <c r="AC1438" s="175"/>
    </row>
    <row r="1439" spans="2:29" ht="14.1" customHeight="1">
      <c r="B1439" s="170"/>
      <c r="C1439" s="627"/>
      <c r="D1439" s="538"/>
      <c r="E1439" s="171"/>
      <c r="F1439" s="171"/>
      <c r="G1439" s="171"/>
      <c r="H1439" s="171"/>
      <c r="I1439" s="171"/>
      <c r="J1439" s="9"/>
      <c r="K1439" s="547"/>
      <c r="L1439" s="440"/>
      <c r="M1439" s="440"/>
      <c r="N1439" s="440"/>
      <c r="O1439" s="440"/>
      <c r="P1439" s="172"/>
      <c r="Q1439" s="172"/>
      <c r="R1439" s="172"/>
      <c r="S1439" s="172"/>
      <c r="T1439" s="173"/>
      <c r="U1439" s="173"/>
      <c r="V1439" s="174"/>
      <c r="W1439" s="174"/>
      <c r="X1439" s="174"/>
      <c r="Y1439" s="174"/>
      <c r="Z1439" s="174"/>
      <c r="AA1439" s="174"/>
      <c r="AB1439" s="175"/>
      <c r="AC1439" s="175"/>
    </row>
    <row r="1440" spans="2:29" ht="14.1" customHeight="1">
      <c r="B1440" s="170"/>
      <c r="C1440" s="627"/>
      <c r="D1440" s="538"/>
      <c r="E1440" s="171"/>
      <c r="F1440" s="171"/>
      <c r="G1440" s="171"/>
      <c r="H1440" s="171"/>
      <c r="I1440" s="171"/>
      <c r="J1440" s="9"/>
      <c r="K1440" s="547"/>
      <c r="L1440" s="440"/>
      <c r="M1440" s="440"/>
      <c r="N1440" s="440"/>
      <c r="O1440" s="440"/>
      <c r="P1440" s="172"/>
      <c r="Q1440" s="172"/>
      <c r="R1440" s="172"/>
      <c r="S1440" s="172"/>
      <c r="T1440" s="173"/>
      <c r="U1440" s="173"/>
      <c r="V1440" s="174"/>
      <c r="W1440" s="174"/>
      <c r="X1440" s="174"/>
      <c r="Y1440" s="174"/>
      <c r="Z1440" s="174"/>
      <c r="AA1440" s="174"/>
      <c r="AB1440" s="175"/>
      <c r="AC1440" s="175"/>
    </row>
    <row r="1441" spans="2:29" ht="14.1" customHeight="1">
      <c r="B1441" s="170"/>
      <c r="C1441" s="627"/>
      <c r="D1441" s="538"/>
      <c r="E1441" s="171"/>
      <c r="F1441" s="171"/>
      <c r="G1441" s="171"/>
      <c r="H1441" s="171"/>
      <c r="I1441" s="171"/>
      <c r="J1441" s="9"/>
      <c r="K1441" s="547"/>
      <c r="L1441" s="440"/>
      <c r="M1441" s="440"/>
      <c r="N1441" s="440"/>
      <c r="O1441" s="440"/>
      <c r="P1441" s="172"/>
      <c r="Q1441" s="172"/>
      <c r="R1441" s="172"/>
      <c r="S1441" s="172"/>
      <c r="T1441" s="173"/>
      <c r="U1441" s="173"/>
      <c r="V1441" s="174"/>
      <c r="W1441" s="174"/>
      <c r="X1441" s="174"/>
      <c r="Y1441" s="174"/>
      <c r="Z1441" s="174"/>
      <c r="AA1441" s="174"/>
      <c r="AB1441" s="175"/>
      <c r="AC1441" s="175"/>
    </row>
    <row r="1442" spans="2:29" ht="14.1" customHeight="1">
      <c r="B1442" s="170"/>
      <c r="C1442" s="627"/>
      <c r="D1442" s="538"/>
      <c r="E1442" s="171"/>
      <c r="F1442" s="171"/>
      <c r="G1442" s="171"/>
      <c r="H1442" s="171"/>
      <c r="I1442" s="171"/>
      <c r="J1442" s="9"/>
      <c r="K1442" s="547"/>
      <c r="L1442" s="440"/>
      <c r="M1442" s="440"/>
      <c r="N1442" s="440"/>
      <c r="O1442" s="440"/>
      <c r="P1442" s="172"/>
      <c r="Q1442" s="172"/>
      <c r="R1442" s="172"/>
      <c r="S1442" s="172"/>
      <c r="T1442" s="173"/>
      <c r="U1442" s="173"/>
      <c r="V1442" s="174"/>
      <c r="W1442" s="174"/>
      <c r="X1442" s="174"/>
      <c r="Y1442" s="174"/>
      <c r="Z1442" s="174"/>
      <c r="AA1442" s="174"/>
      <c r="AB1442" s="175"/>
      <c r="AC1442" s="175"/>
    </row>
    <row r="1443" spans="2:29" ht="14.1" customHeight="1">
      <c r="B1443" s="170"/>
      <c r="C1443" s="627"/>
      <c r="D1443" s="538"/>
      <c r="E1443" s="171"/>
      <c r="F1443" s="171"/>
      <c r="G1443" s="171"/>
      <c r="H1443" s="171"/>
      <c r="I1443" s="171"/>
      <c r="J1443" s="9"/>
      <c r="K1443" s="547"/>
      <c r="L1443" s="440"/>
      <c r="M1443" s="440"/>
      <c r="N1443" s="440"/>
      <c r="O1443" s="440"/>
      <c r="P1443" s="172"/>
      <c r="Q1443" s="172"/>
      <c r="R1443" s="172"/>
      <c r="S1443" s="172"/>
      <c r="T1443" s="173"/>
      <c r="U1443" s="173"/>
      <c r="V1443" s="174"/>
      <c r="W1443" s="174"/>
      <c r="X1443" s="174"/>
      <c r="Y1443" s="174"/>
      <c r="Z1443" s="174"/>
      <c r="AA1443" s="174"/>
      <c r="AB1443" s="175"/>
      <c r="AC1443" s="175"/>
    </row>
    <row r="1444" spans="2:29" ht="14.1" customHeight="1">
      <c r="B1444" s="170"/>
      <c r="C1444" s="627"/>
      <c r="D1444" s="538"/>
      <c r="E1444" s="171"/>
      <c r="F1444" s="171"/>
      <c r="G1444" s="171"/>
      <c r="H1444" s="171"/>
      <c r="I1444" s="171"/>
      <c r="J1444" s="9"/>
      <c r="K1444" s="547"/>
      <c r="L1444" s="440"/>
      <c r="M1444" s="440"/>
      <c r="N1444" s="440"/>
      <c r="O1444" s="440"/>
      <c r="P1444" s="172"/>
      <c r="Q1444" s="172"/>
      <c r="R1444" s="172"/>
      <c r="S1444" s="172"/>
      <c r="T1444" s="173"/>
      <c r="U1444" s="173"/>
      <c r="V1444" s="174"/>
      <c r="W1444" s="174"/>
      <c r="X1444" s="174"/>
      <c r="Y1444" s="174"/>
      <c r="Z1444" s="174"/>
      <c r="AA1444" s="174"/>
      <c r="AB1444" s="175"/>
      <c r="AC1444" s="175"/>
    </row>
    <row r="1445" spans="2:29" ht="14.1" customHeight="1">
      <c r="B1445" s="170"/>
      <c r="C1445" s="627"/>
      <c r="D1445" s="538"/>
      <c r="E1445" s="171"/>
      <c r="F1445" s="171"/>
      <c r="G1445" s="171"/>
      <c r="H1445" s="171"/>
      <c r="I1445" s="171"/>
      <c r="J1445" s="9"/>
      <c r="K1445" s="547"/>
      <c r="L1445" s="440"/>
      <c r="M1445" s="440"/>
      <c r="N1445" s="440"/>
      <c r="O1445" s="440"/>
      <c r="P1445" s="172"/>
      <c r="Q1445" s="172"/>
      <c r="R1445" s="172"/>
      <c r="S1445" s="172"/>
      <c r="T1445" s="173"/>
      <c r="U1445" s="173"/>
      <c r="V1445" s="174"/>
      <c r="W1445" s="174"/>
      <c r="X1445" s="174"/>
      <c r="Y1445" s="174"/>
      <c r="Z1445" s="174"/>
      <c r="AA1445" s="174"/>
      <c r="AB1445" s="175"/>
      <c r="AC1445" s="175"/>
    </row>
    <row r="1446" spans="2:29" ht="14.1" customHeight="1">
      <c r="B1446" s="170"/>
      <c r="C1446" s="627"/>
      <c r="D1446" s="538"/>
      <c r="E1446" s="171"/>
      <c r="F1446" s="171"/>
      <c r="G1446" s="171"/>
      <c r="H1446" s="171"/>
      <c r="I1446" s="171"/>
      <c r="J1446" s="9"/>
      <c r="K1446" s="547"/>
      <c r="L1446" s="440"/>
      <c r="M1446" s="440"/>
      <c r="N1446" s="440"/>
      <c r="O1446" s="440"/>
      <c r="P1446" s="172"/>
      <c r="Q1446" s="172"/>
      <c r="R1446" s="172"/>
      <c r="S1446" s="172"/>
      <c r="T1446" s="173"/>
      <c r="U1446" s="173"/>
      <c r="V1446" s="174"/>
      <c r="W1446" s="174"/>
      <c r="X1446" s="174"/>
      <c r="Y1446" s="174"/>
      <c r="Z1446" s="174"/>
      <c r="AA1446" s="174"/>
      <c r="AB1446" s="175"/>
      <c r="AC1446" s="175"/>
    </row>
    <row r="1447" spans="2:29" ht="14.1" customHeight="1">
      <c r="B1447" s="170"/>
      <c r="C1447" s="627"/>
      <c r="D1447" s="538"/>
      <c r="E1447" s="171"/>
      <c r="F1447" s="171"/>
      <c r="G1447" s="171"/>
      <c r="H1447" s="171"/>
      <c r="I1447" s="171"/>
      <c r="J1447" s="9"/>
      <c r="K1447" s="547"/>
      <c r="L1447" s="440"/>
      <c r="M1447" s="440"/>
      <c r="N1447" s="440"/>
      <c r="O1447" s="440"/>
      <c r="P1447" s="172"/>
      <c r="Q1447" s="172"/>
      <c r="R1447" s="172"/>
      <c r="S1447" s="172"/>
      <c r="T1447" s="173"/>
      <c r="U1447" s="173"/>
      <c r="V1447" s="174"/>
      <c r="W1447" s="174"/>
      <c r="X1447" s="174"/>
      <c r="Y1447" s="174"/>
      <c r="Z1447" s="174"/>
      <c r="AA1447" s="174"/>
      <c r="AB1447" s="175"/>
      <c r="AC1447" s="175"/>
    </row>
    <row r="1448" spans="2:29" ht="14.1" customHeight="1">
      <c r="B1448" s="170"/>
      <c r="C1448" s="627"/>
      <c r="D1448" s="538"/>
      <c r="E1448" s="171"/>
      <c r="F1448" s="171"/>
      <c r="G1448" s="171"/>
      <c r="H1448" s="171"/>
      <c r="I1448" s="171"/>
      <c r="J1448" s="9"/>
      <c r="K1448" s="547"/>
      <c r="L1448" s="440"/>
      <c r="M1448" s="440"/>
      <c r="N1448" s="440"/>
      <c r="O1448" s="440"/>
      <c r="P1448" s="172"/>
      <c r="Q1448" s="172"/>
      <c r="R1448" s="172"/>
      <c r="S1448" s="172"/>
      <c r="T1448" s="173"/>
      <c r="U1448" s="173"/>
      <c r="V1448" s="174"/>
      <c r="W1448" s="174"/>
      <c r="X1448" s="174"/>
      <c r="Y1448" s="174"/>
      <c r="Z1448" s="174"/>
      <c r="AA1448" s="174"/>
      <c r="AB1448" s="175"/>
      <c r="AC1448" s="175"/>
    </row>
    <row r="1449" spans="2:29" ht="14.1" customHeight="1">
      <c r="B1449" s="170"/>
      <c r="C1449" s="627"/>
      <c r="D1449" s="538"/>
      <c r="E1449" s="171"/>
      <c r="F1449" s="171"/>
      <c r="G1449" s="171"/>
      <c r="H1449" s="171"/>
      <c r="I1449" s="171"/>
      <c r="J1449" s="9"/>
      <c r="K1449" s="547"/>
      <c r="L1449" s="440"/>
      <c r="M1449" s="440"/>
      <c r="N1449" s="440"/>
      <c r="O1449" s="440"/>
      <c r="P1449" s="172"/>
      <c r="Q1449" s="172"/>
      <c r="R1449" s="172"/>
      <c r="S1449" s="172"/>
      <c r="T1449" s="173"/>
      <c r="U1449" s="173"/>
      <c r="V1449" s="174"/>
      <c r="W1449" s="174"/>
      <c r="X1449" s="174"/>
      <c r="Y1449" s="174"/>
      <c r="Z1449" s="174"/>
      <c r="AA1449" s="174"/>
      <c r="AB1449" s="175"/>
      <c r="AC1449" s="175"/>
    </row>
    <row r="1450" spans="2:29" ht="14.1" customHeight="1">
      <c r="B1450" s="170"/>
      <c r="C1450" s="627"/>
      <c r="D1450" s="538"/>
      <c r="E1450" s="171"/>
      <c r="F1450" s="171"/>
      <c r="G1450" s="171"/>
      <c r="H1450" s="171"/>
      <c r="I1450" s="171"/>
      <c r="J1450" s="9"/>
      <c r="K1450" s="547"/>
      <c r="L1450" s="440"/>
      <c r="M1450" s="440"/>
      <c r="N1450" s="440"/>
      <c r="O1450" s="440"/>
      <c r="P1450" s="172"/>
      <c r="Q1450" s="172"/>
      <c r="R1450" s="172"/>
      <c r="S1450" s="172"/>
      <c r="T1450" s="173"/>
      <c r="U1450" s="173"/>
      <c r="V1450" s="174"/>
      <c r="W1450" s="174"/>
      <c r="X1450" s="174"/>
      <c r="Y1450" s="174"/>
      <c r="Z1450" s="174"/>
      <c r="AA1450" s="174"/>
      <c r="AB1450" s="175"/>
      <c r="AC1450" s="175"/>
    </row>
    <row r="1451" spans="2:29" ht="14.1" customHeight="1">
      <c r="B1451" s="170"/>
      <c r="C1451" s="627"/>
      <c r="D1451" s="538"/>
      <c r="E1451" s="171"/>
      <c r="F1451" s="171"/>
      <c r="G1451" s="171"/>
      <c r="H1451" s="171"/>
      <c r="I1451" s="171"/>
      <c r="J1451" s="9"/>
      <c r="K1451" s="547"/>
      <c r="L1451" s="440"/>
      <c r="M1451" s="440"/>
      <c r="N1451" s="440"/>
      <c r="O1451" s="440"/>
      <c r="P1451" s="172"/>
      <c r="Q1451" s="172"/>
      <c r="R1451" s="172"/>
      <c r="S1451" s="172"/>
      <c r="T1451" s="173"/>
      <c r="U1451" s="173"/>
      <c r="V1451" s="174"/>
      <c r="W1451" s="174"/>
      <c r="X1451" s="174"/>
      <c r="Y1451" s="174"/>
      <c r="Z1451" s="174"/>
      <c r="AA1451" s="174"/>
      <c r="AB1451" s="175"/>
      <c r="AC1451" s="175"/>
    </row>
    <row r="1452" spans="2:29" ht="14.1" customHeight="1">
      <c r="B1452" s="170"/>
      <c r="C1452" s="627"/>
      <c r="D1452" s="538"/>
      <c r="E1452" s="171"/>
      <c r="F1452" s="171"/>
      <c r="G1452" s="171"/>
      <c r="H1452" s="171"/>
      <c r="I1452" s="171"/>
      <c r="J1452" s="9"/>
      <c r="K1452" s="547"/>
      <c r="L1452" s="440"/>
      <c r="M1452" s="440"/>
      <c r="N1452" s="440"/>
      <c r="O1452" s="440"/>
      <c r="P1452" s="172"/>
      <c r="Q1452" s="172"/>
      <c r="R1452" s="172"/>
      <c r="S1452" s="172"/>
      <c r="T1452" s="173"/>
      <c r="U1452" s="173"/>
      <c r="V1452" s="174"/>
      <c r="W1452" s="174"/>
      <c r="X1452" s="174"/>
      <c r="Y1452" s="174"/>
      <c r="Z1452" s="174"/>
      <c r="AA1452" s="174"/>
      <c r="AB1452" s="175"/>
      <c r="AC1452" s="175"/>
    </row>
    <row r="1453" spans="2:29" ht="14.1" customHeight="1">
      <c r="B1453" s="170"/>
      <c r="C1453" s="627"/>
      <c r="D1453" s="538"/>
      <c r="E1453" s="171"/>
      <c r="F1453" s="171"/>
      <c r="G1453" s="171"/>
      <c r="H1453" s="171"/>
      <c r="I1453" s="171"/>
      <c r="J1453" s="9"/>
      <c r="K1453" s="547"/>
      <c r="L1453" s="440"/>
      <c r="M1453" s="440"/>
      <c r="N1453" s="440"/>
      <c r="O1453" s="440"/>
      <c r="P1453" s="172"/>
      <c r="Q1453" s="172"/>
      <c r="R1453" s="172"/>
      <c r="S1453" s="172"/>
      <c r="T1453" s="173"/>
      <c r="U1453" s="173"/>
      <c r="V1453" s="174"/>
      <c r="W1453" s="174"/>
      <c r="X1453" s="174"/>
      <c r="Y1453" s="174"/>
      <c r="Z1453" s="174"/>
      <c r="AA1453" s="174"/>
      <c r="AB1453" s="175"/>
      <c r="AC1453" s="175"/>
    </row>
    <row r="1454" spans="2:29" ht="14.1" customHeight="1">
      <c r="B1454" s="170"/>
      <c r="C1454" s="627"/>
      <c r="D1454" s="538"/>
      <c r="E1454" s="171"/>
      <c r="F1454" s="171"/>
      <c r="G1454" s="171"/>
      <c r="H1454" s="171"/>
      <c r="I1454" s="171"/>
      <c r="J1454" s="9"/>
      <c r="K1454" s="547"/>
      <c r="L1454" s="440"/>
      <c r="M1454" s="440"/>
      <c r="N1454" s="440"/>
      <c r="O1454" s="440"/>
      <c r="P1454" s="172"/>
      <c r="Q1454" s="172"/>
      <c r="R1454" s="172"/>
      <c r="S1454" s="172"/>
      <c r="T1454" s="173"/>
      <c r="U1454" s="173"/>
      <c r="V1454" s="174"/>
      <c r="W1454" s="174"/>
      <c r="X1454" s="174"/>
      <c r="Y1454" s="174"/>
      <c r="Z1454" s="174"/>
      <c r="AA1454" s="174"/>
      <c r="AB1454" s="175"/>
      <c r="AC1454" s="175"/>
    </row>
    <row r="1455" spans="2:29" ht="14.1" customHeight="1">
      <c r="B1455" s="170"/>
      <c r="C1455" s="627"/>
      <c r="D1455" s="538"/>
      <c r="E1455" s="171"/>
      <c r="F1455" s="171"/>
      <c r="G1455" s="171"/>
      <c r="H1455" s="171"/>
      <c r="I1455" s="171"/>
      <c r="J1455" s="9"/>
      <c r="K1455" s="547"/>
      <c r="L1455" s="440"/>
      <c r="M1455" s="440"/>
      <c r="N1455" s="440"/>
      <c r="O1455" s="440"/>
      <c r="P1455" s="172"/>
      <c r="Q1455" s="172"/>
      <c r="R1455" s="172"/>
      <c r="S1455" s="172"/>
      <c r="T1455" s="173"/>
      <c r="U1455" s="173"/>
      <c r="V1455" s="174"/>
      <c r="W1455" s="174"/>
      <c r="X1455" s="174"/>
      <c r="Y1455" s="174"/>
      <c r="Z1455" s="174"/>
      <c r="AA1455" s="174"/>
      <c r="AB1455" s="175"/>
      <c r="AC1455" s="175"/>
    </row>
    <row r="1456" spans="2:29" ht="14.1" customHeight="1">
      <c r="B1456" s="170"/>
      <c r="C1456" s="627"/>
      <c r="D1456" s="538"/>
      <c r="E1456" s="171"/>
      <c r="F1456" s="171"/>
      <c r="G1456" s="171"/>
      <c r="H1456" s="171"/>
      <c r="I1456" s="171"/>
      <c r="J1456" s="9"/>
      <c r="K1456" s="547"/>
      <c r="L1456" s="440"/>
      <c r="M1456" s="440"/>
      <c r="N1456" s="440"/>
      <c r="O1456" s="440"/>
      <c r="P1456" s="172"/>
      <c r="Q1456" s="172"/>
      <c r="R1456" s="172"/>
      <c r="S1456" s="172"/>
      <c r="T1456" s="173"/>
      <c r="U1456" s="173"/>
      <c r="V1456" s="174"/>
      <c r="W1456" s="174"/>
      <c r="X1456" s="174"/>
      <c r="Y1456" s="174"/>
      <c r="Z1456" s="174"/>
      <c r="AA1456" s="174"/>
      <c r="AB1456" s="175"/>
      <c r="AC1456" s="175"/>
    </row>
    <row r="1457" spans="2:29" ht="14.1" customHeight="1">
      <c r="B1457" s="170"/>
      <c r="C1457" s="627"/>
      <c r="D1457" s="538"/>
      <c r="E1457" s="171"/>
      <c r="F1457" s="171"/>
      <c r="G1457" s="171"/>
      <c r="H1457" s="171"/>
      <c r="I1457" s="171"/>
      <c r="J1457" s="9"/>
      <c r="K1457" s="547"/>
      <c r="L1457" s="440"/>
      <c r="M1457" s="440"/>
      <c r="N1457" s="440"/>
      <c r="O1457" s="440"/>
      <c r="P1457" s="172"/>
      <c r="Q1457" s="172"/>
      <c r="R1457" s="172"/>
      <c r="S1457" s="172"/>
      <c r="T1457" s="173"/>
      <c r="U1457" s="173"/>
      <c r="V1457" s="174"/>
      <c r="W1457" s="174"/>
      <c r="X1457" s="174"/>
      <c r="Y1457" s="174"/>
      <c r="Z1457" s="174"/>
      <c r="AA1457" s="174"/>
      <c r="AB1457" s="175"/>
      <c r="AC1457" s="175"/>
    </row>
    <row r="1458" spans="2:29" ht="14.1" customHeight="1">
      <c r="B1458" s="170"/>
      <c r="C1458" s="627"/>
      <c r="D1458" s="538"/>
      <c r="E1458" s="171"/>
      <c r="F1458" s="171"/>
      <c r="G1458" s="171"/>
      <c r="H1458" s="171"/>
      <c r="I1458" s="171"/>
      <c r="J1458" s="9"/>
      <c r="K1458" s="547"/>
      <c r="L1458" s="440"/>
      <c r="M1458" s="440"/>
      <c r="N1458" s="440"/>
      <c r="O1458" s="440"/>
      <c r="P1458" s="172"/>
      <c r="Q1458" s="172"/>
      <c r="R1458" s="172"/>
      <c r="S1458" s="172"/>
      <c r="T1458" s="173"/>
      <c r="U1458" s="173"/>
      <c r="V1458" s="174"/>
      <c r="W1458" s="174"/>
      <c r="X1458" s="174"/>
      <c r="Y1458" s="174"/>
      <c r="Z1458" s="174"/>
      <c r="AA1458" s="174"/>
      <c r="AB1458" s="175"/>
      <c r="AC1458" s="175"/>
    </row>
    <row r="1459" spans="2:29" ht="14.1" customHeight="1">
      <c r="B1459" s="170"/>
      <c r="C1459" s="627"/>
      <c r="D1459" s="538"/>
      <c r="E1459" s="171"/>
      <c r="F1459" s="171"/>
      <c r="G1459" s="171"/>
      <c r="H1459" s="171"/>
      <c r="I1459" s="171"/>
      <c r="J1459" s="9"/>
      <c r="K1459" s="547"/>
      <c r="L1459" s="440"/>
      <c r="M1459" s="440"/>
      <c r="N1459" s="440"/>
      <c r="O1459" s="440"/>
      <c r="P1459" s="172"/>
      <c r="Q1459" s="172"/>
      <c r="R1459" s="172"/>
      <c r="S1459" s="172"/>
      <c r="T1459" s="173"/>
      <c r="U1459" s="173"/>
      <c r="V1459" s="174"/>
      <c r="W1459" s="174"/>
      <c r="X1459" s="174"/>
      <c r="Y1459" s="174"/>
      <c r="Z1459" s="174"/>
      <c r="AA1459" s="174"/>
      <c r="AB1459" s="175"/>
      <c r="AC1459" s="175"/>
    </row>
    <row r="1460" spans="2:29" ht="14.1" customHeight="1">
      <c r="B1460" s="170"/>
      <c r="C1460" s="627"/>
      <c r="D1460" s="538"/>
      <c r="E1460" s="171"/>
      <c r="F1460" s="171"/>
      <c r="G1460" s="171"/>
      <c r="H1460" s="171"/>
      <c r="I1460" s="171"/>
      <c r="J1460" s="9"/>
      <c r="K1460" s="547"/>
      <c r="L1460" s="440"/>
      <c r="M1460" s="440"/>
      <c r="N1460" s="440"/>
      <c r="O1460" s="440"/>
      <c r="P1460" s="172"/>
      <c r="Q1460" s="172"/>
      <c r="R1460" s="172"/>
      <c r="S1460" s="172"/>
      <c r="T1460" s="173"/>
      <c r="U1460" s="173"/>
      <c r="V1460" s="174"/>
      <c r="W1460" s="174"/>
      <c r="X1460" s="174"/>
      <c r="Y1460" s="174"/>
      <c r="Z1460" s="174"/>
      <c r="AA1460" s="174"/>
      <c r="AB1460" s="175"/>
      <c r="AC1460" s="175"/>
    </row>
    <row r="1461" spans="2:29" ht="14.1" customHeight="1">
      <c r="B1461" s="170"/>
      <c r="C1461" s="627"/>
      <c r="D1461" s="538"/>
      <c r="E1461" s="171"/>
      <c r="F1461" s="171"/>
      <c r="G1461" s="171"/>
      <c r="H1461" s="171"/>
      <c r="I1461" s="171"/>
      <c r="J1461" s="9"/>
      <c r="K1461" s="547"/>
      <c r="L1461" s="440"/>
      <c r="M1461" s="440"/>
      <c r="N1461" s="440"/>
      <c r="O1461" s="440"/>
      <c r="P1461" s="172"/>
      <c r="Q1461" s="172"/>
      <c r="R1461" s="172"/>
      <c r="S1461" s="172"/>
      <c r="T1461" s="173"/>
      <c r="U1461" s="173"/>
      <c r="V1461" s="174"/>
      <c r="W1461" s="174"/>
      <c r="X1461" s="174"/>
      <c r="Y1461" s="174"/>
      <c r="Z1461" s="174"/>
      <c r="AA1461" s="174"/>
      <c r="AB1461" s="175"/>
      <c r="AC1461" s="175"/>
    </row>
    <row r="1462" spans="2:29" ht="14.1" customHeight="1">
      <c r="B1462" s="170"/>
      <c r="C1462" s="627"/>
      <c r="D1462" s="538"/>
      <c r="E1462" s="171"/>
      <c r="F1462" s="171"/>
      <c r="G1462" s="171"/>
      <c r="H1462" s="171"/>
      <c r="I1462" s="171"/>
      <c r="J1462" s="9"/>
      <c r="K1462" s="547"/>
      <c r="L1462" s="440"/>
      <c r="M1462" s="440"/>
      <c r="N1462" s="440"/>
      <c r="O1462" s="440"/>
      <c r="P1462" s="172"/>
      <c r="Q1462" s="172"/>
      <c r="R1462" s="172"/>
      <c r="S1462" s="172"/>
      <c r="T1462" s="173"/>
      <c r="U1462" s="173"/>
      <c r="V1462" s="174"/>
      <c r="W1462" s="174"/>
      <c r="X1462" s="174"/>
      <c r="Y1462" s="174"/>
      <c r="Z1462" s="174"/>
      <c r="AA1462" s="174"/>
      <c r="AB1462" s="175"/>
      <c r="AC1462" s="175"/>
    </row>
    <row r="1463" spans="2:29" ht="14.1" customHeight="1">
      <c r="B1463" s="170"/>
      <c r="C1463" s="627"/>
      <c r="D1463" s="538"/>
      <c r="E1463" s="171"/>
      <c r="F1463" s="171"/>
      <c r="G1463" s="171"/>
      <c r="H1463" s="171"/>
      <c r="I1463" s="171"/>
      <c r="J1463" s="9"/>
      <c r="K1463" s="547"/>
      <c r="L1463" s="440"/>
      <c r="M1463" s="440"/>
      <c r="N1463" s="440"/>
      <c r="O1463" s="440"/>
      <c r="P1463" s="172"/>
      <c r="Q1463" s="172"/>
      <c r="R1463" s="172"/>
      <c r="S1463" s="172"/>
      <c r="T1463" s="173"/>
      <c r="U1463" s="173"/>
      <c r="V1463" s="174"/>
      <c r="W1463" s="174"/>
      <c r="X1463" s="174"/>
      <c r="Y1463" s="174"/>
      <c r="Z1463" s="174"/>
      <c r="AA1463" s="174"/>
      <c r="AB1463" s="175"/>
      <c r="AC1463" s="175"/>
    </row>
    <row r="1464" spans="2:29" ht="14.1" customHeight="1">
      <c r="B1464" s="170"/>
      <c r="C1464" s="627"/>
      <c r="D1464" s="538"/>
      <c r="E1464" s="171"/>
      <c r="F1464" s="171"/>
      <c r="G1464" s="171"/>
      <c r="H1464" s="171"/>
      <c r="I1464" s="171"/>
      <c r="J1464" s="9"/>
      <c r="K1464" s="547"/>
      <c r="L1464" s="440"/>
      <c r="M1464" s="440"/>
      <c r="N1464" s="440"/>
      <c r="O1464" s="440"/>
      <c r="P1464" s="172"/>
      <c r="Q1464" s="172"/>
      <c r="R1464" s="172"/>
      <c r="S1464" s="172"/>
      <c r="T1464" s="173"/>
      <c r="U1464" s="173"/>
      <c r="V1464" s="174"/>
      <c r="W1464" s="174"/>
      <c r="X1464" s="174"/>
      <c r="Y1464" s="174"/>
      <c r="Z1464" s="174"/>
      <c r="AA1464" s="174"/>
      <c r="AB1464" s="175"/>
      <c r="AC1464" s="175"/>
    </row>
    <row r="1465" spans="2:29" ht="14.1" customHeight="1">
      <c r="B1465" s="170"/>
      <c r="C1465" s="627"/>
      <c r="D1465" s="538"/>
      <c r="E1465" s="171"/>
      <c r="F1465" s="171"/>
      <c r="G1465" s="171"/>
      <c r="H1465" s="171"/>
      <c r="I1465" s="171"/>
      <c r="J1465" s="9"/>
      <c r="K1465" s="547"/>
      <c r="L1465" s="440"/>
      <c r="M1465" s="440"/>
      <c r="N1465" s="440"/>
      <c r="O1465" s="440"/>
      <c r="P1465" s="172"/>
      <c r="Q1465" s="172"/>
      <c r="R1465" s="172"/>
      <c r="S1465" s="172"/>
      <c r="T1465" s="173"/>
      <c r="U1465" s="173"/>
      <c r="V1465" s="174"/>
      <c r="W1465" s="174"/>
      <c r="X1465" s="174"/>
      <c r="Y1465" s="174"/>
      <c r="Z1465" s="174"/>
      <c r="AA1465" s="174"/>
      <c r="AB1465" s="175"/>
      <c r="AC1465" s="175"/>
    </row>
    <row r="1466" spans="2:29" ht="14.1" customHeight="1">
      <c r="B1466" s="170"/>
      <c r="C1466" s="627"/>
      <c r="D1466" s="538"/>
      <c r="E1466" s="171"/>
      <c r="F1466" s="171"/>
      <c r="G1466" s="171"/>
      <c r="H1466" s="171"/>
      <c r="I1466" s="171"/>
      <c r="J1466" s="9"/>
      <c r="K1466" s="547"/>
      <c r="L1466" s="440"/>
      <c r="M1466" s="440"/>
      <c r="N1466" s="440"/>
      <c r="O1466" s="440"/>
      <c r="P1466" s="172"/>
      <c r="Q1466" s="172"/>
      <c r="R1466" s="172"/>
      <c r="S1466" s="172"/>
      <c r="T1466" s="173"/>
      <c r="U1466" s="173"/>
      <c r="V1466" s="174"/>
      <c r="W1466" s="174"/>
      <c r="X1466" s="174"/>
      <c r="Y1466" s="174"/>
      <c r="Z1466" s="174"/>
      <c r="AA1466" s="174"/>
      <c r="AB1466" s="175"/>
      <c r="AC1466" s="175"/>
    </row>
    <row r="1467" spans="2:29" ht="14.1" customHeight="1">
      <c r="B1467" s="170"/>
      <c r="C1467" s="627"/>
      <c r="D1467" s="538"/>
      <c r="E1467" s="171"/>
      <c r="F1467" s="171"/>
      <c r="G1467" s="171"/>
      <c r="H1467" s="171"/>
      <c r="I1467" s="171"/>
      <c r="J1467" s="9"/>
      <c r="K1467" s="547"/>
      <c r="L1467" s="440"/>
      <c r="M1467" s="440"/>
      <c r="N1467" s="440"/>
      <c r="O1467" s="440"/>
      <c r="P1467" s="172"/>
      <c r="Q1467" s="172"/>
      <c r="R1467" s="172"/>
      <c r="S1467" s="172"/>
      <c r="T1467" s="173"/>
      <c r="U1467" s="173"/>
      <c r="V1467" s="174"/>
      <c r="W1467" s="174"/>
      <c r="X1467" s="174"/>
      <c r="Y1467" s="174"/>
      <c r="Z1467" s="174"/>
      <c r="AA1467" s="174"/>
      <c r="AB1467" s="175"/>
      <c r="AC1467" s="175"/>
    </row>
    <row r="1468" spans="2:29" ht="14.1" customHeight="1">
      <c r="B1468" s="170"/>
      <c r="C1468" s="627"/>
      <c r="D1468" s="538"/>
      <c r="E1468" s="171"/>
      <c r="F1468" s="171"/>
      <c r="G1468" s="171"/>
      <c r="H1468" s="171"/>
      <c r="I1468" s="171"/>
      <c r="J1468" s="9"/>
      <c r="K1468" s="547"/>
      <c r="L1468" s="440"/>
      <c r="M1468" s="440"/>
      <c r="N1468" s="440"/>
      <c r="O1468" s="440"/>
      <c r="P1468" s="172"/>
      <c r="Q1468" s="172"/>
      <c r="R1468" s="172"/>
      <c r="S1468" s="172"/>
      <c r="T1468" s="173"/>
      <c r="U1468" s="173"/>
      <c r="V1468" s="174"/>
      <c r="W1468" s="174"/>
      <c r="X1468" s="174"/>
      <c r="Y1468" s="174"/>
      <c r="Z1468" s="174"/>
      <c r="AA1468" s="174"/>
      <c r="AB1468" s="175"/>
      <c r="AC1468" s="175"/>
    </row>
    <row r="1469" spans="2:29" ht="14.1" customHeight="1">
      <c r="B1469" s="170"/>
      <c r="C1469" s="627"/>
      <c r="D1469" s="538"/>
      <c r="E1469" s="171"/>
      <c r="F1469" s="171"/>
      <c r="G1469" s="171"/>
      <c r="H1469" s="171"/>
      <c r="I1469" s="171"/>
      <c r="J1469" s="9"/>
      <c r="K1469" s="547"/>
      <c r="L1469" s="440"/>
      <c r="M1469" s="440"/>
      <c r="N1469" s="440"/>
      <c r="O1469" s="440"/>
      <c r="P1469" s="172"/>
      <c r="Q1469" s="172"/>
      <c r="R1469" s="172"/>
      <c r="S1469" s="172"/>
      <c r="T1469" s="173"/>
      <c r="U1469" s="173"/>
      <c r="V1469" s="174"/>
      <c r="W1469" s="174"/>
      <c r="X1469" s="174"/>
      <c r="Y1469" s="174"/>
      <c r="Z1469" s="174"/>
      <c r="AA1469" s="174"/>
      <c r="AB1469" s="175"/>
      <c r="AC1469" s="175"/>
    </row>
    <row r="1470" spans="2:29" ht="14.1" customHeight="1">
      <c r="B1470" s="170"/>
      <c r="C1470" s="627"/>
      <c r="D1470" s="538"/>
      <c r="E1470" s="171"/>
      <c r="F1470" s="171"/>
      <c r="G1470" s="171"/>
      <c r="H1470" s="171"/>
      <c r="I1470" s="171"/>
      <c r="J1470" s="9"/>
      <c r="K1470" s="547"/>
      <c r="L1470" s="440"/>
      <c r="M1470" s="440"/>
      <c r="N1470" s="440"/>
      <c r="O1470" s="440"/>
      <c r="P1470" s="172"/>
      <c r="Q1470" s="172"/>
      <c r="R1470" s="172"/>
      <c r="S1470" s="172"/>
      <c r="T1470" s="173"/>
      <c r="U1470" s="173"/>
      <c r="V1470" s="174"/>
      <c r="W1470" s="174"/>
      <c r="X1470" s="174"/>
      <c r="Y1470" s="174"/>
      <c r="Z1470" s="174"/>
      <c r="AA1470" s="174"/>
      <c r="AB1470" s="175"/>
      <c r="AC1470" s="175"/>
    </row>
    <row r="1471" spans="2:29" ht="14.1" customHeight="1">
      <c r="B1471" s="170"/>
      <c r="C1471" s="627"/>
      <c r="D1471" s="538"/>
      <c r="E1471" s="171"/>
      <c r="F1471" s="171"/>
      <c r="G1471" s="171"/>
      <c r="H1471" s="171"/>
      <c r="I1471" s="171"/>
      <c r="J1471" s="9"/>
      <c r="K1471" s="547"/>
      <c r="L1471" s="440"/>
      <c r="M1471" s="440"/>
      <c r="N1471" s="440"/>
      <c r="O1471" s="440"/>
      <c r="P1471" s="172"/>
      <c r="Q1471" s="172"/>
      <c r="R1471" s="172"/>
      <c r="S1471" s="172"/>
      <c r="T1471" s="173"/>
      <c r="U1471" s="173"/>
      <c r="V1471" s="174"/>
      <c r="W1471" s="174"/>
      <c r="X1471" s="174"/>
      <c r="Y1471" s="174"/>
      <c r="Z1471" s="174"/>
      <c r="AA1471" s="174"/>
      <c r="AB1471" s="175"/>
      <c r="AC1471" s="175"/>
    </row>
    <row r="1472" spans="2:29" ht="14.1" customHeight="1">
      <c r="B1472" s="170"/>
      <c r="C1472" s="627"/>
      <c r="D1472" s="538"/>
      <c r="E1472" s="171"/>
      <c r="F1472" s="171"/>
      <c r="G1472" s="171"/>
      <c r="H1472" s="171"/>
      <c r="I1472" s="171"/>
      <c r="J1472" s="9"/>
      <c r="K1472" s="547"/>
      <c r="L1472" s="440"/>
      <c r="M1472" s="440"/>
      <c r="N1472" s="440"/>
      <c r="O1472" s="440"/>
      <c r="P1472" s="172"/>
      <c r="Q1472" s="172"/>
      <c r="R1472" s="172"/>
      <c r="S1472" s="172"/>
      <c r="T1472" s="173"/>
      <c r="U1472" s="173"/>
      <c r="V1472" s="174"/>
      <c r="W1472" s="174"/>
      <c r="X1472" s="174"/>
      <c r="Y1472" s="174"/>
      <c r="Z1472" s="174"/>
      <c r="AA1472" s="174"/>
      <c r="AB1472" s="175"/>
      <c r="AC1472" s="175"/>
    </row>
    <row r="1473" spans="2:29" ht="14.1" customHeight="1">
      <c r="B1473" s="170"/>
      <c r="C1473" s="627"/>
      <c r="D1473" s="538"/>
      <c r="E1473" s="171"/>
      <c r="F1473" s="171"/>
      <c r="G1473" s="171"/>
      <c r="H1473" s="171"/>
      <c r="I1473" s="171"/>
      <c r="J1473" s="9"/>
      <c r="K1473" s="547"/>
      <c r="L1473" s="440"/>
      <c r="M1473" s="440"/>
      <c r="N1473" s="440"/>
      <c r="O1473" s="440"/>
      <c r="P1473" s="172"/>
      <c r="Q1473" s="172"/>
      <c r="R1473" s="172"/>
      <c r="S1473" s="172"/>
      <c r="T1473" s="173"/>
      <c r="U1473" s="173"/>
      <c r="V1473" s="174"/>
      <c r="W1473" s="174"/>
      <c r="X1473" s="174"/>
      <c r="Y1473" s="174"/>
      <c r="Z1473" s="174"/>
      <c r="AA1473" s="174"/>
      <c r="AB1473" s="175"/>
      <c r="AC1473" s="175"/>
    </row>
    <row r="1474" spans="2:29" ht="14.1" customHeight="1">
      <c r="B1474" s="170"/>
      <c r="C1474" s="627"/>
      <c r="D1474" s="538"/>
      <c r="E1474" s="171"/>
      <c r="F1474" s="171"/>
      <c r="G1474" s="171"/>
      <c r="H1474" s="171"/>
      <c r="I1474" s="171"/>
      <c r="J1474" s="9"/>
      <c r="K1474" s="547"/>
      <c r="L1474" s="440"/>
      <c r="M1474" s="440"/>
      <c r="N1474" s="440"/>
      <c r="O1474" s="440"/>
      <c r="P1474" s="172"/>
      <c r="Q1474" s="172"/>
      <c r="R1474" s="172"/>
      <c r="S1474" s="172"/>
      <c r="T1474" s="173"/>
      <c r="U1474" s="173"/>
      <c r="V1474" s="174"/>
      <c r="W1474" s="174"/>
      <c r="X1474" s="174"/>
      <c r="Y1474" s="174"/>
      <c r="Z1474" s="174"/>
      <c r="AA1474" s="174"/>
      <c r="AB1474" s="175"/>
      <c r="AC1474" s="175"/>
    </row>
    <row r="1475" spans="2:29" ht="14.1" customHeight="1">
      <c r="B1475" s="170"/>
      <c r="C1475" s="627"/>
      <c r="D1475" s="538"/>
      <c r="E1475" s="171"/>
      <c r="F1475" s="171"/>
      <c r="G1475" s="171"/>
      <c r="H1475" s="171"/>
      <c r="I1475" s="171"/>
      <c r="J1475" s="9"/>
      <c r="K1475" s="547"/>
      <c r="L1475" s="440"/>
      <c r="M1475" s="440"/>
      <c r="N1475" s="440"/>
      <c r="O1475" s="440"/>
      <c r="P1475" s="172"/>
      <c r="Q1475" s="172"/>
      <c r="R1475" s="172"/>
      <c r="S1475" s="172"/>
      <c r="T1475" s="173"/>
      <c r="U1475" s="173"/>
      <c r="V1475" s="174"/>
      <c r="W1475" s="174"/>
      <c r="X1475" s="174"/>
      <c r="Y1475" s="174"/>
      <c r="Z1475" s="174"/>
      <c r="AA1475" s="174"/>
      <c r="AB1475" s="175"/>
      <c r="AC1475" s="175"/>
    </row>
    <row r="1476" spans="2:29" ht="14.1" customHeight="1">
      <c r="B1476" s="170"/>
      <c r="C1476" s="627"/>
      <c r="D1476" s="538"/>
      <c r="E1476" s="171"/>
      <c r="F1476" s="171"/>
      <c r="G1476" s="171"/>
      <c r="H1476" s="171"/>
      <c r="I1476" s="171"/>
      <c r="J1476" s="9"/>
      <c r="K1476" s="547"/>
      <c r="L1476" s="440"/>
      <c r="M1476" s="440"/>
      <c r="N1476" s="440"/>
      <c r="O1476" s="440"/>
      <c r="P1476" s="172"/>
      <c r="Q1476" s="172"/>
      <c r="R1476" s="172"/>
      <c r="S1476" s="172"/>
      <c r="T1476" s="173"/>
      <c r="U1476" s="173"/>
      <c r="V1476" s="174"/>
      <c r="W1476" s="174"/>
      <c r="X1476" s="174"/>
      <c r="Y1476" s="174"/>
      <c r="Z1476" s="174"/>
      <c r="AA1476" s="174"/>
      <c r="AB1476" s="175"/>
      <c r="AC1476" s="175"/>
    </row>
    <row r="1477" spans="2:29" ht="14.1" customHeight="1">
      <c r="B1477" s="170"/>
      <c r="C1477" s="627"/>
      <c r="D1477" s="538"/>
      <c r="E1477" s="171"/>
      <c r="F1477" s="171"/>
      <c r="G1477" s="171"/>
      <c r="H1477" s="171"/>
      <c r="I1477" s="171"/>
      <c r="J1477" s="9"/>
      <c r="K1477" s="547"/>
      <c r="L1477" s="440"/>
      <c r="M1477" s="440"/>
      <c r="N1477" s="440"/>
      <c r="O1477" s="440"/>
      <c r="P1477" s="172"/>
      <c r="Q1477" s="172"/>
      <c r="R1477" s="172"/>
      <c r="S1477" s="172"/>
      <c r="T1477" s="173"/>
      <c r="U1477" s="173"/>
      <c r="V1477" s="174"/>
      <c r="W1477" s="174"/>
      <c r="X1477" s="174"/>
      <c r="Y1477" s="174"/>
      <c r="Z1477" s="174"/>
      <c r="AA1477" s="174"/>
      <c r="AB1477" s="175"/>
      <c r="AC1477" s="175"/>
    </row>
    <row r="1478" spans="2:29" ht="14.1" customHeight="1">
      <c r="B1478" s="170"/>
      <c r="C1478" s="627"/>
      <c r="D1478" s="538"/>
      <c r="E1478" s="171"/>
      <c r="F1478" s="171"/>
      <c r="G1478" s="171"/>
      <c r="H1478" s="171"/>
      <c r="I1478" s="171"/>
      <c r="J1478" s="9"/>
      <c r="K1478" s="547"/>
      <c r="L1478" s="440"/>
      <c r="M1478" s="440"/>
      <c r="N1478" s="440"/>
      <c r="O1478" s="440"/>
      <c r="P1478" s="172"/>
      <c r="Q1478" s="172"/>
      <c r="R1478" s="172"/>
      <c r="S1478" s="172"/>
      <c r="T1478" s="173"/>
      <c r="U1478" s="173"/>
      <c r="V1478" s="174"/>
      <c r="W1478" s="174"/>
      <c r="X1478" s="174"/>
      <c r="Y1478" s="174"/>
      <c r="Z1478" s="174"/>
      <c r="AA1478" s="174"/>
      <c r="AB1478" s="175"/>
      <c r="AC1478" s="175"/>
    </row>
    <row r="1479" spans="2:29" ht="14.1" customHeight="1">
      <c r="B1479" s="170"/>
      <c r="C1479" s="627"/>
      <c r="D1479" s="538"/>
      <c r="E1479" s="171"/>
      <c r="F1479" s="171"/>
      <c r="G1479" s="171"/>
      <c r="H1479" s="171"/>
      <c r="I1479" s="171"/>
      <c r="J1479" s="9"/>
      <c r="K1479" s="547"/>
      <c r="L1479" s="440"/>
      <c r="M1479" s="440"/>
      <c r="N1479" s="440"/>
      <c r="O1479" s="440"/>
      <c r="P1479" s="172"/>
      <c r="Q1479" s="172"/>
      <c r="R1479" s="172"/>
      <c r="S1479" s="172"/>
      <c r="T1479" s="173"/>
      <c r="U1479" s="173"/>
      <c r="V1479" s="174"/>
      <c r="W1479" s="174"/>
      <c r="X1479" s="174"/>
      <c r="Y1479" s="174"/>
      <c r="Z1479" s="174"/>
      <c r="AA1479" s="174"/>
      <c r="AB1479" s="175"/>
      <c r="AC1479" s="175"/>
    </row>
    <row r="1480" spans="2:29" ht="14.1" customHeight="1">
      <c r="B1480" s="170"/>
      <c r="C1480" s="627"/>
      <c r="D1480" s="538"/>
      <c r="E1480" s="171"/>
      <c r="F1480" s="171"/>
      <c r="G1480" s="171"/>
      <c r="H1480" s="171"/>
      <c r="I1480" s="171"/>
      <c r="J1480" s="9"/>
      <c r="K1480" s="547"/>
      <c r="L1480" s="440"/>
      <c r="M1480" s="440"/>
      <c r="N1480" s="440"/>
      <c r="O1480" s="440"/>
      <c r="P1480" s="172"/>
      <c r="Q1480" s="172"/>
      <c r="R1480" s="172"/>
      <c r="S1480" s="172"/>
      <c r="T1480" s="173"/>
      <c r="U1480" s="173"/>
      <c r="V1480" s="174"/>
      <c r="W1480" s="174"/>
      <c r="X1480" s="174"/>
      <c r="Y1480" s="174"/>
      <c r="Z1480" s="174"/>
      <c r="AA1480" s="174"/>
      <c r="AB1480" s="175"/>
      <c r="AC1480" s="175"/>
    </row>
    <row r="1481" spans="2:29" ht="14.1" customHeight="1">
      <c r="B1481" s="170"/>
      <c r="C1481" s="627"/>
      <c r="D1481" s="538"/>
      <c r="E1481" s="171"/>
      <c r="F1481" s="171"/>
      <c r="G1481" s="171"/>
      <c r="H1481" s="171"/>
      <c r="I1481" s="171"/>
      <c r="J1481" s="9"/>
      <c r="K1481" s="547"/>
      <c r="L1481" s="440"/>
      <c r="M1481" s="440"/>
      <c r="N1481" s="440"/>
      <c r="O1481" s="440"/>
      <c r="P1481" s="172"/>
      <c r="Q1481" s="172"/>
      <c r="R1481" s="172"/>
      <c r="S1481" s="172"/>
      <c r="T1481" s="173"/>
      <c r="U1481" s="173"/>
      <c r="V1481" s="174"/>
      <c r="W1481" s="174"/>
      <c r="X1481" s="174"/>
      <c r="Y1481" s="174"/>
      <c r="Z1481" s="174"/>
      <c r="AA1481" s="174"/>
      <c r="AB1481" s="175"/>
      <c r="AC1481" s="175"/>
    </row>
    <row r="1482" spans="2:29" ht="14.1" customHeight="1">
      <c r="B1482" s="170"/>
      <c r="C1482" s="627"/>
      <c r="D1482" s="538"/>
      <c r="E1482" s="171"/>
      <c r="F1482" s="171"/>
      <c r="G1482" s="171"/>
      <c r="H1482" s="171"/>
      <c r="I1482" s="171"/>
      <c r="J1482" s="9"/>
      <c r="K1482" s="547"/>
      <c r="L1482" s="440"/>
      <c r="M1482" s="440"/>
      <c r="N1482" s="440"/>
      <c r="O1482" s="440"/>
      <c r="P1482" s="172"/>
      <c r="Q1482" s="172"/>
      <c r="R1482" s="172"/>
      <c r="S1482" s="172"/>
      <c r="T1482" s="173"/>
      <c r="U1482" s="173"/>
      <c r="V1482" s="174"/>
      <c r="W1482" s="174"/>
      <c r="X1482" s="174"/>
      <c r="Y1482" s="174"/>
      <c r="Z1482" s="174"/>
      <c r="AA1482" s="174"/>
      <c r="AB1482" s="175"/>
      <c r="AC1482" s="175"/>
    </row>
    <row r="1483" spans="2:29" ht="14.1" customHeight="1">
      <c r="B1483" s="170"/>
      <c r="C1483" s="627"/>
      <c r="D1483" s="538"/>
      <c r="E1483" s="171"/>
      <c r="F1483" s="171"/>
      <c r="G1483" s="171"/>
      <c r="H1483" s="171"/>
      <c r="I1483" s="171"/>
      <c r="J1483" s="9"/>
      <c r="K1483" s="547"/>
      <c r="L1483" s="440"/>
      <c r="M1483" s="440"/>
      <c r="N1483" s="440"/>
      <c r="O1483" s="440"/>
      <c r="P1483" s="172"/>
      <c r="Q1483" s="172"/>
      <c r="R1483" s="172"/>
      <c r="S1483" s="172"/>
      <c r="T1483" s="173"/>
      <c r="U1483" s="173"/>
      <c r="V1483" s="174"/>
      <c r="W1483" s="174"/>
      <c r="X1483" s="174"/>
      <c r="Y1483" s="174"/>
      <c r="Z1483" s="174"/>
      <c r="AA1483" s="174"/>
      <c r="AB1483" s="175"/>
      <c r="AC1483" s="175"/>
    </row>
    <row r="1484" spans="2:29" ht="14.1" customHeight="1">
      <c r="B1484" s="170"/>
      <c r="C1484" s="627"/>
      <c r="D1484" s="538"/>
      <c r="E1484" s="171"/>
      <c r="F1484" s="171"/>
      <c r="G1484" s="171"/>
      <c r="H1484" s="171"/>
      <c r="I1484" s="171"/>
      <c r="J1484" s="9"/>
      <c r="K1484" s="547"/>
      <c r="L1484" s="440"/>
      <c r="M1484" s="440"/>
      <c r="N1484" s="440"/>
      <c r="O1484" s="440"/>
      <c r="P1484" s="172"/>
      <c r="Q1484" s="172"/>
      <c r="R1484" s="172"/>
      <c r="S1484" s="172"/>
      <c r="T1484" s="173"/>
      <c r="U1484" s="173"/>
      <c r="V1484" s="174"/>
      <c r="W1484" s="174"/>
      <c r="X1484" s="174"/>
      <c r="Y1484" s="174"/>
      <c r="Z1484" s="174"/>
      <c r="AA1484" s="174"/>
      <c r="AB1484" s="175"/>
      <c r="AC1484" s="175"/>
    </row>
    <row r="1485" spans="2:29" ht="14.1" customHeight="1">
      <c r="B1485" s="170"/>
      <c r="C1485" s="627"/>
      <c r="D1485" s="538"/>
      <c r="E1485" s="171"/>
      <c r="F1485" s="171"/>
      <c r="G1485" s="171"/>
      <c r="H1485" s="171"/>
      <c r="I1485" s="171"/>
      <c r="J1485" s="9"/>
      <c r="K1485" s="547"/>
      <c r="L1485" s="440"/>
      <c r="M1485" s="440"/>
      <c r="N1485" s="440"/>
      <c r="O1485" s="440"/>
      <c r="P1485" s="172"/>
      <c r="Q1485" s="172"/>
      <c r="R1485" s="172"/>
      <c r="S1485" s="172"/>
      <c r="T1485" s="173"/>
      <c r="U1485" s="173"/>
      <c r="V1485" s="174"/>
      <c r="W1485" s="174"/>
      <c r="X1485" s="174"/>
      <c r="Y1485" s="174"/>
      <c r="Z1485" s="174"/>
      <c r="AA1485" s="174"/>
      <c r="AB1485" s="175"/>
      <c r="AC1485" s="175"/>
    </row>
    <row r="1486" spans="2:29" ht="14.1" customHeight="1">
      <c r="B1486" s="170"/>
      <c r="C1486" s="627"/>
      <c r="D1486" s="538"/>
      <c r="E1486" s="171"/>
      <c r="F1486" s="171"/>
      <c r="G1486" s="171"/>
      <c r="H1486" s="171"/>
      <c r="I1486" s="171"/>
      <c r="J1486" s="9"/>
      <c r="K1486" s="547"/>
      <c r="L1486" s="440"/>
      <c r="M1486" s="440"/>
      <c r="N1486" s="440"/>
      <c r="O1486" s="440"/>
      <c r="P1486" s="172"/>
      <c r="Q1486" s="172"/>
      <c r="R1486" s="172"/>
      <c r="S1486" s="172"/>
      <c r="T1486" s="173"/>
      <c r="U1486" s="173"/>
      <c r="V1486" s="174"/>
      <c r="W1486" s="174"/>
      <c r="X1486" s="174"/>
      <c r="Y1486" s="174"/>
      <c r="Z1486" s="174"/>
      <c r="AA1486" s="174"/>
      <c r="AB1486" s="175"/>
      <c r="AC1486" s="175"/>
    </row>
    <row r="1487" spans="2:29" ht="14.1" customHeight="1">
      <c r="B1487" s="170"/>
      <c r="C1487" s="627"/>
      <c r="D1487" s="538"/>
      <c r="E1487" s="171"/>
      <c r="F1487" s="171"/>
      <c r="G1487" s="171"/>
      <c r="H1487" s="171"/>
      <c r="I1487" s="171"/>
      <c r="J1487" s="9"/>
      <c r="K1487" s="547"/>
      <c r="L1487" s="440"/>
      <c r="M1487" s="440"/>
      <c r="N1487" s="440"/>
      <c r="O1487" s="440"/>
      <c r="P1487" s="172"/>
      <c r="Q1487" s="172"/>
      <c r="R1487" s="172"/>
      <c r="S1487" s="172"/>
      <c r="T1487" s="173"/>
      <c r="U1487" s="173"/>
      <c r="V1487" s="174"/>
      <c r="W1487" s="174"/>
      <c r="X1487" s="174"/>
      <c r="Y1487" s="174"/>
      <c r="Z1487" s="174"/>
      <c r="AA1487" s="174"/>
      <c r="AB1487" s="175"/>
      <c r="AC1487" s="175"/>
    </row>
    <row r="1488" spans="2:29" ht="14.1" customHeight="1">
      <c r="B1488" s="170"/>
      <c r="C1488" s="627"/>
      <c r="D1488" s="538"/>
      <c r="E1488" s="171"/>
      <c r="F1488" s="171"/>
      <c r="G1488" s="171"/>
      <c r="H1488" s="171"/>
      <c r="I1488" s="171"/>
      <c r="J1488" s="9"/>
      <c r="K1488" s="547"/>
      <c r="L1488" s="440"/>
      <c r="M1488" s="440"/>
      <c r="N1488" s="440"/>
      <c r="O1488" s="440"/>
      <c r="P1488" s="172"/>
      <c r="Q1488" s="172"/>
      <c r="R1488" s="172"/>
      <c r="S1488" s="172"/>
      <c r="T1488" s="173"/>
      <c r="U1488" s="173"/>
      <c r="V1488" s="174"/>
      <c r="W1488" s="174"/>
      <c r="X1488" s="174"/>
      <c r="Y1488" s="174"/>
      <c r="Z1488" s="174"/>
      <c r="AA1488" s="174"/>
      <c r="AB1488" s="175"/>
      <c r="AC1488" s="175"/>
    </row>
    <row r="1489" spans="2:29" ht="14.1" customHeight="1">
      <c r="B1489" s="170"/>
      <c r="C1489" s="627"/>
      <c r="D1489" s="538"/>
      <c r="E1489" s="171"/>
      <c r="F1489" s="171"/>
      <c r="G1489" s="171"/>
      <c r="H1489" s="171"/>
      <c r="I1489" s="171"/>
      <c r="J1489" s="9"/>
      <c r="K1489" s="547"/>
      <c r="L1489" s="440"/>
      <c r="M1489" s="440"/>
      <c r="N1489" s="440"/>
      <c r="O1489" s="440"/>
      <c r="P1489" s="172"/>
      <c r="Q1489" s="172"/>
      <c r="R1489" s="172"/>
      <c r="S1489" s="172"/>
      <c r="T1489" s="173"/>
      <c r="U1489" s="173"/>
      <c r="V1489" s="174"/>
      <c r="W1489" s="174"/>
      <c r="X1489" s="174"/>
      <c r="Y1489" s="174"/>
      <c r="Z1489" s="174"/>
      <c r="AA1489" s="174"/>
      <c r="AB1489" s="175"/>
      <c r="AC1489" s="175"/>
    </row>
    <row r="1490" spans="2:29" ht="14.1" customHeight="1">
      <c r="B1490" s="170"/>
      <c r="C1490" s="627"/>
      <c r="D1490" s="538"/>
      <c r="E1490" s="171"/>
      <c r="F1490" s="171"/>
      <c r="G1490" s="171"/>
      <c r="H1490" s="171"/>
      <c r="I1490" s="171"/>
      <c r="J1490" s="9"/>
      <c r="K1490" s="547"/>
      <c r="L1490" s="440"/>
      <c r="M1490" s="440"/>
      <c r="N1490" s="440"/>
      <c r="O1490" s="440"/>
      <c r="P1490" s="172"/>
      <c r="Q1490" s="172"/>
      <c r="R1490" s="172"/>
      <c r="S1490" s="172"/>
      <c r="T1490" s="173"/>
      <c r="U1490" s="173"/>
      <c r="V1490" s="174"/>
      <c r="W1490" s="174"/>
      <c r="X1490" s="174"/>
      <c r="Y1490" s="174"/>
      <c r="Z1490" s="174"/>
      <c r="AA1490" s="174"/>
      <c r="AB1490" s="175"/>
      <c r="AC1490" s="175"/>
    </row>
    <row r="1491" spans="2:29" ht="14.1" customHeight="1">
      <c r="B1491" s="170"/>
      <c r="C1491" s="627"/>
      <c r="D1491" s="538"/>
      <c r="E1491" s="171"/>
      <c r="F1491" s="171"/>
      <c r="G1491" s="171"/>
      <c r="H1491" s="171"/>
      <c r="I1491" s="171"/>
      <c r="J1491" s="9"/>
      <c r="K1491" s="547"/>
      <c r="L1491" s="440"/>
      <c r="M1491" s="440"/>
      <c r="N1491" s="440"/>
      <c r="O1491" s="440"/>
      <c r="P1491" s="172"/>
      <c r="Q1491" s="172"/>
      <c r="R1491" s="172"/>
      <c r="S1491" s="172"/>
      <c r="T1491" s="173"/>
      <c r="U1491" s="173"/>
      <c r="V1491" s="174"/>
      <c r="W1491" s="174"/>
      <c r="X1491" s="174"/>
      <c r="Y1491" s="174"/>
      <c r="Z1491" s="174"/>
      <c r="AA1491" s="174"/>
      <c r="AB1491" s="175"/>
      <c r="AC1491" s="175"/>
    </row>
    <row r="1492" spans="2:29" ht="14.1" customHeight="1">
      <c r="B1492" s="170"/>
      <c r="C1492" s="627"/>
      <c r="D1492" s="538"/>
      <c r="E1492" s="171"/>
      <c r="F1492" s="171"/>
      <c r="G1492" s="171"/>
      <c r="H1492" s="171"/>
      <c r="I1492" s="171"/>
      <c r="J1492" s="9"/>
      <c r="K1492" s="547"/>
      <c r="L1492" s="440"/>
      <c r="M1492" s="440"/>
      <c r="N1492" s="440"/>
      <c r="O1492" s="440"/>
      <c r="P1492" s="172"/>
      <c r="Q1492" s="172"/>
      <c r="R1492" s="172"/>
      <c r="S1492" s="172"/>
      <c r="T1492" s="173"/>
      <c r="U1492" s="173"/>
      <c r="V1492" s="174"/>
      <c r="W1492" s="174"/>
      <c r="X1492" s="174"/>
      <c r="Y1492" s="174"/>
      <c r="Z1492" s="174"/>
      <c r="AA1492" s="174"/>
      <c r="AB1492" s="175"/>
      <c r="AC1492" s="175"/>
    </row>
    <row r="1493" spans="2:29" ht="14.1" customHeight="1">
      <c r="B1493" s="170"/>
      <c r="C1493" s="627"/>
      <c r="D1493" s="538"/>
      <c r="E1493" s="171"/>
      <c r="F1493" s="171"/>
      <c r="G1493" s="171"/>
      <c r="H1493" s="171"/>
      <c r="I1493" s="171"/>
      <c r="J1493" s="9"/>
      <c r="K1493" s="547"/>
      <c r="L1493" s="440"/>
      <c r="M1493" s="440"/>
      <c r="N1493" s="440"/>
      <c r="O1493" s="440"/>
      <c r="P1493" s="172"/>
      <c r="Q1493" s="172"/>
      <c r="R1493" s="172"/>
      <c r="S1493" s="172"/>
      <c r="T1493" s="173"/>
      <c r="U1493" s="173"/>
      <c r="V1493" s="174"/>
      <c r="W1493" s="174"/>
      <c r="X1493" s="174"/>
      <c r="Y1493" s="174"/>
      <c r="Z1493" s="174"/>
      <c r="AA1493" s="174"/>
      <c r="AB1493" s="175"/>
      <c r="AC1493" s="175"/>
    </row>
    <row r="1494" spans="2:29" ht="14.1" customHeight="1">
      <c r="B1494" s="170"/>
      <c r="C1494" s="627"/>
      <c r="D1494" s="538"/>
      <c r="E1494" s="171"/>
      <c r="F1494" s="171"/>
      <c r="G1494" s="171"/>
      <c r="H1494" s="171"/>
      <c r="I1494" s="171"/>
      <c r="J1494" s="9"/>
      <c r="K1494" s="547"/>
      <c r="L1494" s="440"/>
      <c r="M1494" s="440"/>
      <c r="N1494" s="440"/>
      <c r="O1494" s="440"/>
      <c r="P1494" s="172"/>
      <c r="Q1494" s="172"/>
      <c r="R1494" s="172"/>
      <c r="S1494" s="172"/>
      <c r="T1494" s="173"/>
      <c r="U1494" s="173"/>
      <c r="V1494" s="174"/>
      <c r="W1494" s="174"/>
      <c r="X1494" s="174"/>
      <c r="Y1494" s="174"/>
      <c r="Z1494" s="174"/>
      <c r="AA1494" s="174"/>
      <c r="AB1494" s="175"/>
      <c r="AC1494" s="175"/>
    </row>
    <row r="1495" spans="2:29" ht="14.1" customHeight="1">
      <c r="B1495" s="170"/>
      <c r="C1495" s="627"/>
      <c r="D1495" s="538"/>
      <c r="E1495" s="171"/>
      <c r="F1495" s="171"/>
      <c r="G1495" s="171"/>
      <c r="H1495" s="171"/>
      <c r="I1495" s="171"/>
      <c r="J1495" s="9"/>
      <c r="K1495" s="547"/>
      <c r="L1495" s="440"/>
      <c r="M1495" s="440"/>
      <c r="N1495" s="440"/>
      <c r="O1495" s="440"/>
      <c r="P1495" s="172"/>
      <c r="Q1495" s="172"/>
      <c r="R1495" s="172"/>
      <c r="S1495" s="172"/>
      <c r="T1495" s="173"/>
      <c r="U1495" s="173"/>
      <c r="V1495" s="174"/>
      <c r="W1495" s="174"/>
      <c r="X1495" s="174"/>
      <c r="Y1495" s="174"/>
      <c r="Z1495" s="174"/>
      <c r="AA1495" s="174"/>
      <c r="AB1495" s="175"/>
      <c r="AC1495" s="175"/>
    </row>
    <row r="1496" spans="2:29" ht="14.1" customHeight="1">
      <c r="B1496" s="170"/>
      <c r="C1496" s="627"/>
      <c r="D1496" s="538"/>
      <c r="E1496" s="171"/>
      <c r="F1496" s="171"/>
      <c r="G1496" s="171"/>
      <c r="H1496" s="171"/>
      <c r="I1496" s="171"/>
      <c r="J1496" s="9"/>
      <c r="K1496" s="547"/>
      <c r="L1496" s="440"/>
      <c r="M1496" s="440"/>
      <c r="N1496" s="440"/>
      <c r="O1496" s="440"/>
      <c r="P1496" s="172"/>
      <c r="Q1496" s="172"/>
      <c r="R1496" s="172"/>
      <c r="S1496" s="172"/>
      <c r="T1496" s="173"/>
      <c r="U1496" s="173"/>
      <c r="V1496" s="174"/>
      <c r="W1496" s="174"/>
      <c r="X1496" s="174"/>
      <c r="Y1496" s="174"/>
      <c r="Z1496" s="174"/>
      <c r="AA1496" s="174"/>
      <c r="AB1496" s="175"/>
      <c r="AC1496" s="175"/>
    </row>
    <row r="1497" spans="2:29" ht="14.1" customHeight="1">
      <c r="B1497" s="170"/>
      <c r="C1497" s="627"/>
      <c r="D1497" s="538"/>
      <c r="E1497" s="171"/>
      <c r="F1497" s="171"/>
      <c r="G1497" s="171"/>
      <c r="H1497" s="171"/>
      <c r="I1497" s="171"/>
      <c r="J1497" s="9"/>
      <c r="K1497" s="547"/>
      <c r="L1497" s="440"/>
      <c r="M1497" s="440"/>
      <c r="N1497" s="440"/>
      <c r="O1497" s="440"/>
      <c r="P1497" s="172"/>
      <c r="Q1497" s="172"/>
      <c r="R1497" s="172"/>
      <c r="S1497" s="172"/>
      <c r="T1497" s="173"/>
      <c r="U1497" s="173"/>
      <c r="V1497" s="174"/>
      <c r="W1497" s="174"/>
      <c r="X1497" s="174"/>
      <c r="Y1497" s="174"/>
      <c r="Z1497" s="174"/>
      <c r="AA1497" s="174"/>
      <c r="AB1497" s="175"/>
      <c r="AC1497" s="175"/>
    </row>
    <row r="1498" spans="2:29" ht="14.1" customHeight="1">
      <c r="B1498" s="170"/>
      <c r="C1498" s="627"/>
      <c r="D1498" s="538"/>
      <c r="E1498" s="171"/>
      <c r="F1498" s="171"/>
      <c r="G1498" s="171"/>
      <c r="H1498" s="171"/>
      <c r="I1498" s="171"/>
      <c r="J1498" s="9"/>
      <c r="K1498" s="547"/>
      <c r="L1498" s="440"/>
      <c r="M1498" s="440"/>
      <c r="N1498" s="440"/>
      <c r="O1498" s="440"/>
      <c r="P1498" s="172"/>
      <c r="Q1498" s="172"/>
      <c r="R1498" s="172"/>
      <c r="S1498" s="172"/>
      <c r="T1498" s="173"/>
      <c r="U1498" s="173"/>
      <c r="V1498" s="174"/>
      <c r="W1498" s="174"/>
      <c r="X1498" s="174"/>
      <c r="Y1498" s="174"/>
      <c r="Z1498" s="174"/>
      <c r="AA1498" s="174"/>
      <c r="AB1498" s="175"/>
      <c r="AC1498" s="175"/>
    </row>
    <row r="1499" spans="2:29" ht="14.1" customHeight="1">
      <c r="B1499" s="170"/>
      <c r="C1499" s="627"/>
      <c r="D1499" s="538"/>
      <c r="E1499" s="171"/>
      <c r="F1499" s="171"/>
      <c r="G1499" s="171"/>
      <c r="H1499" s="171"/>
      <c r="I1499" s="171"/>
      <c r="J1499" s="9"/>
      <c r="K1499" s="547"/>
      <c r="L1499" s="440"/>
      <c r="M1499" s="440"/>
      <c r="N1499" s="440"/>
      <c r="O1499" s="440"/>
      <c r="P1499" s="172"/>
      <c r="Q1499" s="172"/>
      <c r="R1499" s="172"/>
      <c r="S1499" s="172"/>
      <c r="T1499" s="173"/>
      <c r="U1499" s="173"/>
      <c r="V1499" s="174"/>
      <c r="W1499" s="174"/>
      <c r="X1499" s="174"/>
      <c r="Y1499" s="174"/>
      <c r="Z1499" s="174"/>
      <c r="AA1499" s="174"/>
      <c r="AB1499" s="175"/>
      <c r="AC1499" s="175"/>
    </row>
    <row r="1500" spans="2:29" ht="14.1" customHeight="1">
      <c r="B1500" s="170"/>
      <c r="C1500" s="627"/>
      <c r="D1500" s="538"/>
      <c r="E1500" s="171"/>
      <c r="F1500" s="171"/>
      <c r="G1500" s="171"/>
      <c r="H1500" s="171"/>
      <c r="I1500" s="171"/>
      <c r="J1500" s="9"/>
      <c r="K1500" s="547"/>
      <c r="L1500" s="440"/>
      <c r="M1500" s="440"/>
      <c r="N1500" s="440"/>
      <c r="O1500" s="440"/>
      <c r="P1500" s="172"/>
      <c r="Q1500" s="172"/>
      <c r="R1500" s="172"/>
      <c r="S1500" s="172"/>
      <c r="T1500" s="173"/>
      <c r="U1500" s="173"/>
      <c r="V1500" s="174"/>
      <c r="W1500" s="174"/>
      <c r="X1500" s="174"/>
      <c r="Y1500" s="174"/>
      <c r="Z1500" s="174"/>
      <c r="AA1500" s="174"/>
      <c r="AB1500" s="175"/>
      <c r="AC1500" s="175"/>
    </row>
    <row r="1501" spans="2:29" ht="14.1" customHeight="1">
      <c r="B1501" s="170"/>
      <c r="C1501" s="627"/>
      <c r="D1501" s="538"/>
      <c r="E1501" s="171"/>
      <c r="F1501" s="171"/>
      <c r="G1501" s="171"/>
      <c r="H1501" s="171"/>
      <c r="I1501" s="171"/>
      <c r="J1501" s="9"/>
      <c r="K1501" s="547"/>
      <c r="L1501" s="440"/>
      <c r="M1501" s="440"/>
      <c r="N1501" s="440"/>
      <c r="O1501" s="440"/>
      <c r="P1501" s="172"/>
      <c r="Q1501" s="172"/>
      <c r="R1501" s="172"/>
      <c r="S1501" s="172"/>
      <c r="T1501" s="173"/>
      <c r="U1501" s="173"/>
      <c r="V1501" s="174"/>
      <c r="W1501" s="174"/>
      <c r="X1501" s="174"/>
      <c r="Y1501" s="174"/>
      <c r="Z1501" s="174"/>
      <c r="AA1501" s="174"/>
      <c r="AB1501" s="175"/>
      <c r="AC1501" s="175"/>
    </row>
    <row r="1502" spans="2:29" ht="14.1" customHeight="1">
      <c r="B1502" s="170"/>
      <c r="C1502" s="627"/>
      <c r="D1502" s="538"/>
      <c r="E1502" s="171"/>
      <c r="F1502" s="171"/>
      <c r="G1502" s="171"/>
      <c r="H1502" s="171"/>
      <c r="I1502" s="171"/>
      <c r="J1502" s="9"/>
      <c r="K1502" s="547"/>
      <c r="L1502" s="440"/>
      <c r="M1502" s="440"/>
      <c r="N1502" s="440"/>
      <c r="O1502" s="440"/>
      <c r="P1502" s="172"/>
      <c r="Q1502" s="172"/>
      <c r="R1502" s="172"/>
      <c r="S1502" s="172"/>
      <c r="T1502" s="173"/>
      <c r="U1502" s="173"/>
      <c r="V1502" s="174"/>
      <c r="W1502" s="174"/>
      <c r="X1502" s="174"/>
      <c r="Y1502" s="174"/>
      <c r="Z1502" s="174"/>
      <c r="AA1502" s="174"/>
      <c r="AB1502" s="175"/>
      <c r="AC1502" s="175"/>
    </row>
    <row r="1503" spans="2:29" ht="14.1" customHeight="1">
      <c r="B1503" s="170"/>
      <c r="C1503" s="627"/>
      <c r="D1503" s="538"/>
      <c r="E1503" s="171"/>
      <c r="F1503" s="171"/>
      <c r="G1503" s="171"/>
      <c r="H1503" s="171"/>
      <c r="I1503" s="171"/>
      <c r="J1503" s="9"/>
      <c r="K1503" s="547"/>
      <c r="L1503" s="440"/>
      <c r="M1503" s="440"/>
      <c r="N1503" s="440"/>
      <c r="O1503" s="440"/>
      <c r="P1503" s="172"/>
      <c r="Q1503" s="172"/>
      <c r="R1503" s="172"/>
      <c r="S1503" s="172"/>
      <c r="T1503" s="173"/>
      <c r="U1503" s="173"/>
      <c r="V1503" s="174"/>
      <c r="W1503" s="174"/>
      <c r="X1503" s="174"/>
      <c r="Y1503" s="174"/>
      <c r="Z1503" s="174"/>
      <c r="AA1503" s="174"/>
      <c r="AB1503" s="175"/>
      <c r="AC1503" s="175"/>
    </row>
    <row r="1504" spans="2:29" ht="14.1" customHeight="1">
      <c r="B1504" s="170"/>
      <c r="C1504" s="627"/>
      <c r="D1504" s="538"/>
      <c r="E1504" s="171"/>
      <c r="F1504" s="171"/>
      <c r="G1504" s="171"/>
      <c r="H1504" s="171"/>
      <c r="I1504" s="171"/>
      <c r="J1504" s="9"/>
      <c r="K1504" s="547"/>
      <c r="L1504" s="440"/>
      <c r="M1504" s="440"/>
      <c r="N1504" s="440"/>
      <c r="O1504" s="440"/>
      <c r="P1504" s="172"/>
      <c r="Q1504" s="172"/>
      <c r="R1504" s="172"/>
      <c r="S1504" s="172"/>
      <c r="T1504" s="173"/>
      <c r="U1504" s="173"/>
      <c r="V1504" s="174"/>
      <c r="W1504" s="174"/>
      <c r="X1504" s="174"/>
      <c r="Y1504" s="174"/>
      <c r="Z1504" s="174"/>
      <c r="AA1504" s="174"/>
      <c r="AB1504" s="175"/>
      <c r="AC1504" s="175"/>
    </row>
    <row r="1505" spans="2:29" ht="14.1" customHeight="1">
      <c r="B1505" s="170"/>
      <c r="C1505" s="627"/>
      <c r="D1505" s="538"/>
      <c r="E1505" s="171"/>
      <c r="F1505" s="171"/>
      <c r="G1505" s="171"/>
      <c r="H1505" s="171"/>
      <c r="I1505" s="171"/>
      <c r="J1505" s="9"/>
      <c r="K1505" s="547"/>
      <c r="L1505" s="440"/>
      <c r="M1505" s="440"/>
      <c r="N1505" s="440"/>
      <c r="O1505" s="440"/>
      <c r="P1505" s="172"/>
      <c r="Q1505" s="172"/>
      <c r="R1505" s="172"/>
      <c r="S1505" s="172"/>
      <c r="T1505" s="173"/>
      <c r="U1505" s="173"/>
      <c r="V1505" s="174"/>
      <c r="W1505" s="174"/>
      <c r="X1505" s="174"/>
      <c r="Y1505" s="174"/>
      <c r="Z1505" s="174"/>
      <c r="AA1505" s="174"/>
      <c r="AB1505" s="175"/>
      <c r="AC1505" s="175"/>
    </row>
    <row r="1506" spans="2:29" ht="14.1" customHeight="1">
      <c r="B1506" s="170"/>
      <c r="C1506" s="627"/>
      <c r="D1506" s="538"/>
      <c r="E1506" s="171"/>
      <c r="F1506" s="171"/>
      <c r="G1506" s="171"/>
      <c r="H1506" s="171"/>
      <c r="I1506" s="171"/>
      <c r="J1506" s="9"/>
      <c r="K1506" s="547"/>
      <c r="L1506" s="440"/>
      <c r="M1506" s="440"/>
      <c r="N1506" s="440"/>
      <c r="O1506" s="440"/>
      <c r="P1506" s="172"/>
      <c r="Q1506" s="172"/>
      <c r="R1506" s="172"/>
      <c r="S1506" s="172"/>
      <c r="T1506" s="173"/>
      <c r="U1506" s="173"/>
      <c r="V1506" s="174"/>
      <c r="W1506" s="174"/>
      <c r="X1506" s="174"/>
      <c r="Y1506" s="174"/>
      <c r="Z1506" s="174"/>
      <c r="AA1506" s="174"/>
      <c r="AB1506" s="175"/>
      <c r="AC1506" s="175"/>
    </row>
    <row r="1507" spans="2:29" ht="14.1" customHeight="1">
      <c r="B1507" s="170"/>
      <c r="C1507" s="627"/>
      <c r="D1507" s="538"/>
      <c r="E1507" s="171"/>
      <c r="F1507" s="171"/>
      <c r="G1507" s="171"/>
      <c r="H1507" s="171"/>
      <c r="I1507" s="171"/>
      <c r="J1507" s="9"/>
      <c r="K1507" s="547"/>
      <c r="L1507" s="440"/>
      <c r="M1507" s="440"/>
      <c r="N1507" s="440"/>
      <c r="O1507" s="440"/>
      <c r="P1507" s="172"/>
      <c r="Q1507" s="172"/>
      <c r="R1507" s="172"/>
      <c r="S1507" s="172"/>
      <c r="T1507" s="173"/>
      <c r="U1507" s="173"/>
      <c r="V1507" s="174"/>
      <c r="W1507" s="174"/>
      <c r="X1507" s="174"/>
      <c r="Y1507" s="174"/>
      <c r="Z1507" s="174"/>
      <c r="AA1507" s="174"/>
      <c r="AB1507" s="175"/>
      <c r="AC1507" s="175"/>
    </row>
    <row r="1508" spans="2:29" ht="14.1" customHeight="1">
      <c r="B1508" s="170"/>
      <c r="C1508" s="627"/>
      <c r="D1508" s="538"/>
      <c r="E1508" s="171"/>
      <c r="F1508" s="171"/>
      <c r="G1508" s="171"/>
      <c r="H1508" s="171"/>
      <c r="I1508" s="171"/>
      <c r="J1508" s="9"/>
      <c r="K1508" s="547"/>
      <c r="L1508" s="440"/>
      <c r="M1508" s="440"/>
      <c r="N1508" s="440"/>
      <c r="O1508" s="440"/>
      <c r="P1508" s="172"/>
      <c r="Q1508" s="172"/>
      <c r="R1508" s="172"/>
      <c r="S1508" s="172"/>
      <c r="T1508" s="173"/>
      <c r="U1508" s="173"/>
      <c r="V1508" s="174"/>
      <c r="W1508" s="174"/>
      <c r="X1508" s="174"/>
      <c r="Y1508" s="174"/>
      <c r="Z1508" s="174"/>
      <c r="AA1508" s="174"/>
      <c r="AB1508" s="175"/>
      <c r="AC1508" s="175"/>
    </row>
    <row r="1509" spans="2:29" ht="14.1" customHeight="1">
      <c r="B1509" s="170"/>
      <c r="C1509" s="627"/>
      <c r="D1509" s="538"/>
      <c r="E1509" s="171"/>
      <c r="F1509" s="171"/>
      <c r="G1509" s="171"/>
      <c r="H1509" s="171"/>
      <c r="I1509" s="171"/>
      <c r="J1509" s="9"/>
      <c r="K1509" s="547"/>
      <c r="L1509" s="440"/>
      <c r="M1509" s="440"/>
      <c r="N1509" s="440"/>
      <c r="O1509" s="440"/>
      <c r="P1509" s="172"/>
      <c r="Q1509" s="172"/>
      <c r="R1509" s="172"/>
      <c r="S1509" s="172"/>
      <c r="T1509" s="173"/>
      <c r="U1509" s="173"/>
      <c r="V1509" s="174"/>
      <c r="W1509" s="174"/>
      <c r="X1509" s="174"/>
      <c r="Y1509" s="174"/>
      <c r="Z1509" s="174"/>
      <c r="AA1509" s="174"/>
      <c r="AB1509" s="175"/>
      <c r="AC1509" s="175"/>
    </row>
    <row r="1510" spans="2:29" ht="14.1" customHeight="1">
      <c r="B1510" s="170"/>
      <c r="C1510" s="627"/>
      <c r="D1510" s="538"/>
      <c r="E1510" s="171"/>
      <c r="F1510" s="171"/>
      <c r="G1510" s="171"/>
      <c r="H1510" s="171"/>
      <c r="I1510" s="171"/>
      <c r="J1510" s="9"/>
      <c r="K1510" s="547"/>
      <c r="L1510" s="440"/>
      <c r="M1510" s="440"/>
      <c r="N1510" s="440"/>
      <c r="O1510" s="440"/>
      <c r="P1510" s="172"/>
      <c r="Q1510" s="172"/>
      <c r="R1510" s="172"/>
      <c r="S1510" s="172"/>
      <c r="T1510" s="173"/>
      <c r="U1510" s="173"/>
      <c r="V1510" s="174"/>
      <c r="W1510" s="174"/>
      <c r="X1510" s="174"/>
      <c r="Y1510" s="174"/>
      <c r="Z1510" s="174"/>
      <c r="AA1510" s="174"/>
      <c r="AB1510" s="175"/>
      <c r="AC1510" s="175"/>
    </row>
    <row r="1511" spans="2:29" ht="14.1" customHeight="1">
      <c r="B1511" s="170"/>
      <c r="C1511" s="627"/>
      <c r="D1511" s="538"/>
      <c r="E1511" s="171"/>
      <c r="F1511" s="171"/>
      <c r="G1511" s="171"/>
      <c r="H1511" s="171"/>
      <c r="I1511" s="171"/>
      <c r="J1511" s="9"/>
      <c r="K1511" s="547"/>
      <c r="L1511" s="440"/>
      <c r="M1511" s="440"/>
      <c r="N1511" s="440"/>
      <c r="O1511" s="440"/>
      <c r="P1511" s="172"/>
      <c r="Q1511" s="172"/>
      <c r="R1511" s="172"/>
      <c r="S1511" s="172"/>
      <c r="T1511" s="173"/>
      <c r="U1511" s="173"/>
      <c r="V1511" s="174"/>
      <c r="W1511" s="174"/>
      <c r="X1511" s="174"/>
      <c r="Y1511" s="174"/>
      <c r="Z1511" s="174"/>
      <c r="AA1511" s="174"/>
      <c r="AB1511" s="175"/>
      <c r="AC1511" s="175"/>
    </row>
    <row r="1512" spans="2:29" ht="14.1" customHeight="1">
      <c r="B1512" s="170"/>
      <c r="C1512" s="627"/>
      <c r="D1512" s="538"/>
      <c r="E1512" s="171"/>
      <c r="F1512" s="171"/>
      <c r="G1512" s="171"/>
      <c r="H1512" s="171"/>
      <c r="I1512" s="171"/>
      <c r="J1512" s="9"/>
      <c r="K1512" s="547"/>
      <c r="L1512" s="440"/>
      <c r="M1512" s="440"/>
      <c r="N1512" s="440"/>
      <c r="O1512" s="440"/>
      <c r="P1512" s="172"/>
      <c r="Q1512" s="172"/>
      <c r="R1512" s="172"/>
      <c r="S1512" s="172"/>
      <c r="T1512" s="173"/>
      <c r="U1512" s="173"/>
      <c r="V1512" s="174"/>
      <c r="W1512" s="174"/>
      <c r="X1512" s="174"/>
      <c r="Y1512" s="174"/>
      <c r="Z1512" s="174"/>
      <c r="AA1512" s="174"/>
      <c r="AB1512" s="175"/>
      <c r="AC1512" s="175"/>
    </row>
    <row r="1513" spans="2:29" ht="14.1" customHeight="1">
      <c r="B1513" s="170"/>
      <c r="C1513" s="627"/>
      <c r="D1513" s="538"/>
      <c r="E1513" s="171"/>
      <c r="F1513" s="171"/>
      <c r="G1513" s="171"/>
      <c r="H1513" s="171"/>
      <c r="I1513" s="171"/>
      <c r="J1513" s="9"/>
      <c r="K1513" s="547"/>
      <c r="L1513" s="440"/>
      <c r="M1513" s="440"/>
      <c r="N1513" s="440"/>
      <c r="O1513" s="440"/>
      <c r="P1513" s="172"/>
      <c r="Q1513" s="172"/>
      <c r="R1513" s="172"/>
      <c r="S1513" s="172"/>
      <c r="T1513" s="173"/>
      <c r="U1513" s="173"/>
      <c r="V1513" s="174"/>
      <c r="W1513" s="174"/>
      <c r="X1513" s="174"/>
      <c r="Y1513" s="174"/>
      <c r="Z1513" s="174"/>
      <c r="AA1513" s="174"/>
      <c r="AB1513" s="175"/>
      <c r="AC1513" s="175"/>
    </row>
    <row r="1514" spans="2:29" ht="14.1" customHeight="1">
      <c r="B1514" s="170"/>
      <c r="C1514" s="627"/>
      <c r="D1514" s="538"/>
      <c r="E1514" s="171"/>
      <c r="F1514" s="171"/>
      <c r="G1514" s="171"/>
      <c r="H1514" s="171"/>
      <c r="I1514" s="171"/>
      <c r="J1514" s="9"/>
      <c r="K1514" s="547"/>
      <c r="L1514" s="440"/>
      <c r="M1514" s="440"/>
      <c r="N1514" s="440"/>
      <c r="O1514" s="440"/>
      <c r="P1514" s="172"/>
      <c r="Q1514" s="172"/>
      <c r="R1514" s="172"/>
      <c r="S1514" s="172"/>
      <c r="T1514" s="173"/>
      <c r="U1514" s="173"/>
      <c r="V1514" s="174"/>
      <c r="W1514" s="174"/>
      <c r="X1514" s="174"/>
      <c r="Y1514" s="174"/>
      <c r="Z1514" s="174"/>
      <c r="AA1514" s="174"/>
      <c r="AB1514" s="175"/>
      <c r="AC1514" s="175"/>
    </row>
    <row r="1515" spans="2:29" ht="14.1" customHeight="1">
      <c r="B1515" s="170"/>
      <c r="C1515" s="627"/>
      <c r="D1515" s="538"/>
      <c r="E1515" s="171"/>
      <c r="F1515" s="171"/>
      <c r="G1515" s="171"/>
      <c r="H1515" s="171"/>
      <c r="I1515" s="171"/>
      <c r="J1515" s="9"/>
      <c r="K1515" s="547"/>
      <c r="L1515" s="440"/>
      <c r="M1515" s="440"/>
      <c r="N1515" s="440"/>
      <c r="O1515" s="440"/>
      <c r="P1515" s="172"/>
      <c r="Q1515" s="172"/>
      <c r="R1515" s="172"/>
      <c r="S1515" s="172"/>
      <c r="T1515" s="173"/>
      <c r="U1515" s="173"/>
      <c r="V1515" s="174"/>
      <c r="W1515" s="174"/>
      <c r="X1515" s="174"/>
      <c r="Y1515" s="174"/>
      <c r="Z1515" s="174"/>
      <c r="AA1515" s="174"/>
      <c r="AB1515" s="175"/>
      <c r="AC1515" s="175"/>
    </row>
    <row r="1516" spans="2:29" ht="14.1" customHeight="1">
      <c r="B1516" s="170"/>
      <c r="C1516" s="627"/>
      <c r="D1516" s="538"/>
      <c r="E1516" s="171"/>
      <c r="F1516" s="171"/>
      <c r="G1516" s="171"/>
      <c r="H1516" s="171"/>
      <c r="I1516" s="171"/>
      <c r="J1516" s="9"/>
      <c r="K1516" s="547"/>
      <c r="L1516" s="440"/>
      <c r="M1516" s="440"/>
      <c r="N1516" s="440"/>
      <c r="O1516" s="440"/>
      <c r="P1516" s="172"/>
      <c r="Q1516" s="172"/>
      <c r="R1516" s="172"/>
      <c r="S1516" s="172"/>
      <c r="T1516" s="173"/>
      <c r="U1516" s="173"/>
      <c r="V1516" s="174"/>
      <c r="W1516" s="174"/>
      <c r="X1516" s="174"/>
      <c r="Y1516" s="174"/>
      <c r="Z1516" s="174"/>
      <c r="AA1516" s="174"/>
      <c r="AB1516" s="175"/>
      <c r="AC1516" s="175"/>
    </row>
    <row r="1517" spans="2:29" ht="14.1" customHeight="1">
      <c r="B1517" s="170"/>
      <c r="C1517" s="627"/>
      <c r="D1517" s="538"/>
      <c r="E1517" s="171"/>
      <c r="F1517" s="171"/>
      <c r="G1517" s="171"/>
      <c r="H1517" s="171"/>
      <c r="I1517" s="171"/>
      <c r="J1517" s="9"/>
      <c r="K1517" s="547"/>
      <c r="L1517" s="440"/>
      <c r="M1517" s="440"/>
      <c r="N1517" s="440"/>
      <c r="O1517" s="440"/>
      <c r="P1517" s="172"/>
      <c r="Q1517" s="172"/>
      <c r="R1517" s="172"/>
      <c r="S1517" s="172"/>
      <c r="T1517" s="173"/>
      <c r="U1517" s="173"/>
      <c r="V1517" s="174"/>
      <c r="W1517" s="174"/>
      <c r="X1517" s="174"/>
      <c r="Y1517" s="174"/>
      <c r="Z1517" s="174"/>
      <c r="AA1517" s="174"/>
      <c r="AB1517" s="175"/>
      <c r="AC1517" s="175"/>
    </row>
    <row r="1518" spans="2:29" ht="14.1" customHeight="1">
      <c r="B1518" s="170"/>
      <c r="C1518" s="627"/>
      <c r="D1518" s="538"/>
      <c r="E1518" s="171"/>
      <c r="F1518" s="171"/>
      <c r="G1518" s="171"/>
      <c r="H1518" s="171"/>
      <c r="I1518" s="171"/>
      <c r="J1518" s="9"/>
      <c r="K1518" s="547"/>
      <c r="L1518" s="440"/>
      <c r="M1518" s="440"/>
      <c r="N1518" s="440"/>
      <c r="O1518" s="440"/>
      <c r="P1518" s="172"/>
      <c r="Q1518" s="172"/>
      <c r="R1518" s="172"/>
      <c r="S1518" s="172"/>
      <c r="T1518" s="173"/>
      <c r="U1518" s="173"/>
      <c r="V1518" s="174"/>
      <c r="W1518" s="174"/>
      <c r="X1518" s="174"/>
      <c r="Y1518" s="174"/>
      <c r="Z1518" s="174"/>
      <c r="AA1518" s="174"/>
      <c r="AB1518" s="175"/>
      <c r="AC1518" s="175"/>
    </row>
    <row r="1519" spans="2:29" ht="14.1" customHeight="1">
      <c r="B1519" s="170"/>
      <c r="C1519" s="627"/>
      <c r="D1519" s="538"/>
      <c r="E1519" s="171"/>
      <c r="F1519" s="171"/>
      <c r="G1519" s="171"/>
      <c r="H1519" s="171"/>
      <c r="I1519" s="171"/>
      <c r="J1519" s="9"/>
      <c r="K1519" s="547"/>
      <c r="L1519" s="440"/>
      <c r="M1519" s="440"/>
      <c r="N1519" s="440"/>
      <c r="O1519" s="440"/>
      <c r="P1519" s="172"/>
      <c r="Q1519" s="172"/>
      <c r="R1519" s="172"/>
      <c r="S1519" s="172"/>
      <c r="T1519" s="173"/>
      <c r="U1519" s="173"/>
      <c r="V1519" s="174"/>
      <c r="W1519" s="174"/>
      <c r="X1519" s="174"/>
      <c r="Y1519" s="174"/>
      <c r="Z1519" s="174"/>
      <c r="AA1519" s="174"/>
      <c r="AB1519" s="175"/>
      <c r="AC1519" s="175"/>
    </row>
    <row r="1520" spans="2:29" ht="14.1" customHeight="1">
      <c r="B1520" s="170"/>
      <c r="C1520" s="627"/>
      <c r="D1520" s="538"/>
      <c r="E1520" s="171"/>
      <c r="F1520" s="171"/>
      <c r="G1520" s="171"/>
      <c r="H1520" s="171"/>
      <c r="I1520" s="171"/>
      <c r="J1520" s="9"/>
      <c r="K1520" s="547"/>
      <c r="L1520" s="440"/>
      <c r="M1520" s="440"/>
      <c r="N1520" s="440"/>
      <c r="O1520" s="440"/>
      <c r="P1520" s="172"/>
      <c r="Q1520" s="172"/>
      <c r="R1520" s="172"/>
      <c r="S1520" s="172"/>
      <c r="T1520" s="173"/>
      <c r="U1520" s="173"/>
      <c r="V1520" s="174"/>
      <c r="W1520" s="174"/>
      <c r="X1520" s="174"/>
      <c r="Y1520" s="174"/>
      <c r="Z1520" s="174"/>
      <c r="AA1520" s="174"/>
      <c r="AB1520" s="175"/>
      <c r="AC1520" s="175"/>
    </row>
    <row r="1521" spans="2:29" ht="14.1" customHeight="1">
      <c r="B1521" s="170"/>
      <c r="C1521" s="627"/>
      <c r="D1521" s="538"/>
      <c r="E1521" s="171"/>
      <c r="F1521" s="171"/>
      <c r="G1521" s="171"/>
      <c r="H1521" s="171"/>
      <c r="I1521" s="171"/>
      <c r="J1521" s="9"/>
      <c r="K1521" s="547"/>
      <c r="L1521" s="440"/>
      <c r="M1521" s="440"/>
      <c r="N1521" s="440"/>
      <c r="O1521" s="440"/>
      <c r="P1521" s="172"/>
      <c r="Q1521" s="172"/>
      <c r="R1521" s="172"/>
      <c r="S1521" s="172"/>
      <c r="T1521" s="173"/>
      <c r="U1521" s="173"/>
      <c r="V1521" s="174"/>
      <c r="W1521" s="174"/>
      <c r="X1521" s="174"/>
      <c r="Y1521" s="174"/>
      <c r="Z1521" s="174"/>
      <c r="AA1521" s="174"/>
      <c r="AB1521" s="175"/>
      <c r="AC1521" s="175"/>
    </row>
    <row r="1522" spans="2:29" ht="14.1" customHeight="1">
      <c r="B1522" s="170"/>
      <c r="C1522" s="627"/>
      <c r="D1522" s="538"/>
      <c r="E1522" s="171"/>
      <c r="F1522" s="171"/>
      <c r="G1522" s="171"/>
      <c r="H1522" s="171"/>
      <c r="I1522" s="171"/>
      <c r="J1522" s="9"/>
      <c r="K1522" s="547"/>
      <c r="L1522" s="440"/>
      <c r="M1522" s="440"/>
      <c r="N1522" s="440"/>
      <c r="O1522" s="440"/>
      <c r="P1522" s="172"/>
      <c r="Q1522" s="172"/>
      <c r="R1522" s="172"/>
      <c r="S1522" s="172"/>
      <c r="T1522" s="173"/>
      <c r="U1522" s="173"/>
      <c r="V1522" s="174"/>
      <c r="W1522" s="174"/>
      <c r="X1522" s="174"/>
      <c r="Y1522" s="174"/>
      <c r="Z1522" s="174"/>
      <c r="AA1522" s="174"/>
      <c r="AB1522" s="175"/>
      <c r="AC1522" s="175"/>
    </row>
    <row r="1523" spans="2:29" ht="14.1" customHeight="1">
      <c r="B1523" s="170"/>
      <c r="C1523" s="627"/>
      <c r="D1523" s="538"/>
      <c r="E1523" s="171"/>
      <c r="F1523" s="171"/>
      <c r="G1523" s="171"/>
      <c r="H1523" s="171"/>
      <c r="I1523" s="171"/>
      <c r="J1523" s="9"/>
      <c r="K1523" s="547"/>
      <c r="L1523" s="440"/>
      <c r="M1523" s="440"/>
      <c r="N1523" s="440"/>
      <c r="O1523" s="440"/>
      <c r="P1523" s="172"/>
      <c r="Q1523" s="172"/>
      <c r="R1523" s="172"/>
      <c r="S1523" s="172"/>
      <c r="T1523" s="173"/>
      <c r="U1523" s="173"/>
      <c r="V1523" s="174"/>
      <c r="W1523" s="174"/>
      <c r="X1523" s="174"/>
      <c r="Y1523" s="174"/>
      <c r="Z1523" s="174"/>
      <c r="AA1523" s="174"/>
      <c r="AB1523" s="175"/>
      <c r="AC1523" s="175"/>
    </row>
    <row r="1524" spans="2:29" ht="14.1" customHeight="1">
      <c r="B1524" s="170"/>
      <c r="C1524" s="627"/>
      <c r="D1524" s="538"/>
      <c r="E1524" s="171"/>
      <c r="F1524" s="171"/>
      <c r="G1524" s="171"/>
      <c r="H1524" s="171"/>
      <c r="I1524" s="171"/>
      <c r="J1524" s="9"/>
      <c r="K1524" s="547"/>
      <c r="L1524" s="440"/>
      <c r="M1524" s="440"/>
      <c r="N1524" s="440"/>
      <c r="O1524" s="440"/>
      <c r="P1524" s="172"/>
      <c r="Q1524" s="172"/>
      <c r="R1524" s="172"/>
      <c r="S1524" s="172"/>
      <c r="T1524" s="173"/>
      <c r="U1524" s="173"/>
      <c r="V1524" s="174"/>
      <c r="W1524" s="174"/>
      <c r="X1524" s="174"/>
      <c r="Y1524" s="174"/>
      <c r="Z1524" s="174"/>
      <c r="AA1524" s="174"/>
      <c r="AB1524" s="175"/>
      <c r="AC1524" s="175"/>
    </row>
    <row r="1525" spans="2:29" ht="14.1" customHeight="1">
      <c r="B1525" s="170"/>
      <c r="C1525" s="627"/>
      <c r="D1525" s="538"/>
      <c r="E1525" s="171"/>
      <c r="F1525" s="171"/>
      <c r="G1525" s="171"/>
      <c r="H1525" s="171"/>
      <c r="I1525" s="171"/>
      <c r="J1525" s="9"/>
      <c r="K1525" s="547"/>
      <c r="L1525" s="440"/>
      <c r="M1525" s="440"/>
      <c r="N1525" s="440"/>
      <c r="O1525" s="440"/>
      <c r="P1525" s="172"/>
      <c r="Q1525" s="172"/>
      <c r="R1525" s="172"/>
      <c r="S1525" s="172"/>
      <c r="T1525" s="173"/>
      <c r="U1525" s="173"/>
      <c r="V1525" s="174"/>
      <c r="W1525" s="174"/>
      <c r="X1525" s="174"/>
      <c r="Y1525" s="174"/>
      <c r="Z1525" s="174"/>
      <c r="AA1525" s="174"/>
      <c r="AB1525" s="175"/>
      <c r="AC1525" s="175"/>
    </row>
    <row r="1526" spans="2:29" ht="14.1" customHeight="1">
      <c r="B1526" s="170"/>
      <c r="C1526" s="627"/>
      <c r="D1526" s="538"/>
      <c r="E1526" s="171"/>
      <c r="F1526" s="171"/>
      <c r="G1526" s="171"/>
      <c r="H1526" s="171"/>
      <c r="I1526" s="171"/>
      <c r="J1526" s="9"/>
      <c r="K1526" s="547"/>
      <c r="L1526" s="440"/>
      <c r="M1526" s="440"/>
      <c r="N1526" s="440"/>
      <c r="O1526" s="440"/>
      <c r="P1526" s="172"/>
      <c r="Q1526" s="172"/>
      <c r="R1526" s="172"/>
      <c r="S1526" s="172"/>
      <c r="T1526" s="173"/>
      <c r="U1526" s="173"/>
      <c r="V1526" s="174"/>
      <c r="W1526" s="174"/>
      <c r="X1526" s="174"/>
      <c r="Y1526" s="174"/>
      <c r="Z1526" s="174"/>
      <c r="AA1526" s="174"/>
      <c r="AB1526" s="175"/>
      <c r="AC1526" s="175"/>
    </row>
    <row r="1527" spans="2:29" ht="14.1" customHeight="1">
      <c r="B1527" s="170"/>
      <c r="C1527" s="627"/>
      <c r="D1527" s="538"/>
      <c r="E1527" s="171"/>
      <c r="F1527" s="171"/>
      <c r="G1527" s="171"/>
      <c r="H1527" s="171"/>
      <c r="I1527" s="171"/>
      <c r="J1527" s="9"/>
      <c r="K1527" s="547"/>
      <c r="L1527" s="440"/>
      <c r="M1527" s="440"/>
      <c r="N1527" s="440"/>
      <c r="O1527" s="440"/>
      <c r="P1527" s="172"/>
      <c r="Q1527" s="172"/>
      <c r="R1527" s="172"/>
      <c r="S1527" s="172"/>
      <c r="T1527" s="173"/>
      <c r="U1527" s="173"/>
      <c r="V1527" s="174"/>
      <c r="W1527" s="174"/>
      <c r="X1527" s="174"/>
      <c r="Y1527" s="174"/>
      <c r="Z1527" s="174"/>
      <c r="AA1527" s="174"/>
      <c r="AB1527" s="175"/>
      <c r="AC1527" s="175"/>
    </row>
    <row r="1528" spans="2:29" ht="14.1" customHeight="1">
      <c r="B1528" s="170"/>
      <c r="C1528" s="627"/>
      <c r="D1528" s="538"/>
      <c r="E1528" s="171"/>
      <c r="F1528" s="171"/>
      <c r="G1528" s="171"/>
      <c r="H1528" s="171"/>
      <c r="I1528" s="171"/>
      <c r="J1528" s="9"/>
      <c r="K1528" s="547"/>
      <c r="L1528" s="440"/>
      <c r="M1528" s="440"/>
      <c r="N1528" s="440"/>
      <c r="O1528" s="440"/>
      <c r="P1528" s="172"/>
      <c r="Q1528" s="172"/>
      <c r="R1528" s="172"/>
      <c r="S1528" s="172"/>
      <c r="T1528" s="173"/>
      <c r="U1528" s="173"/>
      <c r="V1528" s="174"/>
      <c r="W1528" s="174"/>
      <c r="X1528" s="174"/>
      <c r="Y1528" s="174"/>
      <c r="Z1528" s="174"/>
      <c r="AA1528" s="174"/>
      <c r="AB1528" s="175"/>
      <c r="AC1528" s="175"/>
    </row>
    <row r="1529" spans="2:29" ht="14.1" customHeight="1">
      <c r="B1529" s="170"/>
      <c r="C1529" s="627"/>
      <c r="D1529" s="538"/>
      <c r="E1529" s="171"/>
      <c r="F1529" s="171"/>
      <c r="G1529" s="171"/>
      <c r="H1529" s="171"/>
      <c r="I1529" s="171"/>
      <c r="J1529" s="9"/>
      <c r="K1529" s="547"/>
      <c r="L1529" s="440"/>
      <c r="M1529" s="440"/>
      <c r="N1529" s="440"/>
      <c r="O1529" s="440"/>
      <c r="P1529" s="172"/>
      <c r="Q1529" s="172"/>
      <c r="R1529" s="172"/>
      <c r="S1529" s="172"/>
      <c r="T1529" s="173"/>
      <c r="U1529" s="173"/>
      <c r="V1529" s="174"/>
      <c r="W1529" s="174"/>
      <c r="X1529" s="174"/>
      <c r="Y1529" s="174"/>
      <c r="Z1529" s="174"/>
      <c r="AA1529" s="174"/>
      <c r="AB1529" s="175"/>
      <c r="AC1529" s="175"/>
    </row>
    <row r="1530" spans="2:29" ht="14.1" customHeight="1">
      <c r="B1530" s="170"/>
      <c r="C1530" s="627"/>
      <c r="D1530" s="538"/>
      <c r="E1530" s="171"/>
      <c r="F1530" s="171"/>
      <c r="G1530" s="171"/>
      <c r="H1530" s="171"/>
      <c r="I1530" s="171"/>
      <c r="J1530" s="9"/>
      <c r="K1530" s="547"/>
      <c r="L1530" s="440"/>
      <c r="M1530" s="440"/>
      <c r="N1530" s="440"/>
      <c r="O1530" s="440"/>
      <c r="P1530" s="172"/>
      <c r="Q1530" s="172"/>
      <c r="R1530" s="172"/>
      <c r="S1530" s="172"/>
      <c r="T1530" s="173"/>
      <c r="U1530" s="173"/>
      <c r="V1530" s="174"/>
      <c r="W1530" s="174"/>
      <c r="X1530" s="174"/>
      <c r="Y1530" s="174"/>
      <c r="Z1530" s="174"/>
      <c r="AA1530" s="174"/>
      <c r="AB1530" s="175"/>
      <c r="AC1530" s="175"/>
    </row>
    <row r="1531" spans="2:29" ht="14.1" customHeight="1">
      <c r="B1531" s="170"/>
      <c r="C1531" s="627"/>
      <c r="D1531" s="538"/>
      <c r="E1531" s="171"/>
      <c r="F1531" s="171"/>
      <c r="G1531" s="171"/>
      <c r="H1531" s="171"/>
      <c r="I1531" s="171"/>
      <c r="J1531" s="9"/>
      <c r="K1531" s="547"/>
      <c r="L1531" s="440"/>
      <c r="M1531" s="440"/>
      <c r="N1531" s="440"/>
      <c r="O1531" s="440"/>
      <c r="P1531" s="172"/>
      <c r="Q1531" s="172"/>
      <c r="R1531" s="172"/>
      <c r="S1531" s="172"/>
      <c r="T1531" s="173"/>
      <c r="U1531" s="173"/>
      <c r="V1531" s="174"/>
      <c r="W1531" s="174"/>
      <c r="X1531" s="174"/>
      <c r="Y1531" s="174"/>
      <c r="Z1531" s="174"/>
      <c r="AA1531" s="174"/>
      <c r="AB1531" s="175"/>
      <c r="AC1531" s="175"/>
    </row>
    <row r="1532" spans="2:29" ht="14.1" customHeight="1">
      <c r="B1532" s="170"/>
      <c r="C1532" s="627"/>
      <c r="D1532" s="538"/>
      <c r="E1532" s="171"/>
      <c r="F1532" s="171"/>
      <c r="G1532" s="171"/>
      <c r="H1532" s="171"/>
      <c r="I1532" s="171"/>
      <c r="J1532" s="9"/>
      <c r="K1532" s="547"/>
      <c r="L1532" s="440"/>
      <c r="M1532" s="440"/>
      <c r="N1532" s="440"/>
      <c r="O1532" s="440"/>
      <c r="P1532" s="172"/>
      <c r="Q1532" s="172"/>
      <c r="R1532" s="172"/>
      <c r="S1532" s="172"/>
      <c r="T1532" s="173"/>
      <c r="U1532" s="173"/>
      <c r="V1532" s="174"/>
      <c r="W1532" s="174"/>
      <c r="X1532" s="174"/>
      <c r="Y1532" s="174"/>
      <c r="Z1532" s="174"/>
      <c r="AA1532" s="174"/>
      <c r="AB1532" s="175"/>
      <c r="AC1532" s="175"/>
    </row>
    <row r="1533" spans="2:29" ht="14.1" customHeight="1">
      <c r="B1533" s="170"/>
      <c r="C1533" s="627"/>
      <c r="D1533" s="538"/>
      <c r="E1533" s="171"/>
      <c r="F1533" s="171"/>
      <c r="G1533" s="171"/>
      <c r="H1533" s="171"/>
      <c r="I1533" s="171"/>
      <c r="J1533" s="9"/>
      <c r="K1533" s="547"/>
      <c r="L1533" s="440"/>
      <c r="M1533" s="440"/>
      <c r="N1533" s="440"/>
      <c r="O1533" s="440"/>
      <c r="P1533" s="172"/>
      <c r="Q1533" s="172"/>
      <c r="R1533" s="172"/>
      <c r="S1533" s="172"/>
      <c r="T1533" s="173"/>
      <c r="U1533" s="173"/>
      <c r="V1533" s="174"/>
      <c r="W1533" s="174"/>
      <c r="X1533" s="174"/>
      <c r="Y1533" s="174"/>
      <c r="Z1533" s="174"/>
      <c r="AA1533" s="174"/>
      <c r="AB1533" s="175"/>
      <c r="AC1533" s="175"/>
    </row>
    <row r="1534" spans="2:29" ht="14.1" customHeight="1">
      <c r="B1534" s="170"/>
      <c r="C1534" s="627"/>
      <c r="D1534" s="538"/>
      <c r="E1534" s="171"/>
      <c r="F1534" s="171"/>
      <c r="G1534" s="171"/>
      <c r="H1534" s="171"/>
      <c r="I1534" s="171"/>
      <c r="J1534" s="9"/>
      <c r="K1534" s="547"/>
      <c r="L1534" s="440"/>
      <c r="M1534" s="440"/>
      <c r="N1534" s="440"/>
      <c r="O1534" s="440"/>
      <c r="P1534" s="172"/>
      <c r="Q1534" s="172"/>
      <c r="R1534" s="172"/>
      <c r="S1534" s="172"/>
      <c r="T1534" s="173"/>
      <c r="U1534" s="173"/>
      <c r="V1534" s="174"/>
      <c r="W1534" s="174"/>
      <c r="X1534" s="174"/>
      <c r="Y1534" s="174"/>
      <c r="Z1534" s="174"/>
      <c r="AA1534" s="174"/>
      <c r="AB1534" s="175"/>
      <c r="AC1534" s="175"/>
    </row>
    <row r="1535" spans="2:29" ht="14.1" customHeight="1">
      <c r="B1535" s="170"/>
      <c r="C1535" s="627"/>
      <c r="D1535" s="538"/>
      <c r="E1535" s="171"/>
      <c r="F1535" s="171"/>
      <c r="G1535" s="171"/>
      <c r="H1535" s="171"/>
      <c r="I1535" s="171"/>
      <c r="J1535" s="9"/>
      <c r="K1535" s="547"/>
      <c r="L1535" s="440"/>
      <c r="M1535" s="440"/>
      <c r="N1535" s="440"/>
      <c r="O1535" s="440"/>
      <c r="P1535" s="172"/>
      <c r="Q1535" s="172"/>
      <c r="R1535" s="172"/>
      <c r="S1535" s="172"/>
      <c r="T1535" s="173"/>
      <c r="U1535" s="173"/>
      <c r="V1535" s="174"/>
      <c r="W1535" s="174"/>
      <c r="X1535" s="174"/>
      <c r="Y1535" s="174"/>
      <c r="Z1535" s="174"/>
      <c r="AA1535" s="174"/>
      <c r="AB1535" s="175"/>
      <c r="AC1535" s="175"/>
    </row>
    <row r="1536" spans="2:29" ht="14.1" customHeight="1">
      <c r="B1536" s="170"/>
      <c r="C1536" s="627"/>
      <c r="D1536" s="538"/>
      <c r="E1536" s="171"/>
      <c r="F1536" s="171"/>
      <c r="G1536" s="171"/>
      <c r="H1536" s="171"/>
      <c r="I1536" s="171"/>
      <c r="J1536" s="9"/>
      <c r="K1536" s="547"/>
      <c r="L1536" s="440"/>
      <c r="M1536" s="440"/>
      <c r="N1536" s="440"/>
      <c r="O1536" s="440"/>
      <c r="P1536" s="172"/>
      <c r="Q1536" s="172"/>
      <c r="R1536" s="172"/>
      <c r="S1536" s="172"/>
      <c r="T1536" s="173"/>
      <c r="U1536" s="173"/>
      <c r="V1536" s="174"/>
      <c r="W1536" s="174"/>
      <c r="X1536" s="174"/>
      <c r="Y1536" s="174"/>
      <c r="Z1536" s="174"/>
      <c r="AA1536" s="174"/>
      <c r="AB1536" s="175"/>
      <c r="AC1536" s="175"/>
    </row>
    <row r="1537" spans="2:29" ht="14.1" customHeight="1">
      <c r="B1537" s="170"/>
      <c r="C1537" s="627"/>
      <c r="D1537" s="538"/>
      <c r="E1537" s="171"/>
      <c r="F1537" s="171"/>
      <c r="G1537" s="171"/>
      <c r="H1537" s="171"/>
      <c r="I1537" s="171"/>
      <c r="J1537" s="9"/>
      <c r="K1537" s="547"/>
      <c r="L1537" s="440"/>
      <c r="M1537" s="440"/>
      <c r="N1537" s="440"/>
      <c r="O1537" s="440"/>
      <c r="P1537" s="172"/>
      <c r="Q1537" s="172"/>
      <c r="R1537" s="172"/>
      <c r="S1537" s="172"/>
      <c r="T1537" s="173"/>
      <c r="U1537" s="173"/>
      <c r="V1537" s="174"/>
      <c r="W1537" s="174"/>
      <c r="X1537" s="174"/>
      <c r="Y1537" s="174"/>
      <c r="Z1537" s="174"/>
      <c r="AA1537" s="174"/>
      <c r="AB1537" s="175"/>
      <c r="AC1537" s="175"/>
    </row>
    <row r="1538" spans="2:29" ht="14.1" customHeight="1">
      <c r="B1538" s="170"/>
      <c r="C1538" s="627"/>
      <c r="D1538" s="538"/>
      <c r="E1538" s="171"/>
      <c r="F1538" s="171"/>
      <c r="G1538" s="171"/>
      <c r="H1538" s="171"/>
      <c r="I1538" s="171"/>
      <c r="J1538" s="9"/>
      <c r="K1538" s="547"/>
      <c r="L1538" s="440"/>
      <c r="M1538" s="440"/>
      <c r="N1538" s="440"/>
      <c r="O1538" s="440"/>
      <c r="P1538" s="172"/>
      <c r="Q1538" s="172"/>
      <c r="R1538" s="172"/>
      <c r="S1538" s="172"/>
      <c r="T1538" s="173"/>
      <c r="U1538" s="173"/>
      <c r="V1538" s="174"/>
      <c r="W1538" s="174"/>
      <c r="X1538" s="174"/>
      <c r="Y1538" s="174"/>
      <c r="Z1538" s="174"/>
      <c r="AA1538" s="174"/>
      <c r="AB1538" s="175"/>
      <c r="AC1538" s="175"/>
    </row>
    <row r="1539" spans="2:29" ht="14.1" customHeight="1">
      <c r="B1539" s="170"/>
      <c r="C1539" s="627"/>
      <c r="D1539" s="538"/>
      <c r="E1539" s="171"/>
      <c r="F1539" s="171"/>
      <c r="G1539" s="171"/>
      <c r="H1539" s="171"/>
      <c r="I1539" s="171"/>
      <c r="J1539" s="9"/>
      <c r="K1539" s="547"/>
      <c r="L1539" s="440"/>
      <c r="M1539" s="440"/>
      <c r="N1539" s="440"/>
      <c r="O1539" s="440"/>
      <c r="P1539" s="172"/>
      <c r="Q1539" s="172"/>
      <c r="R1539" s="172"/>
      <c r="S1539" s="172"/>
      <c r="T1539" s="173"/>
      <c r="U1539" s="173"/>
      <c r="V1539" s="174"/>
      <c r="W1539" s="174"/>
      <c r="X1539" s="174"/>
      <c r="Y1539" s="174"/>
      <c r="Z1539" s="174"/>
      <c r="AA1539" s="174"/>
      <c r="AB1539" s="175"/>
      <c r="AC1539" s="175"/>
    </row>
    <row r="1540" spans="2:29" ht="14.1" customHeight="1">
      <c r="B1540" s="170"/>
      <c r="C1540" s="627"/>
      <c r="D1540" s="538"/>
      <c r="E1540" s="171"/>
      <c r="F1540" s="171"/>
      <c r="G1540" s="171"/>
      <c r="H1540" s="171"/>
      <c r="I1540" s="171"/>
      <c r="J1540" s="9"/>
      <c r="K1540" s="547"/>
      <c r="L1540" s="440"/>
      <c r="M1540" s="440"/>
      <c r="N1540" s="440"/>
      <c r="O1540" s="440"/>
      <c r="P1540" s="172"/>
      <c r="Q1540" s="172"/>
      <c r="R1540" s="172"/>
      <c r="S1540" s="172"/>
      <c r="T1540" s="173"/>
      <c r="U1540" s="173"/>
      <c r="V1540" s="174"/>
      <c r="W1540" s="174"/>
      <c r="X1540" s="174"/>
      <c r="Y1540" s="174"/>
      <c r="Z1540" s="174"/>
      <c r="AA1540" s="174"/>
      <c r="AB1540" s="175"/>
      <c r="AC1540" s="175"/>
    </row>
    <row r="1541" spans="2:29" ht="14.1" customHeight="1">
      <c r="B1541" s="170"/>
      <c r="C1541" s="627"/>
      <c r="D1541" s="538"/>
      <c r="E1541" s="171"/>
      <c r="F1541" s="171"/>
      <c r="G1541" s="171"/>
      <c r="H1541" s="171"/>
      <c r="I1541" s="171"/>
      <c r="J1541" s="9"/>
      <c r="K1541" s="547"/>
      <c r="L1541" s="440"/>
      <c r="M1541" s="440"/>
      <c r="N1541" s="440"/>
      <c r="O1541" s="440"/>
      <c r="P1541" s="172"/>
      <c r="Q1541" s="172"/>
      <c r="R1541" s="172"/>
      <c r="S1541" s="172"/>
      <c r="T1541" s="173"/>
      <c r="U1541" s="173"/>
      <c r="V1541" s="174"/>
      <c r="W1541" s="174"/>
      <c r="X1541" s="174"/>
      <c r="Y1541" s="174"/>
      <c r="Z1541" s="174"/>
      <c r="AA1541" s="174"/>
      <c r="AB1541" s="175"/>
      <c r="AC1541" s="175"/>
    </row>
    <row r="1542" spans="2:29" ht="14.1" customHeight="1">
      <c r="B1542" s="170"/>
      <c r="C1542" s="627"/>
      <c r="D1542" s="538"/>
      <c r="E1542" s="171"/>
      <c r="F1542" s="171"/>
      <c r="G1542" s="171"/>
      <c r="H1542" s="171"/>
      <c r="I1542" s="171"/>
      <c r="J1542" s="9"/>
      <c r="K1542" s="547"/>
      <c r="L1542" s="440"/>
      <c r="M1542" s="440"/>
      <c r="N1542" s="440"/>
      <c r="O1542" s="440"/>
      <c r="P1542" s="172"/>
      <c r="Q1542" s="172"/>
      <c r="R1542" s="172"/>
      <c r="S1542" s="172"/>
      <c r="T1542" s="173"/>
      <c r="U1542" s="173"/>
      <c r="V1542" s="174"/>
      <c r="W1542" s="174"/>
      <c r="X1542" s="174"/>
      <c r="Y1542" s="174"/>
      <c r="Z1542" s="174"/>
      <c r="AA1542" s="174"/>
      <c r="AB1542" s="175"/>
      <c r="AC1542" s="175"/>
    </row>
    <row r="1543" spans="2:29" ht="14.1" customHeight="1">
      <c r="B1543" s="170"/>
      <c r="C1543" s="627"/>
      <c r="D1543" s="538"/>
      <c r="E1543" s="171"/>
      <c r="F1543" s="171"/>
      <c r="G1543" s="171"/>
      <c r="H1543" s="171"/>
      <c r="I1543" s="171"/>
      <c r="J1543" s="9"/>
      <c r="K1543" s="547"/>
      <c r="L1543" s="440"/>
      <c r="M1543" s="440"/>
      <c r="N1543" s="440"/>
      <c r="O1543" s="440"/>
      <c r="P1543" s="172"/>
      <c r="Q1543" s="172"/>
      <c r="R1543" s="172"/>
      <c r="S1543" s="172"/>
      <c r="T1543" s="173"/>
      <c r="U1543" s="173"/>
      <c r="V1543" s="174"/>
      <c r="W1543" s="174"/>
      <c r="X1543" s="174"/>
      <c r="Y1543" s="174"/>
      <c r="Z1543" s="174"/>
      <c r="AA1543" s="174"/>
      <c r="AB1543" s="175"/>
      <c r="AC1543" s="175"/>
    </row>
    <row r="1544" spans="2:29" ht="14.1" customHeight="1">
      <c r="B1544" s="170"/>
      <c r="C1544" s="627"/>
      <c r="D1544" s="538"/>
      <c r="E1544" s="171"/>
      <c r="F1544" s="171"/>
      <c r="G1544" s="171"/>
      <c r="H1544" s="171"/>
      <c r="I1544" s="171"/>
      <c r="J1544" s="9"/>
      <c r="K1544" s="547"/>
      <c r="L1544" s="440"/>
      <c r="M1544" s="440"/>
      <c r="N1544" s="440"/>
      <c r="O1544" s="440"/>
      <c r="P1544" s="172"/>
      <c r="Q1544" s="172"/>
      <c r="R1544" s="172"/>
      <c r="S1544" s="172"/>
      <c r="T1544" s="173"/>
      <c r="U1544" s="173"/>
      <c r="V1544" s="174"/>
      <c r="W1544" s="174"/>
      <c r="X1544" s="174"/>
      <c r="Y1544" s="174"/>
      <c r="Z1544" s="174"/>
      <c r="AA1544" s="174"/>
      <c r="AB1544" s="175"/>
      <c r="AC1544" s="175"/>
    </row>
    <row r="1545" spans="2:29" ht="14.1" customHeight="1">
      <c r="B1545" s="170"/>
      <c r="C1545" s="627"/>
      <c r="D1545" s="538"/>
      <c r="E1545" s="171"/>
      <c r="F1545" s="171"/>
      <c r="G1545" s="171"/>
      <c r="H1545" s="171"/>
      <c r="I1545" s="171"/>
      <c r="J1545" s="9"/>
      <c r="K1545" s="547"/>
      <c r="L1545" s="440"/>
      <c r="M1545" s="440"/>
      <c r="N1545" s="440"/>
      <c r="O1545" s="440"/>
      <c r="P1545" s="172"/>
      <c r="Q1545" s="172"/>
      <c r="R1545" s="172"/>
      <c r="S1545" s="172"/>
      <c r="T1545" s="173"/>
      <c r="U1545" s="173"/>
      <c r="V1545" s="174"/>
      <c r="W1545" s="174"/>
      <c r="X1545" s="174"/>
      <c r="Y1545" s="174"/>
      <c r="Z1545" s="174"/>
      <c r="AA1545" s="174"/>
      <c r="AB1545" s="175"/>
      <c r="AC1545" s="175"/>
    </row>
    <row r="1546" spans="2:29" ht="14.1" customHeight="1">
      <c r="B1546" s="170"/>
      <c r="C1546" s="627"/>
      <c r="D1546" s="538"/>
      <c r="E1546" s="171"/>
      <c r="F1546" s="171"/>
      <c r="G1546" s="171"/>
      <c r="H1546" s="171"/>
      <c r="I1546" s="171"/>
      <c r="J1546" s="9"/>
      <c r="K1546" s="547"/>
      <c r="L1546" s="440"/>
      <c r="M1546" s="440"/>
      <c r="N1546" s="440"/>
      <c r="O1546" s="440"/>
      <c r="P1546" s="172"/>
      <c r="Q1546" s="172"/>
      <c r="R1546" s="172"/>
      <c r="S1546" s="172"/>
      <c r="T1546" s="173"/>
      <c r="U1546" s="173"/>
      <c r="V1546" s="174"/>
      <c r="W1546" s="174"/>
      <c r="X1546" s="174"/>
      <c r="Y1546" s="174"/>
      <c r="Z1546" s="174"/>
      <c r="AA1546" s="174"/>
      <c r="AB1546" s="175"/>
      <c r="AC1546" s="175"/>
    </row>
    <row r="1547" spans="2:29" ht="14.1" customHeight="1">
      <c r="B1547" s="170"/>
      <c r="C1547" s="627"/>
      <c r="D1547" s="538"/>
      <c r="E1547" s="171"/>
      <c r="F1547" s="171"/>
      <c r="G1547" s="171"/>
      <c r="H1547" s="171"/>
      <c r="I1547" s="171"/>
      <c r="J1547" s="9"/>
      <c r="K1547" s="547"/>
      <c r="L1547" s="440"/>
      <c r="M1547" s="440"/>
      <c r="N1547" s="440"/>
      <c r="O1547" s="440"/>
      <c r="P1547" s="172"/>
      <c r="Q1547" s="172"/>
      <c r="R1547" s="172"/>
      <c r="S1547" s="172"/>
      <c r="T1547" s="173"/>
      <c r="U1547" s="173"/>
      <c r="V1547" s="174"/>
      <c r="W1547" s="174"/>
      <c r="X1547" s="174"/>
      <c r="Y1547" s="174"/>
      <c r="Z1547" s="174"/>
      <c r="AA1547" s="174"/>
      <c r="AB1547" s="175"/>
      <c r="AC1547" s="175"/>
    </row>
    <row r="1548" spans="2:29" ht="14.1" customHeight="1">
      <c r="B1548" s="170"/>
      <c r="C1548" s="627"/>
      <c r="D1548" s="538"/>
      <c r="E1548" s="171"/>
      <c r="F1548" s="171"/>
      <c r="G1548" s="171"/>
      <c r="H1548" s="171"/>
      <c r="I1548" s="171"/>
      <c r="J1548" s="9"/>
      <c r="K1548" s="547"/>
      <c r="L1548" s="440"/>
      <c r="M1548" s="440"/>
      <c r="N1548" s="440"/>
      <c r="O1548" s="440"/>
      <c r="P1548" s="172"/>
      <c r="Q1548" s="172"/>
      <c r="R1548" s="172"/>
      <c r="S1548" s="172"/>
      <c r="T1548" s="173"/>
      <c r="U1548" s="173"/>
      <c r="V1548" s="174"/>
      <c r="W1548" s="174"/>
      <c r="X1548" s="174"/>
      <c r="Y1548" s="174"/>
      <c r="Z1548" s="174"/>
      <c r="AA1548" s="174"/>
      <c r="AB1548" s="175"/>
      <c r="AC1548" s="175"/>
    </row>
    <row r="1549" spans="2:29" ht="14.1" customHeight="1">
      <c r="B1549" s="170"/>
      <c r="C1549" s="627"/>
      <c r="D1549" s="538"/>
      <c r="E1549" s="171"/>
      <c r="F1549" s="171"/>
      <c r="G1549" s="171"/>
      <c r="H1549" s="171"/>
      <c r="I1549" s="171"/>
      <c r="J1549" s="9"/>
      <c r="K1549" s="547"/>
      <c r="L1549" s="440"/>
      <c r="M1549" s="440"/>
      <c r="N1549" s="440"/>
      <c r="O1549" s="440"/>
      <c r="P1549" s="172"/>
      <c r="Q1549" s="172"/>
      <c r="R1549" s="172"/>
      <c r="S1549" s="172"/>
      <c r="T1549" s="173"/>
      <c r="U1549" s="173"/>
      <c r="V1549" s="174"/>
      <c r="W1549" s="174"/>
      <c r="X1549" s="174"/>
      <c r="Y1549" s="174"/>
      <c r="Z1549" s="174"/>
      <c r="AA1549" s="174"/>
      <c r="AB1549" s="175"/>
      <c r="AC1549" s="175"/>
    </row>
    <row r="1550" spans="2:29" ht="14.1" customHeight="1">
      <c r="B1550" s="170"/>
      <c r="C1550" s="627"/>
      <c r="D1550" s="538"/>
      <c r="E1550" s="171"/>
      <c r="F1550" s="171"/>
      <c r="G1550" s="171"/>
      <c r="H1550" s="171"/>
      <c r="I1550" s="171"/>
      <c r="J1550" s="9"/>
      <c r="K1550" s="547"/>
      <c r="L1550" s="440"/>
      <c r="M1550" s="440"/>
      <c r="N1550" s="440"/>
      <c r="O1550" s="440"/>
      <c r="P1550" s="172"/>
      <c r="Q1550" s="172"/>
      <c r="R1550" s="172"/>
      <c r="S1550" s="172"/>
      <c r="T1550" s="173"/>
      <c r="U1550" s="173"/>
      <c r="V1550" s="174"/>
      <c r="W1550" s="174"/>
      <c r="X1550" s="174"/>
      <c r="Y1550" s="174"/>
      <c r="Z1550" s="174"/>
      <c r="AA1550" s="174"/>
      <c r="AB1550" s="175"/>
      <c r="AC1550" s="175"/>
    </row>
    <row r="1551" spans="2:29" ht="14.1" customHeight="1">
      <c r="B1551" s="170"/>
      <c r="C1551" s="627"/>
      <c r="D1551" s="538"/>
      <c r="E1551" s="171"/>
      <c r="F1551" s="171"/>
      <c r="G1551" s="171"/>
      <c r="H1551" s="171"/>
      <c r="I1551" s="171"/>
      <c r="J1551" s="9"/>
      <c r="K1551" s="547"/>
      <c r="L1551" s="440"/>
      <c r="M1551" s="440"/>
      <c r="N1551" s="440"/>
      <c r="O1551" s="440"/>
      <c r="P1551" s="172"/>
      <c r="Q1551" s="172"/>
      <c r="R1551" s="172"/>
      <c r="S1551" s="172"/>
      <c r="T1551" s="173"/>
      <c r="U1551" s="173"/>
      <c r="V1551" s="174"/>
      <c r="W1551" s="174"/>
      <c r="X1551" s="174"/>
      <c r="Y1551" s="174"/>
      <c r="Z1551" s="174"/>
      <c r="AA1551" s="174"/>
      <c r="AB1551" s="175"/>
      <c r="AC1551" s="175"/>
    </row>
    <row r="1552" spans="2:29" ht="14.1" customHeight="1">
      <c r="B1552" s="170"/>
      <c r="C1552" s="627"/>
      <c r="D1552" s="538"/>
      <c r="E1552" s="171"/>
      <c r="F1552" s="171"/>
      <c r="G1552" s="171"/>
      <c r="H1552" s="171"/>
      <c r="I1552" s="171"/>
      <c r="J1552" s="9"/>
      <c r="K1552" s="547"/>
      <c r="L1552" s="440"/>
      <c r="M1552" s="440"/>
      <c r="N1552" s="440"/>
      <c r="O1552" s="440"/>
      <c r="P1552" s="172"/>
      <c r="Q1552" s="172"/>
      <c r="R1552" s="172"/>
      <c r="S1552" s="172"/>
      <c r="T1552" s="173"/>
      <c r="U1552" s="173"/>
      <c r="V1552" s="174"/>
      <c r="W1552" s="174"/>
      <c r="X1552" s="174"/>
      <c r="Y1552" s="174"/>
      <c r="Z1552" s="174"/>
      <c r="AA1552" s="174"/>
      <c r="AB1552" s="175"/>
      <c r="AC1552" s="175"/>
    </row>
    <row r="1553" spans="2:29" ht="14.1" customHeight="1">
      <c r="B1553" s="170"/>
      <c r="C1553" s="627"/>
      <c r="D1553" s="538"/>
      <c r="E1553" s="171"/>
      <c r="F1553" s="171"/>
      <c r="G1553" s="171"/>
      <c r="H1553" s="171"/>
      <c r="I1553" s="171"/>
      <c r="J1553" s="9"/>
      <c r="K1553" s="547"/>
      <c r="L1553" s="440"/>
      <c r="M1553" s="440"/>
      <c r="N1553" s="440"/>
      <c r="O1553" s="440"/>
      <c r="P1553" s="172"/>
      <c r="Q1553" s="172"/>
      <c r="R1553" s="172"/>
      <c r="S1553" s="172"/>
      <c r="T1553" s="173"/>
      <c r="U1553" s="173"/>
      <c r="V1553" s="174"/>
      <c r="W1553" s="174"/>
      <c r="X1553" s="174"/>
      <c r="Y1553" s="174"/>
      <c r="Z1553" s="174"/>
      <c r="AA1553" s="174"/>
      <c r="AB1553" s="175"/>
      <c r="AC1553" s="175"/>
    </row>
    <row r="1554" spans="2:29" ht="14.1" customHeight="1">
      <c r="B1554" s="170"/>
      <c r="C1554" s="627"/>
      <c r="D1554" s="538"/>
      <c r="E1554" s="171"/>
      <c r="F1554" s="171"/>
      <c r="G1554" s="171"/>
      <c r="H1554" s="171"/>
      <c r="I1554" s="171"/>
      <c r="J1554" s="9"/>
      <c r="K1554" s="547"/>
      <c r="L1554" s="440"/>
      <c r="M1554" s="440"/>
      <c r="N1554" s="440"/>
      <c r="O1554" s="440"/>
      <c r="P1554" s="172"/>
      <c r="Q1554" s="172"/>
      <c r="R1554" s="172"/>
      <c r="S1554" s="172"/>
      <c r="T1554" s="173"/>
      <c r="U1554" s="173"/>
      <c r="V1554" s="174"/>
      <c r="W1554" s="174"/>
      <c r="X1554" s="174"/>
      <c r="Y1554" s="174"/>
      <c r="Z1554" s="174"/>
      <c r="AA1554" s="174"/>
      <c r="AB1554" s="175"/>
      <c r="AC1554" s="175"/>
    </row>
    <row r="1555" spans="2:29" ht="14.1" customHeight="1">
      <c r="B1555" s="170"/>
      <c r="C1555" s="627"/>
      <c r="D1555" s="538"/>
      <c r="E1555" s="171"/>
      <c r="F1555" s="171"/>
      <c r="G1555" s="171"/>
      <c r="H1555" s="171"/>
      <c r="I1555" s="171"/>
      <c r="J1555" s="9"/>
      <c r="K1555" s="547"/>
      <c r="L1555" s="440"/>
      <c r="M1555" s="440"/>
      <c r="N1555" s="440"/>
      <c r="O1555" s="440"/>
      <c r="P1555" s="172"/>
      <c r="Q1555" s="172"/>
      <c r="R1555" s="172"/>
      <c r="S1555" s="172"/>
      <c r="T1555" s="173"/>
      <c r="U1555" s="173"/>
      <c r="V1555" s="174"/>
      <c r="W1555" s="174"/>
      <c r="X1555" s="174"/>
      <c r="Y1555" s="174"/>
      <c r="Z1555" s="174"/>
      <c r="AA1555" s="174"/>
      <c r="AB1555" s="175"/>
      <c r="AC1555" s="175"/>
    </row>
    <row r="1556" spans="2:29" ht="14.1" customHeight="1">
      <c r="B1556" s="170"/>
      <c r="C1556" s="627"/>
      <c r="D1556" s="538"/>
      <c r="E1556" s="171"/>
      <c r="F1556" s="171"/>
      <c r="G1556" s="171"/>
      <c r="H1556" s="171"/>
      <c r="I1556" s="171"/>
      <c r="J1556" s="9"/>
      <c r="K1556" s="547"/>
      <c r="L1556" s="440"/>
      <c r="M1556" s="440"/>
      <c r="N1556" s="440"/>
      <c r="O1556" s="440"/>
      <c r="P1556" s="172"/>
      <c r="Q1556" s="172"/>
      <c r="R1556" s="172"/>
      <c r="S1556" s="172"/>
      <c r="T1556" s="173"/>
      <c r="U1556" s="173"/>
      <c r="V1556" s="174"/>
      <c r="W1556" s="174"/>
      <c r="X1556" s="174"/>
      <c r="Y1556" s="174"/>
      <c r="Z1556" s="174"/>
      <c r="AA1556" s="174"/>
      <c r="AB1556" s="175"/>
      <c r="AC1556" s="175"/>
    </row>
    <row r="1557" spans="2:29" ht="14.1" customHeight="1">
      <c r="B1557" s="170"/>
      <c r="C1557" s="627"/>
      <c r="D1557" s="538"/>
      <c r="E1557" s="171"/>
      <c r="F1557" s="171"/>
      <c r="G1557" s="171"/>
      <c r="H1557" s="171"/>
      <c r="I1557" s="171"/>
      <c r="J1557" s="9"/>
      <c r="K1557" s="547"/>
      <c r="L1557" s="440"/>
      <c r="M1557" s="440"/>
      <c r="N1557" s="440"/>
      <c r="O1557" s="440"/>
      <c r="P1557" s="172"/>
      <c r="Q1557" s="172"/>
      <c r="R1557" s="172"/>
      <c r="S1557" s="172"/>
      <c r="T1557" s="173"/>
      <c r="U1557" s="173"/>
      <c r="V1557" s="174"/>
      <c r="W1557" s="174"/>
      <c r="X1557" s="174"/>
      <c r="Y1557" s="174"/>
      <c r="Z1557" s="174"/>
      <c r="AA1557" s="174"/>
      <c r="AB1557" s="175"/>
      <c r="AC1557" s="175"/>
    </row>
    <row r="1558" spans="2:29" ht="14.1" customHeight="1">
      <c r="B1558" s="170"/>
      <c r="C1558" s="627"/>
      <c r="D1558" s="538"/>
      <c r="E1558" s="171"/>
      <c r="F1558" s="171"/>
      <c r="G1558" s="171"/>
      <c r="H1558" s="171"/>
      <c r="I1558" s="171"/>
      <c r="J1558" s="9"/>
      <c r="K1558" s="547"/>
      <c r="L1558" s="440"/>
      <c r="M1558" s="440"/>
      <c r="N1558" s="440"/>
      <c r="O1558" s="440"/>
      <c r="P1558" s="172"/>
      <c r="Q1558" s="172"/>
      <c r="R1558" s="172"/>
      <c r="S1558" s="172"/>
      <c r="T1558" s="173"/>
      <c r="U1558" s="173"/>
      <c r="V1558" s="174"/>
      <c r="W1558" s="174"/>
      <c r="X1558" s="174"/>
      <c r="Y1558" s="174"/>
      <c r="Z1558" s="174"/>
      <c r="AA1558" s="174"/>
      <c r="AB1558" s="175"/>
      <c r="AC1558" s="175"/>
    </row>
    <row r="1559" spans="2:29" ht="14.1" customHeight="1">
      <c r="B1559" s="170"/>
      <c r="C1559" s="627"/>
      <c r="D1559" s="538"/>
      <c r="E1559" s="171"/>
      <c r="F1559" s="171"/>
      <c r="G1559" s="171"/>
      <c r="H1559" s="171"/>
      <c r="I1559" s="171"/>
      <c r="J1559" s="9"/>
      <c r="K1559" s="547"/>
      <c r="L1559" s="440"/>
      <c r="M1559" s="440"/>
      <c r="N1559" s="440"/>
      <c r="O1559" s="440"/>
      <c r="P1559" s="172"/>
      <c r="Q1559" s="172"/>
      <c r="R1559" s="172"/>
      <c r="S1559" s="172"/>
      <c r="T1559" s="173"/>
      <c r="U1559" s="173"/>
      <c r="V1559" s="174"/>
      <c r="W1559" s="174"/>
      <c r="X1559" s="174"/>
      <c r="Y1559" s="174"/>
      <c r="Z1559" s="174"/>
      <c r="AA1559" s="174"/>
      <c r="AB1559" s="175"/>
      <c r="AC1559" s="175"/>
    </row>
    <row r="1560" spans="2:29" ht="14.1" customHeight="1">
      <c r="B1560" s="170"/>
      <c r="C1560" s="627"/>
      <c r="D1560" s="538"/>
      <c r="E1560" s="171"/>
      <c r="F1560" s="171"/>
      <c r="G1560" s="171"/>
      <c r="H1560" s="171"/>
      <c r="I1560" s="171"/>
      <c r="J1560" s="9"/>
      <c r="K1560" s="547"/>
      <c r="L1560" s="440"/>
      <c r="M1560" s="440"/>
      <c r="N1560" s="440"/>
      <c r="O1560" s="440"/>
      <c r="P1560" s="172"/>
      <c r="Q1560" s="172"/>
      <c r="R1560" s="172"/>
      <c r="S1560" s="172"/>
      <c r="T1560" s="173"/>
      <c r="U1560" s="173"/>
      <c r="V1560" s="174"/>
      <c r="W1560" s="174"/>
      <c r="X1560" s="174"/>
      <c r="Y1560" s="174"/>
      <c r="Z1560" s="174"/>
      <c r="AA1560" s="174"/>
      <c r="AB1560" s="175"/>
      <c r="AC1560" s="175"/>
    </row>
    <row r="1561" spans="2:29" ht="14.1" customHeight="1">
      <c r="B1561" s="170"/>
      <c r="C1561" s="627"/>
      <c r="D1561" s="538"/>
      <c r="E1561" s="171"/>
      <c r="F1561" s="171"/>
      <c r="G1561" s="171"/>
      <c r="H1561" s="171"/>
      <c r="I1561" s="171"/>
      <c r="J1561" s="9"/>
      <c r="K1561" s="547"/>
      <c r="L1561" s="440"/>
      <c r="M1561" s="440"/>
      <c r="N1561" s="440"/>
      <c r="O1561" s="440"/>
      <c r="P1561" s="172"/>
      <c r="Q1561" s="172"/>
      <c r="R1561" s="172"/>
      <c r="S1561" s="172"/>
      <c r="T1561" s="173"/>
      <c r="U1561" s="173"/>
      <c r="V1561" s="174"/>
      <c r="W1561" s="174"/>
      <c r="X1561" s="174"/>
      <c r="Y1561" s="174"/>
      <c r="Z1561" s="174"/>
      <c r="AA1561" s="174"/>
      <c r="AB1561" s="175"/>
      <c r="AC1561" s="175"/>
    </row>
    <row r="1562" spans="2:29" ht="14.1" customHeight="1">
      <c r="B1562" s="170"/>
      <c r="C1562" s="627"/>
      <c r="D1562" s="538"/>
      <c r="E1562" s="171"/>
      <c r="F1562" s="171"/>
      <c r="G1562" s="171"/>
      <c r="H1562" s="171"/>
      <c r="I1562" s="171"/>
      <c r="J1562" s="9"/>
      <c r="K1562" s="547"/>
      <c r="L1562" s="440"/>
      <c r="M1562" s="440"/>
      <c r="N1562" s="440"/>
      <c r="O1562" s="440"/>
      <c r="P1562" s="172"/>
      <c r="Q1562" s="172"/>
      <c r="R1562" s="172"/>
      <c r="S1562" s="172"/>
      <c r="T1562" s="173"/>
      <c r="U1562" s="173"/>
      <c r="V1562" s="174"/>
      <c r="W1562" s="174"/>
      <c r="X1562" s="174"/>
      <c r="Y1562" s="174"/>
      <c r="Z1562" s="174"/>
      <c r="AA1562" s="174"/>
      <c r="AB1562" s="175"/>
      <c r="AC1562" s="175"/>
    </row>
    <row r="1563" spans="2:29" ht="14.1" customHeight="1">
      <c r="B1563" s="176"/>
      <c r="C1563" s="628"/>
      <c r="D1563" s="539"/>
      <c r="E1563" s="9"/>
      <c r="F1563" s="9"/>
      <c r="G1563" s="9"/>
      <c r="H1563" s="9"/>
      <c r="I1563" s="9"/>
      <c r="J1563" s="9"/>
      <c r="K1563" s="547"/>
      <c r="L1563" s="441"/>
      <c r="M1563" s="441"/>
      <c r="N1563" s="441"/>
      <c r="O1563" s="441"/>
      <c r="P1563" s="178"/>
      <c r="Q1563" s="178"/>
      <c r="R1563" s="178"/>
      <c r="S1563" s="178"/>
      <c r="T1563" s="9"/>
      <c r="U1563" s="9"/>
      <c r="V1563" s="9"/>
      <c r="W1563" s="9"/>
      <c r="X1563" s="9"/>
      <c r="Y1563" s="9"/>
      <c r="Z1563" s="9"/>
      <c r="AA1563" s="9"/>
      <c r="AB1563" s="9"/>
      <c r="AC1563" s="9"/>
    </row>
    <row r="1564" spans="2:29" ht="14.1" customHeight="1">
      <c r="B1564" s="176"/>
      <c r="C1564" s="628"/>
      <c r="D1564" s="539"/>
      <c r="E1564" s="9"/>
      <c r="F1564" s="9"/>
      <c r="G1564" s="9"/>
      <c r="H1564" s="9"/>
      <c r="I1564" s="9"/>
      <c r="J1564" s="9"/>
      <c r="K1564" s="547"/>
      <c r="L1564" s="441"/>
      <c r="M1564" s="441"/>
      <c r="N1564" s="441"/>
      <c r="O1564" s="441"/>
      <c r="P1564" s="178"/>
      <c r="Q1564" s="178"/>
      <c r="R1564" s="178"/>
      <c r="S1564" s="178"/>
      <c r="T1564" s="9"/>
      <c r="U1564" s="9"/>
      <c r="V1564" s="9"/>
      <c r="W1564" s="9"/>
      <c r="X1564" s="9"/>
      <c r="Y1564" s="9"/>
      <c r="Z1564" s="9"/>
      <c r="AA1564" s="9"/>
      <c r="AB1564" s="9"/>
      <c r="AC1564" s="9"/>
    </row>
    <row r="1565" spans="2:29" ht="14.1" customHeight="1">
      <c r="B1565" s="176"/>
      <c r="C1565" s="628"/>
      <c r="D1565" s="539"/>
      <c r="E1565" s="9"/>
      <c r="F1565" s="9"/>
      <c r="G1565" s="9"/>
      <c r="H1565" s="9"/>
      <c r="I1565" s="9"/>
      <c r="J1565" s="9"/>
      <c r="K1565" s="547"/>
      <c r="L1565" s="441"/>
      <c r="M1565" s="441"/>
      <c r="N1565" s="441"/>
      <c r="O1565" s="441"/>
      <c r="P1565" s="178"/>
      <c r="Q1565" s="178"/>
      <c r="R1565" s="178"/>
      <c r="S1565" s="178"/>
      <c r="T1565" s="9"/>
      <c r="U1565" s="9"/>
      <c r="V1565" s="9"/>
      <c r="W1565" s="9"/>
      <c r="X1565" s="9"/>
      <c r="Y1565" s="9"/>
      <c r="Z1565" s="9"/>
      <c r="AA1565" s="9"/>
      <c r="AB1565" s="9"/>
      <c r="AC1565" s="9"/>
    </row>
    <row r="1566" spans="2:29" ht="14.1" customHeight="1">
      <c r="B1566" s="176"/>
      <c r="C1566" s="628"/>
      <c r="D1566" s="539"/>
      <c r="E1566" s="9"/>
      <c r="F1566" s="9"/>
      <c r="G1566" s="9"/>
      <c r="H1566" s="9"/>
      <c r="I1566" s="9"/>
      <c r="J1566" s="9"/>
      <c r="K1566" s="547"/>
      <c r="L1566" s="441"/>
      <c r="M1566" s="441"/>
      <c r="N1566" s="441"/>
      <c r="O1566" s="441"/>
      <c r="P1566" s="178"/>
      <c r="Q1566" s="178"/>
      <c r="R1566" s="178"/>
      <c r="S1566" s="178"/>
      <c r="T1566" s="9"/>
      <c r="U1566" s="9"/>
      <c r="V1566" s="9"/>
      <c r="W1566" s="9"/>
      <c r="X1566" s="9"/>
      <c r="Y1566" s="9"/>
      <c r="Z1566" s="9"/>
      <c r="AA1566" s="9"/>
      <c r="AB1566" s="9"/>
      <c r="AC1566" s="9"/>
    </row>
    <row r="1567" spans="2:29" ht="14.1" customHeight="1">
      <c r="B1567" s="176"/>
      <c r="C1567" s="628"/>
      <c r="D1567" s="539"/>
      <c r="E1567" s="9"/>
      <c r="F1567" s="9"/>
      <c r="G1567" s="9"/>
      <c r="H1567" s="9"/>
      <c r="I1567" s="9"/>
      <c r="J1567" s="9"/>
      <c r="K1567" s="547"/>
      <c r="L1567" s="441"/>
      <c r="M1567" s="441"/>
      <c r="N1567" s="441"/>
      <c r="O1567" s="441"/>
      <c r="P1567" s="178"/>
      <c r="Q1567" s="178"/>
      <c r="R1567" s="178"/>
      <c r="S1567" s="178"/>
      <c r="T1567" s="9"/>
      <c r="U1567" s="9"/>
      <c r="V1567" s="9"/>
      <c r="W1567" s="9"/>
      <c r="X1567" s="9"/>
      <c r="Y1567" s="9"/>
      <c r="Z1567" s="9"/>
      <c r="AA1567" s="9"/>
      <c r="AB1567" s="9"/>
      <c r="AC1567" s="9"/>
    </row>
    <row r="1568" spans="2:29" ht="14.1" customHeight="1">
      <c r="B1568" s="176"/>
      <c r="C1568" s="628"/>
      <c r="D1568" s="539"/>
      <c r="E1568" s="9"/>
      <c r="F1568" s="9"/>
      <c r="G1568" s="9"/>
      <c r="H1568" s="9"/>
      <c r="I1568" s="9"/>
      <c r="J1568" s="9"/>
      <c r="K1568" s="547"/>
      <c r="L1568" s="441"/>
      <c r="M1568" s="441"/>
      <c r="N1568" s="441"/>
      <c r="O1568" s="441"/>
      <c r="P1568" s="178"/>
      <c r="Q1568" s="178"/>
      <c r="R1568" s="178"/>
      <c r="S1568" s="178"/>
      <c r="T1568" s="9"/>
      <c r="U1568" s="9"/>
      <c r="V1568" s="9"/>
      <c r="W1568" s="9"/>
      <c r="X1568" s="9"/>
      <c r="Y1568" s="9"/>
      <c r="Z1568" s="9"/>
      <c r="AA1568" s="9"/>
      <c r="AB1568" s="9"/>
      <c r="AC1568" s="9"/>
    </row>
    <row r="1569" spans="2:29" ht="14.1" customHeight="1">
      <c r="B1569" s="176"/>
      <c r="C1569" s="628"/>
      <c r="D1569" s="539"/>
      <c r="E1569" s="9"/>
      <c r="F1569" s="9"/>
      <c r="G1569" s="9"/>
      <c r="H1569" s="9"/>
      <c r="I1569" s="9"/>
      <c r="J1569" s="9"/>
      <c r="K1569" s="547"/>
      <c r="L1569" s="441"/>
      <c r="M1569" s="441"/>
      <c r="N1569" s="441"/>
      <c r="O1569" s="441"/>
      <c r="P1569" s="178"/>
      <c r="Q1569" s="178"/>
      <c r="R1569" s="178"/>
      <c r="S1569" s="178"/>
      <c r="T1569" s="9"/>
      <c r="U1569" s="9"/>
      <c r="V1569" s="9"/>
      <c r="W1569" s="9"/>
      <c r="X1569" s="9"/>
      <c r="Y1569" s="9"/>
      <c r="Z1569" s="9"/>
      <c r="AA1569" s="9"/>
      <c r="AB1569" s="9"/>
      <c r="AC1569" s="9"/>
    </row>
    <row r="1570" spans="2:29" ht="14.1" customHeight="1">
      <c r="B1570" s="176"/>
      <c r="C1570" s="628"/>
      <c r="D1570" s="539"/>
      <c r="E1570" s="9"/>
      <c r="F1570" s="9"/>
      <c r="G1570" s="9"/>
      <c r="H1570" s="9"/>
      <c r="I1570" s="9"/>
      <c r="J1570" s="9"/>
      <c r="K1570" s="547"/>
      <c r="L1570" s="441"/>
      <c r="M1570" s="441"/>
      <c r="N1570" s="441"/>
      <c r="O1570" s="441"/>
      <c r="P1570" s="178"/>
      <c r="Q1570" s="178"/>
      <c r="R1570" s="178"/>
      <c r="S1570" s="178"/>
      <c r="T1570" s="9"/>
      <c r="U1570" s="9"/>
      <c r="V1570" s="9"/>
      <c r="W1570" s="9"/>
      <c r="X1570" s="9"/>
      <c r="Y1570" s="9"/>
      <c r="Z1570" s="9"/>
      <c r="AA1570" s="9"/>
      <c r="AB1570" s="9"/>
      <c r="AC1570" s="9"/>
    </row>
    <row r="1571" spans="2:29" ht="14.1" customHeight="1">
      <c r="B1571" s="176"/>
      <c r="C1571" s="628"/>
      <c r="D1571" s="539"/>
      <c r="E1571" s="9"/>
      <c r="F1571" s="9"/>
      <c r="G1571" s="9"/>
      <c r="H1571" s="9"/>
      <c r="I1571" s="9"/>
      <c r="J1571" s="9"/>
      <c r="K1571" s="547"/>
      <c r="L1571" s="441"/>
      <c r="M1571" s="441"/>
      <c r="N1571" s="441"/>
      <c r="O1571" s="441"/>
      <c r="P1571" s="178"/>
      <c r="Q1571" s="178"/>
      <c r="R1571" s="178"/>
      <c r="S1571" s="178"/>
      <c r="T1571" s="9"/>
      <c r="U1571" s="9"/>
      <c r="V1571" s="9"/>
      <c r="W1571" s="9"/>
      <c r="X1571" s="9"/>
      <c r="Y1571" s="9"/>
      <c r="Z1571" s="9"/>
      <c r="AA1571" s="9"/>
      <c r="AB1571" s="9"/>
      <c r="AC1571" s="9"/>
    </row>
    <row r="1572" spans="2:29" ht="14.1" customHeight="1">
      <c r="B1572" s="176"/>
      <c r="C1572" s="628"/>
      <c r="D1572" s="539"/>
      <c r="E1572" s="9"/>
      <c r="F1572" s="9"/>
      <c r="G1572" s="9"/>
      <c r="H1572" s="9"/>
      <c r="I1572" s="9"/>
      <c r="J1572" s="9"/>
      <c r="K1572" s="547"/>
      <c r="L1572" s="441"/>
      <c r="M1572" s="441"/>
      <c r="N1572" s="441"/>
      <c r="O1572" s="441"/>
      <c r="P1572" s="178"/>
      <c r="Q1572" s="178"/>
      <c r="R1572" s="178"/>
      <c r="S1572" s="178"/>
      <c r="T1572" s="9"/>
      <c r="U1572" s="9"/>
      <c r="V1572" s="9"/>
      <c r="W1572" s="9"/>
      <c r="X1572" s="9"/>
      <c r="Y1572" s="9"/>
      <c r="Z1572" s="9"/>
      <c r="AA1572" s="9"/>
      <c r="AB1572" s="9"/>
      <c r="AC1572" s="9"/>
    </row>
    <row r="1573" spans="2:29" ht="14.1" customHeight="1">
      <c r="B1573" s="176"/>
      <c r="C1573" s="628"/>
      <c r="D1573" s="539"/>
      <c r="E1573" s="9"/>
      <c r="F1573" s="9"/>
      <c r="G1573" s="9"/>
      <c r="H1573" s="9"/>
      <c r="I1573" s="9"/>
      <c r="J1573" s="9"/>
      <c r="K1573" s="547"/>
      <c r="L1573" s="441"/>
      <c r="M1573" s="441"/>
      <c r="N1573" s="441"/>
      <c r="O1573" s="441"/>
      <c r="P1573" s="178"/>
      <c r="Q1573" s="178"/>
      <c r="R1573" s="178"/>
      <c r="S1573" s="178"/>
      <c r="T1573" s="9"/>
      <c r="U1573" s="9"/>
      <c r="V1573" s="9"/>
      <c r="W1573" s="9"/>
      <c r="X1573" s="9"/>
      <c r="Y1573" s="9"/>
      <c r="Z1573" s="9"/>
      <c r="AA1573" s="9"/>
      <c r="AB1573" s="9"/>
      <c r="AC1573" s="9"/>
    </row>
    <row r="1574" spans="2:29" ht="14.1" customHeight="1">
      <c r="B1574" s="176"/>
      <c r="C1574" s="628"/>
      <c r="D1574" s="539"/>
      <c r="E1574" s="9"/>
      <c r="F1574" s="9"/>
      <c r="G1574" s="9"/>
      <c r="H1574" s="9"/>
      <c r="I1574" s="9"/>
      <c r="J1574" s="9"/>
      <c r="K1574" s="547"/>
      <c r="L1574" s="441"/>
      <c r="M1574" s="441"/>
      <c r="N1574" s="441"/>
      <c r="O1574" s="441"/>
      <c r="P1574" s="178"/>
      <c r="Q1574" s="178"/>
      <c r="R1574" s="178"/>
      <c r="S1574" s="178"/>
      <c r="T1574" s="9"/>
      <c r="U1574" s="9"/>
      <c r="V1574" s="9"/>
      <c r="W1574" s="9"/>
      <c r="X1574" s="9"/>
      <c r="Y1574" s="9"/>
      <c r="Z1574" s="9"/>
      <c r="AA1574" s="9"/>
      <c r="AB1574" s="9"/>
      <c r="AC1574" s="9"/>
    </row>
    <row r="1575" spans="2:29" ht="14.1" customHeight="1">
      <c r="B1575" s="176"/>
      <c r="C1575" s="628"/>
      <c r="D1575" s="539"/>
      <c r="E1575" s="9"/>
      <c r="F1575" s="9"/>
      <c r="G1575" s="9"/>
      <c r="H1575" s="9"/>
      <c r="I1575" s="9"/>
      <c r="J1575" s="9"/>
      <c r="K1575" s="547"/>
      <c r="L1575" s="441"/>
      <c r="M1575" s="441"/>
      <c r="N1575" s="441"/>
      <c r="O1575" s="441"/>
      <c r="P1575" s="178"/>
      <c r="Q1575" s="178"/>
      <c r="R1575" s="178"/>
      <c r="S1575" s="178"/>
      <c r="T1575" s="9"/>
      <c r="U1575" s="9"/>
      <c r="V1575" s="9"/>
      <c r="W1575" s="9"/>
      <c r="X1575" s="9"/>
      <c r="Y1575" s="9"/>
      <c r="Z1575" s="9"/>
      <c r="AA1575" s="9"/>
      <c r="AB1575" s="9"/>
      <c r="AC1575" s="9"/>
    </row>
    <row r="1576" spans="2:29" ht="14.1" customHeight="1">
      <c r="B1576" s="176"/>
      <c r="C1576" s="628"/>
      <c r="D1576" s="539"/>
      <c r="E1576" s="9"/>
      <c r="F1576" s="9"/>
      <c r="G1576" s="9"/>
      <c r="H1576" s="9"/>
      <c r="I1576" s="9"/>
      <c r="J1576" s="9"/>
      <c r="K1576" s="547"/>
      <c r="L1576" s="441"/>
      <c r="M1576" s="441"/>
      <c r="N1576" s="441"/>
      <c r="O1576" s="441"/>
      <c r="P1576" s="178"/>
      <c r="Q1576" s="178"/>
      <c r="R1576" s="178"/>
      <c r="S1576" s="178"/>
      <c r="T1576" s="9"/>
      <c r="U1576" s="9"/>
      <c r="V1576" s="9"/>
      <c r="W1576" s="9"/>
      <c r="X1576" s="9"/>
      <c r="Y1576" s="9"/>
      <c r="Z1576" s="9"/>
      <c r="AA1576" s="9"/>
      <c r="AB1576" s="9"/>
      <c r="AC1576" s="9"/>
    </row>
    <row r="1577" spans="2:29" ht="14.1" customHeight="1">
      <c r="B1577" s="176"/>
      <c r="C1577" s="628"/>
      <c r="D1577" s="539"/>
      <c r="E1577" s="9"/>
      <c r="F1577" s="9"/>
      <c r="G1577" s="9"/>
      <c r="H1577" s="9"/>
      <c r="I1577" s="9"/>
      <c r="J1577" s="9"/>
      <c r="K1577" s="547"/>
      <c r="L1577" s="441"/>
      <c r="M1577" s="441"/>
      <c r="N1577" s="441"/>
      <c r="O1577" s="441"/>
      <c r="P1577" s="178"/>
      <c r="Q1577" s="178"/>
      <c r="R1577" s="178"/>
      <c r="S1577" s="178"/>
      <c r="T1577" s="9"/>
      <c r="U1577" s="9"/>
      <c r="V1577" s="9"/>
      <c r="W1577" s="9"/>
      <c r="X1577" s="9"/>
      <c r="Y1577" s="9"/>
      <c r="Z1577" s="9"/>
      <c r="AA1577" s="9"/>
      <c r="AB1577" s="9"/>
      <c r="AC1577" s="9"/>
    </row>
    <row r="1578" spans="2:29" ht="14.1" customHeight="1">
      <c r="B1578" s="176"/>
      <c r="C1578" s="628"/>
      <c r="D1578" s="539"/>
      <c r="E1578" s="9"/>
      <c r="F1578" s="9"/>
      <c r="G1578" s="9"/>
      <c r="H1578" s="9"/>
      <c r="I1578" s="9"/>
      <c r="J1578" s="9"/>
      <c r="K1578" s="547"/>
      <c r="L1578" s="441"/>
      <c r="M1578" s="441"/>
      <c r="N1578" s="441"/>
      <c r="O1578" s="441"/>
      <c r="P1578" s="178"/>
      <c r="Q1578" s="178"/>
      <c r="R1578" s="178"/>
      <c r="S1578" s="178"/>
      <c r="T1578" s="9"/>
      <c r="U1578" s="9"/>
      <c r="V1578" s="9"/>
      <c r="W1578" s="9"/>
      <c r="X1578" s="9"/>
      <c r="Y1578" s="9"/>
      <c r="Z1578" s="9"/>
      <c r="AA1578" s="9"/>
      <c r="AB1578" s="9"/>
      <c r="AC1578" s="9"/>
    </row>
    <row r="1579" spans="2:29" ht="14.1" customHeight="1">
      <c r="B1579" s="176"/>
      <c r="C1579" s="628"/>
      <c r="D1579" s="539"/>
      <c r="E1579" s="9"/>
      <c r="F1579" s="9"/>
      <c r="G1579" s="9"/>
      <c r="H1579" s="9"/>
      <c r="I1579" s="9"/>
      <c r="J1579" s="9"/>
      <c r="K1579" s="547"/>
      <c r="L1579" s="441"/>
      <c r="M1579" s="441"/>
      <c r="N1579" s="441"/>
      <c r="O1579" s="441"/>
      <c r="P1579" s="178"/>
      <c r="Q1579" s="178"/>
      <c r="R1579" s="178"/>
      <c r="S1579" s="178"/>
      <c r="T1579" s="9"/>
      <c r="U1579" s="9"/>
      <c r="V1579" s="9"/>
      <c r="W1579" s="9"/>
      <c r="X1579" s="9"/>
      <c r="Y1579" s="9"/>
      <c r="Z1579" s="9"/>
      <c r="AA1579" s="9"/>
      <c r="AB1579" s="9"/>
      <c r="AC1579" s="9"/>
    </row>
    <row r="1580" spans="2:29" ht="14.1" customHeight="1">
      <c r="B1580" s="176"/>
      <c r="C1580" s="628"/>
      <c r="D1580" s="539"/>
      <c r="E1580" s="9"/>
      <c r="F1580" s="9"/>
      <c r="G1580" s="9"/>
      <c r="H1580" s="9"/>
      <c r="I1580" s="9"/>
      <c r="J1580" s="9"/>
      <c r="K1580" s="547"/>
      <c r="L1580" s="441"/>
      <c r="M1580" s="441"/>
      <c r="N1580" s="441"/>
      <c r="O1580" s="441"/>
      <c r="P1580" s="178"/>
      <c r="Q1580" s="178"/>
      <c r="R1580" s="178"/>
      <c r="S1580" s="178"/>
      <c r="T1580" s="9"/>
      <c r="U1580" s="9"/>
      <c r="V1580" s="9"/>
      <c r="W1580" s="9"/>
      <c r="X1580" s="9"/>
      <c r="Y1580" s="9"/>
      <c r="Z1580" s="9"/>
      <c r="AA1580" s="9"/>
      <c r="AB1580" s="9"/>
      <c r="AC1580" s="9"/>
    </row>
    <row r="1581" spans="2:29" ht="14.1" customHeight="1">
      <c r="B1581" s="176"/>
      <c r="C1581" s="628"/>
      <c r="D1581" s="539"/>
      <c r="E1581" s="9"/>
      <c r="F1581" s="9"/>
      <c r="G1581" s="9"/>
      <c r="H1581" s="9"/>
      <c r="I1581" s="9"/>
      <c r="J1581" s="9"/>
      <c r="K1581" s="547"/>
      <c r="L1581" s="441"/>
      <c r="M1581" s="441"/>
      <c r="N1581" s="441"/>
      <c r="O1581" s="441"/>
      <c r="P1581" s="178"/>
      <c r="Q1581" s="178"/>
      <c r="R1581" s="178"/>
      <c r="S1581" s="178"/>
      <c r="T1581" s="9"/>
      <c r="U1581" s="9"/>
      <c r="V1581" s="9"/>
      <c r="W1581" s="9"/>
      <c r="X1581" s="9"/>
      <c r="Y1581" s="9"/>
      <c r="Z1581" s="9"/>
      <c r="AA1581" s="9"/>
      <c r="AB1581" s="9"/>
      <c r="AC1581" s="9"/>
    </row>
    <row r="1582" spans="2:29" ht="14.1" customHeight="1">
      <c r="B1582" s="176"/>
      <c r="C1582" s="628"/>
      <c r="D1582" s="539"/>
      <c r="E1582" s="9"/>
      <c r="F1582" s="9"/>
      <c r="G1582" s="9"/>
      <c r="H1582" s="9"/>
      <c r="I1582" s="9"/>
      <c r="J1582" s="9"/>
      <c r="K1582" s="547"/>
      <c r="L1582" s="441"/>
      <c r="M1582" s="441"/>
      <c r="N1582" s="441"/>
      <c r="O1582" s="441"/>
      <c r="P1582" s="178"/>
      <c r="Q1582" s="178"/>
      <c r="R1582" s="178"/>
      <c r="S1582" s="178"/>
      <c r="T1582" s="9"/>
      <c r="U1582" s="9"/>
      <c r="V1582" s="9"/>
      <c r="W1582" s="9"/>
      <c r="X1582" s="9"/>
      <c r="Y1582" s="9"/>
      <c r="Z1582" s="9"/>
      <c r="AA1582" s="9"/>
      <c r="AB1582" s="9"/>
      <c r="AC1582" s="9"/>
    </row>
    <row r="1583" spans="2:29" ht="14.1" customHeight="1">
      <c r="B1583" s="176"/>
      <c r="C1583" s="628"/>
      <c r="D1583" s="539"/>
      <c r="E1583" s="9"/>
      <c r="F1583" s="9"/>
      <c r="G1583" s="9"/>
      <c r="H1583" s="9"/>
      <c r="I1583" s="9"/>
      <c r="J1583" s="9"/>
      <c r="K1583" s="547"/>
      <c r="L1583" s="441"/>
      <c r="M1583" s="441"/>
      <c r="N1583" s="441"/>
      <c r="O1583" s="441"/>
      <c r="P1583" s="178"/>
      <c r="Q1583" s="178"/>
      <c r="R1583" s="178"/>
      <c r="S1583" s="178"/>
      <c r="T1583" s="9"/>
      <c r="U1583" s="9"/>
      <c r="V1583" s="9"/>
      <c r="W1583" s="9"/>
      <c r="X1583" s="9"/>
      <c r="Y1583" s="9"/>
      <c r="Z1583" s="9"/>
      <c r="AA1583" s="9"/>
      <c r="AB1583" s="9"/>
      <c r="AC1583" s="9"/>
    </row>
    <row r="1584" spans="2:29" ht="14.1" customHeight="1">
      <c r="B1584" s="176"/>
      <c r="C1584" s="628"/>
      <c r="D1584" s="539"/>
      <c r="E1584" s="9"/>
      <c r="F1584" s="9"/>
      <c r="G1584" s="9"/>
      <c r="H1584" s="9"/>
      <c r="I1584" s="9"/>
      <c r="J1584" s="9"/>
      <c r="K1584" s="547"/>
      <c r="L1584" s="441"/>
      <c r="M1584" s="441"/>
      <c r="N1584" s="441"/>
      <c r="O1584" s="441"/>
      <c r="P1584" s="178"/>
      <c r="Q1584" s="178"/>
      <c r="R1584" s="178"/>
      <c r="S1584" s="178"/>
      <c r="T1584" s="9"/>
      <c r="U1584" s="9"/>
      <c r="V1584" s="9"/>
      <c r="W1584" s="9"/>
      <c r="X1584" s="9"/>
      <c r="Y1584" s="9"/>
      <c r="Z1584" s="9"/>
      <c r="AA1584" s="9"/>
      <c r="AB1584" s="9"/>
      <c r="AC1584" s="9"/>
    </row>
    <row r="1585" spans="2:29" ht="14.1" customHeight="1">
      <c r="B1585" s="176"/>
      <c r="C1585" s="628"/>
      <c r="D1585" s="539"/>
      <c r="E1585" s="9"/>
      <c r="F1585" s="9"/>
      <c r="G1585" s="9"/>
      <c r="H1585" s="9"/>
      <c r="I1585" s="9"/>
      <c r="J1585" s="9"/>
      <c r="K1585" s="547"/>
      <c r="L1585" s="441"/>
      <c r="M1585" s="441"/>
      <c r="N1585" s="441"/>
      <c r="O1585" s="441"/>
      <c r="P1585" s="178"/>
      <c r="Q1585" s="178"/>
      <c r="R1585" s="178"/>
      <c r="S1585" s="178"/>
      <c r="T1585" s="9"/>
      <c r="U1585" s="9"/>
      <c r="V1585" s="9"/>
      <c r="W1585" s="9"/>
      <c r="X1585" s="9"/>
      <c r="Y1585" s="9"/>
      <c r="Z1585" s="9"/>
      <c r="AA1585" s="9"/>
      <c r="AB1585" s="9"/>
      <c r="AC1585" s="9"/>
    </row>
    <row r="1586" spans="2:29" ht="14.1" customHeight="1">
      <c r="B1586" s="176"/>
      <c r="C1586" s="628"/>
      <c r="D1586" s="539"/>
      <c r="E1586" s="9"/>
      <c r="F1586" s="9"/>
      <c r="G1586" s="9"/>
      <c r="H1586" s="9"/>
      <c r="I1586" s="9"/>
      <c r="J1586" s="9"/>
      <c r="K1586" s="547"/>
      <c r="L1586" s="441"/>
      <c r="M1586" s="441"/>
      <c r="N1586" s="441"/>
      <c r="O1586" s="441"/>
      <c r="P1586" s="178"/>
      <c r="Q1586" s="178"/>
      <c r="R1586" s="178"/>
      <c r="S1586" s="178"/>
      <c r="T1586" s="9"/>
      <c r="U1586" s="9"/>
      <c r="V1586" s="9"/>
      <c r="W1586" s="9"/>
      <c r="X1586" s="9"/>
      <c r="Y1586" s="9"/>
      <c r="Z1586" s="9"/>
      <c r="AA1586" s="9"/>
      <c r="AB1586" s="9"/>
      <c r="AC1586" s="9"/>
    </row>
    <row r="1587" spans="2:29" ht="14.1" customHeight="1">
      <c r="B1587" s="176"/>
      <c r="C1587" s="628"/>
      <c r="D1587" s="539"/>
      <c r="E1587" s="9"/>
      <c r="F1587" s="9"/>
      <c r="G1587" s="9"/>
      <c r="H1587" s="9"/>
      <c r="I1587" s="9"/>
      <c r="J1587" s="9"/>
      <c r="K1587" s="547"/>
      <c r="L1587" s="441"/>
      <c r="M1587" s="441"/>
      <c r="N1587" s="441"/>
      <c r="O1587" s="441"/>
      <c r="P1587" s="178"/>
      <c r="Q1587" s="178"/>
      <c r="R1587" s="178"/>
      <c r="S1587" s="178"/>
      <c r="T1587" s="9"/>
      <c r="U1587" s="9"/>
      <c r="V1587" s="9"/>
      <c r="W1587" s="9"/>
      <c r="X1587" s="9"/>
      <c r="Y1587" s="9"/>
      <c r="Z1587" s="9"/>
      <c r="AA1587" s="9"/>
      <c r="AB1587" s="9"/>
      <c r="AC1587" s="9"/>
    </row>
    <row r="1588" spans="2:29" ht="14.1" customHeight="1">
      <c r="B1588" s="176"/>
      <c r="C1588" s="628"/>
      <c r="D1588" s="539"/>
      <c r="E1588" s="9"/>
      <c r="F1588" s="9"/>
      <c r="G1588" s="9"/>
      <c r="H1588" s="9"/>
      <c r="I1588" s="9"/>
      <c r="J1588" s="9"/>
      <c r="K1588" s="547"/>
      <c r="L1588" s="441"/>
      <c r="M1588" s="441"/>
      <c r="N1588" s="441"/>
      <c r="O1588" s="441"/>
      <c r="P1588" s="178"/>
      <c r="Q1588" s="178"/>
      <c r="R1588" s="178"/>
      <c r="S1588" s="178"/>
      <c r="T1588" s="9"/>
      <c r="U1588" s="9"/>
      <c r="V1588" s="9"/>
      <c r="W1588" s="9"/>
      <c r="X1588" s="9"/>
      <c r="Y1588" s="9"/>
      <c r="Z1588" s="9"/>
      <c r="AA1588" s="9"/>
      <c r="AB1588" s="9"/>
      <c r="AC1588" s="9"/>
    </row>
    <row r="1589" spans="2:29" ht="14.1" customHeight="1">
      <c r="B1589" s="176"/>
      <c r="C1589" s="628"/>
      <c r="D1589" s="539"/>
      <c r="E1589" s="9"/>
      <c r="F1589" s="9"/>
      <c r="G1589" s="9"/>
      <c r="H1589" s="9"/>
      <c r="I1589" s="9"/>
      <c r="J1589" s="9"/>
      <c r="K1589" s="547"/>
      <c r="L1589" s="441"/>
      <c r="M1589" s="441"/>
      <c r="N1589" s="441"/>
      <c r="O1589" s="441"/>
      <c r="P1589" s="178"/>
      <c r="Q1589" s="178"/>
      <c r="R1589" s="178"/>
      <c r="S1589" s="178"/>
      <c r="T1589" s="9"/>
      <c r="U1589" s="9"/>
      <c r="V1589" s="9"/>
      <c r="W1589" s="9"/>
      <c r="X1589" s="9"/>
      <c r="Y1589" s="9"/>
      <c r="Z1589" s="9"/>
      <c r="AA1589" s="9"/>
      <c r="AB1589" s="9"/>
      <c r="AC1589" s="9"/>
    </row>
    <row r="1590" spans="2:29" ht="14.1" customHeight="1">
      <c r="B1590" s="176"/>
      <c r="C1590" s="628"/>
      <c r="D1590" s="539"/>
      <c r="E1590" s="9"/>
      <c r="F1590" s="9"/>
      <c r="G1590" s="9"/>
      <c r="H1590" s="9"/>
      <c r="I1590" s="9"/>
      <c r="J1590" s="9"/>
      <c r="K1590" s="547"/>
      <c r="L1590" s="441"/>
      <c r="M1590" s="441"/>
      <c r="N1590" s="441"/>
      <c r="O1590" s="441"/>
      <c r="P1590" s="178"/>
      <c r="Q1590" s="178"/>
      <c r="R1590" s="178"/>
      <c r="S1590" s="178"/>
      <c r="T1590" s="9"/>
      <c r="U1590" s="9"/>
      <c r="V1590" s="9"/>
      <c r="W1590" s="9"/>
      <c r="X1590" s="9"/>
      <c r="Y1590" s="9"/>
      <c r="Z1590" s="9"/>
      <c r="AA1590" s="9"/>
      <c r="AB1590" s="9"/>
      <c r="AC1590" s="9"/>
    </row>
    <row r="1591" spans="2:29" ht="14.1" customHeight="1">
      <c r="B1591" s="176"/>
      <c r="C1591" s="628"/>
      <c r="D1591" s="539"/>
      <c r="E1591" s="9"/>
      <c r="F1591" s="9"/>
      <c r="G1591" s="9"/>
      <c r="H1591" s="9"/>
      <c r="I1591" s="9"/>
      <c r="J1591" s="9"/>
      <c r="K1591" s="547"/>
      <c r="L1591" s="441"/>
      <c r="M1591" s="441"/>
      <c r="N1591" s="441"/>
      <c r="O1591" s="441"/>
      <c r="P1591" s="178"/>
      <c r="Q1591" s="178"/>
      <c r="R1591" s="178"/>
      <c r="S1591" s="178"/>
      <c r="T1591" s="9"/>
      <c r="U1591" s="9"/>
      <c r="V1591" s="9"/>
      <c r="W1591" s="9"/>
      <c r="X1591" s="9"/>
      <c r="Y1591" s="9"/>
      <c r="Z1591" s="9"/>
      <c r="AA1591" s="9"/>
      <c r="AB1591" s="9"/>
      <c r="AC1591" s="9"/>
    </row>
    <row r="1592" spans="2:29" ht="14.1" customHeight="1">
      <c r="B1592" s="176"/>
      <c r="C1592" s="628"/>
      <c r="D1592" s="539"/>
      <c r="E1592" s="9"/>
      <c r="F1592" s="9"/>
      <c r="G1592" s="9"/>
      <c r="H1592" s="9"/>
      <c r="I1592" s="9"/>
      <c r="J1592" s="9"/>
      <c r="K1592" s="547"/>
      <c r="L1592" s="441"/>
      <c r="M1592" s="441"/>
      <c r="N1592" s="441"/>
      <c r="O1592" s="441"/>
      <c r="P1592" s="178"/>
      <c r="Q1592" s="178"/>
      <c r="R1592" s="178"/>
      <c r="S1592" s="178"/>
      <c r="T1592" s="9"/>
      <c r="U1592" s="9"/>
      <c r="V1592" s="9"/>
      <c r="W1592" s="9"/>
      <c r="X1592" s="9"/>
      <c r="Y1592" s="9"/>
      <c r="Z1592" s="9"/>
      <c r="AA1592" s="9"/>
      <c r="AB1592" s="9"/>
      <c r="AC1592" s="9"/>
    </row>
    <row r="1593" spans="2:29" ht="14.1" customHeight="1">
      <c r="B1593" s="176"/>
      <c r="C1593" s="628"/>
      <c r="D1593" s="539"/>
      <c r="E1593" s="9"/>
      <c r="F1593" s="9"/>
      <c r="G1593" s="9"/>
      <c r="H1593" s="9"/>
      <c r="I1593" s="9"/>
      <c r="J1593" s="9"/>
      <c r="K1593" s="547"/>
      <c r="L1593" s="441"/>
      <c r="M1593" s="441"/>
      <c r="N1593" s="441"/>
      <c r="O1593" s="441"/>
      <c r="P1593" s="178"/>
      <c r="Q1593" s="178"/>
      <c r="R1593" s="178"/>
      <c r="S1593" s="178"/>
      <c r="T1593" s="9"/>
      <c r="U1593" s="9"/>
      <c r="V1593" s="9"/>
      <c r="W1593" s="9"/>
      <c r="X1593" s="9"/>
      <c r="Y1593" s="9"/>
      <c r="Z1593" s="9"/>
      <c r="AA1593" s="9"/>
      <c r="AB1593" s="9"/>
      <c r="AC1593" s="9"/>
    </row>
    <row r="1594" spans="2:29" ht="14.1" customHeight="1">
      <c r="B1594" s="176"/>
      <c r="C1594" s="628"/>
      <c r="D1594" s="539"/>
      <c r="E1594" s="9"/>
      <c r="F1594" s="9"/>
      <c r="G1594" s="9"/>
      <c r="H1594" s="9"/>
      <c r="I1594" s="9"/>
      <c r="J1594" s="9"/>
      <c r="K1594" s="547"/>
      <c r="L1594" s="441"/>
      <c r="M1594" s="441"/>
      <c r="N1594" s="441"/>
      <c r="O1594" s="441"/>
      <c r="P1594" s="178"/>
      <c r="Q1594" s="178"/>
      <c r="R1594" s="178"/>
      <c r="S1594" s="178"/>
      <c r="T1594" s="9"/>
      <c r="U1594" s="9"/>
      <c r="V1594" s="9"/>
      <c r="W1594" s="9"/>
      <c r="X1594" s="9"/>
      <c r="Y1594" s="9"/>
      <c r="Z1594" s="9"/>
      <c r="AA1594" s="9"/>
      <c r="AB1594" s="9"/>
      <c r="AC1594" s="9"/>
    </row>
    <row r="1595" spans="2:29" ht="14.1" customHeight="1">
      <c r="B1595" s="176"/>
      <c r="C1595" s="628"/>
      <c r="D1595" s="539"/>
      <c r="E1595" s="9"/>
      <c r="F1595" s="9"/>
      <c r="G1595" s="9"/>
      <c r="H1595" s="9"/>
      <c r="I1595" s="9"/>
      <c r="J1595" s="9"/>
      <c r="K1595" s="547"/>
      <c r="L1595" s="441"/>
      <c r="M1595" s="441"/>
      <c r="N1595" s="441"/>
      <c r="O1595" s="441"/>
      <c r="P1595" s="178"/>
      <c r="Q1595" s="178"/>
      <c r="R1595" s="178"/>
      <c r="S1595" s="178"/>
      <c r="T1595" s="9"/>
      <c r="U1595" s="9"/>
      <c r="V1595" s="9"/>
      <c r="W1595" s="9"/>
      <c r="X1595" s="9"/>
      <c r="Y1595" s="9"/>
      <c r="Z1595" s="9"/>
      <c r="AA1595" s="9"/>
      <c r="AB1595" s="9"/>
      <c r="AC1595" s="9"/>
    </row>
    <row r="1596" spans="2:29" ht="14.1" customHeight="1">
      <c r="B1596" s="176"/>
      <c r="C1596" s="628"/>
      <c r="D1596" s="539"/>
      <c r="E1596" s="9"/>
      <c r="F1596" s="9"/>
      <c r="G1596" s="9"/>
      <c r="H1596" s="9"/>
      <c r="I1596" s="9"/>
      <c r="J1596" s="9"/>
      <c r="K1596" s="547"/>
      <c r="L1596" s="441"/>
      <c r="M1596" s="441"/>
      <c r="N1596" s="441"/>
      <c r="O1596" s="441"/>
      <c r="P1596" s="178"/>
      <c r="Q1596" s="178"/>
      <c r="R1596" s="178"/>
      <c r="S1596" s="178"/>
      <c r="T1596" s="9"/>
      <c r="U1596" s="9"/>
      <c r="V1596" s="9"/>
      <c r="W1596" s="9"/>
      <c r="X1596" s="9"/>
      <c r="Y1596" s="9"/>
      <c r="Z1596" s="9"/>
      <c r="AA1596" s="9"/>
      <c r="AB1596" s="9"/>
      <c r="AC1596" s="9"/>
    </row>
    <row r="1597" spans="2:29" ht="14.1" customHeight="1">
      <c r="B1597" s="176"/>
      <c r="C1597" s="628"/>
      <c r="D1597" s="539"/>
      <c r="E1597" s="9"/>
      <c r="F1597" s="9"/>
      <c r="G1597" s="9"/>
      <c r="H1597" s="9"/>
      <c r="I1597" s="9"/>
      <c r="J1597" s="9"/>
      <c r="K1597" s="547"/>
      <c r="L1597" s="441"/>
      <c r="M1597" s="441"/>
      <c r="N1597" s="441"/>
      <c r="O1597" s="441"/>
      <c r="P1597" s="178"/>
      <c r="Q1597" s="178"/>
      <c r="R1597" s="178"/>
      <c r="S1597" s="178"/>
      <c r="T1597" s="9"/>
      <c r="U1597" s="9"/>
      <c r="V1597" s="9"/>
      <c r="W1597" s="9"/>
      <c r="X1597" s="9"/>
      <c r="Y1597" s="9"/>
      <c r="Z1597" s="9"/>
      <c r="AA1597" s="9"/>
      <c r="AB1597" s="9"/>
      <c r="AC1597" s="9"/>
    </row>
    <row r="1598" spans="2:29" ht="14.1" customHeight="1">
      <c r="B1598" s="176"/>
      <c r="C1598" s="628"/>
      <c r="D1598" s="539"/>
      <c r="E1598" s="9"/>
      <c r="F1598" s="9"/>
      <c r="G1598" s="9"/>
      <c r="H1598" s="9"/>
      <c r="I1598" s="9"/>
      <c r="J1598" s="9"/>
      <c r="K1598" s="547"/>
      <c r="L1598" s="441"/>
      <c r="M1598" s="441"/>
      <c r="N1598" s="441"/>
      <c r="O1598" s="441"/>
      <c r="P1598" s="178"/>
      <c r="Q1598" s="178"/>
      <c r="R1598" s="178"/>
      <c r="S1598" s="178"/>
      <c r="T1598" s="9"/>
      <c r="U1598" s="9"/>
      <c r="V1598" s="9"/>
      <c r="W1598" s="9"/>
      <c r="X1598" s="9"/>
      <c r="Y1598" s="9"/>
      <c r="Z1598" s="9"/>
      <c r="AA1598" s="9"/>
      <c r="AB1598" s="9"/>
      <c r="AC1598" s="9"/>
    </row>
    <row r="1599" spans="2:29" ht="14.1" customHeight="1">
      <c r="B1599" s="176"/>
      <c r="C1599" s="628"/>
      <c r="D1599" s="539"/>
      <c r="E1599" s="9"/>
      <c r="F1599" s="9"/>
      <c r="G1599" s="9"/>
      <c r="H1599" s="9"/>
      <c r="I1599" s="9"/>
      <c r="J1599" s="9"/>
      <c r="K1599" s="547"/>
      <c r="L1599" s="441"/>
      <c r="M1599" s="441"/>
      <c r="N1599" s="441"/>
      <c r="O1599" s="441"/>
      <c r="P1599" s="178"/>
      <c r="Q1599" s="178"/>
      <c r="R1599" s="178"/>
      <c r="S1599" s="178"/>
      <c r="T1599" s="9"/>
      <c r="U1599" s="9"/>
      <c r="V1599" s="9"/>
      <c r="W1599" s="9"/>
      <c r="X1599" s="9"/>
      <c r="Y1599" s="9"/>
      <c r="Z1599" s="9"/>
      <c r="AA1599" s="9"/>
      <c r="AB1599" s="9"/>
      <c r="AC1599" s="9"/>
    </row>
    <row r="1600" spans="2:29" ht="14.1" customHeight="1">
      <c r="B1600" s="176"/>
      <c r="C1600" s="628"/>
      <c r="D1600" s="539"/>
      <c r="E1600" s="9"/>
      <c r="F1600" s="9"/>
      <c r="G1600" s="9"/>
      <c r="H1600" s="9"/>
      <c r="I1600" s="9"/>
      <c r="J1600" s="9"/>
      <c r="K1600" s="547"/>
      <c r="L1600" s="441"/>
      <c r="M1600" s="441"/>
      <c r="N1600" s="441"/>
      <c r="O1600" s="441"/>
      <c r="P1600" s="178"/>
      <c r="Q1600" s="178"/>
      <c r="R1600" s="178"/>
      <c r="S1600" s="178"/>
      <c r="T1600" s="9"/>
      <c r="U1600" s="9"/>
      <c r="V1600" s="9"/>
      <c r="W1600" s="9"/>
      <c r="X1600" s="9"/>
      <c r="Y1600" s="9"/>
      <c r="Z1600" s="9"/>
      <c r="AA1600" s="9"/>
      <c r="AB1600" s="9"/>
      <c r="AC1600" s="9"/>
    </row>
    <row r="1601" spans="2:29" ht="14.1" customHeight="1">
      <c r="B1601" s="176"/>
      <c r="C1601" s="628"/>
      <c r="D1601" s="539"/>
      <c r="E1601" s="9"/>
      <c r="F1601" s="9"/>
      <c r="G1601" s="9"/>
      <c r="H1601" s="9"/>
      <c r="I1601" s="9"/>
      <c r="J1601" s="9"/>
      <c r="K1601" s="547"/>
      <c r="L1601" s="441"/>
      <c r="M1601" s="441"/>
      <c r="N1601" s="441"/>
      <c r="O1601" s="441"/>
      <c r="P1601" s="178"/>
      <c r="Q1601" s="178"/>
      <c r="R1601" s="178"/>
      <c r="S1601" s="178"/>
      <c r="T1601" s="9"/>
      <c r="U1601" s="9"/>
      <c r="V1601" s="9"/>
      <c r="W1601" s="9"/>
      <c r="X1601" s="9"/>
      <c r="Y1601" s="9"/>
      <c r="Z1601" s="9"/>
      <c r="AA1601" s="9"/>
      <c r="AB1601" s="9"/>
      <c r="AC1601" s="9"/>
    </row>
    <row r="1602" spans="2:29" ht="14.1" customHeight="1">
      <c r="B1602" s="176"/>
      <c r="C1602" s="628"/>
      <c r="D1602" s="539"/>
      <c r="E1602" s="9"/>
      <c r="F1602" s="9"/>
      <c r="G1602" s="9"/>
      <c r="H1602" s="9"/>
      <c r="I1602" s="9"/>
      <c r="J1602" s="9"/>
      <c r="K1602" s="547"/>
      <c r="L1602" s="441"/>
      <c r="M1602" s="441"/>
      <c r="N1602" s="441"/>
      <c r="O1602" s="441"/>
      <c r="P1602" s="178"/>
      <c r="Q1602" s="178"/>
      <c r="R1602" s="178"/>
      <c r="S1602" s="178"/>
      <c r="T1602" s="9"/>
      <c r="U1602" s="9"/>
      <c r="V1602" s="9"/>
      <c r="W1602" s="9"/>
      <c r="X1602" s="9"/>
      <c r="Y1602" s="9"/>
      <c r="Z1602" s="9"/>
      <c r="AA1602" s="9"/>
      <c r="AB1602" s="9"/>
      <c r="AC1602" s="9"/>
    </row>
    <row r="1603" spans="2:29" ht="14.1" customHeight="1">
      <c r="B1603" s="176"/>
      <c r="C1603" s="628"/>
      <c r="D1603" s="539"/>
      <c r="E1603" s="9"/>
      <c r="F1603" s="9"/>
      <c r="G1603" s="9"/>
      <c r="H1603" s="9"/>
      <c r="I1603" s="9"/>
      <c r="J1603" s="9"/>
      <c r="K1603" s="547"/>
      <c r="L1603" s="441"/>
      <c r="M1603" s="441"/>
      <c r="N1603" s="441"/>
      <c r="O1603" s="441"/>
      <c r="P1603" s="178"/>
      <c r="Q1603" s="178"/>
      <c r="R1603" s="178"/>
      <c r="S1603" s="178"/>
      <c r="T1603" s="9"/>
      <c r="U1603" s="9"/>
      <c r="V1603" s="9"/>
      <c r="W1603" s="9"/>
      <c r="X1603" s="9"/>
      <c r="Y1603" s="9"/>
      <c r="Z1603" s="9"/>
      <c r="AA1603" s="9"/>
      <c r="AB1603" s="9"/>
      <c r="AC1603" s="9"/>
    </row>
    <row r="1604" spans="2:29" ht="14.1" customHeight="1">
      <c r="B1604" s="176"/>
      <c r="C1604" s="628"/>
      <c r="D1604" s="539"/>
      <c r="E1604" s="9"/>
      <c r="F1604" s="9"/>
      <c r="G1604" s="9"/>
      <c r="H1604" s="9"/>
      <c r="I1604" s="9"/>
      <c r="J1604" s="9"/>
      <c r="K1604" s="547"/>
      <c r="L1604" s="441"/>
      <c r="M1604" s="441"/>
      <c r="N1604" s="441"/>
      <c r="O1604" s="441"/>
      <c r="P1604" s="178"/>
      <c r="Q1604" s="178"/>
      <c r="R1604" s="178"/>
      <c r="S1604" s="178"/>
      <c r="T1604" s="9"/>
      <c r="U1604" s="9"/>
      <c r="V1604" s="9"/>
      <c r="W1604" s="9"/>
      <c r="X1604" s="9"/>
      <c r="Y1604" s="9"/>
      <c r="Z1604" s="9"/>
      <c r="AA1604" s="9"/>
      <c r="AB1604" s="9"/>
      <c r="AC1604" s="9"/>
    </row>
    <row r="1605" spans="2:29" ht="14.1" customHeight="1">
      <c r="B1605" s="176"/>
      <c r="C1605" s="628"/>
      <c r="D1605" s="539"/>
      <c r="E1605" s="9"/>
      <c r="F1605" s="9"/>
      <c r="G1605" s="9"/>
      <c r="H1605" s="9"/>
      <c r="I1605" s="9"/>
      <c r="J1605" s="9"/>
      <c r="K1605" s="547"/>
      <c r="L1605" s="441"/>
      <c r="M1605" s="441"/>
      <c r="N1605" s="441"/>
      <c r="O1605" s="441"/>
      <c r="P1605" s="178"/>
      <c r="Q1605" s="178"/>
      <c r="R1605" s="178"/>
      <c r="S1605" s="178"/>
      <c r="T1605" s="9"/>
      <c r="U1605" s="9"/>
      <c r="V1605" s="9"/>
      <c r="W1605" s="9"/>
      <c r="X1605" s="9"/>
      <c r="Y1605" s="9"/>
      <c r="Z1605" s="9"/>
      <c r="AA1605" s="9"/>
      <c r="AB1605" s="9"/>
      <c r="AC1605" s="9"/>
    </row>
    <row r="1606" spans="2:29" ht="14.1" customHeight="1">
      <c r="B1606" s="176"/>
      <c r="C1606" s="628"/>
      <c r="D1606" s="539"/>
      <c r="E1606" s="9"/>
      <c r="F1606" s="9"/>
      <c r="G1606" s="9"/>
      <c r="H1606" s="9"/>
      <c r="I1606" s="9"/>
      <c r="J1606" s="9"/>
      <c r="K1606" s="547"/>
      <c r="L1606" s="441"/>
      <c r="M1606" s="441"/>
      <c r="N1606" s="441"/>
      <c r="O1606" s="441"/>
      <c r="P1606" s="178"/>
      <c r="Q1606" s="178"/>
      <c r="R1606" s="178"/>
      <c r="S1606" s="178"/>
      <c r="T1606" s="9"/>
      <c r="U1606" s="9"/>
      <c r="V1606" s="9"/>
      <c r="W1606" s="9"/>
      <c r="X1606" s="9"/>
      <c r="Y1606" s="9"/>
      <c r="Z1606" s="9"/>
      <c r="AA1606" s="9"/>
      <c r="AB1606" s="9"/>
      <c r="AC1606" s="9"/>
    </row>
    <row r="1607" spans="2:29" ht="14.1" customHeight="1">
      <c r="B1607" s="176"/>
      <c r="C1607" s="628"/>
      <c r="D1607" s="539"/>
      <c r="E1607" s="9"/>
      <c r="F1607" s="9"/>
      <c r="G1607" s="9"/>
      <c r="H1607" s="9"/>
      <c r="I1607" s="9"/>
      <c r="J1607" s="9"/>
      <c r="K1607" s="547"/>
      <c r="L1607" s="441"/>
      <c r="M1607" s="441"/>
      <c r="N1607" s="441"/>
      <c r="O1607" s="441"/>
      <c r="P1607" s="178"/>
      <c r="Q1607" s="178"/>
      <c r="R1607" s="178"/>
      <c r="S1607" s="178"/>
      <c r="T1607" s="9"/>
      <c r="U1607" s="9"/>
      <c r="V1607" s="9"/>
      <c r="W1607" s="9"/>
      <c r="X1607" s="9"/>
      <c r="Y1607" s="9"/>
      <c r="Z1607" s="9"/>
      <c r="AA1607" s="9"/>
      <c r="AB1607" s="9"/>
      <c r="AC1607" s="9"/>
    </row>
    <row r="1608" spans="2:29" ht="14.1" customHeight="1">
      <c r="B1608" s="176"/>
      <c r="C1608" s="628"/>
      <c r="D1608" s="539"/>
      <c r="E1608" s="9"/>
      <c r="F1608" s="9"/>
      <c r="G1608" s="9"/>
      <c r="H1608" s="9"/>
      <c r="I1608" s="9"/>
      <c r="J1608" s="9"/>
      <c r="K1608" s="547"/>
      <c r="L1608" s="441"/>
      <c r="M1608" s="441"/>
      <c r="N1608" s="441"/>
      <c r="O1608" s="441"/>
      <c r="P1608" s="178"/>
      <c r="Q1608" s="178"/>
      <c r="R1608" s="178"/>
      <c r="S1608" s="178"/>
      <c r="T1608" s="9"/>
      <c r="U1608" s="9"/>
      <c r="V1608" s="9"/>
      <c r="W1608" s="9"/>
      <c r="X1608" s="9"/>
      <c r="Y1608" s="9"/>
      <c r="Z1608" s="9"/>
      <c r="AA1608" s="9"/>
      <c r="AB1608" s="9"/>
      <c r="AC1608" s="9"/>
    </row>
    <row r="1609" spans="2:29" ht="14.1" customHeight="1">
      <c r="B1609" s="176"/>
      <c r="C1609" s="628"/>
      <c r="D1609" s="539"/>
      <c r="E1609" s="9"/>
      <c r="F1609" s="9"/>
      <c r="G1609" s="9"/>
      <c r="H1609" s="9"/>
      <c r="I1609" s="9"/>
      <c r="J1609" s="9"/>
      <c r="K1609" s="547"/>
      <c r="L1609" s="441"/>
      <c r="M1609" s="441"/>
      <c r="N1609" s="441"/>
      <c r="O1609" s="441"/>
      <c r="P1609" s="178"/>
      <c r="Q1609" s="178"/>
      <c r="R1609" s="178"/>
      <c r="S1609" s="178"/>
      <c r="T1609" s="9"/>
      <c r="U1609" s="9"/>
      <c r="V1609" s="9"/>
      <c r="W1609" s="9"/>
      <c r="X1609" s="9"/>
      <c r="Y1609" s="9"/>
      <c r="Z1609" s="9"/>
      <c r="AA1609" s="9"/>
      <c r="AB1609" s="9"/>
      <c r="AC1609" s="9"/>
    </row>
    <row r="1610" spans="2:29" ht="14.1" customHeight="1">
      <c r="B1610" s="176"/>
      <c r="C1610" s="628"/>
      <c r="D1610" s="539"/>
      <c r="E1610" s="9"/>
      <c r="F1610" s="9"/>
      <c r="G1610" s="9"/>
      <c r="H1610" s="9"/>
      <c r="I1610" s="9"/>
      <c r="J1610" s="9"/>
      <c r="K1610" s="547"/>
      <c r="L1610" s="441"/>
      <c r="M1610" s="441"/>
      <c r="N1610" s="441"/>
      <c r="O1610" s="441"/>
      <c r="P1610" s="178"/>
      <c r="Q1610" s="178"/>
      <c r="R1610" s="178"/>
      <c r="S1610" s="178"/>
      <c r="T1610" s="9"/>
      <c r="U1610" s="9"/>
      <c r="V1610" s="9"/>
      <c r="W1610" s="9"/>
      <c r="X1610" s="9"/>
      <c r="Y1610" s="9"/>
      <c r="Z1610" s="9"/>
      <c r="AA1610" s="9"/>
      <c r="AB1610" s="9"/>
      <c r="AC1610" s="9"/>
    </row>
    <row r="1611" spans="2:29" ht="14.1" customHeight="1">
      <c r="B1611" s="176"/>
      <c r="C1611" s="628"/>
      <c r="D1611" s="539"/>
      <c r="E1611" s="9"/>
      <c r="F1611" s="9"/>
      <c r="G1611" s="9"/>
      <c r="H1611" s="9"/>
      <c r="I1611" s="9"/>
      <c r="J1611" s="9"/>
      <c r="K1611" s="547"/>
      <c r="L1611" s="441"/>
      <c r="M1611" s="441"/>
      <c r="N1611" s="441"/>
      <c r="O1611" s="441"/>
      <c r="P1611" s="178"/>
      <c r="Q1611" s="178"/>
      <c r="R1611" s="178"/>
      <c r="S1611" s="178"/>
      <c r="T1611" s="9"/>
      <c r="U1611" s="9"/>
      <c r="V1611" s="9"/>
      <c r="W1611" s="9"/>
      <c r="X1611" s="9"/>
      <c r="Y1611" s="9"/>
      <c r="Z1611" s="9"/>
      <c r="AA1611" s="9"/>
      <c r="AB1611" s="9"/>
      <c r="AC1611" s="9"/>
    </row>
    <row r="1612" spans="2:29" ht="14.1" customHeight="1">
      <c r="B1612" s="176"/>
      <c r="C1612" s="628"/>
      <c r="D1612" s="539"/>
      <c r="E1612" s="9"/>
      <c r="F1612" s="9"/>
      <c r="G1612" s="9"/>
      <c r="H1612" s="9"/>
      <c r="I1612" s="9"/>
      <c r="J1612" s="9"/>
      <c r="K1612" s="547"/>
      <c r="L1612" s="441"/>
      <c r="M1612" s="441"/>
      <c r="N1612" s="441"/>
      <c r="O1612" s="441"/>
      <c r="P1612" s="178"/>
      <c r="Q1612" s="178"/>
      <c r="R1612" s="178"/>
      <c r="S1612" s="178"/>
      <c r="T1612" s="9"/>
      <c r="U1612" s="9"/>
      <c r="V1612" s="9"/>
      <c r="W1612" s="9"/>
      <c r="X1612" s="9"/>
      <c r="Y1612" s="9"/>
      <c r="Z1612" s="9"/>
      <c r="AA1612" s="9"/>
      <c r="AB1612" s="9"/>
      <c r="AC1612" s="9"/>
    </row>
    <row r="1613" spans="2:29" ht="14.1" customHeight="1">
      <c r="B1613" s="176"/>
      <c r="C1613" s="628"/>
      <c r="D1613" s="539"/>
      <c r="E1613" s="9"/>
      <c r="F1613" s="9"/>
      <c r="G1613" s="9"/>
      <c r="H1613" s="9"/>
      <c r="I1613" s="9"/>
      <c r="J1613" s="9"/>
      <c r="K1613" s="547"/>
      <c r="L1613" s="441"/>
      <c r="M1613" s="441"/>
      <c r="N1613" s="441"/>
      <c r="O1613" s="441"/>
      <c r="P1613" s="178"/>
      <c r="Q1613" s="178"/>
      <c r="R1613" s="178"/>
      <c r="S1613" s="178"/>
      <c r="T1613" s="9"/>
      <c r="U1613" s="9"/>
      <c r="V1613" s="9"/>
      <c r="W1613" s="9"/>
      <c r="X1613" s="9"/>
      <c r="Y1613" s="9"/>
      <c r="Z1613" s="9"/>
      <c r="AA1613" s="9"/>
      <c r="AB1613" s="9"/>
      <c r="AC1613" s="9"/>
    </row>
    <row r="1614" spans="2:29" ht="14.1" customHeight="1">
      <c r="B1614" s="176"/>
      <c r="C1614" s="628"/>
      <c r="D1614" s="539"/>
      <c r="E1614" s="9"/>
      <c r="F1614" s="9"/>
      <c r="G1614" s="9"/>
      <c r="H1614" s="9"/>
      <c r="I1614" s="9"/>
      <c r="J1614" s="9"/>
      <c r="K1614" s="547"/>
      <c r="L1614" s="441"/>
      <c r="M1614" s="441"/>
      <c r="N1614" s="441"/>
      <c r="O1614" s="441"/>
      <c r="P1614" s="178"/>
      <c r="Q1614" s="178"/>
      <c r="R1614" s="178"/>
      <c r="S1614" s="178"/>
      <c r="T1614" s="9"/>
      <c r="U1614" s="9"/>
      <c r="V1614" s="9"/>
      <c r="W1614" s="9"/>
      <c r="X1614" s="9"/>
      <c r="Y1614" s="9"/>
      <c r="Z1614" s="9"/>
      <c r="AA1614" s="9"/>
      <c r="AB1614" s="9"/>
      <c r="AC1614" s="9"/>
    </row>
    <row r="1615" spans="2:29" ht="14.1" customHeight="1">
      <c r="B1615" s="176"/>
      <c r="C1615" s="628"/>
      <c r="D1615" s="539"/>
      <c r="E1615" s="9"/>
      <c r="F1615" s="9"/>
      <c r="G1615" s="9"/>
      <c r="H1615" s="9"/>
      <c r="I1615" s="9"/>
      <c r="J1615" s="9"/>
      <c r="K1615" s="547"/>
      <c r="L1615" s="441"/>
      <c r="M1615" s="441"/>
      <c r="N1615" s="441"/>
      <c r="O1615" s="441"/>
      <c r="P1615" s="178"/>
      <c r="Q1615" s="178"/>
      <c r="R1615" s="178"/>
      <c r="S1615" s="178"/>
      <c r="T1615" s="9"/>
      <c r="U1615" s="9"/>
      <c r="V1615" s="9"/>
      <c r="W1615" s="9"/>
      <c r="X1615" s="9"/>
      <c r="Y1615" s="9"/>
      <c r="Z1615" s="9"/>
      <c r="AA1615" s="9"/>
      <c r="AB1615" s="9"/>
      <c r="AC1615" s="9"/>
    </row>
    <row r="1616" spans="2:29" ht="14.1" customHeight="1">
      <c r="B1616" s="176"/>
      <c r="C1616" s="628"/>
      <c r="D1616" s="539"/>
      <c r="E1616" s="9"/>
      <c r="F1616" s="9"/>
      <c r="G1616" s="9"/>
      <c r="H1616" s="9"/>
      <c r="I1616" s="9"/>
      <c r="J1616" s="9"/>
      <c r="K1616" s="547"/>
      <c r="L1616" s="441"/>
      <c r="M1616" s="441"/>
      <c r="N1616" s="441"/>
      <c r="O1616" s="441"/>
      <c r="P1616" s="178"/>
      <c r="Q1616" s="178"/>
      <c r="R1616" s="178"/>
      <c r="S1616" s="178"/>
      <c r="T1616" s="9"/>
      <c r="U1616" s="9"/>
      <c r="V1616" s="9"/>
      <c r="W1616" s="9"/>
      <c r="X1616" s="9"/>
      <c r="Y1616" s="9"/>
      <c r="Z1616" s="9"/>
      <c r="AA1616" s="9"/>
      <c r="AB1616" s="9"/>
      <c r="AC1616" s="9"/>
    </row>
    <row r="1617" spans="2:29" ht="14.1" customHeight="1">
      <c r="B1617" s="176"/>
      <c r="C1617" s="628"/>
      <c r="D1617" s="539"/>
      <c r="E1617" s="9"/>
      <c r="F1617" s="9"/>
      <c r="G1617" s="9"/>
      <c r="H1617" s="9"/>
      <c r="I1617" s="9"/>
      <c r="J1617" s="9"/>
      <c r="K1617" s="547"/>
      <c r="L1617" s="441"/>
      <c r="M1617" s="441"/>
      <c r="N1617" s="441"/>
      <c r="O1617" s="441"/>
      <c r="P1617" s="178"/>
      <c r="Q1617" s="178"/>
      <c r="R1617" s="178"/>
      <c r="S1617" s="178"/>
      <c r="T1617" s="9"/>
      <c r="U1617" s="9"/>
      <c r="V1617" s="9"/>
      <c r="W1617" s="9"/>
      <c r="X1617" s="9"/>
      <c r="Y1617" s="9"/>
      <c r="Z1617" s="9"/>
      <c r="AA1617" s="9"/>
      <c r="AB1617" s="9"/>
      <c r="AC1617" s="9"/>
    </row>
    <row r="1618" spans="2:29" ht="14.1" customHeight="1">
      <c r="B1618" s="176"/>
      <c r="C1618" s="628"/>
      <c r="D1618" s="539"/>
      <c r="E1618" s="9"/>
      <c r="F1618" s="9"/>
      <c r="G1618" s="9"/>
      <c r="H1618" s="9"/>
      <c r="I1618" s="9"/>
      <c r="J1618" s="9"/>
      <c r="K1618" s="547"/>
      <c r="L1618" s="441"/>
      <c r="M1618" s="441"/>
      <c r="N1618" s="441"/>
      <c r="O1618" s="441"/>
      <c r="P1618" s="178"/>
      <c r="Q1618" s="178"/>
      <c r="R1618" s="178"/>
      <c r="S1618" s="178"/>
      <c r="T1618" s="9"/>
      <c r="U1618" s="9"/>
      <c r="V1618" s="9"/>
      <c r="W1618" s="9"/>
      <c r="X1618" s="9"/>
      <c r="Y1618" s="9"/>
      <c r="Z1618" s="9"/>
      <c r="AA1618" s="9"/>
      <c r="AB1618" s="9"/>
      <c r="AC1618" s="9"/>
    </row>
    <row r="1619" spans="2:29" ht="14.1" customHeight="1">
      <c r="B1619" s="176"/>
      <c r="C1619" s="628"/>
      <c r="D1619" s="539"/>
      <c r="E1619" s="9"/>
      <c r="F1619" s="9"/>
      <c r="G1619" s="9"/>
      <c r="H1619" s="9"/>
      <c r="I1619" s="9"/>
      <c r="J1619" s="9"/>
      <c r="K1619" s="547"/>
      <c r="L1619" s="441"/>
      <c r="M1619" s="441"/>
      <c r="N1619" s="441"/>
      <c r="O1619" s="441"/>
      <c r="P1619" s="178"/>
      <c r="Q1619" s="178"/>
      <c r="R1619" s="178"/>
      <c r="S1619" s="178"/>
      <c r="T1619" s="9"/>
      <c r="U1619" s="9"/>
      <c r="V1619" s="9"/>
      <c r="W1619" s="9"/>
      <c r="X1619" s="9"/>
      <c r="Y1619" s="9"/>
      <c r="Z1619" s="9"/>
      <c r="AA1619" s="9"/>
      <c r="AB1619" s="9"/>
      <c r="AC1619" s="9"/>
    </row>
    <row r="1620" spans="2:29" ht="14.1" customHeight="1">
      <c r="B1620" s="176"/>
      <c r="C1620" s="628"/>
      <c r="D1620" s="539"/>
      <c r="E1620" s="9"/>
      <c r="F1620" s="9"/>
      <c r="G1620" s="9"/>
      <c r="H1620" s="9"/>
      <c r="I1620" s="9"/>
      <c r="J1620" s="9"/>
      <c r="K1620" s="547"/>
      <c r="L1620" s="441"/>
      <c r="M1620" s="441"/>
      <c r="N1620" s="441"/>
      <c r="O1620" s="441"/>
      <c r="P1620" s="178"/>
      <c r="Q1620" s="178"/>
      <c r="R1620" s="178"/>
      <c r="S1620" s="178"/>
      <c r="T1620" s="9"/>
      <c r="U1620" s="9"/>
      <c r="V1620" s="9"/>
      <c r="W1620" s="9"/>
      <c r="X1620" s="9"/>
      <c r="Y1620" s="9"/>
      <c r="Z1620" s="9"/>
      <c r="AA1620" s="9"/>
      <c r="AB1620" s="9"/>
      <c r="AC1620" s="9"/>
    </row>
    <row r="1621" spans="2:29" ht="14.1" customHeight="1">
      <c r="B1621" s="176"/>
      <c r="C1621" s="628"/>
      <c r="D1621" s="539"/>
      <c r="E1621" s="9"/>
      <c r="F1621" s="9"/>
      <c r="G1621" s="9"/>
      <c r="H1621" s="9"/>
      <c r="I1621" s="9"/>
      <c r="J1621" s="9"/>
      <c r="K1621" s="547"/>
      <c r="L1621" s="441"/>
      <c r="M1621" s="441"/>
      <c r="N1621" s="441"/>
      <c r="O1621" s="441"/>
      <c r="P1621" s="178"/>
      <c r="Q1621" s="178"/>
      <c r="R1621" s="178"/>
      <c r="S1621" s="178"/>
      <c r="T1621" s="9"/>
      <c r="U1621" s="9"/>
      <c r="V1621" s="9"/>
      <c r="W1621" s="9"/>
      <c r="X1621" s="9"/>
      <c r="Y1621" s="9"/>
      <c r="Z1621" s="9"/>
      <c r="AA1621" s="9"/>
      <c r="AB1621" s="9"/>
      <c r="AC1621" s="9"/>
    </row>
    <row r="1622" spans="2:29" ht="14.1" customHeight="1">
      <c r="B1622" s="176"/>
      <c r="C1622" s="628"/>
      <c r="D1622" s="539"/>
      <c r="E1622" s="9"/>
      <c r="F1622" s="9"/>
      <c r="G1622" s="9"/>
      <c r="H1622" s="9"/>
      <c r="I1622" s="9"/>
      <c r="J1622" s="9"/>
      <c r="K1622" s="547"/>
      <c r="L1622" s="441"/>
      <c r="M1622" s="441"/>
      <c r="N1622" s="441"/>
      <c r="O1622" s="441"/>
      <c r="P1622" s="178"/>
      <c r="Q1622" s="178"/>
      <c r="R1622" s="178"/>
      <c r="S1622" s="178"/>
      <c r="T1622" s="9"/>
      <c r="U1622" s="9"/>
      <c r="V1622" s="9"/>
      <c r="W1622" s="9"/>
      <c r="X1622" s="9"/>
      <c r="Y1622" s="9"/>
      <c r="Z1622" s="9"/>
      <c r="AA1622" s="9"/>
      <c r="AB1622" s="9"/>
      <c r="AC1622" s="9"/>
    </row>
    <row r="1623" spans="2:29" ht="14.1" customHeight="1">
      <c r="B1623" s="176"/>
      <c r="C1623" s="628"/>
      <c r="D1623" s="539"/>
      <c r="E1623" s="9"/>
      <c r="F1623" s="9"/>
      <c r="G1623" s="9"/>
      <c r="H1623" s="9"/>
      <c r="I1623" s="9"/>
      <c r="J1623" s="9"/>
      <c r="K1623" s="547"/>
      <c r="L1623" s="441"/>
      <c r="M1623" s="441"/>
      <c r="N1623" s="441"/>
      <c r="O1623" s="441"/>
      <c r="P1623" s="178"/>
      <c r="Q1623" s="178"/>
      <c r="R1623" s="178"/>
      <c r="S1623" s="178"/>
      <c r="T1623" s="9"/>
      <c r="U1623" s="9"/>
      <c r="V1623" s="9"/>
      <c r="W1623" s="9"/>
      <c r="X1623" s="9"/>
      <c r="Y1623" s="9"/>
      <c r="Z1623" s="9"/>
      <c r="AA1623" s="9"/>
      <c r="AB1623" s="9"/>
      <c r="AC1623" s="9"/>
    </row>
    <row r="1624" spans="2:29" ht="14.1" customHeight="1">
      <c r="B1624" s="176"/>
      <c r="C1624" s="628"/>
      <c r="D1624" s="539"/>
      <c r="E1624" s="9"/>
      <c r="F1624" s="9"/>
      <c r="G1624" s="9"/>
      <c r="H1624" s="9"/>
      <c r="I1624" s="9"/>
      <c r="J1624" s="9"/>
      <c r="K1624" s="547"/>
      <c r="L1624" s="441"/>
      <c r="M1624" s="441"/>
      <c r="N1624" s="441"/>
      <c r="O1624" s="441"/>
      <c r="P1624" s="178"/>
      <c r="Q1624" s="178"/>
      <c r="R1624" s="178"/>
      <c r="S1624" s="178"/>
      <c r="T1624" s="9"/>
      <c r="U1624" s="9"/>
      <c r="V1624" s="9"/>
      <c r="W1624" s="9"/>
      <c r="X1624" s="9"/>
      <c r="Y1624" s="9"/>
      <c r="Z1624" s="9"/>
      <c r="AA1624" s="9"/>
      <c r="AB1624" s="9"/>
      <c r="AC1624" s="9"/>
    </row>
    <row r="1625" spans="2:29" ht="14.1" customHeight="1">
      <c r="B1625" s="176"/>
      <c r="C1625" s="628"/>
      <c r="D1625" s="539"/>
      <c r="E1625" s="9"/>
      <c r="F1625" s="9"/>
      <c r="G1625" s="9"/>
      <c r="H1625" s="9"/>
      <c r="I1625" s="9"/>
      <c r="J1625" s="9"/>
      <c r="K1625" s="547"/>
      <c r="L1625" s="441"/>
      <c r="M1625" s="441"/>
      <c r="N1625" s="441"/>
      <c r="O1625" s="441"/>
      <c r="P1625" s="178"/>
      <c r="Q1625" s="178"/>
      <c r="R1625" s="178"/>
      <c r="S1625" s="178"/>
      <c r="T1625" s="9"/>
      <c r="U1625" s="9"/>
      <c r="V1625" s="9"/>
      <c r="W1625" s="9"/>
      <c r="X1625" s="9"/>
      <c r="Y1625" s="9"/>
      <c r="Z1625" s="9"/>
      <c r="AA1625" s="9"/>
      <c r="AB1625" s="9"/>
      <c r="AC1625" s="9"/>
    </row>
    <row r="1626" spans="2:29" ht="14.1" customHeight="1">
      <c r="B1626" s="176"/>
      <c r="C1626" s="628"/>
      <c r="D1626" s="539"/>
      <c r="E1626" s="9"/>
      <c r="F1626" s="9"/>
      <c r="G1626" s="9"/>
      <c r="H1626" s="9"/>
      <c r="I1626" s="9"/>
      <c r="J1626" s="9"/>
      <c r="K1626" s="547"/>
      <c r="L1626" s="441"/>
      <c r="M1626" s="441"/>
      <c r="N1626" s="441"/>
      <c r="O1626" s="441"/>
      <c r="P1626" s="178"/>
      <c r="Q1626" s="178"/>
      <c r="R1626" s="178"/>
      <c r="S1626" s="178"/>
      <c r="T1626" s="9"/>
      <c r="U1626" s="9"/>
      <c r="V1626" s="9"/>
      <c r="W1626" s="9"/>
      <c r="X1626" s="9"/>
      <c r="Y1626" s="9"/>
      <c r="Z1626" s="9"/>
      <c r="AA1626" s="9"/>
      <c r="AB1626" s="9"/>
      <c r="AC1626" s="9"/>
    </row>
    <row r="1627" spans="2:29" ht="14.1" customHeight="1">
      <c r="B1627" s="176"/>
      <c r="C1627" s="628"/>
      <c r="D1627" s="539"/>
      <c r="E1627" s="9"/>
      <c r="F1627" s="9"/>
      <c r="G1627" s="9"/>
      <c r="H1627" s="9"/>
      <c r="I1627" s="9"/>
      <c r="J1627" s="9"/>
      <c r="K1627" s="547"/>
      <c r="L1627" s="441"/>
      <c r="M1627" s="441"/>
      <c r="N1627" s="441"/>
      <c r="O1627" s="441"/>
      <c r="P1627" s="178"/>
      <c r="Q1627" s="178"/>
      <c r="R1627" s="178"/>
      <c r="S1627" s="178"/>
      <c r="T1627" s="9"/>
      <c r="U1627" s="9"/>
      <c r="V1627" s="9"/>
      <c r="W1627" s="9"/>
      <c r="X1627" s="9"/>
      <c r="Y1627" s="9"/>
      <c r="Z1627" s="9"/>
      <c r="AA1627" s="9"/>
      <c r="AB1627" s="9"/>
      <c r="AC1627" s="9"/>
    </row>
    <row r="1628" spans="2:29" ht="14.1" customHeight="1">
      <c r="B1628" s="176"/>
      <c r="C1628" s="628"/>
      <c r="D1628" s="539"/>
      <c r="E1628" s="9"/>
      <c r="F1628" s="9"/>
      <c r="G1628" s="9"/>
      <c r="H1628" s="9"/>
      <c r="I1628" s="9"/>
      <c r="J1628" s="9"/>
      <c r="K1628" s="547"/>
      <c r="L1628" s="441"/>
      <c r="M1628" s="441"/>
      <c r="N1628" s="441"/>
      <c r="O1628" s="441"/>
      <c r="P1628" s="178"/>
      <c r="Q1628" s="178"/>
      <c r="R1628" s="178"/>
      <c r="S1628" s="178"/>
      <c r="T1628" s="9"/>
      <c r="U1628" s="9"/>
      <c r="V1628" s="9"/>
      <c r="W1628" s="9"/>
      <c r="X1628" s="9"/>
      <c r="Y1628" s="9"/>
      <c r="Z1628" s="9"/>
      <c r="AA1628" s="9"/>
      <c r="AB1628" s="9"/>
      <c r="AC1628" s="9"/>
    </row>
    <row r="1629" spans="2:29" ht="14.1" customHeight="1">
      <c r="B1629" s="176"/>
      <c r="C1629" s="628"/>
      <c r="D1629" s="539"/>
      <c r="E1629" s="9"/>
      <c r="F1629" s="9"/>
      <c r="G1629" s="9"/>
      <c r="H1629" s="9"/>
      <c r="I1629" s="9"/>
      <c r="J1629" s="9"/>
      <c r="K1629" s="547"/>
      <c r="L1629" s="441"/>
      <c r="M1629" s="441"/>
      <c r="N1629" s="441"/>
      <c r="O1629" s="441"/>
      <c r="P1629" s="178"/>
      <c r="Q1629" s="178"/>
      <c r="R1629" s="178"/>
      <c r="S1629" s="178"/>
      <c r="T1629" s="9"/>
      <c r="U1629" s="9"/>
      <c r="V1629" s="9"/>
      <c r="W1629" s="9"/>
      <c r="X1629" s="9"/>
      <c r="Y1629" s="9"/>
      <c r="Z1629" s="9"/>
      <c r="AA1629" s="9"/>
      <c r="AB1629" s="9"/>
      <c r="AC1629" s="9"/>
    </row>
    <row r="1630" spans="2:29" ht="14.1" customHeight="1">
      <c r="B1630" s="176"/>
      <c r="C1630" s="628"/>
      <c r="D1630" s="539"/>
      <c r="E1630" s="9"/>
      <c r="F1630" s="9"/>
      <c r="G1630" s="9"/>
      <c r="H1630" s="9"/>
      <c r="I1630" s="9"/>
      <c r="J1630" s="9"/>
      <c r="K1630" s="547"/>
      <c r="L1630" s="441"/>
      <c r="M1630" s="441"/>
      <c r="N1630" s="441"/>
      <c r="O1630" s="441"/>
      <c r="P1630" s="178"/>
      <c r="Q1630" s="178"/>
      <c r="R1630" s="178"/>
      <c r="S1630" s="178"/>
      <c r="T1630" s="9"/>
      <c r="U1630" s="9"/>
      <c r="V1630" s="9"/>
      <c r="W1630" s="9"/>
      <c r="X1630" s="9"/>
      <c r="Y1630" s="9"/>
      <c r="Z1630" s="9"/>
      <c r="AA1630" s="9"/>
      <c r="AB1630" s="9"/>
      <c r="AC1630" s="9"/>
    </row>
    <row r="1631" spans="2:29" ht="14.1" customHeight="1">
      <c r="B1631" s="176"/>
      <c r="C1631" s="628"/>
      <c r="D1631" s="539"/>
      <c r="E1631" s="9"/>
      <c r="F1631" s="9"/>
      <c r="G1631" s="9"/>
      <c r="H1631" s="9"/>
      <c r="I1631" s="9"/>
      <c r="J1631" s="9"/>
      <c r="K1631" s="547"/>
      <c r="L1631" s="441"/>
      <c r="M1631" s="441"/>
      <c r="N1631" s="441"/>
      <c r="O1631" s="441"/>
      <c r="P1631" s="178"/>
      <c r="Q1631" s="178"/>
      <c r="R1631" s="178"/>
      <c r="S1631" s="178"/>
      <c r="T1631" s="9"/>
      <c r="U1631" s="9"/>
      <c r="V1631" s="9"/>
      <c r="W1631" s="9"/>
      <c r="X1631" s="9"/>
      <c r="Y1631" s="9"/>
      <c r="Z1631" s="9"/>
      <c r="AA1631" s="9"/>
      <c r="AB1631" s="9"/>
      <c r="AC1631" s="9"/>
    </row>
    <row r="1632" spans="2:29" ht="14.1" customHeight="1">
      <c r="B1632" s="176"/>
      <c r="C1632" s="628"/>
      <c r="D1632" s="539"/>
      <c r="E1632" s="9"/>
      <c r="F1632" s="9"/>
      <c r="G1632" s="9"/>
      <c r="H1632" s="9"/>
      <c r="I1632" s="9"/>
      <c r="J1632" s="9"/>
      <c r="K1632" s="547"/>
      <c r="L1632" s="441"/>
      <c r="M1632" s="441"/>
      <c r="N1632" s="441"/>
      <c r="O1632" s="441"/>
      <c r="P1632" s="178"/>
      <c r="Q1632" s="178"/>
      <c r="R1632" s="178"/>
      <c r="S1632" s="178"/>
      <c r="T1632" s="9"/>
      <c r="U1632" s="9"/>
      <c r="V1632" s="9"/>
      <c r="W1632" s="9"/>
      <c r="X1632" s="9"/>
      <c r="Y1632" s="9"/>
      <c r="Z1632" s="9"/>
      <c r="AA1632" s="9"/>
      <c r="AB1632" s="9"/>
      <c r="AC1632" s="9"/>
    </row>
    <row r="1633" spans="2:29" ht="14.1" customHeight="1">
      <c r="B1633" s="176"/>
      <c r="C1633" s="628"/>
      <c r="D1633" s="539"/>
      <c r="E1633" s="9"/>
      <c r="F1633" s="9"/>
      <c r="G1633" s="9"/>
      <c r="H1633" s="9"/>
      <c r="I1633" s="9"/>
      <c r="J1633" s="9"/>
      <c r="K1633" s="547"/>
      <c r="L1633" s="441"/>
      <c r="M1633" s="441"/>
      <c r="N1633" s="441"/>
      <c r="O1633" s="441"/>
      <c r="P1633" s="178"/>
      <c r="Q1633" s="178"/>
      <c r="R1633" s="178"/>
      <c r="S1633" s="178"/>
      <c r="T1633" s="9"/>
      <c r="U1633" s="9"/>
      <c r="V1633" s="9"/>
      <c r="W1633" s="9"/>
      <c r="X1633" s="9"/>
      <c r="Y1633" s="9"/>
      <c r="Z1633" s="9"/>
      <c r="AA1633" s="9"/>
      <c r="AB1633" s="9"/>
      <c r="AC1633" s="9"/>
    </row>
    <row r="1634" spans="2:29" ht="14.1" customHeight="1">
      <c r="B1634" s="176"/>
      <c r="C1634" s="628"/>
      <c r="D1634" s="539"/>
      <c r="E1634" s="9"/>
      <c r="F1634" s="9"/>
      <c r="G1634" s="9"/>
      <c r="H1634" s="9"/>
      <c r="I1634" s="9"/>
      <c r="J1634" s="9"/>
      <c r="K1634" s="547"/>
      <c r="L1634" s="441"/>
      <c r="M1634" s="441"/>
      <c r="N1634" s="441"/>
      <c r="O1634" s="441"/>
      <c r="P1634" s="178"/>
      <c r="Q1634" s="178"/>
      <c r="R1634" s="178"/>
      <c r="S1634" s="178"/>
      <c r="T1634" s="9"/>
      <c r="U1634" s="9"/>
      <c r="V1634" s="9"/>
      <c r="W1634" s="9"/>
      <c r="X1634" s="9"/>
      <c r="Y1634" s="9"/>
      <c r="Z1634" s="9"/>
      <c r="AA1634" s="9"/>
      <c r="AB1634" s="9"/>
      <c r="AC1634" s="9"/>
    </row>
    <row r="1635" spans="2:29" ht="14.1" customHeight="1">
      <c r="B1635" s="176"/>
      <c r="C1635" s="628"/>
      <c r="D1635" s="539"/>
      <c r="E1635" s="9"/>
      <c r="F1635" s="9"/>
      <c r="G1635" s="9"/>
      <c r="H1635" s="9"/>
      <c r="I1635" s="9"/>
      <c r="J1635" s="9"/>
      <c r="K1635" s="547"/>
      <c r="L1635" s="441"/>
      <c r="M1635" s="441"/>
      <c r="N1635" s="441"/>
      <c r="O1635" s="441"/>
      <c r="P1635" s="178"/>
      <c r="Q1635" s="178"/>
      <c r="R1635" s="178"/>
      <c r="S1635" s="178"/>
      <c r="T1635" s="9"/>
      <c r="U1635" s="9"/>
      <c r="V1635" s="9"/>
      <c r="W1635" s="9"/>
      <c r="X1635" s="9"/>
      <c r="Y1635" s="9"/>
      <c r="Z1635" s="9"/>
      <c r="AA1635" s="9"/>
      <c r="AB1635" s="9"/>
      <c r="AC1635" s="9"/>
    </row>
    <row r="1636" spans="2:29" ht="14.1" customHeight="1">
      <c r="B1636" s="176"/>
      <c r="C1636" s="628"/>
      <c r="D1636" s="539"/>
      <c r="E1636" s="9"/>
      <c r="F1636" s="9"/>
      <c r="G1636" s="9"/>
      <c r="H1636" s="9"/>
      <c r="I1636" s="9"/>
      <c r="J1636" s="9"/>
      <c r="K1636" s="547"/>
      <c r="L1636" s="441"/>
      <c r="M1636" s="441"/>
      <c r="N1636" s="441"/>
      <c r="O1636" s="441"/>
      <c r="P1636" s="178"/>
      <c r="Q1636" s="178"/>
      <c r="R1636" s="178"/>
      <c r="S1636" s="178"/>
      <c r="T1636" s="9"/>
      <c r="U1636" s="9"/>
      <c r="V1636" s="9"/>
      <c r="W1636" s="9"/>
      <c r="X1636" s="9"/>
      <c r="Y1636" s="9"/>
      <c r="Z1636" s="9"/>
      <c r="AA1636" s="9"/>
      <c r="AB1636" s="9"/>
      <c r="AC1636" s="9"/>
    </row>
    <row r="1637" spans="2:29" ht="14.1" customHeight="1">
      <c r="B1637" s="176"/>
      <c r="C1637" s="628"/>
      <c r="D1637" s="539"/>
      <c r="E1637" s="9"/>
      <c r="F1637" s="9"/>
      <c r="G1637" s="9"/>
      <c r="H1637" s="9"/>
      <c r="I1637" s="9"/>
      <c r="J1637" s="9"/>
      <c r="K1637" s="547"/>
      <c r="L1637" s="441"/>
      <c r="M1637" s="441"/>
      <c r="N1637" s="441"/>
      <c r="O1637" s="441"/>
      <c r="P1637" s="178"/>
      <c r="Q1637" s="178"/>
      <c r="R1637" s="178"/>
      <c r="S1637" s="178"/>
      <c r="T1637" s="9"/>
      <c r="U1637" s="9"/>
      <c r="V1637" s="9"/>
      <c r="W1637" s="9"/>
      <c r="X1637" s="9"/>
      <c r="Y1637" s="9"/>
      <c r="Z1637" s="9"/>
      <c r="AA1637" s="9"/>
      <c r="AB1637" s="9"/>
      <c r="AC1637" s="9"/>
    </row>
    <row r="1638" spans="2:29" ht="14.1" customHeight="1">
      <c r="B1638" s="176"/>
      <c r="C1638" s="628"/>
      <c r="D1638" s="539"/>
      <c r="E1638" s="9"/>
      <c r="F1638" s="9"/>
      <c r="G1638" s="9"/>
      <c r="H1638" s="9"/>
      <c r="I1638" s="9"/>
      <c r="J1638" s="9"/>
      <c r="K1638" s="547"/>
      <c r="L1638" s="441"/>
      <c r="M1638" s="441"/>
      <c r="N1638" s="441"/>
      <c r="O1638" s="441"/>
      <c r="P1638" s="178"/>
      <c r="Q1638" s="178"/>
      <c r="R1638" s="178"/>
      <c r="S1638" s="178"/>
      <c r="T1638" s="9"/>
      <c r="U1638" s="9"/>
      <c r="V1638" s="9"/>
      <c r="W1638" s="9"/>
      <c r="X1638" s="9"/>
      <c r="Y1638" s="9"/>
      <c r="Z1638" s="9"/>
      <c r="AA1638" s="9"/>
      <c r="AB1638" s="9"/>
      <c r="AC1638" s="9"/>
    </row>
    <row r="1639" spans="2:29" ht="14.1" customHeight="1">
      <c r="B1639" s="176"/>
      <c r="C1639" s="628"/>
      <c r="D1639" s="539"/>
      <c r="E1639" s="9"/>
      <c r="F1639" s="9"/>
      <c r="G1639" s="9"/>
      <c r="H1639" s="9"/>
      <c r="I1639" s="9"/>
      <c r="J1639" s="9"/>
      <c r="K1639" s="547"/>
      <c r="L1639" s="441"/>
      <c r="M1639" s="441"/>
      <c r="N1639" s="441"/>
      <c r="O1639" s="441"/>
      <c r="P1639" s="178"/>
      <c r="Q1639" s="178"/>
      <c r="R1639" s="178"/>
      <c r="S1639" s="178"/>
      <c r="T1639" s="9"/>
      <c r="U1639" s="9"/>
      <c r="V1639" s="9"/>
      <c r="W1639" s="9"/>
      <c r="X1639" s="9"/>
      <c r="Y1639" s="9"/>
      <c r="Z1639" s="9"/>
      <c r="AA1639" s="9"/>
      <c r="AB1639" s="9"/>
      <c r="AC1639" s="9"/>
    </row>
    <row r="1640" spans="2:29" ht="14.1" customHeight="1">
      <c r="B1640" s="176"/>
      <c r="C1640" s="628"/>
      <c r="D1640" s="539"/>
      <c r="E1640" s="9"/>
      <c r="F1640" s="9"/>
      <c r="G1640" s="9"/>
      <c r="H1640" s="9"/>
      <c r="I1640" s="9"/>
      <c r="J1640" s="9"/>
      <c r="K1640" s="547"/>
      <c r="L1640" s="441"/>
      <c r="M1640" s="441"/>
      <c r="N1640" s="441"/>
      <c r="O1640" s="441"/>
      <c r="P1640" s="178"/>
      <c r="Q1640" s="178"/>
      <c r="R1640" s="178"/>
      <c r="S1640" s="178"/>
      <c r="T1640" s="9"/>
      <c r="U1640" s="9"/>
      <c r="V1640" s="9"/>
      <c r="W1640" s="9"/>
      <c r="X1640" s="9"/>
      <c r="Y1640" s="9"/>
      <c r="Z1640" s="9"/>
      <c r="AA1640" s="9"/>
      <c r="AB1640" s="9"/>
      <c r="AC1640" s="9"/>
    </row>
    <row r="1641" spans="2:29" ht="14.1" customHeight="1">
      <c r="B1641" s="176"/>
      <c r="C1641" s="628"/>
      <c r="D1641" s="539"/>
      <c r="E1641" s="9"/>
      <c r="F1641" s="9"/>
      <c r="G1641" s="9"/>
      <c r="H1641" s="9"/>
      <c r="I1641" s="9"/>
      <c r="J1641" s="9"/>
      <c r="K1641" s="547"/>
      <c r="L1641" s="441"/>
      <c r="M1641" s="441"/>
      <c r="N1641" s="441"/>
      <c r="O1641" s="441"/>
      <c r="P1641" s="178"/>
      <c r="Q1641" s="178"/>
      <c r="R1641" s="178"/>
      <c r="S1641" s="178"/>
      <c r="T1641" s="9"/>
      <c r="U1641" s="9"/>
      <c r="V1641" s="9"/>
      <c r="W1641" s="9"/>
      <c r="X1641" s="9"/>
      <c r="Y1641" s="9"/>
      <c r="Z1641" s="9"/>
      <c r="AA1641" s="9"/>
      <c r="AB1641" s="9"/>
      <c r="AC1641" s="9"/>
    </row>
    <row r="1642" spans="2:29" ht="14.1" customHeight="1">
      <c r="B1642" s="176"/>
      <c r="C1642" s="628"/>
      <c r="D1642" s="539"/>
      <c r="E1642" s="9"/>
      <c r="F1642" s="9"/>
      <c r="G1642" s="9"/>
      <c r="H1642" s="9"/>
      <c r="I1642" s="9"/>
      <c r="J1642" s="9"/>
      <c r="K1642" s="547"/>
      <c r="L1642" s="441"/>
      <c r="M1642" s="441"/>
      <c r="N1642" s="441"/>
      <c r="O1642" s="441"/>
      <c r="P1642" s="178"/>
      <c r="Q1642" s="178"/>
      <c r="R1642" s="178"/>
      <c r="S1642" s="178"/>
      <c r="T1642" s="9"/>
      <c r="U1642" s="9"/>
      <c r="V1642" s="9"/>
      <c r="W1642" s="9"/>
      <c r="X1642" s="9"/>
      <c r="Y1642" s="9"/>
      <c r="Z1642" s="9"/>
      <c r="AA1642" s="9"/>
      <c r="AB1642" s="9"/>
      <c r="AC1642" s="9"/>
    </row>
    <row r="1643" spans="2:29" ht="14.1" customHeight="1">
      <c r="B1643" s="176"/>
      <c r="C1643" s="628"/>
      <c r="D1643" s="539"/>
      <c r="E1643" s="9"/>
      <c r="F1643" s="9"/>
      <c r="G1643" s="9"/>
      <c r="H1643" s="9"/>
      <c r="I1643" s="9"/>
      <c r="J1643" s="9"/>
      <c r="K1643" s="547"/>
      <c r="L1643" s="441"/>
      <c r="M1643" s="441"/>
      <c r="N1643" s="441"/>
      <c r="O1643" s="441"/>
      <c r="P1643" s="178"/>
      <c r="Q1643" s="178"/>
      <c r="R1643" s="178"/>
      <c r="S1643" s="178"/>
      <c r="T1643" s="9"/>
      <c r="U1643" s="9"/>
      <c r="V1643" s="9"/>
      <c r="W1643" s="9"/>
      <c r="X1643" s="9"/>
      <c r="Y1643" s="9"/>
      <c r="Z1643" s="9"/>
      <c r="AA1643" s="9"/>
      <c r="AB1643" s="9"/>
      <c r="AC1643" s="9"/>
    </row>
    <row r="1644" spans="2:29" ht="14.1" customHeight="1">
      <c r="B1644" s="176"/>
      <c r="C1644" s="628"/>
      <c r="D1644" s="539"/>
      <c r="E1644" s="9"/>
      <c r="F1644" s="9"/>
      <c r="G1644" s="9"/>
      <c r="H1644" s="9"/>
      <c r="I1644" s="9"/>
      <c r="J1644" s="9"/>
      <c r="K1644" s="547"/>
      <c r="L1644" s="441"/>
      <c r="M1644" s="441"/>
      <c r="N1644" s="441"/>
      <c r="O1644" s="441"/>
      <c r="P1644" s="178"/>
      <c r="Q1644" s="178"/>
      <c r="R1644" s="178"/>
      <c r="S1644" s="178"/>
      <c r="T1644" s="9"/>
      <c r="U1644" s="9"/>
      <c r="V1644" s="9"/>
      <c r="W1644" s="9"/>
      <c r="X1644" s="9"/>
      <c r="Y1644" s="9"/>
      <c r="Z1644" s="9"/>
      <c r="AA1644" s="9"/>
      <c r="AB1644" s="9"/>
      <c r="AC1644" s="9"/>
    </row>
    <row r="1645" spans="2:29" ht="14.1" customHeight="1">
      <c r="B1645" s="176"/>
      <c r="C1645" s="628"/>
      <c r="D1645" s="539"/>
      <c r="E1645" s="9"/>
      <c r="F1645" s="9"/>
      <c r="G1645" s="9"/>
      <c r="H1645" s="9"/>
      <c r="I1645" s="9"/>
      <c r="J1645" s="9"/>
      <c r="K1645" s="547"/>
      <c r="L1645" s="441"/>
      <c r="M1645" s="441"/>
      <c r="N1645" s="441"/>
      <c r="O1645" s="441"/>
      <c r="P1645" s="178"/>
      <c r="Q1645" s="178"/>
      <c r="R1645" s="178"/>
      <c r="S1645" s="178"/>
      <c r="T1645" s="9"/>
      <c r="U1645" s="9"/>
      <c r="V1645" s="9"/>
      <c r="W1645" s="9"/>
      <c r="X1645" s="9"/>
      <c r="Y1645" s="9"/>
      <c r="Z1645" s="9"/>
      <c r="AA1645" s="9"/>
      <c r="AB1645" s="9"/>
      <c r="AC1645" s="9"/>
    </row>
    <row r="1646" spans="2:29" ht="14.1" customHeight="1">
      <c r="B1646" s="176"/>
      <c r="C1646" s="628"/>
      <c r="D1646" s="539"/>
      <c r="E1646" s="9"/>
      <c r="F1646" s="9"/>
      <c r="G1646" s="9"/>
      <c r="H1646" s="9"/>
      <c r="I1646" s="9"/>
      <c r="J1646" s="9"/>
      <c r="K1646" s="547"/>
      <c r="L1646" s="441"/>
      <c r="M1646" s="441"/>
      <c r="N1646" s="441"/>
      <c r="O1646" s="441"/>
      <c r="P1646" s="178"/>
      <c r="Q1646" s="178"/>
      <c r="R1646" s="178"/>
      <c r="S1646" s="178"/>
      <c r="T1646" s="9"/>
      <c r="U1646" s="9"/>
      <c r="V1646" s="9"/>
      <c r="W1646" s="9"/>
      <c r="X1646" s="9"/>
      <c r="Y1646" s="9"/>
      <c r="Z1646" s="9"/>
      <c r="AA1646" s="9"/>
      <c r="AB1646" s="9"/>
      <c r="AC1646" s="9"/>
    </row>
    <row r="1647" spans="2:29" ht="14.1" customHeight="1">
      <c r="B1647" s="176"/>
      <c r="C1647" s="628"/>
      <c r="D1647" s="539"/>
      <c r="E1647" s="9"/>
      <c r="F1647" s="9"/>
      <c r="G1647" s="9"/>
      <c r="H1647" s="9"/>
      <c r="I1647" s="9"/>
      <c r="J1647" s="9"/>
      <c r="K1647" s="547"/>
      <c r="L1647" s="441"/>
      <c r="M1647" s="441"/>
      <c r="N1647" s="441"/>
      <c r="O1647" s="441"/>
      <c r="P1647" s="178"/>
      <c r="Q1647" s="178"/>
      <c r="R1647" s="178"/>
      <c r="S1647" s="178"/>
      <c r="T1647" s="9"/>
      <c r="U1647" s="9"/>
      <c r="V1647" s="9"/>
      <c r="W1647" s="9"/>
      <c r="X1647" s="9"/>
      <c r="Y1647" s="9"/>
      <c r="Z1647" s="9"/>
      <c r="AA1647" s="9"/>
      <c r="AB1647" s="9"/>
      <c r="AC1647" s="9"/>
    </row>
    <row r="1648" spans="2:29" ht="14.1" customHeight="1">
      <c r="B1648" s="176"/>
      <c r="C1648" s="628"/>
      <c r="D1648" s="539"/>
      <c r="E1648" s="9"/>
      <c r="F1648" s="9"/>
      <c r="G1648" s="9"/>
      <c r="H1648" s="9"/>
      <c r="I1648" s="9"/>
      <c r="J1648" s="9"/>
      <c r="K1648" s="547"/>
      <c r="L1648" s="441"/>
      <c r="M1648" s="441"/>
      <c r="N1648" s="441"/>
      <c r="O1648" s="441"/>
      <c r="P1648" s="178"/>
      <c r="Q1648" s="178"/>
      <c r="R1648" s="178"/>
      <c r="S1648" s="178"/>
      <c r="T1648" s="9"/>
      <c r="U1648" s="9"/>
      <c r="V1648" s="9"/>
      <c r="W1648" s="9"/>
      <c r="X1648" s="9"/>
      <c r="Y1648" s="9"/>
      <c r="Z1648" s="9"/>
      <c r="AA1648" s="9"/>
      <c r="AB1648" s="9"/>
      <c r="AC1648" s="9"/>
    </row>
    <row r="1649" spans="2:29" ht="14.1" customHeight="1">
      <c r="B1649" s="176"/>
      <c r="C1649" s="628"/>
      <c r="D1649" s="539"/>
      <c r="E1649" s="9"/>
      <c r="F1649" s="9"/>
      <c r="G1649" s="9"/>
      <c r="H1649" s="9"/>
      <c r="I1649" s="9"/>
      <c r="J1649" s="9"/>
      <c r="K1649" s="547"/>
      <c r="L1649" s="441"/>
      <c r="M1649" s="441"/>
      <c r="N1649" s="441"/>
      <c r="O1649" s="441"/>
      <c r="P1649" s="178"/>
      <c r="Q1649" s="178"/>
      <c r="R1649" s="178"/>
      <c r="S1649" s="178"/>
      <c r="T1649" s="9"/>
      <c r="U1649" s="9"/>
      <c r="V1649" s="9"/>
      <c r="W1649" s="9"/>
      <c r="X1649" s="9"/>
      <c r="Y1649" s="9"/>
      <c r="Z1649" s="9"/>
      <c r="AA1649" s="9"/>
      <c r="AB1649" s="9"/>
      <c r="AC1649" s="9"/>
    </row>
    <row r="1650" spans="2:29" ht="14.1" customHeight="1">
      <c r="B1650" s="176"/>
      <c r="C1650" s="628"/>
      <c r="D1650" s="539"/>
      <c r="E1650" s="9"/>
      <c r="F1650" s="9"/>
      <c r="G1650" s="9"/>
      <c r="H1650" s="9"/>
      <c r="I1650" s="9"/>
      <c r="J1650" s="9"/>
      <c r="K1650" s="547"/>
      <c r="L1650" s="441"/>
      <c r="M1650" s="441"/>
      <c r="N1650" s="441"/>
      <c r="O1650" s="441"/>
      <c r="P1650" s="178"/>
      <c r="Q1650" s="178"/>
      <c r="R1650" s="178"/>
      <c r="S1650" s="178"/>
      <c r="T1650" s="9"/>
      <c r="U1650" s="9"/>
      <c r="V1650" s="9"/>
      <c r="W1650" s="9"/>
      <c r="X1650" s="9"/>
      <c r="Y1650" s="9"/>
      <c r="Z1650" s="9"/>
      <c r="AA1650" s="9"/>
      <c r="AB1650" s="9"/>
      <c r="AC1650" s="9"/>
    </row>
    <row r="1651" spans="2:29" ht="14.1" customHeight="1">
      <c r="B1651" s="176"/>
      <c r="C1651" s="628"/>
      <c r="D1651" s="539"/>
      <c r="E1651" s="9"/>
      <c r="F1651" s="9"/>
      <c r="G1651" s="9"/>
      <c r="H1651" s="9"/>
      <c r="I1651" s="9"/>
      <c r="J1651" s="9"/>
      <c r="K1651" s="547"/>
      <c r="L1651" s="441"/>
      <c r="M1651" s="441"/>
      <c r="N1651" s="441"/>
      <c r="O1651" s="441"/>
      <c r="P1651" s="178"/>
      <c r="Q1651" s="178"/>
      <c r="R1651" s="178"/>
      <c r="S1651" s="178"/>
      <c r="T1651" s="9"/>
      <c r="U1651" s="9"/>
      <c r="V1651" s="9"/>
      <c r="W1651" s="9"/>
      <c r="X1651" s="9"/>
      <c r="Y1651" s="9"/>
      <c r="Z1651" s="9"/>
      <c r="AA1651" s="9"/>
      <c r="AB1651" s="9"/>
      <c r="AC1651" s="9"/>
    </row>
    <row r="1652" spans="2:29" ht="14.1" customHeight="1">
      <c r="B1652" s="176"/>
      <c r="C1652" s="628"/>
      <c r="D1652" s="539"/>
      <c r="E1652" s="9"/>
      <c r="F1652" s="9"/>
      <c r="G1652" s="9"/>
      <c r="H1652" s="9"/>
      <c r="I1652" s="9"/>
      <c r="J1652" s="9"/>
      <c r="K1652" s="547"/>
      <c r="L1652" s="441"/>
      <c r="M1652" s="441"/>
      <c r="N1652" s="441"/>
      <c r="O1652" s="441"/>
      <c r="P1652" s="178"/>
      <c r="Q1652" s="178"/>
      <c r="R1652" s="178"/>
      <c r="S1652" s="178"/>
      <c r="T1652" s="9"/>
      <c r="U1652" s="9"/>
      <c r="V1652" s="9"/>
      <c r="W1652" s="9"/>
      <c r="X1652" s="9"/>
      <c r="Y1652" s="9"/>
      <c r="Z1652" s="9"/>
      <c r="AA1652" s="9"/>
      <c r="AB1652" s="9"/>
      <c r="AC1652" s="9"/>
    </row>
    <row r="1653" spans="2:29" ht="14.1" customHeight="1">
      <c r="B1653" s="176"/>
      <c r="C1653" s="628"/>
      <c r="D1653" s="539"/>
      <c r="E1653" s="9"/>
      <c r="F1653" s="9"/>
      <c r="G1653" s="9"/>
      <c r="H1653" s="9"/>
      <c r="I1653" s="9"/>
      <c r="J1653" s="9"/>
      <c r="K1653" s="547"/>
      <c r="L1653" s="441"/>
      <c r="M1653" s="441"/>
      <c r="N1653" s="441"/>
      <c r="O1653" s="441"/>
      <c r="P1653" s="178"/>
      <c r="Q1653" s="178"/>
      <c r="R1653" s="178"/>
      <c r="S1653" s="178"/>
      <c r="T1653" s="9"/>
      <c r="U1653" s="9"/>
      <c r="V1653" s="9"/>
      <c r="W1653" s="9"/>
      <c r="X1653" s="9"/>
      <c r="Y1653" s="9"/>
      <c r="Z1653" s="9"/>
      <c r="AA1653" s="9"/>
      <c r="AB1653" s="9"/>
      <c r="AC1653" s="9"/>
    </row>
    <row r="1654" spans="2:29" ht="14.1" customHeight="1">
      <c r="B1654" s="176"/>
      <c r="C1654" s="628"/>
      <c r="D1654" s="539"/>
      <c r="E1654" s="9"/>
      <c r="F1654" s="9"/>
      <c r="G1654" s="9"/>
      <c r="H1654" s="9"/>
      <c r="I1654" s="9"/>
      <c r="J1654" s="9"/>
      <c r="K1654" s="547"/>
      <c r="L1654" s="441"/>
      <c r="M1654" s="441"/>
      <c r="N1654" s="441"/>
      <c r="O1654" s="441"/>
      <c r="P1654" s="178"/>
      <c r="Q1654" s="178"/>
      <c r="R1654" s="178"/>
      <c r="S1654" s="178"/>
      <c r="T1654" s="9"/>
      <c r="U1654" s="9"/>
      <c r="V1654" s="9"/>
      <c r="W1654" s="9"/>
      <c r="X1654" s="9"/>
      <c r="Y1654" s="9"/>
      <c r="Z1654" s="9"/>
      <c r="AA1654" s="9"/>
      <c r="AB1654" s="9"/>
      <c r="AC1654" s="9"/>
    </row>
    <row r="1655" spans="2:29" ht="14.1" customHeight="1">
      <c r="B1655" s="176"/>
      <c r="C1655" s="628"/>
      <c r="D1655" s="539"/>
      <c r="E1655" s="9"/>
      <c r="F1655" s="9"/>
      <c r="G1655" s="9"/>
      <c r="H1655" s="9"/>
      <c r="I1655" s="9"/>
      <c r="J1655" s="9"/>
      <c r="K1655" s="547"/>
      <c r="L1655" s="441"/>
      <c r="M1655" s="441"/>
      <c r="N1655" s="441"/>
      <c r="O1655" s="441"/>
      <c r="P1655" s="178"/>
      <c r="Q1655" s="178"/>
      <c r="R1655" s="178"/>
      <c r="S1655" s="178"/>
      <c r="T1655" s="9"/>
      <c r="U1655" s="9"/>
      <c r="V1655" s="9"/>
      <c r="W1655" s="9"/>
      <c r="X1655" s="9"/>
      <c r="Y1655" s="9"/>
      <c r="Z1655" s="9"/>
      <c r="AA1655" s="9"/>
      <c r="AB1655" s="9"/>
      <c r="AC1655" s="9"/>
    </row>
    <row r="1656" spans="2:29" ht="14.1" customHeight="1">
      <c r="B1656" s="176"/>
      <c r="C1656" s="628"/>
      <c r="D1656" s="539"/>
      <c r="E1656" s="9"/>
      <c r="F1656" s="9"/>
      <c r="G1656" s="9"/>
      <c r="H1656" s="9"/>
      <c r="I1656" s="9"/>
      <c r="J1656" s="9"/>
      <c r="K1656" s="547"/>
      <c r="L1656" s="441"/>
      <c r="M1656" s="441"/>
      <c r="N1656" s="441"/>
      <c r="O1656" s="441"/>
      <c r="P1656" s="178"/>
      <c r="Q1656" s="178"/>
      <c r="R1656" s="178"/>
      <c r="S1656" s="178"/>
      <c r="T1656" s="9"/>
      <c r="U1656" s="9"/>
      <c r="V1656" s="9"/>
      <c r="W1656" s="9"/>
      <c r="X1656" s="9"/>
      <c r="Y1656" s="9"/>
      <c r="Z1656" s="9"/>
      <c r="AA1656" s="9"/>
      <c r="AB1656" s="9"/>
      <c r="AC1656" s="9"/>
    </row>
    <row r="1657" spans="2:29" ht="14.1" customHeight="1">
      <c r="B1657" s="176"/>
      <c r="C1657" s="628"/>
      <c r="D1657" s="539"/>
      <c r="E1657" s="9"/>
      <c r="F1657" s="9"/>
      <c r="G1657" s="9"/>
      <c r="H1657" s="9"/>
      <c r="I1657" s="9"/>
      <c r="J1657" s="9"/>
      <c r="K1657" s="547"/>
      <c r="L1657" s="441"/>
      <c r="M1657" s="441"/>
      <c r="N1657" s="441"/>
      <c r="O1657" s="441"/>
      <c r="P1657" s="178"/>
      <c r="Q1657" s="178"/>
      <c r="R1657" s="178"/>
      <c r="S1657" s="178"/>
      <c r="T1657" s="9"/>
      <c r="U1657" s="9"/>
      <c r="V1657" s="9"/>
      <c r="W1657" s="9"/>
      <c r="X1657" s="9"/>
      <c r="Y1657" s="9"/>
      <c r="Z1657" s="9"/>
      <c r="AA1657" s="9"/>
      <c r="AB1657" s="9"/>
      <c r="AC1657" s="9"/>
    </row>
    <row r="1658" spans="2:29" ht="14.1" customHeight="1">
      <c r="B1658" s="176"/>
      <c r="C1658" s="628"/>
      <c r="D1658" s="539"/>
      <c r="E1658" s="9"/>
      <c r="F1658" s="9"/>
      <c r="G1658" s="9"/>
      <c r="H1658" s="9"/>
      <c r="I1658" s="9"/>
      <c r="J1658" s="9"/>
      <c r="K1658" s="547"/>
      <c r="L1658" s="441"/>
      <c r="M1658" s="441"/>
      <c r="N1658" s="441"/>
      <c r="O1658" s="441"/>
      <c r="P1658" s="178"/>
      <c r="Q1658" s="178"/>
      <c r="R1658" s="178"/>
      <c r="S1658" s="178"/>
      <c r="T1658" s="9"/>
      <c r="U1658" s="9"/>
      <c r="V1658" s="9"/>
      <c r="W1658" s="9"/>
      <c r="X1658" s="9"/>
      <c r="Y1658" s="9"/>
      <c r="Z1658" s="9"/>
      <c r="AA1658" s="9"/>
      <c r="AB1658" s="9"/>
      <c r="AC1658" s="9"/>
    </row>
    <row r="1659" spans="2:29" ht="14.1" customHeight="1">
      <c r="B1659" s="176"/>
      <c r="C1659" s="628"/>
      <c r="D1659" s="539"/>
      <c r="E1659" s="9"/>
      <c r="F1659" s="9"/>
      <c r="G1659" s="9"/>
      <c r="H1659" s="9"/>
      <c r="I1659" s="9"/>
      <c r="J1659" s="9"/>
      <c r="K1659" s="547"/>
      <c r="L1659" s="441"/>
      <c r="M1659" s="441"/>
      <c r="N1659" s="441"/>
      <c r="O1659" s="441"/>
      <c r="P1659" s="178"/>
      <c r="Q1659" s="178"/>
      <c r="R1659" s="178"/>
      <c r="S1659" s="178"/>
      <c r="T1659" s="9"/>
      <c r="U1659" s="9"/>
      <c r="V1659" s="9"/>
      <c r="W1659" s="9"/>
      <c r="X1659" s="9"/>
      <c r="Y1659" s="9"/>
      <c r="Z1659" s="9"/>
      <c r="AA1659" s="9"/>
      <c r="AB1659" s="9"/>
      <c r="AC1659" s="9"/>
    </row>
    <row r="1660" spans="2:29" ht="14.1" customHeight="1">
      <c r="B1660" s="176"/>
      <c r="C1660" s="628"/>
      <c r="D1660" s="539"/>
      <c r="E1660" s="9"/>
      <c r="F1660" s="9"/>
      <c r="G1660" s="9"/>
      <c r="H1660" s="9"/>
      <c r="I1660" s="9"/>
      <c r="J1660" s="9"/>
      <c r="K1660" s="547"/>
      <c r="L1660" s="441"/>
      <c r="M1660" s="441"/>
      <c r="N1660" s="441"/>
      <c r="O1660" s="441"/>
      <c r="P1660" s="178"/>
      <c r="Q1660" s="178"/>
      <c r="R1660" s="178"/>
      <c r="S1660" s="178"/>
      <c r="T1660" s="9"/>
      <c r="U1660" s="9"/>
      <c r="V1660" s="9"/>
      <c r="W1660" s="9"/>
      <c r="X1660" s="9"/>
      <c r="Y1660" s="9"/>
      <c r="Z1660" s="9"/>
      <c r="AA1660" s="9"/>
      <c r="AB1660" s="9"/>
      <c r="AC1660" s="9"/>
    </row>
    <row r="1661" spans="2:29" ht="14.1" customHeight="1">
      <c r="B1661" s="176"/>
      <c r="C1661" s="628"/>
      <c r="D1661" s="539"/>
      <c r="E1661" s="9"/>
      <c r="F1661" s="9"/>
      <c r="G1661" s="9"/>
      <c r="H1661" s="9"/>
      <c r="I1661" s="9"/>
      <c r="J1661" s="9"/>
      <c r="K1661" s="547"/>
      <c r="L1661" s="441"/>
      <c r="M1661" s="441"/>
      <c r="N1661" s="441"/>
      <c r="O1661" s="441"/>
      <c r="P1661" s="178"/>
      <c r="Q1661" s="178"/>
      <c r="R1661" s="178"/>
      <c r="S1661" s="178"/>
      <c r="T1661" s="9"/>
      <c r="U1661" s="9"/>
      <c r="V1661" s="9"/>
      <c r="W1661" s="9"/>
      <c r="X1661" s="9"/>
      <c r="Y1661" s="9"/>
      <c r="Z1661" s="9"/>
      <c r="AA1661" s="9"/>
      <c r="AB1661" s="9"/>
      <c r="AC1661" s="9"/>
    </row>
    <row r="1662" spans="2:29" ht="14.1" customHeight="1">
      <c r="B1662" s="176"/>
      <c r="C1662" s="628"/>
      <c r="D1662" s="539"/>
      <c r="E1662" s="9"/>
      <c r="F1662" s="9"/>
      <c r="G1662" s="9"/>
      <c r="H1662" s="9"/>
      <c r="I1662" s="9"/>
      <c r="J1662" s="9"/>
      <c r="K1662" s="547"/>
      <c r="L1662" s="441"/>
      <c r="M1662" s="441"/>
      <c r="N1662" s="441"/>
      <c r="O1662" s="441"/>
      <c r="P1662" s="178"/>
      <c r="Q1662" s="178"/>
      <c r="R1662" s="178"/>
      <c r="S1662" s="178"/>
      <c r="T1662" s="9"/>
      <c r="U1662" s="9"/>
      <c r="V1662" s="9"/>
      <c r="W1662" s="9"/>
      <c r="X1662" s="9"/>
      <c r="Y1662" s="9"/>
      <c r="Z1662" s="9"/>
      <c r="AA1662" s="9"/>
      <c r="AB1662" s="9"/>
      <c r="AC1662" s="9"/>
    </row>
    <row r="1663" spans="2:29" ht="14.1" customHeight="1">
      <c r="B1663" s="176"/>
      <c r="C1663" s="628"/>
      <c r="D1663" s="539"/>
      <c r="E1663" s="9"/>
      <c r="F1663" s="9"/>
      <c r="G1663" s="9"/>
      <c r="H1663" s="9"/>
      <c r="I1663" s="9"/>
      <c r="J1663" s="9"/>
      <c r="K1663" s="547"/>
      <c r="L1663" s="441"/>
      <c r="M1663" s="441"/>
      <c r="N1663" s="441"/>
      <c r="O1663" s="441"/>
      <c r="P1663" s="178"/>
      <c r="Q1663" s="178"/>
      <c r="R1663" s="178"/>
      <c r="S1663" s="178"/>
      <c r="T1663" s="9"/>
      <c r="U1663" s="9"/>
      <c r="V1663" s="9"/>
      <c r="W1663" s="9"/>
      <c r="X1663" s="9"/>
      <c r="Y1663" s="9"/>
      <c r="Z1663" s="9"/>
      <c r="AA1663" s="9"/>
      <c r="AB1663" s="9"/>
      <c r="AC1663" s="9"/>
    </row>
    <row r="1664" spans="2:29" ht="14.1" customHeight="1">
      <c r="B1664" s="176"/>
      <c r="C1664" s="628"/>
      <c r="D1664" s="539"/>
      <c r="E1664" s="9"/>
      <c r="F1664" s="9"/>
      <c r="G1664" s="9"/>
      <c r="H1664" s="9"/>
      <c r="I1664" s="9"/>
      <c r="J1664" s="9"/>
      <c r="K1664" s="547"/>
      <c r="L1664" s="441"/>
      <c r="M1664" s="441"/>
      <c r="N1664" s="441"/>
      <c r="O1664" s="441"/>
      <c r="P1664" s="178"/>
      <c r="Q1664" s="178"/>
      <c r="R1664" s="178"/>
      <c r="S1664" s="178"/>
      <c r="T1664" s="9"/>
      <c r="U1664" s="9"/>
      <c r="V1664" s="9"/>
      <c r="W1664" s="9"/>
      <c r="X1664" s="9"/>
      <c r="Y1664" s="9"/>
      <c r="Z1664" s="9"/>
      <c r="AA1664" s="9"/>
      <c r="AB1664" s="9"/>
      <c r="AC1664" s="9"/>
    </row>
    <row r="1665" spans="4:29" ht="14.1" customHeight="1">
      <c r="D1665" s="539"/>
      <c r="E1665" s="9"/>
      <c r="F1665" s="9"/>
      <c r="G1665" s="9"/>
      <c r="H1665" s="9"/>
      <c r="I1665" s="9"/>
      <c r="J1665" s="9"/>
      <c r="K1665" s="547"/>
      <c r="L1665" s="441"/>
      <c r="M1665" s="441"/>
      <c r="N1665" s="441"/>
      <c r="O1665" s="441"/>
      <c r="P1665" s="178"/>
      <c r="Q1665" s="178"/>
      <c r="R1665" s="178"/>
      <c r="S1665" s="178"/>
      <c r="T1665" s="9"/>
      <c r="U1665" s="9"/>
      <c r="V1665" s="9"/>
      <c r="W1665" s="9"/>
      <c r="X1665" s="9"/>
      <c r="Y1665" s="9"/>
      <c r="Z1665" s="9"/>
      <c r="AA1665" s="9"/>
      <c r="AB1665" s="9"/>
      <c r="AC1665" s="9"/>
    </row>
    <row r="1666" spans="4:29" ht="14.1" customHeight="1">
      <c r="D1666" s="539"/>
      <c r="E1666" s="9"/>
      <c r="F1666" s="9"/>
      <c r="G1666" s="9"/>
      <c r="H1666" s="9"/>
      <c r="I1666" s="9"/>
      <c r="J1666" s="9"/>
      <c r="K1666" s="547"/>
      <c r="L1666" s="441"/>
      <c r="M1666" s="441"/>
      <c r="N1666" s="441"/>
      <c r="O1666" s="441"/>
      <c r="P1666" s="178"/>
      <c r="Q1666" s="178"/>
      <c r="R1666" s="178"/>
      <c r="S1666" s="178"/>
      <c r="T1666" s="9"/>
      <c r="U1666" s="9"/>
      <c r="V1666" s="9"/>
      <c r="W1666" s="9"/>
      <c r="X1666" s="9"/>
      <c r="Y1666" s="9"/>
      <c r="Z1666" s="9"/>
      <c r="AA1666" s="9"/>
      <c r="AB1666" s="9"/>
      <c r="AC1666" s="9"/>
    </row>
    <row r="1667" spans="4:29" ht="14.1" customHeight="1">
      <c r="D1667" s="539"/>
      <c r="E1667" s="9"/>
      <c r="F1667" s="9"/>
      <c r="G1667" s="9"/>
      <c r="H1667" s="9"/>
      <c r="I1667" s="9"/>
      <c r="J1667" s="9"/>
      <c r="K1667" s="547"/>
      <c r="L1667" s="441"/>
      <c r="M1667" s="441"/>
      <c r="N1667" s="441"/>
      <c r="O1667" s="441"/>
      <c r="P1667" s="178"/>
      <c r="Q1667" s="178"/>
      <c r="R1667" s="178"/>
      <c r="S1667" s="178"/>
      <c r="T1667" s="9"/>
      <c r="U1667" s="9"/>
      <c r="V1667" s="9"/>
      <c r="W1667" s="9"/>
      <c r="X1667" s="9"/>
      <c r="Y1667" s="9"/>
      <c r="Z1667" s="9"/>
      <c r="AA1667" s="9"/>
      <c r="AB1667" s="9"/>
      <c r="AC1667" s="9"/>
    </row>
    <row r="1668" spans="4:29" ht="14.1" customHeight="1">
      <c r="D1668" s="539"/>
      <c r="E1668" s="9"/>
      <c r="F1668" s="9"/>
      <c r="G1668" s="9"/>
      <c r="H1668" s="9"/>
      <c r="I1668" s="9"/>
      <c r="J1668" s="9"/>
      <c r="K1668" s="547"/>
      <c r="L1668" s="441"/>
      <c r="M1668" s="441"/>
      <c r="N1668" s="441"/>
      <c r="O1668" s="441"/>
      <c r="P1668" s="178"/>
      <c r="Q1668" s="178"/>
      <c r="R1668" s="178"/>
      <c r="S1668" s="178"/>
      <c r="T1668" s="9"/>
      <c r="U1668" s="9"/>
      <c r="V1668" s="9"/>
      <c r="W1668" s="9"/>
      <c r="X1668" s="9"/>
      <c r="Y1668" s="9"/>
      <c r="Z1668" s="9"/>
      <c r="AA1668" s="9"/>
      <c r="AB1668" s="9"/>
      <c r="AC1668" s="9"/>
    </row>
  </sheetData>
  <autoFilter ref="B9:AE1301" xr:uid="{00000000-0009-0000-0000-000004000000}"/>
  <mergeCells count="1">
    <mergeCell ref="Y6:AA7"/>
  </mergeCells>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activeCell="D33" sqref="D33"/>
      <selection pane="bottomLeft" activeCell="E19" sqref="E19"/>
    </sheetView>
  </sheetViews>
  <sheetFormatPr defaultColWidth="9.28515625" defaultRowHeight="13.5"/>
  <cols>
    <col min="1" max="1" width="45.5703125" style="4" customWidth="1"/>
    <col min="2" max="2" width="18.28515625" style="4" customWidth="1"/>
    <col min="3" max="3" width="18.42578125" style="4" customWidth="1"/>
    <col min="4" max="4" width="10.7109375" style="4" customWidth="1"/>
    <col min="5" max="5" width="11.140625" style="4" customWidth="1"/>
    <col min="6" max="6" width="2.140625" style="4" customWidth="1"/>
    <col min="7" max="7" width="7.85546875" style="4" customWidth="1"/>
    <col min="8" max="8" width="27" style="4" bestFit="1" customWidth="1"/>
    <col min="9" max="16384" width="9.28515625" style="4"/>
  </cols>
  <sheetData>
    <row r="1" spans="1:9">
      <c r="A1" s="445" t="s">
        <v>27</v>
      </c>
      <c r="B1" s="180"/>
      <c r="C1" s="46"/>
      <c r="D1" s="46"/>
      <c r="E1" s="46"/>
      <c r="F1" s="3"/>
      <c r="G1" s="3"/>
      <c r="H1" s="47"/>
    </row>
    <row r="2" spans="1:9">
      <c r="A2" s="2"/>
      <c r="B2" s="2"/>
      <c r="C2" s="2"/>
      <c r="D2" s="2"/>
      <c r="E2" s="2"/>
      <c r="F2" s="3"/>
      <c r="G2" s="3"/>
    </row>
    <row r="3" spans="1:9" ht="17.25">
      <c r="A3" s="110" t="str">
        <f>'1-Contractblad totaal'!A3</f>
        <v>Naam opdrachtgever</v>
      </c>
      <c r="B3" s="139" t="str">
        <f>'1-Contractblad totaal'!B3</f>
        <v xml:space="preserve">NRG en TNO </v>
      </c>
      <c r="C3" s="2"/>
      <c r="D3" s="2"/>
      <c r="E3" s="501"/>
      <c r="F3" s="3"/>
      <c r="G3" s="3"/>
    </row>
    <row r="4" spans="1:9" ht="17.25">
      <c r="A4" s="110" t="str">
        <f>'1-Contractblad totaal'!A4</f>
        <v>Calculatie onderdeel</v>
      </c>
      <c r="B4" s="139" t="str">
        <f ca="1">MID(CELL("bestandsnaam",$C$9),SEARCH("]",CELL("bestandsnaam",$C$9),1)+1,256)</f>
        <v>5-Premies en opslagen</v>
      </c>
      <c r="C4" s="181"/>
      <c r="D4" s="182"/>
      <c r="E4" s="183"/>
      <c r="F4" s="6"/>
      <c r="G4" s="6"/>
    </row>
    <row r="5" spans="1:9" ht="17.25">
      <c r="A5" s="110" t="str">
        <f>'1-Contractblad totaal'!A5</f>
        <v>Gebouw/plaats</v>
      </c>
      <c r="B5" s="139" t="str">
        <f>'1-Contractblad totaal'!B5</f>
        <v xml:space="preserve">Petten, Alkmaar &amp; Arnhem </v>
      </c>
      <c r="C5" s="110"/>
      <c r="D5" s="184"/>
      <c r="E5" s="185"/>
      <c r="F5" s="8"/>
      <c r="G5" s="6"/>
    </row>
    <row r="6" spans="1:9" ht="17.25">
      <c r="A6" s="110" t="str">
        <f>'1-Contractblad totaal'!A6</f>
        <v>Referentie nummer</v>
      </c>
      <c r="B6" s="139" t="str">
        <f>'1-Contractblad totaal'!B6</f>
        <v>NRG/TNO-EA-MvdK-2022</v>
      </c>
      <c r="C6" s="147"/>
      <c r="D6" s="184"/>
      <c r="E6" s="508"/>
      <c r="F6" s="507"/>
      <c r="G6" s="509"/>
      <c r="H6" s="510"/>
    </row>
    <row r="7" spans="1:9" ht="17.25">
      <c r="A7" s="110" t="str">
        <f>'1-Contractblad totaal'!A8</f>
        <v>Naam dienstverlener</v>
      </c>
      <c r="B7" s="139">
        <f>'1-Contractblad totaal'!B8</f>
        <v>0</v>
      </c>
      <c r="C7" s="186"/>
      <c r="D7" s="22"/>
      <c r="E7" s="187"/>
      <c r="F7" s="8"/>
      <c r="G7" s="6"/>
      <c r="H7" s="9"/>
      <c r="I7" s="9"/>
    </row>
    <row r="8" spans="1:9" ht="15.75">
      <c r="A8" s="110" t="str">
        <f>'1-Contractblad totaal'!A9</f>
        <v>Prijspeil</v>
      </c>
      <c r="B8" s="111">
        <f>'1-Contractblad totaal'!B9</f>
        <v>44652</v>
      </c>
      <c r="C8" s="185"/>
      <c r="D8" s="185"/>
      <c r="E8" s="185"/>
      <c r="F8" s="8"/>
      <c r="G8" s="6"/>
    </row>
    <row r="9" spans="1:9" ht="15">
      <c r="A9" s="188"/>
      <c r="B9" s="185"/>
      <c r="C9" s="185"/>
      <c r="D9" s="185"/>
      <c r="E9" s="185"/>
      <c r="F9" s="8"/>
      <c r="G9" s="6"/>
    </row>
    <row r="10" spans="1:9" ht="18">
      <c r="A10" s="221" t="s">
        <v>3</v>
      </c>
      <c r="B10" s="222"/>
      <c r="C10" s="223"/>
      <c r="D10" s="185"/>
      <c r="E10" s="185"/>
      <c r="F10" s="8"/>
      <c r="G10" s="6"/>
    </row>
    <row r="11" spans="1:9">
      <c r="A11" s="189"/>
      <c r="B11" s="5"/>
      <c r="C11" s="5"/>
      <c r="D11" s="185"/>
      <c r="E11" s="185"/>
      <c r="F11" s="6"/>
      <c r="G11" s="6"/>
    </row>
    <row r="12" spans="1:9">
      <c r="A12" s="190"/>
      <c r="B12" s="191"/>
      <c r="C12" s="192" t="s">
        <v>41</v>
      </c>
      <c r="D12" s="185"/>
      <c r="E12" s="185"/>
      <c r="F12" s="8"/>
      <c r="G12" s="6"/>
    </row>
    <row r="13" spans="1:9">
      <c r="A13" s="193" t="s">
        <v>93</v>
      </c>
      <c r="B13" s="168"/>
      <c r="C13" s="446"/>
      <c r="D13" s="185"/>
      <c r="E13" s="185"/>
      <c r="F13" s="194"/>
      <c r="G13" s="6"/>
    </row>
    <row r="14" spans="1:9">
      <c r="A14" s="193" t="s">
        <v>209</v>
      </c>
      <c r="B14" s="168"/>
      <c r="C14" s="446"/>
      <c r="D14" s="185"/>
      <c r="E14" s="185"/>
      <c r="F14" s="194"/>
      <c r="G14" s="6"/>
      <c r="H14" s="47"/>
    </row>
    <row r="15" spans="1:9">
      <c r="A15" s="193" t="s">
        <v>94</v>
      </c>
      <c r="B15" s="168"/>
      <c r="C15" s="446"/>
      <c r="D15" s="185"/>
      <c r="E15" s="185"/>
      <c r="F15" s="194"/>
      <c r="G15" s="6"/>
      <c r="H15" s="47"/>
    </row>
    <row r="16" spans="1:9">
      <c r="A16" s="195" t="s">
        <v>8</v>
      </c>
      <c r="B16" s="196"/>
      <c r="C16" s="197">
        <f>SUM(C13:C15)</f>
        <v>0</v>
      </c>
      <c r="D16" s="185"/>
      <c r="E16" s="185"/>
      <c r="F16" s="6"/>
      <c r="G16" s="47"/>
    </row>
    <row r="17" spans="1:9">
      <c r="A17" s="195"/>
      <c r="B17" s="196"/>
      <c r="C17" s="197"/>
      <c r="D17" s="185"/>
      <c r="E17" s="185"/>
      <c r="F17" s="6"/>
      <c r="G17" s="47"/>
    </row>
    <row r="18" spans="1:9">
      <c r="A18" s="734" t="s">
        <v>95</v>
      </c>
      <c r="B18" s="735"/>
      <c r="C18" s="446"/>
      <c r="D18" s="185"/>
      <c r="E18" s="185"/>
      <c r="F18" s="6"/>
    </row>
    <row r="19" spans="1:9">
      <c r="A19" s="518" t="s">
        <v>252</v>
      </c>
      <c r="B19" s="516"/>
      <c r="C19" s="517"/>
      <c r="D19" s="185"/>
      <c r="E19" s="185"/>
      <c r="F19" s="6"/>
    </row>
    <row r="20" spans="1:9">
      <c r="A20" s="734" t="s">
        <v>96</v>
      </c>
      <c r="B20" s="735"/>
      <c r="C20" s="446"/>
      <c r="D20" s="185"/>
      <c r="E20" s="185"/>
      <c r="F20" s="6"/>
    </row>
    <row r="21" spans="1:9">
      <c r="A21" s="734" t="s">
        <v>37</v>
      </c>
      <c r="B21" s="735"/>
      <c r="C21" s="198" t="e">
        <f>C34</f>
        <v>#DIV/0!</v>
      </c>
      <c r="D21" s="185"/>
      <c r="E21" s="185"/>
      <c r="F21" s="6"/>
    </row>
    <row r="22" spans="1:9">
      <c r="A22" s="734" t="s">
        <v>76</v>
      </c>
      <c r="B22" s="735"/>
      <c r="C22" s="446"/>
      <c r="D22" s="185"/>
      <c r="E22" s="185"/>
      <c r="F22" s="6"/>
    </row>
    <row r="23" spans="1:9">
      <c r="A23" s="734" t="s">
        <v>235</v>
      </c>
      <c r="B23" s="735"/>
      <c r="C23" s="446"/>
      <c r="D23" s="185"/>
      <c r="E23" s="185"/>
      <c r="F23" s="6"/>
    </row>
    <row r="24" spans="1:9">
      <c r="A24" s="736" t="s">
        <v>75</v>
      </c>
      <c r="B24" s="737"/>
      <c r="C24" s="199" t="e">
        <f>SUM(C16:C23)</f>
        <v>#DIV/0!</v>
      </c>
      <c r="D24" s="185"/>
      <c r="E24" s="185"/>
      <c r="F24" s="6"/>
    </row>
    <row r="25" spans="1:9">
      <c r="A25" s="200"/>
      <c r="B25" s="182"/>
      <c r="C25" s="18"/>
      <c r="D25" s="185"/>
      <c r="E25" s="185"/>
      <c r="F25" s="19"/>
      <c r="G25" s="6"/>
    </row>
    <row r="26" spans="1:9" ht="18">
      <c r="A26" s="221" t="s">
        <v>69</v>
      </c>
      <c r="B26" s="222"/>
      <c r="C26" s="223"/>
      <c r="D26" s="185"/>
      <c r="E26" s="185"/>
      <c r="F26" s="8"/>
      <c r="G26" s="6"/>
    </row>
    <row r="27" spans="1:9">
      <c r="A27" s="189"/>
      <c r="B27" s="5"/>
      <c r="C27" s="5"/>
      <c r="D27" s="185"/>
      <c r="E27" s="185"/>
      <c r="F27" s="6"/>
      <c r="G27" s="6"/>
      <c r="H27" s="47"/>
    </row>
    <row r="28" spans="1:9">
      <c r="A28" s="5"/>
      <c r="B28" s="5"/>
      <c r="C28" s="201" t="s">
        <v>16</v>
      </c>
      <c r="D28" s="185"/>
      <c r="E28" s="185"/>
      <c r="F28" s="6"/>
      <c r="G28" s="6"/>
      <c r="H28" s="47"/>
    </row>
    <row r="29" spans="1:9">
      <c r="A29" s="193" t="s">
        <v>22</v>
      </c>
      <c r="B29" s="191"/>
      <c r="C29" s="202">
        <f>'6-Opbouw uurtarief productie'!E21</f>
        <v>0</v>
      </c>
      <c r="D29" s="185"/>
      <c r="E29" s="185"/>
      <c r="F29" s="47"/>
      <c r="G29" s="6"/>
      <c r="H29" s="47"/>
      <c r="I29" s="47"/>
    </row>
    <row r="30" spans="1:9">
      <c r="A30" s="193" t="s">
        <v>55</v>
      </c>
      <c r="B30" s="484" t="s">
        <v>215</v>
      </c>
      <c r="C30" s="447"/>
      <c r="D30" s="185"/>
      <c r="E30" s="185"/>
      <c r="F30" s="8"/>
      <c r="G30" s="6"/>
      <c r="H30" s="47"/>
      <c r="I30" s="47"/>
    </row>
    <row r="31" spans="1:9">
      <c r="A31" s="193" t="s">
        <v>49</v>
      </c>
      <c r="B31" s="191"/>
      <c r="C31" s="203">
        <f>C29+C30</f>
        <v>0</v>
      </c>
      <c r="D31" s="185"/>
      <c r="E31" s="185"/>
      <c r="F31" s="8"/>
      <c r="G31" s="6"/>
      <c r="H31" s="47"/>
      <c r="I31" s="47"/>
    </row>
    <row r="32" spans="1:9">
      <c r="A32" s="204" t="s">
        <v>0</v>
      </c>
      <c r="B32" s="205"/>
      <c r="C32" s="448"/>
      <c r="E32" s="206"/>
      <c r="F32" s="8"/>
      <c r="G32" s="6"/>
      <c r="H32" s="47"/>
    </row>
    <row r="33" spans="1:8">
      <c r="A33" s="189"/>
      <c r="B33" s="207"/>
      <c r="C33" s="208"/>
      <c r="E33" s="5"/>
      <c r="F33" s="6"/>
      <c r="G33" s="6"/>
      <c r="H33" s="47"/>
    </row>
    <row r="34" spans="1:8">
      <c r="A34" s="399" t="s">
        <v>50</v>
      </c>
      <c r="B34" s="314"/>
      <c r="C34" s="400" t="e">
        <f>(C31/C29)*C32</f>
        <v>#DIV/0!</v>
      </c>
      <c r="E34" s="209"/>
      <c r="F34" s="8"/>
      <c r="G34" s="210"/>
      <c r="H34" s="47"/>
    </row>
    <row r="35" spans="1:8">
      <c r="A35" s="189"/>
      <c r="B35" s="5"/>
      <c r="C35" s="5"/>
      <c r="E35" s="209"/>
      <c r="F35" s="8"/>
      <c r="G35" s="6"/>
    </row>
    <row r="36" spans="1:8" ht="18">
      <c r="A36" s="224" t="s">
        <v>265</v>
      </c>
      <c r="B36" s="225"/>
      <c r="C36" s="226"/>
      <c r="E36" s="209"/>
      <c r="F36" s="8"/>
      <c r="G36" s="6"/>
    </row>
    <row r="37" spans="1:8">
      <c r="A37" s="200"/>
      <c r="B37" s="182"/>
      <c r="C37" s="18"/>
      <c r="E37" s="209"/>
      <c r="F37" s="8"/>
      <c r="G37" s="6"/>
    </row>
    <row r="38" spans="1:8">
      <c r="A38" s="200"/>
      <c r="B38" s="421" t="s">
        <v>81</v>
      </c>
      <c r="C38" s="18"/>
      <c r="E38" s="209"/>
      <c r="F38" s="8"/>
      <c r="G38" s="6"/>
    </row>
    <row r="39" spans="1:8">
      <c r="A39" s="211" t="s">
        <v>5</v>
      </c>
      <c r="B39" s="522">
        <v>365</v>
      </c>
      <c r="C39" s="18"/>
      <c r="E39" s="209"/>
      <c r="F39" s="8"/>
      <c r="G39" s="24"/>
    </row>
    <row r="40" spans="1:8">
      <c r="A40" s="211" t="s">
        <v>4</v>
      </c>
      <c r="B40" s="522">
        <v>104</v>
      </c>
      <c r="C40" s="18"/>
      <c r="E40" s="209"/>
      <c r="F40" s="8"/>
      <c r="G40" s="24"/>
    </row>
    <row r="41" spans="1:8">
      <c r="A41" s="401" t="s">
        <v>6</v>
      </c>
      <c r="B41" s="402">
        <f>B39-B40</f>
        <v>261</v>
      </c>
      <c r="C41" s="18"/>
      <c r="E41" s="209"/>
      <c r="F41" s="8"/>
      <c r="G41" s="12"/>
    </row>
    <row r="42" spans="1:8">
      <c r="A42" s="212"/>
      <c r="B42" s="213"/>
      <c r="C42" s="18"/>
      <c r="E42" s="209"/>
      <c r="F42" s="8"/>
      <c r="G42" s="12"/>
    </row>
    <row r="43" spans="1:8">
      <c r="A43" s="211" t="s">
        <v>32</v>
      </c>
      <c r="B43" s="449"/>
      <c r="C43" s="18"/>
      <c r="E43" s="209"/>
      <c r="F43" s="8"/>
      <c r="G43" s="12"/>
    </row>
    <row r="44" spans="1:8">
      <c r="A44" s="211" t="s">
        <v>21</v>
      </c>
      <c r="B44" s="449"/>
      <c r="C44" s="18"/>
      <c r="E44" s="209"/>
      <c r="F44" s="8"/>
      <c r="G44" s="12"/>
    </row>
    <row r="45" spans="1:8">
      <c r="A45" s="211" t="s">
        <v>44</v>
      </c>
      <c r="B45" s="449"/>
      <c r="C45" s="18"/>
      <c r="E45" s="209"/>
      <c r="F45" s="8"/>
      <c r="G45" s="12"/>
    </row>
    <row r="46" spans="1:8">
      <c r="A46" s="211" t="s">
        <v>53</v>
      </c>
      <c r="B46" s="449"/>
      <c r="C46" s="18"/>
      <c r="E46" s="209"/>
      <c r="F46" s="8"/>
      <c r="G46" s="12"/>
    </row>
    <row r="47" spans="1:8">
      <c r="A47" s="401" t="s">
        <v>29</v>
      </c>
      <c r="B47" s="402">
        <f>B41-SUM(B43:B46)</f>
        <v>261</v>
      </c>
      <c r="C47" s="18"/>
      <c r="E47" s="209"/>
      <c r="F47" s="8"/>
      <c r="G47" s="12"/>
    </row>
    <row r="48" spans="1:8">
      <c r="A48" s="214"/>
      <c r="B48" s="213"/>
      <c r="C48" s="18"/>
      <c r="E48" s="209"/>
      <c r="F48" s="8"/>
      <c r="G48" s="12"/>
    </row>
    <row r="49" spans="1:7">
      <c r="A49" s="215" t="s">
        <v>70</v>
      </c>
      <c r="B49" s="216">
        <f>IF(B43=0,0,B43/$B$47)</f>
        <v>0</v>
      </c>
      <c r="C49" s="18"/>
      <c r="E49" s="209"/>
      <c r="F49" s="8"/>
      <c r="G49" s="12"/>
    </row>
    <row r="50" spans="1:7">
      <c r="A50" s="215" t="s">
        <v>21</v>
      </c>
      <c r="B50" s="216">
        <f>IF(B44=0,0,B44/$B$47)</f>
        <v>0</v>
      </c>
      <c r="C50" s="18"/>
      <c r="E50" s="209"/>
      <c r="F50" s="8"/>
      <c r="G50" s="12"/>
    </row>
    <row r="51" spans="1:7">
      <c r="A51" s="211" t="s">
        <v>44</v>
      </c>
      <c r="B51" s="216">
        <f>IF(B45=0,0,B45/$B$47)</f>
        <v>0</v>
      </c>
      <c r="C51" s="18"/>
      <c r="E51" s="209"/>
      <c r="F51" s="8"/>
      <c r="G51" s="12"/>
    </row>
    <row r="52" spans="1:7">
      <c r="A52" s="215" t="s">
        <v>53</v>
      </c>
      <c r="B52" s="216">
        <f>IF(B46=0,0,B46/$B$47)</f>
        <v>0</v>
      </c>
      <c r="C52" s="18"/>
      <c r="E52" s="209"/>
      <c r="F52" s="8"/>
      <c r="G52" s="33"/>
    </row>
    <row r="53" spans="1:7">
      <c r="A53" s="401" t="s">
        <v>77</v>
      </c>
      <c r="B53" s="403">
        <f>SUM(B49:B52)</f>
        <v>0</v>
      </c>
      <c r="C53" s="18"/>
      <c r="E53" s="209"/>
      <c r="F53" s="8"/>
      <c r="G53" s="36"/>
    </row>
    <row r="54" spans="1:7">
      <c r="A54" s="40"/>
      <c r="B54" s="40"/>
      <c r="C54" s="40"/>
      <c r="E54" s="209"/>
      <c r="F54" s="8"/>
      <c r="G54" s="3"/>
    </row>
    <row r="55" spans="1:7" ht="31.15" customHeight="1">
      <c r="A55" s="731" t="s">
        <v>266</v>
      </c>
      <c r="B55" s="732"/>
      <c r="C55" s="733"/>
      <c r="E55" s="209"/>
      <c r="F55" s="8"/>
      <c r="G55" s="3"/>
    </row>
    <row r="56" spans="1:7" s="47" customFormat="1"/>
    <row r="57" spans="1:7" s="47" customFormat="1"/>
    <row r="58" spans="1:7" s="47" customFormat="1" ht="16.5">
      <c r="A58" s="217"/>
      <c r="B58" s="1"/>
    </row>
    <row r="59" spans="1:7" s="47" customFormat="1" ht="16.5">
      <c r="A59" s="217"/>
      <c r="B59" s="1"/>
    </row>
    <row r="60" spans="1:7" s="47" customFormat="1" ht="16.5">
      <c r="A60" s="217"/>
      <c r="B60" s="1"/>
    </row>
    <row r="61" spans="1:7" s="47" customFormat="1" ht="16.5">
      <c r="A61" s="217"/>
      <c r="B61" s="1"/>
    </row>
    <row r="62" spans="1:7" s="47" customFormat="1" ht="16.5">
      <c r="A62" s="218"/>
      <c r="B62" s="1"/>
    </row>
    <row r="63" spans="1:7" s="47" customFormat="1" ht="16.5">
      <c r="A63" s="1"/>
      <c r="B63" s="1"/>
    </row>
    <row r="64" spans="1:7" s="47" customFormat="1" ht="16.5">
      <c r="A64" s="1"/>
      <c r="B64" s="1"/>
    </row>
    <row r="65" spans="1:3" s="47" customFormat="1" ht="16.5">
      <c r="A65" s="1"/>
      <c r="B65" s="1"/>
    </row>
    <row r="66" spans="1:3" s="47" customFormat="1" ht="16.5">
      <c r="A66" s="1"/>
      <c r="B66" s="1"/>
    </row>
    <row r="67" spans="1:3" s="47" customFormat="1" ht="16.5">
      <c r="A67" s="1"/>
      <c r="B67" s="1"/>
    </row>
    <row r="68" spans="1:3" s="47" customFormat="1" ht="16.5">
      <c r="A68" s="1"/>
      <c r="B68" s="1"/>
    </row>
    <row r="69" spans="1:3" s="47" customFormat="1" ht="16.5">
      <c r="A69" s="1"/>
      <c r="B69" s="1"/>
    </row>
    <row r="70" spans="1:3" s="47" customFormat="1" ht="16.5">
      <c r="A70" s="1"/>
      <c r="B70" s="219"/>
    </row>
    <row r="71" spans="1:3" s="47" customFormat="1" ht="16.5">
      <c r="A71" s="1"/>
      <c r="B71" s="1"/>
    </row>
    <row r="72" spans="1:3" s="47" customFormat="1" ht="16.5">
      <c r="B72" s="1"/>
    </row>
    <row r="73" spans="1:3" s="47" customFormat="1" ht="16.5">
      <c r="A73" s="1"/>
      <c r="B73" s="1"/>
      <c r="C73" s="1"/>
    </row>
    <row r="74" spans="1:3" s="47" customFormat="1" ht="16.5">
      <c r="A74" s="220"/>
      <c r="B74" s="1"/>
      <c r="C74" s="220"/>
    </row>
    <row r="75" spans="1:3" s="47" customFormat="1" ht="16.5">
      <c r="A75" s="1"/>
      <c r="B75" s="1"/>
      <c r="C75" s="1"/>
    </row>
    <row r="76" spans="1:3" s="47" customFormat="1" ht="16.5">
      <c r="A76" s="1"/>
      <c r="B76" s="1"/>
      <c r="C76" s="1"/>
    </row>
    <row r="77" spans="1:3" s="47" customFormat="1" ht="16.5">
      <c r="A77" s="1"/>
      <c r="B77" s="1"/>
      <c r="C77" s="1"/>
    </row>
    <row r="78" spans="1:3" s="47" customFormat="1" ht="16.5">
      <c r="A78" s="220"/>
      <c r="B78" s="1"/>
      <c r="C78" s="220"/>
    </row>
    <row r="79" spans="1:3" s="47" customFormat="1" ht="16.5">
      <c r="A79" s="220"/>
      <c r="B79" s="1"/>
      <c r="C79" s="220"/>
    </row>
    <row r="80" spans="1:3" s="47" customFormat="1" ht="16.5">
      <c r="A80" s="220"/>
      <c r="B80" s="1"/>
      <c r="C80" s="220"/>
    </row>
    <row r="81" spans="1:2" s="47" customFormat="1" ht="16.5">
      <c r="A81" s="1"/>
      <c r="B81" s="1"/>
    </row>
    <row r="82" spans="1:2" s="47" customFormat="1" ht="16.5">
      <c r="A82" s="1"/>
      <c r="B82" s="1"/>
    </row>
    <row r="83" spans="1:2" s="47" customFormat="1" ht="16.5">
      <c r="A83" s="1"/>
      <c r="B83" s="1"/>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66"/>
  <sheetViews>
    <sheetView showGridLines="0" showZeros="0" showOutlineSymbols="0" zoomScale="85" zoomScaleNormal="85" zoomScalePageLayoutView="50" workbookViewId="0">
      <pane ySplit="10" topLeftCell="A11" activePane="bottomLeft" state="frozen"/>
      <selection activeCell="D33" sqref="D33"/>
      <selection pane="bottomLeft" activeCell="K27" sqref="J27:K27"/>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5703125" style="4" customWidth="1"/>
    <col min="9" max="15" width="11.42578125" style="4"/>
    <col min="16" max="16" width="31.140625" style="4" customWidth="1"/>
    <col min="17" max="16384" width="11.42578125" style="4"/>
  </cols>
  <sheetData>
    <row r="1" spans="1:15" ht="12.75" customHeight="1">
      <c r="A1" s="445" t="s">
        <v>27</v>
      </c>
      <c r="B1" s="180"/>
      <c r="C1" s="46"/>
      <c r="D1" s="46"/>
      <c r="E1" s="46"/>
      <c r="F1" s="3"/>
      <c r="H1" s="741"/>
      <c r="I1" s="741"/>
      <c r="J1" s="741"/>
      <c r="K1" s="741"/>
      <c r="L1" s="741"/>
      <c r="M1" s="741"/>
      <c r="N1" s="741"/>
    </row>
    <row r="2" spans="1:15">
      <c r="A2" s="227"/>
      <c r="B2" s="228"/>
      <c r="C2" s="229"/>
      <c r="D2" s="228"/>
      <c r="E2" s="230"/>
      <c r="F2" s="231"/>
      <c r="H2" s="741"/>
      <c r="I2" s="741"/>
      <c r="J2" s="741"/>
      <c r="K2" s="741"/>
      <c r="L2" s="741"/>
      <c r="M2" s="741"/>
      <c r="N2" s="741"/>
    </row>
    <row r="3" spans="1:15" ht="14.25" customHeight="1">
      <c r="A3" s="296" t="str">
        <f>'1-Contractblad totaal'!A3</f>
        <v>Naam opdrachtgever</v>
      </c>
      <c r="B3" s="297" t="str">
        <f>'1-Contractblad totaal'!B3</f>
        <v xml:space="preserve">NRG en TNO </v>
      </c>
      <c r="C3" s="298"/>
      <c r="D3" s="228"/>
      <c r="E3" s="233"/>
      <c r="F3" s="234"/>
      <c r="H3" s="741"/>
      <c r="I3" s="741"/>
      <c r="J3" s="741"/>
      <c r="K3" s="741"/>
      <c r="L3" s="741"/>
      <c r="M3" s="741"/>
      <c r="N3" s="741"/>
    </row>
    <row r="4" spans="1:15" ht="15.75" customHeight="1">
      <c r="A4" s="296" t="str">
        <f>'1-Contractblad totaal'!A4</f>
        <v>Calculatie onderdeel</v>
      </c>
      <c r="B4" s="299" t="str">
        <f ca="1">MID(CELL("bestandsnaam",$C$9),SEARCH("]",CELL("bestandsnaam",$C$9),1)+1,256)</f>
        <v>6-Opbouw uurtarief productie</v>
      </c>
      <c r="C4" s="300"/>
      <c r="D4" s="237"/>
      <c r="E4" s="308"/>
      <c r="H4" s="741"/>
      <c r="I4" s="741"/>
      <c r="J4" s="741"/>
      <c r="K4" s="741"/>
      <c r="L4" s="741"/>
      <c r="M4" s="741"/>
      <c r="N4" s="741"/>
    </row>
    <row r="5" spans="1:15" ht="17.25">
      <c r="A5" s="296" t="str">
        <f>'1-Contractblad totaal'!A5</f>
        <v>Gebouw/plaats</v>
      </c>
      <c r="B5" s="297" t="str">
        <f>'1-Contractblad totaal'!B5</f>
        <v xml:space="preserve">Petten, Alkmaar &amp; Arnhem </v>
      </c>
      <c r="C5" s="300"/>
      <c r="D5" s="237"/>
      <c r="H5" s="741"/>
      <c r="I5" s="741"/>
      <c r="J5" s="741"/>
      <c r="K5" s="741"/>
      <c r="L5" s="741"/>
      <c r="M5" s="741"/>
      <c r="N5" s="741"/>
    </row>
    <row r="6" spans="1:15" ht="17.25">
      <c r="A6" s="296" t="str">
        <f>'1-Contractblad totaal'!A6</f>
        <v>Referentie nummer</v>
      </c>
      <c r="B6" s="297" t="str">
        <f>'1-Contractblad totaal'!B6</f>
        <v>NRG/TNO-EA-MvdK-2022</v>
      </c>
      <c r="C6" s="300"/>
      <c r="D6" s="237"/>
      <c r="E6" s="46"/>
      <c r="F6" s="46"/>
      <c r="G6" s="46"/>
      <c r="H6" s="238"/>
      <c r="I6" s="238"/>
      <c r="J6" s="238"/>
      <c r="K6" s="238"/>
      <c r="L6" s="238"/>
      <c r="M6" s="238"/>
      <c r="N6" s="238"/>
    </row>
    <row r="7" spans="1:15" s="9" customFormat="1" ht="17.25">
      <c r="A7" s="296" t="str">
        <f>'1-Contractblad totaal'!A8</f>
        <v>Naam dienstverlener</v>
      </c>
      <c r="B7" s="297">
        <f>'1-Contractblad totaal'!B8</f>
        <v>0</v>
      </c>
      <c r="C7" s="300"/>
      <c r="D7" s="237"/>
      <c r="E7" s="46"/>
      <c r="F7" s="46"/>
      <c r="G7" s="46"/>
      <c r="H7" s="238"/>
      <c r="I7" s="238"/>
      <c r="J7" s="238"/>
      <c r="K7" s="238"/>
      <c r="L7" s="238"/>
      <c r="M7" s="238"/>
      <c r="N7" s="238"/>
    </row>
    <row r="8" spans="1:15" ht="15.75">
      <c r="A8" s="296" t="str">
        <f>'1-Contractblad totaal'!A9</f>
        <v>Prijspeil</v>
      </c>
      <c r="B8" s="111">
        <f>'1-Contractblad totaal'!B9</f>
        <v>44652</v>
      </c>
      <c r="C8" s="300"/>
      <c r="D8" s="237"/>
      <c r="E8" s="46"/>
      <c r="F8" s="46"/>
      <c r="G8" s="46"/>
      <c r="I8" s="238"/>
      <c r="J8" s="238"/>
      <c r="K8" s="238"/>
      <c r="L8" s="238"/>
      <c r="M8" s="238"/>
      <c r="N8" s="238"/>
      <c r="O8" s="242"/>
    </row>
    <row r="9" spans="1:15" ht="17.25">
      <c r="A9" s="232"/>
      <c r="B9" s="235"/>
      <c r="C9" s="236"/>
      <c r="D9" s="237"/>
      <c r="E9" s="46"/>
      <c r="F9" s="46"/>
      <c r="G9" s="46"/>
    </row>
    <row r="10" spans="1:15" s="242" customFormat="1" ht="30.75" customHeight="1">
      <c r="A10" s="301" t="s">
        <v>225</v>
      </c>
      <c r="B10" s="302"/>
      <c r="C10" s="303"/>
      <c r="D10" s="241"/>
      <c r="E10" s="739" t="s">
        <v>226</v>
      </c>
      <c r="F10" s="740"/>
      <c r="H10" s="304" t="s">
        <v>151</v>
      </c>
      <c r="I10" s="742" t="s">
        <v>1311</v>
      </c>
      <c r="J10" s="742"/>
      <c r="K10" s="742"/>
      <c r="L10" s="742"/>
      <c r="M10" s="742"/>
      <c r="N10" s="742"/>
    </row>
    <row r="11" spans="1:15" ht="30" customHeight="1">
      <c r="A11" s="243"/>
      <c r="B11" s="244" t="s">
        <v>62</v>
      </c>
      <c r="C11" s="245" t="s">
        <v>62</v>
      </c>
      <c r="D11" s="237"/>
      <c r="E11" s="246"/>
      <c r="F11" s="247"/>
      <c r="H11" s="647"/>
      <c r="I11" s="648">
        <v>1</v>
      </c>
      <c r="J11" s="648">
        <v>2</v>
      </c>
      <c r="K11" s="648">
        <v>3</v>
      </c>
      <c r="L11" s="648">
        <v>4</v>
      </c>
      <c r="M11" s="648">
        <v>5</v>
      </c>
      <c r="N11" s="648">
        <v>6</v>
      </c>
    </row>
    <row r="12" spans="1:15">
      <c r="A12" s="243" t="s">
        <v>40</v>
      </c>
      <c r="B12" s="249"/>
      <c r="C12" s="250"/>
      <c r="D12" s="237"/>
      <c r="E12" s="251">
        <f>SUM(I44:N44)</f>
        <v>0</v>
      </c>
      <c r="F12" s="252"/>
      <c r="H12" s="647" t="s">
        <v>152</v>
      </c>
      <c r="I12" s="649"/>
      <c r="J12" s="649"/>
      <c r="K12" s="649"/>
      <c r="L12" s="649"/>
      <c r="M12" s="649"/>
      <c r="N12" s="649"/>
    </row>
    <row r="13" spans="1:15" ht="14.25">
      <c r="A13" s="243" t="s">
        <v>15</v>
      </c>
      <c r="B13" s="253"/>
      <c r="C13" s="254" t="s">
        <v>67</v>
      </c>
      <c r="D13" s="237"/>
      <c r="E13" s="450"/>
      <c r="F13" s="252"/>
      <c r="H13" s="647" t="s">
        <v>144</v>
      </c>
      <c r="I13" s="649"/>
      <c r="J13" s="649"/>
      <c r="K13" s="649"/>
      <c r="L13" s="649"/>
      <c r="M13" s="649"/>
      <c r="N13" s="649"/>
    </row>
    <row r="14" spans="1:15" ht="14.25">
      <c r="A14" s="255" t="s">
        <v>34</v>
      </c>
      <c r="B14" s="256"/>
      <c r="C14" s="257"/>
      <c r="D14" s="237"/>
      <c r="E14" s="450"/>
      <c r="F14" s="252"/>
      <c r="G14" s="47"/>
      <c r="H14" s="647" t="s">
        <v>145</v>
      </c>
      <c r="I14" s="649"/>
      <c r="J14" s="649"/>
      <c r="K14" s="649"/>
      <c r="L14" s="649"/>
      <c r="M14" s="649"/>
      <c r="N14" s="649"/>
    </row>
    <row r="15" spans="1:15" s="47" customFormat="1" ht="14.25">
      <c r="A15" s="404" t="s">
        <v>13</v>
      </c>
      <c r="B15" s="405"/>
      <c r="C15" s="406"/>
      <c r="D15" s="407"/>
      <c r="E15" s="408">
        <f>SUM(E12:E14)</f>
        <v>0</v>
      </c>
      <c r="F15" s="252"/>
      <c r="G15" s="4"/>
      <c r="H15" s="647" t="s">
        <v>146</v>
      </c>
      <c r="I15" s="649"/>
      <c r="J15" s="649"/>
      <c r="K15" s="649"/>
      <c r="L15" s="649"/>
      <c r="M15" s="649"/>
      <c r="N15" s="649"/>
    </row>
    <row r="16" spans="1:15" ht="14.25">
      <c r="A16" s="255"/>
      <c r="B16" s="259"/>
      <c r="C16" s="260"/>
      <c r="D16" s="237"/>
      <c r="E16" s="261"/>
      <c r="F16" s="252"/>
      <c r="H16" s="647" t="s">
        <v>147</v>
      </c>
      <c r="I16" s="649"/>
      <c r="J16" s="649"/>
      <c r="K16" s="649"/>
      <c r="L16" s="649"/>
      <c r="M16" s="649"/>
      <c r="N16" s="649"/>
    </row>
    <row r="17" spans="1:15" ht="14.25">
      <c r="A17" s="262" t="s">
        <v>58</v>
      </c>
      <c r="B17" s="263"/>
      <c r="C17" s="451"/>
      <c r="D17" s="237"/>
      <c r="E17" s="258">
        <f>$C17*E15</f>
        <v>0</v>
      </c>
      <c r="F17" s="252"/>
      <c r="H17" s="647" t="s">
        <v>148</v>
      </c>
      <c r="I17" s="649"/>
      <c r="J17" s="649"/>
      <c r="K17" s="649"/>
      <c r="L17" s="649"/>
      <c r="M17" s="649"/>
      <c r="N17" s="649"/>
    </row>
    <row r="18" spans="1:15" ht="14.25">
      <c r="A18" s="262" t="s">
        <v>90</v>
      </c>
      <c r="B18" s="263"/>
      <c r="C18" s="451"/>
      <c r="D18" s="237"/>
      <c r="E18" s="258">
        <f>$C18*E15</f>
        <v>0</v>
      </c>
      <c r="F18" s="252"/>
      <c r="G18" s="47"/>
      <c r="H18" s="647" t="s">
        <v>149</v>
      </c>
      <c r="I18" s="649"/>
      <c r="J18" s="649"/>
      <c r="K18" s="649"/>
      <c r="L18" s="649"/>
      <c r="M18" s="649"/>
      <c r="N18" s="649"/>
    </row>
    <row r="19" spans="1:15" s="47" customFormat="1" ht="14.25">
      <c r="A19" s="404" t="s">
        <v>54</v>
      </c>
      <c r="B19" s="264"/>
      <c r="C19" s="257"/>
      <c r="D19" s="237"/>
      <c r="E19" s="408">
        <f>SUM(E15:E18)</f>
        <v>0</v>
      </c>
      <c r="F19" s="265">
        <f>IF(E19=0,0,E19/E$47)</f>
        <v>0</v>
      </c>
      <c r="G19" s="4"/>
      <c r="H19" s="647" t="s">
        <v>150</v>
      </c>
      <c r="I19" s="649"/>
      <c r="J19" s="649"/>
      <c r="K19" s="649"/>
      <c r="L19" s="649"/>
      <c r="M19" s="649"/>
      <c r="N19" s="649"/>
    </row>
    <row r="20" spans="1:15" ht="14.25">
      <c r="A20" s="255"/>
      <c r="B20" s="259"/>
      <c r="C20" s="260"/>
      <c r="D20" s="237"/>
      <c r="E20" s="261"/>
      <c r="F20" s="252"/>
      <c r="H20" s="243" t="s">
        <v>150</v>
      </c>
      <c r="I20" s="634"/>
      <c r="J20" s="634"/>
      <c r="K20" s="634"/>
      <c r="L20" s="634"/>
      <c r="M20" s="634"/>
      <c r="N20" s="635"/>
    </row>
    <row r="21" spans="1:15" ht="14.25">
      <c r="A21" s="412" t="s">
        <v>59</v>
      </c>
      <c r="B21" s="263"/>
      <c r="C21" s="260"/>
      <c r="D21" s="267"/>
      <c r="E21" s="519">
        <f>E19*0.96</f>
        <v>0</v>
      </c>
      <c r="F21" s="268"/>
      <c r="G21" s="269"/>
    </row>
    <row r="22" spans="1:15" s="269" customFormat="1" ht="14.25">
      <c r="A22" s="262" t="s">
        <v>71</v>
      </c>
      <c r="B22" s="263"/>
      <c r="C22" s="270" t="s">
        <v>46</v>
      </c>
      <c r="D22" s="237"/>
      <c r="E22" s="258" t="e">
        <f>E21*'5-Premies en opslagen'!$C24</f>
        <v>#DIV/0!</v>
      </c>
      <c r="F22" s="252"/>
      <c r="G22" s="4"/>
      <c r="H22" s="304" t="s">
        <v>151</v>
      </c>
      <c r="I22" s="743" t="s">
        <v>154</v>
      </c>
      <c r="J22" s="744"/>
      <c r="K22" s="744"/>
      <c r="L22" s="744"/>
      <c r="M22" s="744"/>
      <c r="N22" s="745"/>
    </row>
    <row r="23" spans="1:15" ht="14.25" customHeight="1">
      <c r="A23" s="404" t="s">
        <v>68</v>
      </c>
      <c r="B23" s="305"/>
      <c r="C23" s="257"/>
      <c r="D23" s="237"/>
      <c r="E23" s="408" t="e">
        <f>E22+E19</f>
        <v>#DIV/0!</v>
      </c>
      <c r="F23" s="265" t="e">
        <f>IF(E23=0,0,E23/E$47)</f>
        <v>#DIV/0!</v>
      </c>
      <c r="H23" s="243"/>
      <c r="I23" s="248">
        <v>1</v>
      </c>
      <c r="J23" s="248">
        <v>2</v>
      </c>
      <c r="K23" s="248">
        <v>3</v>
      </c>
      <c r="L23" s="248">
        <v>4</v>
      </c>
      <c r="M23" s="248">
        <v>5</v>
      </c>
      <c r="N23" s="248">
        <v>6</v>
      </c>
    </row>
    <row r="24" spans="1:15" ht="12.75" customHeight="1">
      <c r="A24" s="255"/>
      <c r="B24" s="264"/>
      <c r="C24" s="257"/>
      <c r="D24" s="237"/>
      <c r="E24" s="246"/>
      <c r="F24" s="252"/>
      <c r="H24" s="243" t="s">
        <v>152</v>
      </c>
      <c r="I24" s="453"/>
      <c r="J24" s="453"/>
      <c r="K24" s="453"/>
      <c r="L24" s="453"/>
      <c r="M24" s="453"/>
      <c r="N24" s="453"/>
    </row>
    <row r="25" spans="1:15" ht="12.75" customHeight="1">
      <c r="A25" s="262" t="s">
        <v>36</v>
      </c>
      <c r="B25" s="263"/>
      <c r="C25" s="270" t="s">
        <v>46</v>
      </c>
      <c r="D25" s="237"/>
      <c r="E25" s="258" t="e">
        <f>E23*'5-Premies en opslagen'!$B53</f>
        <v>#DIV/0!</v>
      </c>
      <c r="F25" s="252"/>
      <c r="H25" s="243" t="s">
        <v>144</v>
      </c>
      <c r="I25" s="453"/>
      <c r="J25" s="453"/>
      <c r="K25" s="453"/>
      <c r="L25" s="453"/>
      <c r="M25" s="453"/>
      <c r="N25" s="453"/>
    </row>
    <row r="26" spans="1:15" ht="14.25">
      <c r="A26" s="404" t="s">
        <v>78</v>
      </c>
      <c r="B26" s="264"/>
      <c r="C26" s="257"/>
      <c r="D26" s="237"/>
      <c r="E26" s="408" t="e">
        <f>SUM(E23:E25)</f>
        <v>#DIV/0!</v>
      </c>
      <c r="F26" s="265" t="e">
        <f>IF(E26=0,0,E26/E$47)</f>
        <v>#DIV/0!</v>
      </c>
      <c r="H26" s="243" t="s">
        <v>145</v>
      </c>
      <c r="I26" s="453"/>
      <c r="J26" s="453"/>
      <c r="K26" s="453"/>
      <c r="L26" s="453"/>
      <c r="M26" s="453"/>
      <c r="N26" s="453"/>
    </row>
    <row r="27" spans="1:15" ht="14.25">
      <c r="A27" s="255"/>
      <c r="B27" s="264"/>
      <c r="C27" s="257"/>
      <c r="D27" s="237"/>
      <c r="E27" s="246"/>
      <c r="F27" s="252"/>
      <c r="H27" s="243" t="s">
        <v>146</v>
      </c>
      <c r="I27" s="453"/>
      <c r="J27" s="453"/>
      <c r="K27" s="453"/>
      <c r="L27" s="453"/>
      <c r="M27" s="453"/>
      <c r="N27" s="453"/>
    </row>
    <row r="28" spans="1:15" ht="14.25">
      <c r="A28" s="255" t="s">
        <v>60</v>
      </c>
      <c r="B28" s="271"/>
      <c r="C28" s="254" t="s">
        <v>67</v>
      </c>
      <c r="D28" s="237"/>
      <c r="E28" s="450"/>
      <c r="F28" s="252">
        <v>0</v>
      </c>
      <c r="H28" s="243" t="s">
        <v>147</v>
      </c>
      <c r="I28" s="453"/>
      <c r="J28" s="453"/>
      <c r="K28" s="453"/>
      <c r="L28" s="453"/>
      <c r="M28" s="453"/>
      <c r="N28" s="453"/>
    </row>
    <row r="29" spans="1:15" ht="14.25">
      <c r="A29" s="255" t="s">
        <v>65</v>
      </c>
      <c r="B29" s="272"/>
      <c r="C29" s="254" t="s">
        <v>67</v>
      </c>
      <c r="D29" s="237"/>
      <c r="E29" s="450"/>
      <c r="F29" s="252">
        <v>0</v>
      </c>
      <c r="H29" s="243" t="s">
        <v>148</v>
      </c>
      <c r="I29" s="453"/>
      <c r="J29" s="453"/>
      <c r="K29" s="453"/>
      <c r="L29" s="453"/>
      <c r="M29" s="453"/>
      <c r="N29" s="453"/>
    </row>
    <row r="30" spans="1:15" ht="14.25">
      <c r="A30" s="255" t="s">
        <v>66</v>
      </c>
      <c r="B30" s="264"/>
      <c r="C30" s="257" t="s">
        <v>62</v>
      </c>
      <c r="D30" s="237"/>
      <c r="E30" s="273" t="s">
        <v>18</v>
      </c>
      <c r="F30" s="252"/>
      <c r="H30" s="243" t="s">
        <v>149</v>
      </c>
      <c r="I30" s="453"/>
      <c r="J30" s="453"/>
      <c r="K30" s="453"/>
      <c r="L30" s="453"/>
      <c r="M30" s="453"/>
      <c r="N30" s="453"/>
    </row>
    <row r="31" spans="1:15" ht="12.75" customHeight="1">
      <c r="A31" s="452"/>
      <c r="B31" s="504"/>
      <c r="C31" s="505" t="s">
        <v>62</v>
      </c>
      <c r="D31" s="237"/>
      <c r="E31" s="450"/>
      <c r="F31" s="252"/>
      <c r="H31" s="243" t="s">
        <v>150</v>
      </c>
      <c r="I31" s="453"/>
      <c r="J31" s="453"/>
      <c r="K31" s="453"/>
      <c r="L31" s="453"/>
      <c r="M31" s="453"/>
      <c r="N31" s="453"/>
    </row>
    <row r="32" spans="1:15" ht="12.75" customHeight="1">
      <c r="A32" s="404" t="s">
        <v>56</v>
      </c>
      <c r="B32" s="264"/>
      <c r="C32" s="257"/>
      <c r="D32" s="237"/>
      <c r="E32" s="408" t="e">
        <f>SUM(E26:E31)</f>
        <v>#DIV/0!</v>
      </c>
      <c r="F32" s="265" t="e">
        <f>IF(E32=0,0,E32/E$47)</f>
        <v>#DIV/0!</v>
      </c>
      <c r="H32" s="275" t="s">
        <v>153</v>
      </c>
      <c r="I32" s="477">
        <f t="shared" ref="I32:N32" si="0">SUM(I24:I31)</f>
        <v>0</v>
      </c>
      <c r="J32" s="477">
        <f t="shared" si="0"/>
        <v>0</v>
      </c>
      <c r="K32" s="477">
        <f t="shared" si="0"/>
        <v>0</v>
      </c>
      <c r="L32" s="477">
        <f t="shared" si="0"/>
        <v>0</v>
      </c>
      <c r="M32" s="477">
        <f t="shared" si="0"/>
        <v>0</v>
      </c>
      <c r="N32" s="477">
        <f t="shared" si="0"/>
        <v>0</v>
      </c>
      <c r="O32" s="306">
        <f>SUM(I32:N32)</f>
        <v>0</v>
      </c>
    </row>
    <row r="33" spans="1:15" ht="12.75" customHeight="1">
      <c r="A33" s="255"/>
      <c r="B33" s="264"/>
      <c r="C33" s="257"/>
      <c r="D33" s="237"/>
      <c r="E33" s="246"/>
      <c r="F33" s="252"/>
      <c r="H33" s="165"/>
      <c r="I33" s="165"/>
      <c r="J33" s="165"/>
      <c r="K33" s="165"/>
      <c r="L33" s="165"/>
      <c r="M33" s="165"/>
      <c r="N33" s="165"/>
    </row>
    <row r="34" spans="1:15" ht="12.75" customHeight="1">
      <c r="A34" s="255" t="s">
        <v>80</v>
      </c>
      <c r="B34" s="264"/>
      <c r="C34" s="274"/>
      <c r="D34" s="237"/>
      <c r="E34" s="450"/>
      <c r="F34" s="520" t="e">
        <f t="shared" ref="F34:F42" si="1">E34/$E$47</f>
        <v>#DIV/0!</v>
      </c>
      <c r="H34" s="485" t="s">
        <v>151</v>
      </c>
      <c r="I34" s="738" t="s">
        <v>155</v>
      </c>
      <c r="J34" s="738"/>
      <c r="K34" s="738"/>
      <c r="L34" s="738"/>
      <c r="M34" s="738"/>
      <c r="N34" s="738"/>
    </row>
    <row r="35" spans="1:15" ht="12.75" customHeight="1">
      <c r="A35" s="255" t="s">
        <v>35</v>
      </c>
      <c r="B35" s="264"/>
      <c r="C35" s="274"/>
      <c r="D35" s="237"/>
      <c r="E35" s="450"/>
      <c r="F35" s="520" t="e">
        <f t="shared" si="1"/>
        <v>#DIV/0!</v>
      </c>
      <c r="H35" s="486"/>
      <c r="I35" s="487">
        <v>1</v>
      </c>
      <c r="J35" s="487">
        <v>2</v>
      </c>
      <c r="K35" s="487">
        <v>3</v>
      </c>
      <c r="L35" s="487">
        <v>4</v>
      </c>
      <c r="M35" s="487">
        <v>5</v>
      </c>
      <c r="N35" s="487">
        <v>6</v>
      </c>
    </row>
    <row r="36" spans="1:15" ht="14.25" customHeight="1">
      <c r="A36" s="255" t="s">
        <v>25</v>
      </c>
      <c r="B36" s="264"/>
      <c r="C36" s="274"/>
      <c r="D36" s="237"/>
      <c r="E36" s="450"/>
      <c r="F36" s="520" t="e">
        <f t="shared" si="1"/>
        <v>#DIV/0!</v>
      </c>
      <c r="H36" s="486" t="s">
        <v>152</v>
      </c>
      <c r="I36" s="488">
        <f t="shared" ref="I36:N38" si="2">I24*I12</f>
        <v>0</v>
      </c>
      <c r="J36" s="488">
        <f t="shared" si="2"/>
        <v>0</v>
      </c>
      <c r="K36" s="488">
        <f t="shared" si="2"/>
        <v>0</v>
      </c>
      <c r="L36" s="488">
        <f t="shared" si="2"/>
        <v>0</v>
      </c>
      <c r="M36" s="488">
        <f t="shared" si="2"/>
        <v>0</v>
      </c>
      <c r="N36" s="489">
        <f t="shared" si="2"/>
        <v>0</v>
      </c>
      <c r="O36" s="269"/>
    </row>
    <row r="37" spans="1:15" ht="14.25">
      <c r="A37" s="255" t="s">
        <v>2</v>
      </c>
      <c r="B37" s="264"/>
      <c r="C37" s="276"/>
      <c r="D37" s="237"/>
      <c r="E37" s="450"/>
      <c r="F37" s="520" t="e">
        <f t="shared" si="1"/>
        <v>#DIV/0!</v>
      </c>
      <c r="H37" s="486" t="s">
        <v>144</v>
      </c>
      <c r="I37" s="488">
        <f t="shared" si="2"/>
        <v>0</v>
      </c>
      <c r="J37" s="488">
        <f t="shared" si="2"/>
        <v>0</v>
      </c>
      <c r="K37" s="488">
        <f t="shared" si="2"/>
        <v>0</v>
      </c>
      <c r="L37" s="488">
        <f t="shared" si="2"/>
        <v>0</v>
      </c>
      <c r="M37" s="488">
        <f t="shared" si="2"/>
        <v>0</v>
      </c>
      <c r="N37" s="489">
        <f t="shared" si="2"/>
        <v>0</v>
      </c>
      <c r="O37" s="269"/>
    </row>
    <row r="38" spans="1:15" ht="14.25">
      <c r="A38" s="255" t="s">
        <v>33</v>
      </c>
      <c r="B38" s="264"/>
      <c r="C38" s="274"/>
      <c r="D38" s="237"/>
      <c r="E38" s="450"/>
      <c r="F38" s="520" t="e">
        <f t="shared" si="1"/>
        <v>#DIV/0!</v>
      </c>
      <c r="H38" s="486" t="s">
        <v>145</v>
      </c>
      <c r="I38" s="488">
        <f t="shared" si="2"/>
        <v>0</v>
      </c>
      <c r="J38" s="488">
        <f t="shared" si="2"/>
        <v>0</v>
      </c>
      <c r="K38" s="488">
        <f t="shared" si="2"/>
        <v>0</v>
      </c>
      <c r="L38" s="488">
        <f t="shared" si="2"/>
        <v>0</v>
      </c>
      <c r="M38" s="488">
        <f t="shared" si="2"/>
        <v>0</v>
      </c>
      <c r="N38" s="489">
        <f t="shared" si="2"/>
        <v>0</v>
      </c>
      <c r="O38" s="269"/>
    </row>
    <row r="39" spans="1:15" ht="14.25">
      <c r="A39" s="255" t="s">
        <v>30</v>
      </c>
      <c r="B39" s="264"/>
      <c r="C39" s="276"/>
      <c r="D39" s="237"/>
      <c r="E39" s="450"/>
      <c r="F39" s="520" t="e">
        <f t="shared" si="1"/>
        <v>#DIV/0!</v>
      </c>
      <c r="H39" s="486" t="s">
        <v>146</v>
      </c>
      <c r="I39" s="488">
        <f t="shared" ref="I39:N43" si="3">I27*I16</f>
        <v>0</v>
      </c>
      <c r="J39" s="488">
        <f t="shared" si="3"/>
        <v>0</v>
      </c>
      <c r="K39" s="488">
        <f t="shared" si="3"/>
        <v>0</v>
      </c>
      <c r="L39" s="488">
        <f t="shared" si="3"/>
        <v>0</v>
      </c>
      <c r="M39" s="488">
        <f t="shared" si="3"/>
        <v>0</v>
      </c>
      <c r="N39" s="489">
        <f t="shared" si="3"/>
        <v>0</v>
      </c>
      <c r="O39" s="165"/>
    </row>
    <row r="40" spans="1:15" ht="14.25">
      <c r="A40" s="255" t="s">
        <v>72</v>
      </c>
      <c r="B40" s="264"/>
      <c r="C40" s="254" t="s">
        <v>67</v>
      </c>
      <c r="D40" s="237"/>
      <c r="E40" s="450"/>
      <c r="F40" s="520" t="e">
        <f t="shared" si="1"/>
        <v>#DIV/0!</v>
      </c>
      <c r="H40" s="486" t="s">
        <v>147</v>
      </c>
      <c r="I40" s="488">
        <f t="shared" si="3"/>
        <v>0</v>
      </c>
      <c r="J40" s="488">
        <f t="shared" si="3"/>
        <v>0</v>
      </c>
      <c r="K40" s="488">
        <f t="shared" si="3"/>
        <v>0</v>
      </c>
      <c r="L40" s="488">
        <f t="shared" si="3"/>
        <v>0</v>
      </c>
      <c r="M40" s="488">
        <f t="shared" si="3"/>
        <v>0</v>
      </c>
      <c r="N40" s="489">
        <f t="shared" si="3"/>
        <v>0</v>
      </c>
      <c r="O40" s="165"/>
    </row>
    <row r="41" spans="1:15" ht="14.25">
      <c r="A41" s="255" t="s">
        <v>89</v>
      </c>
      <c r="B41" s="264"/>
      <c r="C41" s="254"/>
      <c r="D41" s="237"/>
      <c r="E41" s="450"/>
      <c r="F41" s="520" t="e">
        <f t="shared" si="1"/>
        <v>#DIV/0!</v>
      </c>
      <c r="H41" s="486" t="s">
        <v>148</v>
      </c>
      <c r="I41" s="488">
        <f t="shared" si="3"/>
        <v>0</v>
      </c>
      <c r="J41" s="488">
        <f t="shared" si="3"/>
        <v>0</v>
      </c>
      <c r="K41" s="488">
        <f t="shared" si="3"/>
        <v>0</v>
      </c>
      <c r="L41" s="488">
        <f t="shared" si="3"/>
        <v>0</v>
      </c>
      <c r="M41" s="488">
        <f t="shared" si="3"/>
        <v>0</v>
      </c>
      <c r="N41" s="489">
        <f t="shared" si="3"/>
        <v>0</v>
      </c>
      <c r="O41" s="165"/>
    </row>
    <row r="42" spans="1:15" ht="14.25">
      <c r="A42" s="452"/>
      <c r="B42" s="504"/>
      <c r="C42" s="506"/>
      <c r="D42" s="237"/>
      <c r="E42" s="450"/>
      <c r="F42" s="252" t="e">
        <f t="shared" si="1"/>
        <v>#DIV/0!</v>
      </c>
      <c r="H42" s="486" t="s">
        <v>149</v>
      </c>
      <c r="I42" s="488">
        <f t="shared" si="3"/>
        <v>0</v>
      </c>
      <c r="J42" s="488">
        <f t="shared" si="3"/>
        <v>0</v>
      </c>
      <c r="K42" s="488">
        <f t="shared" si="3"/>
        <v>0</v>
      </c>
      <c r="L42" s="488">
        <f t="shared" si="3"/>
        <v>0</v>
      </c>
      <c r="M42" s="488">
        <f t="shared" si="3"/>
        <v>0</v>
      </c>
      <c r="N42" s="489">
        <f t="shared" si="3"/>
        <v>0</v>
      </c>
      <c r="O42" s="165"/>
    </row>
    <row r="43" spans="1:15" ht="14.25">
      <c r="A43" s="404" t="s">
        <v>73</v>
      </c>
      <c r="B43" s="264"/>
      <c r="C43" s="257"/>
      <c r="D43" s="237"/>
      <c r="E43" s="408" t="e">
        <f>SUM(E32:E42)</f>
        <v>#DIV/0!</v>
      </c>
      <c r="F43" s="265" t="e">
        <f>IF(E43=0,0,E43/E$47)</f>
        <v>#DIV/0!</v>
      </c>
      <c r="H43" s="486" t="s">
        <v>150</v>
      </c>
      <c r="I43" s="488">
        <f t="shared" si="3"/>
        <v>0</v>
      </c>
      <c r="J43" s="488">
        <f t="shared" si="3"/>
        <v>0</v>
      </c>
      <c r="K43" s="488">
        <f t="shared" si="3"/>
        <v>0</v>
      </c>
      <c r="L43" s="488">
        <f t="shared" si="3"/>
        <v>0</v>
      </c>
      <c r="M43" s="488">
        <f t="shared" si="3"/>
        <v>0</v>
      </c>
      <c r="N43" s="489">
        <f t="shared" si="3"/>
        <v>0</v>
      </c>
      <c r="O43" s="165"/>
    </row>
    <row r="44" spans="1:15" ht="14.25">
      <c r="A44" s="255"/>
      <c r="B44" s="264"/>
      <c r="C44" s="257"/>
      <c r="D44" s="237"/>
      <c r="E44" s="246"/>
      <c r="F44" s="277"/>
      <c r="H44" s="490" t="s">
        <v>153</v>
      </c>
      <c r="I44" s="491">
        <f t="shared" ref="I44:N44" si="4">SUM(I36:I43)</f>
        <v>0</v>
      </c>
      <c r="J44" s="491">
        <f t="shared" si="4"/>
        <v>0</v>
      </c>
      <c r="K44" s="491">
        <f t="shared" si="4"/>
        <v>0</v>
      </c>
      <c r="L44" s="491">
        <f t="shared" si="4"/>
        <v>0</v>
      </c>
      <c r="M44" s="491">
        <f t="shared" si="4"/>
        <v>0</v>
      </c>
      <c r="N44" s="491">
        <f t="shared" si="4"/>
        <v>0</v>
      </c>
      <c r="O44" s="165"/>
    </row>
    <row r="45" spans="1:15" ht="14.25">
      <c r="A45" s="255" t="s">
        <v>74</v>
      </c>
      <c r="B45" s="264"/>
      <c r="C45" s="276"/>
      <c r="D45" s="237"/>
      <c r="E45" s="450"/>
      <c r="F45" s="265">
        <f>(IF(E45=0,0,E45/E$47))</f>
        <v>0</v>
      </c>
      <c r="H45" s="269"/>
      <c r="I45" s="269"/>
      <c r="J45" s="269"/>
      <c r="K45" s="269"/>
      <c r="L45" s="269"/>
      <c r="M45" s="269"/>
      <c r="N45" s="269"/>
      <c r="O45" s="165"/>
    </row>
    <row r="46" spans="1:15" ht="14.25">
      <c r="A46" s="255"/>
      <c r="B46" s="256"/>
      <c r="C46" s="257"/>
      <c r="D46" s="237"/>
      <c r="E46" s="246"/>
      <c r="F46" s="252"/>
      <c r="H46" s="269"/>
      <c r="I46" s="269"/>
      <c r="J46" s="269"/>
      <c r="K46" s="269"/>
      <c r="L46" s="269"/>
      <c r="M46" s="269"/>
      <c r="N46" s="269"/>
      <c r="O46" s="165"/>
    </row>
    <row r="47" spans="1:15" ht="14.25">
      <c r="A47" s="404" t="s">
        <v>47</v>
      </c>
      <c r="B47" s="410"/>
      <c r="C47" s="278"/>
      <c r="D47" s="237"/>
      <c r="E47" s="409" t="e">
        <f>SUM(E43:E46)</f>
        <v>#DIV/0!</v>
      </c>
      <c r="F47" s="411" t="e">
        <f>SUM(F43:F46)</f>
        <v>#DIV/0!</v>
      </c>
      <c r="H47" s="269"/>
      <c r="I47" s="269"/>
      <c r="J47" s="269"/>
      <c r="K47" s="269"/>
      <c r="L47" s="269"/>
      <c r="M47" s="269"/>
      <c r="N47" s="269"/>
      <c r="O47" s="165"/>
    </row>
    <row r="48" spans="1:15" ht="14.25">
      <c r="A48" s="177"/>
      <c r="B48" s="279"/>
      <c r="C48" s="280"/>
      <c r="D48" s="237"/>
      <c r="E48" s="9"/>
      <c r="F48" s="281"/>
      <c r="H48" s="165"/>
      <c r="I48" s="165"/>
      <c r="J48" s="165"/>
      <c r="K48" s="165"/>
      <c r="L48" s="165"/>
      <c r="M48" s="165"/>
      <c r="N48" s="165"/>
      <c r="O48" s="269"/>
    </row>
    <row r="49" spans="1:16" ht="14.25">
      <c r="A49" s="283" t="s">
        <v>250</v>
      </c>
      <c r="B49" s="284"/>
      <c r="C49" s="285"/>
      <c r="D49" s="269"/>
      <c r="E49" s="286" t="e">
        <f>(E$26*1.3)+($E$47-$E$26)</f>
        <v>#DIV/0!</v>
      </c>
      <c r="F49" s="287"/>
      <c r="G49" s="269"/>
      <c r="H49" s="165"/>
      <c r="I49" s="165"/>
      <c r="J49" s="165"/>
      <c r="K49" s="165"/>
      <c r="L49" s="165"/>
      <c r="M49" s="165"/>
      <c r="N49" s="165"/>
      <c r="O49" s="269"/>
      <c r="P49" s="269"/>
    </row>
    <row r="50" spans="1:16" s="269" customFormat="1" ht="14.25">
      <c r="A50" s="288"/>
      <c r="B50" s="289"/>
      <c r="C50" s="290"/>
      <c r="E50" s="288"/>
      <c r="F50" s="288"/>
      <c r="H50" s="165"/>
      <c r="I50" s="165"/>
      <c r="J50" s="165"/>
      <c r="K50" s="165"/>
      <c r="L50" s="165"/>
      <c r="M50" s="165"/>
      <c r="N50" s="165"/>
    </row>
    <row r="51" spans="1:16" s="269" customFormat="1" ht="14.25">
      <c r="A51" s="283" t="s">
        <v>52</v>
      </c>
      <c r="B51" s="284"/>
      <c r="C51" s="285"/>
      <c r="E51" s="286" t="e">
        <f>(E$26*1.5)+($E$47-$E$26)</f>
        <v>#DIV/0!</v>
      </c>
      <c r="F51" s="287"/>
      <c r="H51" s="165"/>
      <c r="I51" s="165"/>
      <c r="J51" s="165"/>
      <c r="K51" s="165"/>
      <c r="L51" s="165"/>
      <c r="M51" s="165"/>
      <c r="N51" s="165"/>
    </row>
    <row r="52" spans="1:16" s="269" customFormat="1" ht="14.25">
      <c r="A52" s="288"/>
      <c r="B52" s="289"/>
      <c r="C52" s="290"/>
      <c r="E52" s="288"/>
      <c r="F52" s="288"/>
      <c r="H52" s="165"/>
      <c r="I52" s="165"/>
      <c r="J52" s="165"/>
      <c r="K52" s="165"/>
      <c r="L52" s="165"/>
      <c r="M52" s="165"/>
      <c r="N52" s="165"/>
    </row>
    <row r="53" spans="1:16" s="269" customFormat="1" ht="14.25">
      <c r="A53" s="283" t="s">
        <v>85</v>
      </c>
      <c r="B53" s="284"/>
      <c r="C53" s="285"/>
      <c r="E53" s="286" t="e">
        <f>(E$26*2.5)+($E$47-$E$26)</f>
        <v>#DIV/0!</v>
      </c>
      <c r="F53" s="291"/>
      <c r="H53" s="165"/>
      <c r="I53" s="165"/>
      <c r="J53" s="165"/>
      <c r="K53" s="165"/>
      <c r="L53" s="165"/>
      <c r="M53" s="165"/>
      <c r="N53" s="165"/>
      <c r="O53" s="165"/>
    </row>
    <row r="54" spans="1:16" s="269" customFormat="1" ht="14.25">
      <c r="A54" s="165"/>
      <c r="B54" s="292"/>
      <c r="C54" s="293"/>
      <c r="D54" s="165"/>
      <c r="E54" s="165"/>
      <c r="F54" s="294"/>
      <c r="G54" s="165"/>
      <c r="H54" s="165"/>
      <c r="I54" s="165"/>
      <c r="J54" s="165"/>
      <c r="K54" s="165"/>
      <c r="L54" s="165"/>
      <c r="M54" s="165"/>
      <c r="N54" s="165"/>
      <c r="O54" s="165"/>
      <c r="P54" s="165"/>
    </row>
    <row r="55" spans="1:16" s="165" customFormat="1" ht="14.25">
      <c r="B55" s="292"/>
      <c r="C55" s="293"/>
      <c r="F55" s="294"/>
    </row>
    <row r="56" spans="1:16" s="165" customFormat="1">
      <c r="C56" s="295"/>
      <c r="F56" s="294"/>
    </row>
    <row r="57" spans="1:16" s="165" customFormat="1">
      <c r="C57" s="295"/>
      <c r="F57" s="294"/>
    </row>
    <row r="58" spans="1:16" s="165" customFormat="1">
      <c r="A58" s="47"/>
      <c r="C58" s="295"/>
      <c r="F58" s="294"/>
    </row>
    <row r="59" spans="1:16" s="165" customFormat="1">
      <c r="C59" s="295"/>
      <c r="F59" s="294"/>
      <c r="H59" s="4"/>
      <c r="I59" s="4"/>
      <c r="J59" s="4"/>
      <c r="K59" s="4"/>
      <c r="L59" s="4"/>
      <c r="M59" s="4"/>
      <c r="N59" s="4"/>
    </row>
    <row r="60" spans="1:16" s="165" customFormat="1">
      <c r="C60" s="295"/>
      <c r="F60" s="294"/>
      <c r="H60" s="4"/>
      <c r="I60" s="4"/>
      <c r="J60" s="4"/>
      <c r="K60" s="4"/>
      <c r="L60" s="4"/>
      <c r="M60" s="4"/>
      <c r="N60" s="4"/>
    </row>
    <row r="61" spans="1:16" s="165" customFormat="1">
      <c r="C61" s="295"/>
      <c r="F61" s="294"/>
      <c r="H61" s="4"/>
      <c r="I61" s="4"/>
      <c r="J61" s="4"/>
      <c r="K61" s="4"/>
      <c r="L61" s="4"/>
      <c r="M61" s="4"/>
      <c r="N61" s="4"/>
    </row>
    <row r="62" spans="1:16" s="165" customFormat="1">
      <c r="C62" s="295"/>
      <c r="F62" s="294"/>
      <c r="H62" s="4"/>
      <c r="I62" s="4"/>
      <c r="J62" s="4"/>
      <c r="K62" s="4"/>
      <c r="L62" s="4"/>
      <c r="M62" s="4"/>
      <c r="N62" s="4"/>
    </row>
    <row r="63" spans="1:16" s="165" customFormat="1">
      <c r="C63" s="295"/>
      <c r="F63" s="294"/>
      <c r="H63" s="4"/>
      <c r="I63" s="4"/>
      <c r="J63" s="4"/>
      <c r="K63" s="4"/>
      <c r="L63" s="4"/>
      <c r="M63" s="4"/>
      <c r="N63" s="4"/>
    </row>
    <row r="64" spans="1:16" s="165" customFormat="1">
      <c r="C64" s="295"/>
      <c r="F64" s="294"/>
      <c r="H64" s="4"/>
      <c r="I64" s="4"/>
      <c r="J64" s="4"/>
      <c r="K64" s="4"/>
      <c r="L64" s="4"/>
      <c r="M64" s="4"/>
      <c r="N64" s="4"/>
    </row>
    <row r="65" spans="1:16" s="165" customFormat="1">
      <c r="C65" s="295"/>
      <c r="F65" s="294"/>
      <c r="H65" s="4"/>
      <c r="I65" s="4"/>
      <c r="J65" s="4"/>
      <c r="K65" s="4"/>
      <c r="L65" s="4"/>
      <c r="M65" s="4"/>
      <c r="N65" s="4"/>
      <c r="O65" s="4"/>
    </row>
    <row r="66" spans="1:16" s="165" customFormat="1">
      <c r="A66" s="4"/>
      <c r="B66" s="4"/>
      <c r="C66" s="4"/>
      <c r="D66" s="4"/>
      <c r="E66" s="4"/>
      <c r="F66" s="4"/>
      <c r="G66" s="4"/>
      <c r="H66" s="4"/>
      <c r="I66" s="4"/>
      <c r="J66" s="4"/>
      <c r="K66" s="4"/>
      <c r="L66" s="4"/>
      <c r="M66" s="4"/>
      <c r="N66" s="4"/>
      <c r="O66" s="4"/>
      <c r="P66" s="4"/>
    </row>
  </sheetData>
  <dataConsolidate/>
  <mergeCells count="7">
    <mergeCell ref="I34:N34"/>
    <mergeCell ref="E10:F10"/>
    <mergeCell ref="H1:N2"/>
    <mergeCell ref="H3:N3"/>
    <mergeCell ref="H4:N5"/>
    <mergeCell ref="I10:N10"/>
    <mergeCell ref="I22:N22"/>
  </mergeCells>
  <phoneticPr fontId="10"/>
  <conditionalFormatting sqref="O32">
    <cfRule type="cellIs" dxfId="17" priority="1" operator="greaterThan">
      <formula>1</formula>
    </cfRule>
    <cfRule type="cellIs" dxfId="16" priority="2" operator="between">
      <formula>0.999999</formula>
      <formula>0</formula>
    </cfRule>
    <cfRule type="cellIs" dxfId="1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9" zoomScaleNormal="89" zoomScalePageLayoutView="50" workbookViewId="0">
      <pane ySplit="9" topLeftCell="A10" activePane="bottomLeft" state="frozen"/>
      <selection activeCell="D33" sqref="D33"/>
      <selection pane="bottomLeft" activeCell="A10" sqref="A10"/>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85546875" style="4" customWidth="1"/>
    <col min="9" max="15" width="11.42578125" style="4"/>
    <col min="16" max="16" width="33" style="4" customWidth="1"/>
    <col min="17" max="16384" width="11.42578125" style="4"/>
  </cols>
  <sheetData>
    <row r="1" spans="1:15" ht="12.75" customHeight="1">
      <c r="A1" s="445" t="s">
        <v>27</v>
      </c>
      <c r="B1" s="180"/>
      <c r="C1" s="46"/>
      <c r="D1" s="46"/>
      <c r="E1" s="46"/>
      <c r="F1" s="3"/>
      <c r="H1" s="741"/>
      <c r="I1" s="741"/>
      <c r="J1" s="741"/>
      <c r="K1" s="741"/>
      <c r="L1" s="741"/>
      <c r="M1" s="741"/>
      <c r="N1" s="741"/>
    </row>
    <row r="2" spans="1:15">
      <c r="A2" s="227"/>
      <c r="B2" s="228"/>
      <c r="C2" s="229"/>
      <c r="D2" s="228"/>
      <c r="E2" s="230"/>
      <c r="F2" s="231"/>
      <c r="H2" s="741"/>
      <c r="I2" s="741"/>
      <c r="J2" s="741"/>
      <c r="K2" s="741"/>
      <c r="L2" s="741"/>
      <c r="M2" s="741"/>
      <c r="N2" s="741"/>
    </row>
    <row r="3" spans="1:15" ht="14.25" customHeight="1">
      <c r="A3" s="296" t="str">
        <f>'1-Contractblad totaal'!A3</f>
        <v>Naam opdrachtgever</v>
      </c>
      <c r="B3" s="297" t="str">
        <f>'1-Contractblad totaal'!B3</f>
        <v xml:space="preserve">NRG en TNO </v>
      </c>
      <c r="C3" s="298"/>
      <c r="D3" s="228"/>
      <c r="E3" s="233"/>
      <c r="F3" s="234"/>
      <c r="H3" s="741"/>
      <c r="I3" s="741"/>
      <c r="J3" s="741"/>
      <c r="K3" s="741"/>
      <c r="L3" s="741"/>
      <c r="M3" s="741"/>
      <c r="N3" s="741"/>
    </row>
    <row r="4" spans="1:15" ht="15.75" customHeight="1">
      <c r="A4" s="296" t="str">
        <f>'1-Contractblad totaal'!A4</f>
        <v>Calculatie onderdeel</v>
      </c>
      <c r="B4" s="299" t="str">
        <f ca="1">MID(CELL("bestandsnaam",$C$9),SEARCH("]",CELL("bestandsnaam",$C$9),1)+1,256)</f>
        <v>7-Opbouw uurtarief toezicht</v>
      </c>
      <c r="C4" s="300"/>
      <c r="D4" s="237"/>
      <c r="H4" s="741"/>
      <c r="I4" s="741"/>
      <c r="J4" s="741"/>
      <c r="K4" s="741"/>
      <c r="L4" s="741"/>
      <c r="M4" s="741"/>
      <c r="N4" s="741"/>
    </row>
    <row r="5" spans="1:15" ht="17.25">
      <c r="A5" s="296" t="str">
        <f>'1-Contractblad totaal'!A5</f>
        <v>Gebouw/plaats</v>
      </c>
      <c r="B5" s="297" t="str">
        <f>'1-Contractblad totaal'!B5</f>
        <v xml:space="preserve">Petten, Alkmaar &amp; Arnhem </v>
      </c>
      <c r="C5" s="300"/>
      <c r="D5" s="237"/>
      <c r="H5" s="741"/>
      <c r="I5" s="741"/>
      <c r="J5" s="741"/>
      <c r="K5" s="741"/>
      <c r="L5" s="741"/>
      <c r="M5" s="741"/>
      <c r="N5" s="741"/>
    </row>
    <row r="6" spans="1:15" ht="17.25">
      <c r="A6" s="296" t="str">
        <f>'1-Contractblad totaal'!A6</f>
        <v>Referentie nummer</v>
      </c>
      <c r="B6" s="297" t="str">
        <f>'1-Contractblad totaal'!B6</f>
        <v>NRG/TNO-EA-MvdK-2022</v>
      </c>
      <c r="C6" s="300"/>
      <c r="D6" s="237"/>
      <c r="H6" s="238"/>
      <c r="I6" s="238"/>
      <c r="J6" s="238"/>
      <c r="K6" s="238"/>
      <c r="L6" s="238"/>
      <c r="M6" s="238"/>
      <c r="N6" s="238"/>
    </row>
    <row r="7" spans="1:15" s="9" customFormat="1" ht="17.25">
      <c r="A7" s="296" t="str">
        <f>'1-Contractblad totaal'!A8</f>
        <v>Naam dienstverlener</v>
      </c>
      <c r="B7" s="297">
        <f>'1-Contractblad totaal'!B8</f>
        <v>0</v>
      </c>
      <c r="C7" s="300"/>
      <c r="D7" s="237"/>
      <c r="H7" s="238"/>
      <c r="I7" s="238"/>
      <c r="J7" s="238"/>
      <c r="K7" s="238"/>
      <c r="L7" s="238"/>
      <c r="M7" s="238"/>
      <c r="N7" s="238"/>
      <c r="O7" s="242"/>
    </row>
    <row r="8" spans="1:15" ht="15.75">
      <c r="A8" s="296" t="str">
        <f>'1-Contractblad totaal'!A9</f>
        <v>Prijspeil</v>
      </c>
      <c r="B8" s="111">
        <f>'1-Contractblad totaal'!B9</f>
        <v>44652</v>
      </c>
      <c r="C8" s="300"/>
      <c r="D8" s="237"/>
      <c r="I8" s="238"/>
      <c r="J8" s="238"/>
      <c r="K8" s="238"/>
      <c r="L8" s="238"/>
      <c r="M8" s="238"/>
      <c r="N8" s="238"/>
    </row>
    <row r="9" spans="1:15" ht="17.25">
      <c r="A9" s="232"/>
      <c r="B9" s="235"/>
      <c r="C9" s="236"/>
      <c r="D9" s="237"/>
      <c r="E9" s="239"/>
      <c r="F9" s="240"/>
    </row>
    <row r="10" spans="1:15" s="242" customFormat="1" ht="30.75" customHeight="1">
      <c r="A10" s="301" t="s">
        <v>224</v>
      </c>
      <c r="B10" s="302"/>
      <c r="C10" s="303"/>
      <c r="D10" s="241"/>
      <c r="E10" s="739" t="s">
        <v>223</v>
      </c>
      <c r="F10" s="746"/>
      <c r="H10" s="304" t="s">
        <v>151</v>
      </c>
      <c r="I10" s="747" t="s">
        <v>1311</v>
      </c>
      <c r="J10" s="748"/>
      <c r="K10" s="748"/>
      <c r="L10" s="748"/>
      <c r="M10" s="748"/>
      <c r="N10" s="749"/>
    </row>
    <row r="11" spans="1:15" ht="30" customHeight="1">
      <c r="A11" s="243"/>
      <c r="B11" s="244" t="s">
        <v>62</v>
      </c>
      <c r="C11" s="245" t="s">
        <v>62</v>
      </c>
      <c r="D11" s="237"/>
      <c r="E11" s="246"/>
      <c r="F11" s="247"/>
      <c r="H11" s="647"/>
      <c r="I11" s="653">
        <v>1</v>
      </c>
      <c r="J11" s="653">
        <v>2</v>
      </c>
      <c r="K11" s="653">
        <v>3</v>
      </c>
      <c r="L11" s="653">
        <v>4</v>
      </c>
      <c r="M11" s="653">
        <v>5</v>
      </c>
      <c r="N11" s="653">
        <v>6</v>
      </c>
    </row>
    <row r="12" spans="1:15" ht="12.75" customHeight="1">
      <c r="A12" s="243" t="s">
        <v>40</v>
      </c>
      <c r="B12" s="249"/>
      <c r="C12" s="250"/>
      <c r="D12" s="237"/>
      <c r="E12" s="251">
        <f>SUM(I34:N34)</f>
        <v>0</v>
      </c>
      <c r="F12" s="252"/>
      <c r="H12" s="654" t="s">
        <v>146</v>
      </c>
      <c r="I12" s="649"/>
      <c r="J12" s="649"/>
      <c r="K12" s="649"/>
      <c r="L12" s="649"/>
      <c r="M12" s="649"/>
      <c r="N12" s="649"/>
    </row>
    <row r="13" spans="1:15" ht="14.25">
      <c r="A13" s="243" t="s">
        <v>15</v>
      </c>
      <c r="B13" s="253"/>
      <c r="C13" s="254" t="s">
        <v>67</v>
      </c>
      <c r="D13" s="237"/>
      <c r="E13" s="450"/>
      <c r="F13" s="252"/>
      <c r="H13" s="654" t="s">
        <v>147</v>
      </c>
      <c r="I13" s="649"/>
      <c r="J13" s="649"/>
      <c r="K13" s="649"/>
      <c r="L13" s="649"/>
      <c r="M13" s="649"/>
      <c r="N13" s="649"/>
    </row>
    <row r="14" spans="1:15" ht="14.25">
      <c r="A14" s="255" t="s">
        <v>34</v>
      </c>
      <c r="B14" s="503"/>
      <c r="C14" s="257"/>
      <c r="D14" s="237"/>
      <c r="E14" s="450"/>
      <c r="F14" s="252"/>
      <c r="G14" s="47"/>
      <c r="H14" s="654" t="s">
        <v>148</v>
      </c>
      <c r="I14" s="649"/>
      <c r="J14" s="649"/>
      <c r="K14" s="649"/>
      <c r="L14" s="649"/>
      <c r="M14" s="649"/>
      <c r="N14" s="649"/>
    </row>
    <row r="15" spans="1:15" s="47" customFormat="1" ht="14.25">
      <c r="A15" s="404" t="s">
        <v>13</v>
      </c>
      <c r="B15" s="256"/>
      <c r="C15" s="257"/>
      <c r="D15" s="237"/>
      <c r="E15" s="408">
        <f>SUM(E12:E14)</f>
        <v>0</v>
      </c>
      <c r="F15" s="252"/>
      <c r="G15" s="4"/>
      <c r="H15" s="654" t="s">
        <v>149</v>
      </c>
      <c r="I15" s="649"/>
      <c r="J15" s="649"/>
      <c r="K15" s="649"/>
      <c r="L15" s="649"/>
      <c r="M15" s="649"/>
      <c r="N15" s="649"/>
    </row>
    <row r="16" spans="1:15" ht="14.25">
      <c r="A16" s="255"/>
      <c r="B16" s="259"/>
      <c r="C16" s="260"/>
      <c r="D16" s="237"/>
      <c r="E16" s="261"/>
      <c r="F16" s="252"/>
      <c r="H16" s="654" t="s">
        <v>150</v>
      </c>
      <c r="I16" s="649"/>
      <c r="J16" s="649"/>
      <c r="K16" s="649"/>
      <c r="L16" s="649"/>
      <c r="M16" s="649"/>
      <c r="N16" s="649"/>
    </row>
    <row r="17" spans="1:15" ht="14.25">
      <c r="A17" s="262" t="s">
        <v>58</v>
      </c>
      <c r="B17" s="263"/>
      <c r="C17" s="451"/>
      <c r="D17" s="237"/>
      <c r="E17" s="258">
        <f>$C17*E15</f>
        <v>0</v>
      </c>
      <c r="F17" s="252"/>
      <c r="H17" s="655"/>
      <c r="I17" s="476"/>
      <c r="J17" s="476"/>
      <c r="K17" s="476"/>
      <c r="L17" s="476"/>
      <c r="M17" s="476"/>
      <c r="N17" s="476"/>
    </row>
    <row r="18" spans="1:15" ht="14.25" customHeight="1">
      <c r="A18" s="262" t="s">
        <v>90</v>
      </c>
      <c r="B18" s="263"/>
      <c r="C18" s="451"/>
      <c r="D18" s="237"/>
      <c r="E18" s="258">
        <f>$C18*E15</f>
        <v>0</v>
      </c>
      <c r="F18" s="252"/>
      <c r="G18" s="47"/>
      <c r="H18" s="304" t="s">
        <v>151</v>
      </c>
      <c r="I18" s="747" t="s">
        <v>154</v>
      </c>
      <c r="J18" s="748"/>
      <c r="K18" s="748"/>
      <c r="L18" s="748"/>
      <c r="M18" s="748"/>
      <c r="N18" s="749"/>
    </row>
    <row r="19" spans="1:15" s="47" customFormat="1" ht="14.25">
      <c r="A19" s="404" t="s">
        <v>54</v>
      </c>
      <c r="B19" s="264"/>
      <c r="C19" s="257"/>
      <c r="D19" s="237"/>
      <c r="E19" s="408">
        <f>SUM(E15:E18)</f>
        <v>0</v>
      </c>
      <c r="F19" s="265">
        <f>IF(E19=0,0,E19/E$47)</f>
        <v>0</v>
      </c>
      <c r="G19" s="4"/>
      <c r="H19" s="647"/>
      <c r="I19" s="648">
        <v>1</v>
      </c>
      <c r="J19" s="648">
        <v>2</v>
      </c>
      <c r="K19" s="648">
        <v>3</v>
      </c>
      <c r="L19" s="648">
        <v>4</v>
      </c>
      <c r="M19" s="648">
        <v>5</v>
      </c>
      <c r="N19" s="648">
        <v>6</v>
      </c>
    </row>
    <row r="20" spans="1:15" ht="14.25">
      <c r="A20" s="255"/>
      <c r="B20" s="259"/>
      <c r="C20" s="260"/>
      <c r="D20" s="237"/>
      <c r="E20" s="261"/>
      <c r="F20" s="252"/>
      <c r="H20" s="647" t="s">
        <v>146</v>
      </c>
      <c r="I20" s="650"/>
      <c r="J20" s="650"/>
      <c r="K20" s="650"/>
      <c r="L20" s="650"/>
      <c r="M20" s="650"/>
      <c r="N20" s="650"/>
    </row>
    <row r="21" spans="1:15" ht="14.25">
      <c r="A21" s="266" t="s">
        <v>59</v>
      </c>
      <c r="B21" s="263"/>
      <c r="C21" s="260"/>
      <c r="D21" s="267"/>
      <c r="E21" s="519">
        <f>E19*0.96</f>
        <v>0</v>
      </c>
      <c r="F21" s="268"/>
      <c r="G21" s="269"/>
      <c r="H21" s="647" t="s">
        <v>147</v>
      </c>
      <c r="I21" s="650"/>
      <c r="J21" s="650"/>
      <c r="K21" s="650"/>
      <c r="L21" s="650"/>
      <c r="M21" s="650"/>
      <c r="N21" s="650"/>
    </row>
    <row r="22" spans="1:15" s="269" customFormat="1" ht="14.25" customHeight="1">
      <c r="A22" s="262" t="s">
        <v>71</v>
      </c>
      <c r="B22" s="263"/>
      <c r="C22" s="270" t="s">
        <v>46</v>
      </c>
      <c r="D22" s="237"/>
      <c r="E22" s="258" t="e">
        <f>E21*'5-Premies en opslagen'!$C24</f>
        <v>#DIV/0!</v>
      </c>
      <c r="F22" s="252"/>
      <c r="G22" s="4"/>
      <c r="H22" s="647" t="s">
        <v>148</v>
      </c>
      <c r="I22" s="650"/>
      <c r="J22" s="650"/>
      <c r="K22" s="650"/>
      <c r="L22" s="650"/>
      <c r="M22" s="650"/>
      <c r="N22" s="650"/>
      <c r="O22" s="4"/>
    </row>
    <row r="23" spans="1:15" ht="14.25" customHeight="1">
      <c r="A23" s="404" t="s">
        <v>68</v>
      </c>
      <c r="B23" s="264"/>
      <c r="C23" s="257"/>
      <c r="D23" s="237"/>
      <c r="E23" s="408" t="e">
        <f>E22+E19</f>
        <v>#DIV/0!</v>
      </c>
      <c r="F23" s="265" t="e">
        <f>IF(E23=0,0,E23/E$47)</f>
        <v>#DIV/0!</v>
      </c>
      <c r="H23" s="647" t="s">
        <v>149</v>
      </c>
      <c r="I23" s="650"/>
      <c r="J23" s="650"/>
      <c r="K23" s="650"/>
      <c r="L23" s="650"/>
      <c r="M23" s="650"/>
      <c r="N23" s="650"/>
      <c r="O23" s="269"/>
    </row>
    <row r="24" spans="1:15" ht="12.75" customHeight="1">
      <c r="A24" s="255"/>
      <c r="B24" s="264"/>
      <c r="C24" s="257"/>
      <c r="D24" s="237"/>
      <c r="E24" s="246"/>
      <c r="F24" s="252"/>
      <c r="H24" s="647" t="s">
        <v>150</v>
      </c>
      <c r="I24" s="650"/>
      <c r="J24" s="650"/>
      <c r="K24" s="650"/>
      <c r="L24" s="650"/>
      <c r="M24" s="650"/>
      <c r="N24" s="650"/>
    </row>
    <row r="25" spans="1:15" ht="12.75" customHeight="1">
      <c r="A25" s="262" t="s">
        <v>36</v>
      </c>
      <c r="B25" s="263"/>
      <c r="C25" s="270" t="s">
        <v>46</v>
      </c>
      <c r="D25" s="237"/>
      <c r="E25" s="258" t="e">
        <f>E23*'5-Premies en opslagen'!$B53</f>
        <v>#DIV/0!</v>
      </c>
      <c r="F25" s="252"/>
      <c r="H25" s="275" t="s">
        <v>153</v>
      </c>
      <c r="I25" s="478">
        <f t="shared" ref="I25:N25" si="0">SUM(I20:I24)</f>
        <v>0</v>
      </c>
      <c r="J25" s="478">
        <f t="shared" si="0"/>
        <v>0</v>
      </c>
      <c r="K25" s="478">
        <f t="shared" si="0"/>
        <v>0</v>
      </c>
      <c r="L25" s="478">
        <f t="shared" si="0"/>
        <v>0</v>
      </c>
      <c r="M25" s="478">
        <f t="shared" si="0"/>
        <v>0</v>
      </c>
      <c r="N25" s="478">
        <f t="shared" si="0"/>
        <v>0</v>
      </c>
      <c r="O25" s="64">
        <f>SUM(I25:N25)</f>
        <v>0</v>
      </c>
    </row>
    <row r="26" spans="1:15" ht="14.25">
      <c r="A26" s="404" t="s">
        <v>78</v>
      </c>
      <c r="B26" s="264"/>
      <c r="C26" s="257"/>
      <c r="D26" s="237"/>
      <c r="E26" s="408" t="e">
        <f>SUM(E23:E25)</f>
        <v>#DIV/0!</v>
      </c>
      <c r="F26" s="265" t="e">
        <f>IF(E26=0,0,E26/E$47)</f>
        <v>#DIV/0!</v>
      </c>
    </row>
    <row r="27" spans="1:15" ht="14.25" customHeight="1">
      <c r="A27" s="255"/>
      <c r="B27" s="264"/>
      <c r="C27" s="257"/>
      <c r="D27" s="237"/>
      <c r="E27" s="246"/>
      <c r="F27" s="252"/>
      <c r="H27" s="304" t="s">
        <v>151</v>
      </c>
      <c r="I27" s="747" t="s">
        <v>155</v>
      </c>
      <c r="J27" s="748"/>
      <c r="K27" s="748"/>
      <c r="L27" s="748"/>
      <c r="M27" s="748"/>
      <c r="N27" s="749"/>
    </row>
    <row r="28" spans="1:15" ht="14.25">
      <c r="A28" s="255" t="s">
        <v>60</v>
      </c>
      <c r="B28" s="271"/>
      <c r="C28" s="254" t="s">
        <v>67</v>
      </c>
      <c r="D28" s="237"/>
      <c r="E28" s="450"/>
      <c r="F28" s="413">
        <v>0</v>
      </c>
      <c r="H28" s="647"/>
      <c r="I28" s="648">
        <v>1</v>
      </c>
      <c r="J28" s="648">
        <v>2</v>
      </c>
      <c r="K28" s="648">
        <v>3</v>
      </c>
      <c r="L28" s="648">
        <v>4</v>
      </c>
      <c r="M28" s="648">
        <v>5</v>
      </c>
      <c r="N28" s="648">
        <v>6</v>
      </c>
    </row>
    <row r="29" spans="1:15" ht="14.25">
      <c r="A29" s="255" t="s">
        <v>65</v>
      </c>
      <c r="B29" s="272"/>
      <c r="C29" s="254" t="s">
        <v>67</v>
      </c>
      <c r="D29" s="237"/>
      <c r="E29" s="450"/>
      <c r="F29" s="413">
        <v>0</v>
      </c>
      <c r="H29" s="647" t="s">
        <v>146</v>
      </c>
      <c r="I29" s="651">
        <f t="shared" ref="I29:N33" si="1">I20*I12</f>
        <v>0</v>
      </c>
      <c r="J29" s="651">
        <f t="shared" si="1"/>
        <v>0</v>
      </c>
      <c r="K29" s="651">
        <f t="shared" si="1"/>
        <v>0</v>
      </c>
      <c r="L29" s="651">
        <f t="shared" si="1"/>
        <v>0</v>
      </c>
      <c r="M29" s="651">
        <f t="shared" si="1"/>
        <v>0</v>
      </c>
      <c r="N29" s="652">
        <f t="shared" si="1"/>
        <v>0</v>
      </c>
    </row>
    <row r="30" spans="1:15" ht="14.25">
      <c r="A30" s="255" t="s">
        <v>66</v>
      </c>
      <c r="B30" s="264"/>
      <c r="C30" s="257" t="s">
        <v>62</v>
      </c>
      <c r="D30" s="237"/>
      <c r="E30" s="273" t="s">
        <v>18</v>
      </c>
      <c r="F30" s="252"/>
      <c r="H30" s="647" t="s">
        <v>147</v>
      </c>
      <c r="I30" s="651">
        <f t="shared" si="1"/>
        <v>0</v>
      </c>
      <c r="J30" s="651">
        <f t="shared" si="1"/>
        <v>0</v>
      </c>
      <c r="K30" s="651">
        <f t="shared" si="1"/>
        <v>0</v>
      </c>
      <c r="L30" s="651">
        <f t="shared" si="1"/>
        <v>0</v>
      </c>
      <c r="M30" s="651">
        <f t="shared" si="1"/>
        <v>0</v>
      </c>
      <c r="N30" s="652">
        <f t="shared" si="1"/>
        <v>0</v>
      </c>
    </row>
    <row r="31" spans="1:15" ht="12.75" customHeight="1">
      <c r="A31" s="452"/>
      <c r="B31" s="504"/>
      <c r="C31" s="505" t="s">
        <v>62</v>
      </c>
      <c r="D31" s="237"/>
      <c r="E31" s="450"/>
      <c r="F31" s="252"/>
      <c r="H31" s="647" t="s">
        <v>148</v>
      </c>
      <c r="I31" s="651">
        <f t="shared" si="1"/>
        <v>0</v>
      </c>
      <c r="J31" s="651">
        <f t="shared" si="1"/>
        <v>0</v>
      </c>
      <c r="K31" s="651">
        <f t="shared" si="1"/>
        <v>0</v>
      </c>
      <c r="L31" s="651">
        <f t="shared" si="1"/>
        <v>0</v>
      </c>
      <c r="M31" s="651">
        <f t="shared" si="1"/>
        <v>0</v>
      </c>
      <c r="N31" s="652">
        <f t="shared" si="1"/>
        <v>0</v>
      </c>
    </row>
    <row r="32" spans="1:15" ht="12.75" customHeight="1">
      <c r="A32" s="404" t="s">
        <v>56</v>
      </c>
      <c r="B32" s="264"/>
      <c r="C32" s="257"/>
      <c r="D32" s="237"/>
      <c r="E32" s="408" t="e">
        <f>SUM(E26:E31)</f>
        <v>#DIV/0!</v>
      </c>
      <c r="F32" s="265" t="e">
        <f>IF(E32=0,0,E32/E$47)</f>
        <v>#DIV/0!</v>
      </c>
      <c r="H32" s="647" t="s">
        <v>149</v>
      </c>
      <c r="I32" s="651">
        <f t="shared" si="1"/>
        <v>0</v>
      </c>
      <c r="J32" s="651">
        <f t="shared" si="1"/>
        <v>0</v>
      </c>
      <c r="K32" s="651">
        <f t="shared" si="1"/>
        <v>0</v>
      </c>
      <c r="L32" s="651">
        <f t="shared" si="1"/>
        <v>0</v>
      </c>
      <c r="M32" s="651">
        <f t="shared" si="1"/>
        <v>0</v>
      </c>
      <c r="N32" s="652">
        <f t="shared" si="1"/>
        <v>0</v>
      </c>
    </row>
    <row r="33" spans="1:14" ht="12.75" customHeight="1">
      <c r="A33" s="255"/>
      <c r="B33" s="264"/>
      <c r="C33" s="257"/>
      <c r="D33" s="237"/>
      <c r="E33" s="246"/>
      <c r="F33" s="252"/>
      <c r="H33" s="647" t="s">
        <v>150</v>
      </c>
      <c r="I33" s="651">
        <f t="shared" si="1"/>
        <v>0</v>
      </c>
      <c r="J33" s="651">
        <f t="shared" si="1"/>
        <v>0</v>
      </c>
      <c r="K33" s="651">
        <f t="shared" si="1"/>
        <v>0</v>
      </c>
      <c r="L33" s="651">
        <f t="shared" si="1"/>
        <v>0</v>
      </c>
      <c r="M33" s="651">
        <f t="shared" si="1"/>
        <v>0</v>
      </c>
      <c r="N33" s="652">
        <f t="shared" si="1"/>
        <v>0</v>
      </c>
    </row>
    <row r="34" spans="1:14" ht="12.75" customHeight="1">
      <c r="A34" s="255" t="s">
        <v>80</v>
      </c>
      <c r="B34" s="264"/>
      <c r="C34" s="274"/>
      <c r="D34" s="237"/>
      <c r="E34" s="450"/>
      <c r="F34" s="520" t="e">
        <f>E34/$E$47</f>
        <v>#DIV/0!</v>
      </c>
      <c r="H34" s="275" t="s">
        <v>153</v>
      </c>
      <c r="I34" s="282">
        <f t="shared" ref="I34:N34" si="2">SUM(I29:I33)</f>
        <v>0</v>
      </c>
      <c r="J34" s="282">
        <f t="shared" si="2"/>
        <v>0</v>
      </c>
      <c r="K34" s="282">
        <f t="shared" si="2"/>
        <v>0</v>
      </c>
      <c r="L34" s="282">
        <f t="shared" si="2"/>
        <v>0</v>
      </c>
      <c r="M34" s="282">
        <f t="shared" si="2"/>
        <v>0</v>
      </c>
      <c r="N34" s="282">
        <f t="shared" si="2"/>
        <v>0</v>
      </c>
    </row>
    <row r="35" spans="1:14" ht="12.75" customHeight="1">
      <c r="A35" s="255" t="s">
        <v>35</v>
      </c>
      <c r="B35" s="264"/>
      <c r="C35" s="274"/>
      <c r="D35" s="237"/>
      <c r="E35" s="450"/>
      <c r="F35" s="520" t="e">
        <f t="shared" ref="F35:F41" si="3">E35/$E$47</f>
        <v>#DIV/0!</v>
      </c>
      <c r="H35" s="165"/>
      <c r="I35" s="165"/>
      <c r="J35" s="165"/>
      <c r="K35" s="165"/>
      <c r="L35" s="165"/>
      <c r="M35" s="165"/>
      <c r="N35" s="165"/>
    </row>
    <row r="36" spans="1:14" ht="14.25" customHeight="1">
      <c r="A36" s="255" t="s">
        <v>25</v>
      </c>
      <c r="B36" s="264"/>
      <c r="C36" s="274"/>
      <c r="D36" s="237"/>
      <c r="E36" s="450"/>
      <c r="F36" s="520" t="e">
        <f t="shared" si="3"/>
        <v>#DIV/0!</v>
      </c>
      <c r="H36" s="165"/>
      <c r="I36" s="165"/>
      <c r="J36" s="165"/>
      <c r="K36" s="165"/>
      <c r="L36" s="165"/>
      <c r="M36" s="165"/>
      <c r="N36" s="165"/>
    </row>
    <row r="37" spans="1:14" ht="14.25">
      <c r="A37" s="255" t="s">
        <v>2</v>
      </c>
      <c r="B37" s="264"/>
      <c r="C37" s="276"/>
      <c r="D37" s="237"/>
      <c r="E37" s="450"/>
      <c r="F37" s="520" t="e">
        <f t="shared" si="3"/>
        <v>#DIV/0!</v>
      </c>
      <c r="H37" s="165"/>
      <c r="I37" s="165"/>
      <c r="J37" s="165"/>
      <c r="K37" s="165"/>
      <c r="L37" s="165"/>
      <c r="M37" s="165"/>
      <c r="N37" s="165"/>
    </row>
    <row r="38" spans="1:14" ht="14.25">
      <c r="A38" s="255" t="s">
        <v>33</v>
      </c>
      <c r="B38" s="264"/>
      <c r="C38" s="274"/>
      <c r="D38" s="237"/>
      <c r="E38" s="450"/>
      <c r="F38" s="520" t="e">
        <f t="shared" si="3"/>
        <v>#DIV/0!</v>
      </c>
      <c r="H38" s="165"/>
      <c r="I38" s="165"/>
      <c r="J38" s="165"/>
      <c r="K38" s="165"/>
      <c r="L38" s="165"/>
      <c r="M38" s="165"/>
      <c r="N38" s="165"/>
    </row>
    <row r="39" spans="1:14" ht="14.25">
      <c r="A39" s="255" t="s">
        <v>30</v>
      </c>
      <c r="B39" s="264"/>
      <c r="C39" s="276"/>
      <c r="D39" s="237"/>
      <c r="E39" s="450"/>
      <c r="F39" s="520" t="e">
        <f t="shared" si="3"/>
        <v>#DIV/0!</v>
      </c>
      <c r="H39" s="165"/>
      <c r="I39" s="165"/>
      <c r="J39" s="165"/>
      <c r="K39" s="165"/>
      <c r="L39" s="165"/>
      <c r="M39" s="165"/>
      <c r="N39" s="165"/>
    </row>
    <row r="40" spans="1:14" ht="14.25">
      <c r="A40" s="255" t="s">
        <v>72</v>
      </c>
      <c r="B40" s="264"/>
      <c r="C40" s="254" t="s">
        <v>67</v>
      </c>
      <c r="D40" s="237"/>
      <c r="E40" s="450"/>
      <c r="F40" s="520" t="e">
        <f t="shared" si="3"/>
        <v>#DIV/0!</v>
      </c>
      <c r="H40" s="165"/>
      <c r="I40" s="165"/>
      <c r="J40" s="165"/>
      <c r="K40" s="165"/>
      <c r="L40" s="165"/>
      <c r="M40" s="165"/>
      <c r="N40" s="165"/>
    </row>
    <row r="41" spans="1:14" ht="14.25">
      <c r="A41" s="255" t="s">
        <v>89</v>
      </c>
      <c r="B41" s="264"/>
      <c r="C41" s="254"/>
      <c r="D41" s="237"/>
      <c r="E41" s="450"/>
      <c r="F41" s="520" t="e">
        <f t="shared" si="3"/>
        <v>#DIV/0!</v>
      </c>
      <c r="H41" s="165"/>
      <c r="I41" s="165"/>
      <c r="J41" s="165"/>
      <c r="K41" s="165"/>
      <c r="L41" s="165"/>
      <c r="M41" s="165"/>
      <c r="N41" s="165"/>
    </row>
    <row r="42" spans="1:14" ht="14.25">
      <c r="A42" s="452"/>
      <c r="B42" s="504"/>
      <c r="C42" s="506"/>
      <c r="D42" s="237"/>
      <c r="E42" s="450"/>
      <c r="F42" s="252"/>
      <c r="H42" s="165"/>
      <c r="I42" s="165"/>
      <c r="J42" s="165"/>
      <c r="K42" s="165"/>
      <c r="L42" s="165"/>
      <c r="M42" s="165"/>
      <c r="N42" s="165"/>
    </row>
    <row r="43" spans="1:14" ht="14.25">
      <c r="A43" s="404" t="s">
        <v>73</v>
      </c>
      <c r="B43" s="264"/>
      <c r="C43" s="257"/>
      <c r="D43" s="237"/>
      <c r="E43" s="408" t="e">
        <f>SUM(E32:E42)</f>
        <v>#DIV/0!</v>
      </c>
      <c r="F43" s="265" t="e">
        <f>IF(E43=0,0,E43/E$47)</f>
        <v>#DIV/0!</v>
      </c>
      <c r="H43" s="165"/>
      <c r="I43" s="165"/>
      <c r="J43" s="165"/>
      <c r="K43" s="165"/>
      <c r="L43" s="165"/>
      <c r="M43" s="165"/>
      <c r="N43" s="165"/>
    </row>
    <row r="44" spans="1:14" ht="14.25">
      <c r="A44" s="255"/>
      <c r="B44" s="264"/>
      <c r="C44" s="257"/>
      <c r="D44" s="237"/>
      <c r="E44" s="246"/>
      <c r="F44" s="277"/>
      <c r="H44" s="165"/>
      <c r="I44" s="165"/>
      <c r="J44" s="165"/>
      <c r="K44" s="165"/>
      <c r="L44" s="165"/>
      <c r="M44" s="165"/>
      <c r="N44" s="165"/>
    </row>
    <row r="45" spans="1:14" ht="14.25">
      <c r="A45" s="255" t="s">
        <v>74</v>
      </c>
      <c r="B45" s="264"/>
      <c r="C45" s="276"/>
      <c r="D45" s="237"/>
      <c r="E45" s="450"/>
      <c r="F45" s="265">
        <f>(IF(E45=0,0,E45/E$47))</f>
        <v>0</v>
      </c>
      <c r="H45" s="165"/>
      <c r="I45" s="165"/>
      <c r="J45" s="165"/>
      <c r="K45" s="165"/>
      <c r="L45" s="165"/>
      <c r="M45" s="165"/>
      <c r="N45" s="165"/>
    </row>
    <row r="46" spans="1:14" ht="14.25">
      <c r="A46" s="255"/>
      <c r="B46" s="256"/>
      <c r="C46" s="257"/>
      <c r="D46" s="237"/>
      <c r="E46" s="246"/>
      <c r="F46" s="252"/>
      <c r="H46" s="165"/>
      <c r="I46" s="165"/>
      <c r="J46" s="165"/>
      <c r="K46" s="165"/>
      <c r="L46" s="165"/>
      <c r="M46" s="165"/>
      <c r="N46" s="165"/>
    </row>
    <row r="47" spans="1:14" ht="14.25">
      <c r="A47" s="404" t="s">
        <v>47</v>
      </c>
      <c r="B47" s="307"/>
      <c r="C47" s="278"/>
      <c r="D47" s="237"/>
      <c r="E47" s="409" t="e">
        <f>SUM(E43:E46)</f>
        <v>#DIV/0!</v>
      </c>
      <c r="F47" s="411" t="e">
        <f>SUM(F43:F46)</f>
        <v>#DIV/0!</v>
      </c>
      <c r="H47" s="165"/>
      <c r="I47" s="165"/>
      <c r="J47" s="165"/>
      <c r="K47" s="165"/>
      <c r="L47" s="165"/>
      <c r="M47" s="165"/>
      <c r="N47" s="165"/>
    </row>
    <row r="48" spans="1:14" ht="14.25">
      <c r="A48" s="177"/>
      <c r="B48" s="279"/>
      <c r="C48" s="280"/>
      <c r="D48" s="237"/>
      <c r="E48" s="9"/>
      <c r="F48" s="281"/>
      <c r="H48" s="165"/>
      <c r="I48" s="165"/>
      <c r="J48" s="165"/>
      <c r="K48" s="165"/>
      <c r="L48" s="165"/>
      <c r="M48" s="165"/>
      <c r="N48" s="165"/>
    </row>
    <row r="49" spans="1:15" ht="14.25">
      <c r="A49" s="283" t="s">
        <v>250</v>
      </c>
      <c r="B49" s="284"/>
      <c r="C49" s="285"/>
      <c r="D49" s="269"/>
      <c r="E49" s="286" t="e">
        <f>(E$26*1.3)+($E$47-$E$26)</f>
        <v>#DIV/0!</v>
      </c>
      <c r="F49" s="287"/>
      <c r="G49" s="269"/>
      <c r="H49" s="165"/>
      <c r="I49" s="165"/>
      <c r="J49" s="165"/>
      <c r="K49" s="165"/>
      <c r="L49" s="165"/>
      <c r="M49" s="165"/>
      <c r="N49" s="165"/>
    </row>
    <row r="50" spans="1:15" s="269" customFormat="1" ht="14.25">
      <c r="A50" s="288"/>
      <c r="B50" s="289"/>
      <c r="C50" s="290"/>
      <c r="E50" s="288"/>
      <c r="F50" s="288"/>
      <c r="H50" s="165"/>
      <c r="I50" s="165"/>
      <c r="J50" s="165"/>
      <c r="K50" s="165"/>
      <c r="L50" s="165"/>
      <c r="M50" s="165"/>
      <c r="N50" s="165"/>
    </row>
    <row r="51" spans="1:15" s="269" customFormat="1" ht="14.25">
      <c r="A51" s="283" t="s">
        <v>52</v>
      </c>
      <c r="B51" s="284"/>
      <c r="C51" s="285"/>
      <c r="E51" s="286" t="e">
        <f>(E$26*1.5)+($E$47-$E$26)</f>
        <v>#DIV/0!</v>
      </c>
      <c r="F51" s="287"/>
      <c r="H51" s="165"/>
      <c r="I51" s="165"/>
      <c r="J51" s="165"/>
      <c r="K51" s="165"/>
      <c r="L51" s="165"/>
      <c r="M51" s="165"/>
      <c r="N51" s="165"/>
    </row>
    <row r="52" spans="1:15" s="269" customFormat="1" ht="14.25">
      <c r="A52" s="288"/>
      <c r="B52" s="289"/>
      <c r="C52" s="290"/>
      <c r="E52" s="288"/>
      <c r="F52" s="288"/>
      <c r="H52" s="165"/>
      <c r="I52" s="165"/>
      <c r="J52" s="165"/>
      <c r="K52" s="165"/>
      <c r="L52" s="165"/>
      <c r="M52" s="165"/>
      <c r="N52" s="165"/>
    </row>
    <row r="53" spans="1:15" s="269" customFormat="1" ht="14.25">
      <c r="A53" s="283" t="s">
        <v>85</v>
      </c>
      <c r="B53" s="284"/>
      <c r="C53" s="285"/>
      <c r="E53" s="286" t="e">
        <f>(E$26*2.5)+($E$47-$E$26)</f>
        <v>#DIV/0!</v>
      </c>
      <c r="F53" s="291"/>
      <c r="H53" s="165"/>
      <c r="I53" s="165"/>
      <c r="J53" s="165"/>
      <c r="K53" s="165"/>
      <c r="L53" s="165"/>
      <c r="M53" s="165"/>
      <c r="N53" s="165"/>
    </row>
    <row r="54" spans="1:15" s="165" customFormat="1" ht="14.25">
      <c r="B54" s="292"/>
      <c r="C54" s="293"/>
      <c r="F54" s="294"/>
    </row>
    <row r="55" spans="1:15" s="165" customFormat="1">
      <c r="C55" s="295"/>
      <c r="F55" s="294"/>
    </row>
    <row r="56" spans="1:15" s="165" customFormat="1">
      <c r="C56" s="295"/>
      <c r="F56" s="294"/>
    </row>
    <row r="57" spans="1:15" s="165" customFormat="1">
      <c r="A57" s="47"/>
      <c r="C57" s="295"/>
      <c r="F57" s="294"/>
    </row>
    <row r="58" spans="1:15" s="165" customFormat="1">
      <c r="C58" s="295"/>
      <c r="F58" s="294"/>
    </row>
    <row r="59" spans="1:15" s="165" customFormat="1">
      <c r="C59" s="295"/>
      <c r="F59" s="294"/>
    </row>
    <row r="60" spans="1:15" s="165" customFormat="1">
      <c r="C60" s="295"/>
      <c r="F60" s="294"/>
    </row>
    <row r="61" spans="1:15" s="165" customFormat="1">
      <c r="C61" s="295"/>
      <c r="F61" s="294"/>
      <c r="H61" s="4"/>
      <c r="I61" s="4"/>
      <c r="J61" s="4"/>
      <c r="K61" s="4"/>
      <c r="L61" s="4"/>
      <c r="M61" s="4"/>
      <c r="N61" s="4"/>
    </row>
    <row r="62" spans="1:15" s="165" customFormat="1">
      <c r="C62" s="295"/>
      <c r="F62" s="294"/>
      <c r="H62" s="4"/>
      <c r="I62" s="4"/>
      <c r="J62" s="4"/>
      <c r="K62" s="4"/>
      <c r="L62" s="4"/>
      <c r="M62" s="4"/>
      <c r="N62" s="4"/>
    </row>
    <row r="63" spans="1:15" s="165" customFormat="1">
      <c r="C63" s="295"/>
      <c r="F63" s="294"/>
      <c r="H63" s="4"/>
      <c r="I63" s="4"/>
      <c r="J63" s="4"/>
      <c r="K63" s="4"/>
      <c r="L63" s="4"/>
      <c r="M63" s="4"/>
      <c r="N63" s="4"/>
      <c r="O63" s="4"/>
    </row>
    <row r="64" spans="1:15" s="165" customFormat="1">
      <c r="C64" s="295"/>
      <c r="F64" s="294"/>
      <c r="H64" s="4"/>
      <c r="I64" s="4"/>
      <c r="J64" s="4"/>
      <c r="K64" s="4"/>
      <c r="L64" s="4"/>
      <c r="M64" s="4"/>
      <c r="N64" s="4"/>
      <c r="O64" s="269"/>
    </row>
    <row r="65" spans="1:15" s="165" customFormat="1">
      <c r="A65" s="4"/>
      <c r="B65" s="4"/>
      <c r="C65" s="4"/>
      <c r="D65" s="4"/>
      <c r="E65" s="4"/>
      <c r="F65" s="4"/>
      <c r="G65" s="4"/>
      <c r="H65" s="4"/>
      <c r="I65" s="4"/>
      <c r="J65" s="4"/>
      <c r="K65" s="4"/>
      <c r="L65" s="4"/>
      <c r="M65" s="4"/>
      <c r="N65" s="4"/>
      <c r="O65" s="269"/>
    </row>
    <row r="66" spans="1:15">
      <c r="O66" s="269"/>
    </row>
    <row r="67" spans="1:15">
      <c r="O67" s="165"/>
    </row>
    <row r="68" spans="1:15">
      <c r="O68" s="165"/>
    </row>
    <row r="69" spans="1:15">
      <c r="O69" s="165"/>
    </row>
    <row r="70" spans="1:15">
      <c r="O70" s="165"/>
    </row>
    <row r="71" spans="1:15">
      <c r="O71" s="165"/>
    </row>
    <row r="72" spans="1:15">
      <c r="O72" s="165"/>
    </row>
    <row r="73" spans="1:15">
      <c r="O73" s="165"/>
    </row>
    <row r="74" spans="1:15">
      <c r="O74" s="165"/>
    </row>
    <row r="75" spans="1:15">
      <c r="O75" s="165"/>
    </row>
    <row r="76" spans="1:15">
      <c r="O76" s="165"/>
    </row>
    <row r="77" spans="1:15">
      <c r="O77" s="165"/>
    </row>
    <row r="78" spans="1:15">
      <c r="O78" s="165"/>
    </row>
    <row r="79" spans="1:15">
      <c r="O79" s="165"/>
    </row>
  </sheetData>
  <mergeCells count="7">
    <mergeCell ref="E10:F10"/>
    <mergeCell ref="I10:N10"/>
    <mergeCell ref="I27:N27"/>
    <mergeCell ref="H1:N2"/>
    <mergeCell ref="H3:N3"/>
    <mergeCell ref="H4:N5"/>
    <mergeCell ref="I18:N18"/>
  </mergeCells>
  <conditionalFormatting sqref="O25">
    <cfRule type="cellIs" dxfId="14" priority="1" operator="greaterThan">
      <formula>1</formula>
    </cfRule>
    <cfRule type="cellIs" dxfId="13" priority="2" operator="between">
      <formula>0.999999</formula>
      <formula>0</formula>
    </cfRule>
    <cfRule type="cellIs" dxfId="1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F39"/>
  <sheetViews>
    <sheetView showGridLines="0" zoomScaleNormal="100" workbookViewId="0">
      <pane ySplit="10" topLeftCell="A11" activePane="bottomLeft" state="frozen"/>
      <selection activeCell="D33" sqref="D33"/>
      <selection pane="bottomLeft" activeCell="A31" sqref="A30:B31"/>
    </sheetView>
  </sheetViews>
  <sheetFormatPr defaultColWidth="9.140625" defaultRowHeight="13.5"/>
  <cols>
    <col min="1" max="1" width="39" style="4" customWidth="1"/>
    <col min="2" max="2" width="75.140625" style="4" customWidth="1"/>
    <col min="3" max="3" width="12.85546875" style="4" customWidth="1"/>
    <col min="4" max="4" width="11.140625" style="4" customWidth="1"/>
    <col min="5" max="5" width="10.140625" style="4" bestFit="1" customWidth="1"/>
    <col min="6" max="6" width="13.28515625" style="4" bestFit="1" customWidth="1"/>
    <col min="7" max="7" width="12.7109375" style="4" bestFit="1" customWidth="1"/>
    <col min="8" max="8" width="13.7109375" style="4" customWidth="1"/>
    <col min="9" max="9" width="19.85546875" style="4" customWidth="1"/>
    <col min="10" max="10" width="14.7109375" style="4" bestFit="1" customWidth="1"/>
    <col min="11" max="11" width="8.7109375" style="4" customWidth="1"/>
    <col min="12" max="12" width="7.7109375" style="4" customWidth="1"/>
    <col min="13" max="16384" width="9.140625" style="4"/>
  </cols>
  <sheetData>
    <row r="1" spans="1:9">
      <c r="A1" s="454" t="s">
        <v>27</v>
      </c>
    </row>
    <row r="3" spans="1:9" ht="17.25">
      <c r="A3" s="79" t="str">
        <f>'1-Contractblad totaal'!A3</f>
        <v>Naam opdrachtgever</v>
      </c>
      <c r="B3" s="139" t="str">
        <f>'1-Contractblad totaal'!B3</f>
        <v xml:space="preserve">NRG en TNO </v>
      </c>
    </row>
    <row r="4" spans="1:9" ht="17.25">
      <c r="A4" s="79" t="str">
        <f>'1-Contractblad totaal'!A4</f>
        <v>Calculatie onderdeel</v>
      </c>
      <c r="B4" s="139" t="str">
        <f ca="1">MID(CELL("bestandsnaam",$C$9),SEARCH("]",CELL("bestandsnaam",$C$9),1)+1,256)</f>
        <v>8-Additionele werkzaamheden</v>
      </c>
    </row>
    <row r="5" spans="1:9" ht="17.25">
      <c r="A5" s="79" t="str">
        <f>'1-Contractblad totaal'!A5</f>
        <v>Gebouw/plaats</v>
      </c>
      <c r="B5" s="139" t="str">
        <f>'1-Contractblad totaal'!B5</f>
        <v xml:space="preserve">Petten, Alkmaar &amp; Arnhem </v>
      </c>
    </row>
    <row r="6" spans="1:9" ht="17.25">
      <c r="A6" s="79" t="str">
        <f>'1-Contractblad totaal'!A6</f>
        <v>Referentie nummer</v>
      </c>
      <c r="B6" s="139" t="str">
        <f>'1-Contractblad totaal'!B6</f>
        <v>NRG/TNO-EA-MvdK-2022</v>
      </c>
    </row>
    <row r="7" spans="1:9" ht="15" customHeight="1">
      <c r="A7" s="79" t="str">
        <f>'1-Contractblad totaal'!A8</f>
        <v>Naam dienstverlener</v>
      </c>
      <c r="B7" s="624">
        <f>'1-Contractblad totaal'!B8</f>
        <v>0</v>
      </c>
      <c r="H7" s="309"/>
      <c r="I7" s="309"/>
    </row>
    <row r="8" spans="1:9" ht="15.75">
      <c r="A8" s="79" t="str">
        <f>'1-Contractblad totaal'!A9</f>
        <v>Prijspeil</v>
      </c>
      <c r="B8" s="111">
        <f>'1-Contractblad totaal'!B9</f>
        <v>44652</v>
      </c>
      <c r="H8" s="309"/>
      <c r="I8" s="309"/>
    </row>
    <row r="10" spans="1:9" ht="25.5">
      <c r="A10" s="315" t="s">
        <v>106</v>
      </c>
      <c r="B10" s="315" t="s">
        <v>170</v>
      </c>
      <c r="C10" s="629" t="s">
        <v>166</v>
      </c>
      <c r="D10" s="629" t="s">
        <v>107</v>
      </c>
      <c r="E10" s="629" t="s">
        <v>1294</v>
      </c>
      <c r="F10" s="629" t="s">
        <v>167</v>
      </c>
      <c r="G10" s="629" t="s">
        <v>168</v>
      </c>
      <c r="H10" s="629" t="s">
        <v>169</v>
      </c>
    </row>
    <row r="11" spans="1:9">
      <c r="A11" s="106" t="s">
        <v>290</v>
      </c>
      <c r="B11" s="310" t="s">
        <v>1361</v>
      </c>
      <c r="C11" s="591">
        <v>22</v>
      </c>
      <c r="D11" s="591">
        <v>9</v>
      </c>
      <c r="E11" s="593"/>
      <c r="F11" s="468">
        <f t="shared" ref="F11" si="0">E11*D11</f>
        <v>0</v>
      </c>
      <c r="G11" s="456"/>
      <c r="H11" s="312">
        <f t="shared" ref="H11" si="1">G11*F11</f>
        <v>0</v>
      </c>
    </row>
    <row r="12" spans="1:9">
      <c r="A12" s="106" t="s">
        <v>284</v>
      </c>
      <c r="B12" s="310" t="s">
        <v>1362</v>
      </c>
      <c r="C12" s="311">
        <v>53</v>
      </c>
      <c r="D12" s="311">
        <v>1</v>
      </c>
      <c r="E12" s="593"/>
      <c r="F12" s="468">
        <f t="shared" ref="F12:F31" si="2">E12*D12</f>
        <v>0</v>
      </c>
      <c r="G12" s="456"/>
      <c r="H12" s="312">
        <f t="shared" ref="H12:H31" si="3">G12*F12</f>
        <v>0</v>
      </c>
    </row>
    <row r="13" spans="1:9">
      <c r="A13" s="106" t="s">
        <v>287</v>
      </c>
      <c r="B13" s="310" t="s">
        <v>1362</v>
      </c>
      <c r="C13" s="311">
        <v>21</v>
      </c>
      <c r="D13" s="311">
        <v>1</v>
      </c>
      <c r="E13" s="593"/>
      <c r="F13" s="468">
        <f t="shared" si="2"/>
        <v>0</v>
      </c>
      <c r="G13" s="456"/>
      <c r="H13" s="312">
        <f t="shared" si="3"/>
        <v>0</v>
      </c>
    </row>
    <row r="14" spans="1:9">
      <c r="A14" s="106" t="s">
        <v>290</v>
      </c>
      <c r="B14" s="310" t="s">
        <v>1362</v>
      </c>
      <c r="C14" s="311">
        <v>1191</v>
      </c>
      <c r="D14" s="311">
        <v>1</v>
      </c>
      <c r="E14" s="593"/>
      <c r="F14" s="468">
        <f t="shared" si="2"/>
        <v>0</v>
      </c>
      <c r="G14" s="456"/>
      <c r="H14" s="312">
        <f t="shared" si="3"/>
        <v>0</v>
      </c>
    </row>
    <row r="15" spans="1:9">
      <c r="A15" s="106" t="s">
        <v>291</v>
      </c>
      <c r="B15" s="310" t="s">
        <v>1362</v>
      </c>
      <c r="C15" s="311">
        <v>3269</v>
      </c>
      <c r="D15" s="311">
        <v>1</v>
      </c>
      <c r="E15" s="593"/>
      <c r="F15" s="468">
        <f t="shared" si="2"/>
        <v>0</v>
      </c>
      <c r="G15" s="456"/>
      <c r="H15" s="312">
        <f t="shared" si="3"/>
        <v>0</v>
      </c>
    </row>
    <row r="16" spans="1:9">
      <c r="A16" s="106" t="s">
        <v>292</v>
      </c>
      <c r="B16" s="310" t="s">
        <v>1362</v>
      </c>
      <c r="C16" s="311">
        <v>227</v>
      </c>
      <c r="D16" s="311">
        <v>1</v>
      </c>
      <c r="E16" s="593"/>
      <c r="F16" s="468">
        <f t="shared" si="2"/>
        <v>0</v>
      </c>
      <c r="G16" s="456"/>
      <c r="H16" s="312">
        <f t="shared" si="3"/>
        <v>0</v>
      </c>
    </row>
    <row r="17" spans="1:32">
      <c r="A17" s="106" t="s">
        <v>294</v>
      </c>
      <c r="B17" s="310" t="s">
        <v>1362</v>
      </c>
      <c r="C17" s="311">
        <v>56</v>
      </c>
      <c r="D17" s="311">
        <v>1</v>
      </c>
      <c r="E17" s="593"/>
      <c r="F17" s="468">
        <f t="shared" si="2"/>
        <v>0</v>
      </c>
      <c r="G17" s="456"/>
      <c r="H17" s="312">
        <f t="shared" si="3"/>
        <v>0</v>
      </c>
    </row>
    <row r="18" spans="1:32">
      <c r="A18" s="106" t="s">
        <v>295</v>
      </c>
      <c r="B18" s="310" t="s">
        <v>1362</v>
      </c>
      <c r="C18" s="311">
        <v>35</v>
      </c>
      <c r="D18" s="311">
        <v>1</v>
      </c>
      <c r="E18" s="593"/>
      <c r="F18" s="468">
        <f t="shared" si="2"/>
        <v>0</v>
      </c>
      <c r="G18" s="456"/>
      <c r="H18" s="312">
        <f t="shared" si="3"/>
        <v>0</v>
      </c>
    </row>
    <row r="19" spans="1:32">
      <c r="A19" s="106" t="s">
        <v>299</v>
      </c>
      <c r="B19" s="310" t="s">
        <v>1362</v>
      </c>
      <c r="C19" s="311">
        <v>383.5</v>
      </c>
      <c r="D19" s="311">
        <v>1</v>
      </c>
      <c r="E19" s="593"/>
      <c r="F19" s="468">
        <f t="shared" si="2"/>
        <v>0</v>
      </c>
      <c r="G19" s="456"/>
      <c r="H19" s="312">
        <f t="shared" si="3"/>
        <v>0</v>
      </c>
    </row>
    <row r="20" spans="1:32">
      <c r="A20" s="106" t="s">
        <v>1352</v>
      </c>
      <c r="B20" s="310" t="s">
        <v>1362</v>
      </c>
      <c r="C20" s="311">
        <v>12</v>
      </c>
      <c r="D20" s="311">
        <v>1</v>
      </c>
      <c r="E20" s="593"/>
      <c r="F20" s="468">
        <f t="shared" si="2"/>
        <v>0</v>
      </c>
      <c r="G20" s="456"/>
      <c r="H20" s="312">
        <f t="shared" si="3"/>
        <v>0</v>
      </c>
    </row>
    <row r="21" spans="1:32">
      <c r="A21" s="106" t="s">
        <v>783</v>
      </c>
      <c r="B21" s="310" t="s">
        <v>1362</v>
      </c>
      <c r="C21" s="311">
        <v>22</v>
      </c>
      <c r="D21" s="311">
        <v>1</v>
      </c>
      <c r="E21" s="593"/>
      <c r="F21" s="468">
        <f t="shared" si="2"/>
        <v>0</v>
      </c>
      <c r="G21" s="456"/>
      <c r="H21" s="312">
        <f t="shared" si="3"/>
        <v>0</v>
      </c>
    </row>
    <row r="22" spans="1:32">
      <c r="A22" s="106" t="s">
        <v>1237</v>
      </c>
      <c r="B22" s="310" t="s">
        <v>1362</v>
      </c>
      <c r="C22" s="311">
        <v>66.989999999999995</v>
      </c>
      <c r="D22" s="311">
        <v>1</v>
      </c>
      <c r="E22" s="593"/>
      <c r="F22" s="468">
        <f t="shared" si="2"/>
        <v>0</v>
      </c>
      <c r="G22" s="456"/>
      <c r="H22" s="312">
        <f t="shared" si="3"/>
        <v>0</v>
      </c>
    </row>
    <row r="23" spans="1:32">
      <c r="A23" s="106" t="s">
        <v>1241</v>
      </c>
      <c r="B23" s="310" t="s">
        <v>1362</v>
      </c>
      <c r="C23" s="311">
        <v>72.540000000000006</v>
      </c>
      <c r="D23" s="311">
        <v>1</v>
      </c>
      <c r="E23" s="593"/>
      <c r="F23" s="468">
        <f t="shared" si="2"/>
        <v>0</v>
      </c>
      <c r="G23" s="456"/>
      <c r="H23" s="312">
        <f t="shared" si="3"/>
        <v>0</v>
      </c>
    </row>
    <row r="24" spans="1:32">
      <c r="A24" s="106" t="s">
        <v>1242</v>
      </c>
      <c r="B24" s="310" t="s">
        <v>1362</v>
      </c>
      <c r="C24" s="311">
        <v>8.18</v>
      </c>
      <c r="D24" s="311">
        <v>1</v>
      </c>
      <c r="E24" s="593"/>
      <c r="F24" s="468">
        <f t="shared" si="2"/>
        <v>0</v>
      </c>
      <c r="G24" s="456"/>
      <c r="H24" s="312">
        <f t="shared" si="3"/>
        <v>0</v>
      </c>
    </row>
    <row r="25" spans="1:32">
      <c r="A25" s="106" t="s">
        <v>1243</v>
      </c>
      <c r="B25" s="310" t="s">
        <v>1362</v>
      </c>
      <c r="C25" s="311">
        <v>16.47</v>
      </c>
      <c r="D25" s="311">
        <v>1</v>
      </c>
      <c r="E25" s="593"/>
      <c r="F25" s="468">
        <f t="shared" si="2"/>
        <v>0</v>
      </c>
      <c r="G25" s="456"/>
      <c r="H25" s="312">
        <f t="shared" si="3"/>
        <v>0</v>
      </c>
    </row>
    <row r="26" spans="1:32">
      <c r="A26" s="106" t="s">
        <v>1244</v>
      </c>
      <c r="B26" s="310" t="s">
        <v>1362</v>
      </c>
      <c r="C26" s="311">
        <v>13.27</v>
      </c>
      <c r="D26" s="311">
        <v>1</v>
      </c>
      <c r="E26" s="593"/>
      <c r="F26" s="468">
        <f t="shared" si="2"/>
        <v>0</v>
      </c>
      <c r="G26" s="456"/>
      <c r="H26" s="312">
        <f t="shared" si="3"/>
        <v>0</v>
      </c>
    </row>
    <row r="27" spans="1:32">
      <c r="A27" s="106" t="s">
        <v>1245</v>
      </c>
      <c r="B27" s="310" t="s">
        <v>1362</v>
      </c>
      <c r="C27" s="311">
        <v>11.13</v>
      </c>
      <c r="D27" s="311">
        <v>1</v>
      </c>
      <c r="E27" s="593"/>
      <c r="F27" s="468">
        <f t="shared" si="2"/>
        <v>0</v>
      </c>
      <c r="G27" s="456"/>
      <c r="H27" s="312">
        <f t="shared" si="3"/>
        <v>0</v>
      </c>
    </row>
    <row r="28" spans="1:32">
      <c r="A28" s="106" t="s">
        <v>1248</v>
      </c>
      <c r="B28" s="310" t="s">
        <v>1259</v>
      </c>
      <c r="C28" s="311">
        <v>12</v>
      </c>
      <c r="D28" s="311">
        <v>12</v>
      </c>
      <c r="E28" s="593"/>
      <c r="F28" s="468">
        <f t="shared" si="2"/>
        <v>0</v>
      </c>
      <c r="G28" s="456"/>
      <c r="H28" s="312">
        <f t="shared" si="3"/>
        <v>0</v>
      </c>
    </row>
    <row r="29" spans="1:32">
      <c r="A29" s="106" t="s">
        <v>1248</v>
      </c>
      <c r="B29" s="310" t="s">
        <v>1250</v>
      </c>
      <c r="C29" s="591">
        <v>14</v>
      </c>
      <c r="D29" s="591">
        <v>52</v>
      </c>
      <c r="E29" s="593"/>
      <c r="F29" s="592">
        <f t="shared" si="2"/>
        <v>0</v>
      </c>
      <c r="G29" s="456"/>
      <c r="H29" s="312">
        <f t="shared" si="3"/>
        <v>0</v>
      </c>
    </row>
    <row r="30" spans="1:32">
      <c r="A30" s="106" t="s">
        <v>1248</v>
      </c>
      <c r="B30" s="310" t="s">
        <v>1287</v>
      </c>
      <c r="C30" s="591">
        <v>14</v>
      </c>
      <c r="D30" s="591">
        <v>4</v>
      </c>
      <c r="E30" s="593"/>
      <c r="F30" s="592">
        <f t="shared" si="2"/>
        <v>0</v>
      </c>
      <c r="G30" s="456"/>
      <c r="H30" s="312">
        <f t="shared" si="3"/>
        <v>0</v>
      </c>
    </row>
    <row r="31" spans="1:32">
      <c r="A31" s="106" t="s">
        <v>1248</v>
      </c>
      <c r="B31" s="310" t="s">
        <v>777</v>
      </c>
      <c r="C31" s="591">
        <v>95</v>
      </c>
      <c r="D31" s="591">
        <v>4</v>
      </c>
      <c r="E31" s="593"/>
      <c r="F31" s="592">
        <f t="shared" si="2"/>
        <v>0</v>
      </c>
      <c r="G31" s="456"/>
      <c r="H31" s="312">
        <f t="shared" si="3"/>
        <v>0</v>
      </c>
    </row>
    <row r="32" spans="1:32" s="149" customFormat="1">
      <c r="A32" s="4"/>
      <c r="B32" s="4"/>
      <c r="C32" s="4"/>
      <c r="D32" s="4"/>
      <c r="E32" s="4"/>
      <c r="F32" s="4"/>
      <c r="G32" s="4"/>
      <c r="H32" s="4"/>
      <c r="J32" s="4"/>
      <c r="K32" s="4"/>
      <c r="L32" s="4"/>
      <c r="M32" s="4"/>
      <c r="N32" s="4"/>
      <c r="O32" s="4"/>
      <c r="P32" s="4"/>
      <c r="Q32" s="4"/>
      <c r="R32" s="4"/>
      <c r="S32" s="4"/>
      <c r="T32" s="4"/>
      <c r="U32" s="4"/>
      <c r="V32" s="4"/>
      <c r="W32" s="4"/>
      <c r="X32" s="4"/>
      <c r="Y32" s="4"/>
      <c r="Z32" s="4"/>
      <c r="AA32" s="4"/>
      <c r="AB32" s="4"/>
      <c r="AC32" s="4"/>
      <c r="AD32" s="4"/>
      <c r="AE32" s="4"/>
      <c r="AF32" s="4"/>
    </row>
    <row r="33" spans="1:8">
      <c r="A33" s="313" t="s">
        <v>8</v>
      </c>
      <c r="B33" s="314"/>
      <c r="C33" s="314"/>
      <c r="D33" s="314"/>
      <c r="E33" s="314"/>
      <c r="F33" s="689">
        <f>SUM(F11:F31)</f>
        <v>0</v>
      </c>
      <c r="G33" s="314"/>
      <c r="H33" s="282">
        <f>SUM(H11:H31)</f>
        <v>0</v>
      </c>
    </row>
    <row r="35" spans="1:8">
      <c r="A35" s="548"/>
    </row>
    <row r="36" spans="1:8">
      <c r="A36" s="548"/>
    </row>
    <row r="37" spans="1:8">
      <c r="A37" s="548"/>
    </row>
    <row r="39" spans="1:8">
      <c r="A39" s="548"/>
    </row>
  </sheetData>
  <pageMargins left="0.59375" right="0.7" top="0.75" bottom="0.75" header="0.3" footer="0.3"/>
  <pageSetup paperSize="9"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16</vt:i4>
      </vt:variant>
    </vt:vector>
  </HeadingPairs>
  <TitlesOfParts>
    <vt:vector size="30"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11-Machinekosten</vt:lpstr>
      <vt:lpstr>9-Afroepprijs</vt:lpstr>
      <vt:lpstr>10-Glasbewassing</vt:lpstr>
      <vt:lpstr>12-Sanitaire voorzieningen</vt:lpstr>
      <vt:lpstr>12a-Sanitaire voorz. Verbruik</vt:lpstr>
      <vt:lpstr>'12-Sanitaire voorzieningen'!Afdrukbereik</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'2-Kosten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Maudy van de Kamp</cp:lastModifiedBy>
  <cp:lastPrinted>2021-08-10T10:52:39Z</cp:lastPrinted>
  <dcterms:created xsi:type="dcterms:W3CDTF">1999-10-05T12:28:40Z</dcterms:created>
  <dcterms:modified xsi:type="dcterms:W3CDTF">2022-03-22T09:54:03Z</dcterms:modified>
</cp:coreProperties>
</file>