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rand\02 Accounts NL\O\Onderwijs\Koning Willem I College\EA 2022\"/>
    </mc:Choice>
  </mc:AlternateContent>
  <xr:revisionPtr revIDLastSave="0" documentId="13_ncr:1_{0A328010-B2FB-4E4A-8B62-6BDA07909F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54" i="1" l="1"/>
  <c r="K54" i="1"/>
  <c r="K11" i="1"/>
  <c r="K10" i="1"/>
  <c r="U41" i="1"/>
  <c r="U36" i="1"/>
  <c r="U37" i="1"/>
  <c r="U40" i="1"/>
  <c r="U35" i="1"/>
  <c r="U28" i="1"/>
  <c r="U29" i="1"/>
  <c r="U30" i="1"/>
  <c r="U31" i="1"/>
  <c r="U32" i="1"/>
  <c r="U25" i="1"/>
  <c r="U12" i="1"/>
  <c r="U9" i="1"/>
  <c r="K37" i="1"/>
  <c r="K40" i="1"/>
  <c r="K41" i="1"/>
  <c r="K35" i="1"/>
  <c r="K21" i="1"/>
  <c r="K25" i="1"/>
  <c r="K28" i="1"/>
  <c r="K29" i="1"/>
  <c r="U54" i="1" l="1"/>
  <c r="K42" i="1"/>
  <c r="R12" i="1"/>
  <c r="R9" i="1"/>
  <c r="H27" i="1"/>
  <c r="I27" i="1" s="1"/>
  <c r="H24" i="1"/>
  <c r="I24" i="1" s="1"/>
  <c r="H21" i="1"/>
  <c r="I21" i="1" s="1"/>
  <c r="H20" i="1"/>
  <c r="I20" i="1" s="1"/>
  <c r="H17" i="1"/>
  <c r="I17" i="1" s="1"/>
  <c r="H16" i="1"/>
  <c r="I16" i="1" s="1"/>
  <c r="H15" i="1"/>
  <c r="I15" i="1" s="1"/>
  <c r="H14" i="1"/>
  <c r="I14" i="1" s="1"/>
  <c r="H13" i="1"/>
  <c r="I13" i="1" s="1"/>
  <c r="H11" i="1"/>
  <c r="I11" i="1" s="1"/>
  <c r="H9" i="1"/>
  <c r="I9" i="1" s="1"/>
  <c r="S9" i="1" l="1"/>
  <c r="S12" i="1"/>
  <c r="P34" i="1" l="1"/>
  <c r="P38" i="1"/>
  <c r="P39" i="1"/>
  <c r="F35" i="1"/>
  <c r="G35" i="1" s="1"/>
  <c r="H35" i="1" s="1"/>
  <c r="I35" i="1" s="1"/>
  <c r="F37" i="1"/>
  <c r="G37" i="1" s="1"/>
  <c r="H37" i="1" s="1"/>
  <c r="I37" i="1" s="1"/>
  <c r="F40" i="1"/>
  <c r="G40" i="1" s="1"/>
  <c r="H40" i="1" s="1"/>
  <c r="I40" i="1" s="1"/>
  <c r="F41" i="1"/>
  <c r="G41" i="1" s="1"/>
  <c r="H41" i="1" s="1"/>
  <c r="I41" i="1" s="1"/>
  <c r="F27" i="1"/>
  <c r="F12" i="1"/>
  <c r="F9" i="1"/>
  <c r="G42" i="1" l="1"/>
  <c r="F42" i="1"/>
  <c r="O35" i="1"/>
  <c r="P35" i="1" s="1"/>
  <c r="Q35" i="1" s="1"/>
  <c r="R35" i="1" s="1"/>
  <c r="S35" i="1" s="1"/>
  <c r="O37" i="1"/>
  <c r="P37" i="1" s="1"/>
  <c r="Q37" i="1" s="1"/>
  <c r="R37" i="1" s="1"/>
  <c r="S37" i="1" s="1"/>
  <c r="O40" i="1"/>
  <c r="P40" i="1" s="1"/>
  <c r="Q40" i="1" s="1"/>
  <c r="R40" i="1" s="1"/>
  <c r="S40" i="1" s="1"/>
  <c r="O41" i="1"/>
  <c r="P41" i="1" s="1"/>
  <c r="Q41" i="1" s="1"/>
  <c r="R41" i="1" s="1"/>
  <c r="S41" i="1" s="1"/>
  <c r="O12" i="1"/>
  <c r="P12" i="1" s="1"/>
  <c r="O9" i="1"/>
  <c r="P9" i="1" l="1"/>
  <c r="P42" i="1" s="1"/>
  <c r="U42" i="1"/>
  <c r="H42" i="1"/>
  <c r="Q42" i="1"/>
  <c r="G54" i="1" s="1"/>
  <c r="N42" i="1"/>
  <c r="D42" i="1"/>
  <c r="C42" i="1"/>
  <c r="I42" i="1" l="1"/>
  <c r="R42" i="1"/>
  <c r="H54" i="1" s="1"/>
  <c r="S42" i="1" l="1"/>
  <c r="I54" i="1" s="1"/>
  <c r="T42" i="1"/>
</calcChain>
</file>

<file path=xl/sharedStrings.xml><?xml version="1.0" encoding="utf-8"?>
<sst xmlns="http://schemas.openxmlformats.org/spreadsheetml/2006/main" count="183" uniqueCount="99">
  <si>
    <t>PLAATS</t>
  </si>
  <si>
    <t>ADRES</t>
  </si>
  <si>
    <t>per 18.02.2010</t>
  </si>
  <si>
    <t>verzekerde waarde</t>
  </si>
  <si>
    <t>(na indexering)</t>
  </si>
  <si>
    <t>s-Hertogenbosch</t>
  </si>
  <si>
    <t>Opmerkingen</t>
  </si>
  <si>
    <t>Marathonloop 11</t>
  </si>
  <si>
    <t>Onderwijsboulevard 3</t>
  </si>
  <si>
    <t>Vlijmenseweg 2</t>
  </si>
  <si>
    <t>Geb. A/B/C/D/J/H/F</t>
  </si>
  <si>
    <t>Geb. G &amp; L</t>
  </si>
  <si>
    <t>Geb. I</t>
  </si>
  <si>
    <t>Geb. M</t>
  </si>
  <si>
    <t>Geb. T</t>
  </si>
  <si>
    <t>Geb. Z</t>
  </si>
  <si>
    <t>Terrein /infrastructuur</t>
  </si>
  <si>
    <t>GEBOUWEN</t>
  </si>
  <si>
    <t>INHOUD</t>
  </si>
  <si>
    <t>getax. waarde</t>
  </si>
  <si>
    <t>getax.waarde</t>
  </si>
  <si>
    <t>per 29.08.2013</t>
  </si>
  <si>
    <t>GEBOUWEN EN INHOUD ZONDER VASTE TAXATIE</t>
  </si>
  <si>
    <t>'s-Hertogenbosch</t>
  </si>
  <si>
    <t>VW 2 gebouw P</t>
  </si>
  <si>
    <t>Stadionlaan 53  BG</t>
  </si>
  <si>
    <t>Stadionlaan 55-57 1e verd.</t>
  </si>
  <si>
    <t>Stadionlaan 63-65 3e verd.</t>
  </si>
  <si>
    <t>Rietveldenweg</t>
  </si>
  <si>
    <t>Eigenaar</t>
  </si>
  <si>
    <t>Gemeente DB</t>
  </si>
  <si>
    <t>BIM DB</t>
  </si>
  <si>
    <t>Stg.Acc.Flik Flak</t>
  </si>
  <si>
    <t>BIM DB(KPL9654/9576)</t>
  </si>
  <si>
    <t>Varel (KPL9653/9575)</t>
  </si>
  <si>
    <t>Rosmalen</t>
  </si>
  <si>
    <t>Mr. Vriensstraat 2</t>
  </si>
  <si>
    <t>Savantis, Waddinxveen</t>
  </si>
  <si>
    <t>per 31.12.2014</t>
  </si>
  <si>
    <t>per 01-04-2015</t>
  </si>
  <si>
    <t>per 01-04-2016</t>
  </si>
  <si>
    <t>taxtiedatum</t>
  </si>
  <si>
    <t xml:space="preserve">taxatie no. </t>
  </si>
  <si>
    <t>Lengkeek, 627210-1</t>
  </si>
  <si>
    <t>Lengkeek, 627210-2</t>
  </si>
  <si>
    <t>per 01-04-2017</t>
  </si>
  <si>
    <t>TOTAAL:</t>
  </si>
  <si>
    <t>Lengkeek, 610776</t>
  </si>
  <si>
    <t>per 01-04-2018</t>
  </si>
  <si>
    <t>taxatie no.</t>
  </si>
  <si>
    <t>taxatiedatum</t>
  </si>
  <si>
    <t>per 01-04-2019</t>
  </si>
  <si>
    <t>Lengkeek, 4047764</t>
  </si>
  <si>
    <t>Den Bosch c.a.</t>
  </si>
  <si>
    <t xml:space="preserve"> </t>
  </si>
  <si>
    <t>per 01-04-2021</t>
  </si>
  <si>
    <t>Lengkeek 4049099-3</t>
  </si>
  <si>
    <t>Weidonklaan 100-100a</t>
  </si>
  <si>
    <t>computerapparatuur</t>
  </si>
  <si>
    <t>De Kleine Elst 11</t>
  </si>
  <si>
    <t>Lengkeek 4049099-9</t>
  </si>
  <si>
    <t xml:space="preserve">Jacob van Maerlantstraat 4 </t>
  </si>
  <si>
    <t>Lengkeek 4049099-7</t>
  </si>
  <si>
    <t>Lengkeek 4047379-1</t>
  </si>
  <si>
    <t>nieuwbouw</t>
  </si>
  <si>
    <t>Lengkeek 4064288</t>
  </si>
  <si>
    <t>Deze nieuwbouw is een uitbreiding en verbonden met de huidige locatie op de Onderwijsboulevard 3</t>
  </si>
  <si>
    <t>Weidonklaan 99</t>
  </si>
  <si>
    <t>Weidonklaan 99-100</t>
  </si>
  <si>
    <t>Geb X</t>
  </si>
  <si>
    <t>St. Regionaal Onderwijs Centrum Noordoost Brabant h.o.d.n. Koning Willem I College</t>
  </si>
  <si>
    <t>Veghel</t>
  </si>
  <si>
    <t>Oss</t>
  </si>
  <si>
    <t>Uden</t>
  </si>
  <si>
    <t>Euterpelaan</t>
  </si>
  <si>
    <t>Udenseweg</t>
  </si>
  <si>
    <t>Gasstraat Oost</t>
  </si>
  <si>
    <t>Huurdersbelang</t>
  </si>
  <si>
    <t>Muntelaar 10</t>
  </si>
  <si>
    <t>Muntelaar 11</t>
  </si>
  <si>
    <t>Cuijk</t>
  </si>
  <si>
    <t xml:space="preserve">Noordkade </t>
  </si>
  <si>
    <t>VERZEKERDE WAARDE GEBOUWEN / INHOUD PER 1 januari 2023</t>
  </si>
  <si>
    <t>per 01-01-2023</t>
  </si>
  <si>
    <t>Jan van Cuijkstraat 52</t>
  </si>
  <si>
    <t>Nelsnon Mandela Boulevard 4 en 6</t>
  </si>
  <si>
    <t>Per zomer 2019 huren we nog 4 lokalen en 2 kantoren met klein deel inventaris</t>
  </si>
  <si>
    <t>Huur paar klaslokalen, inv op basis inkoop 2018 en 2019</t>
  </si>
  <si>
    <t>Huur paar klaslokalen</t>
  </si>
  <si>
    <t>Excl huurdersbelang, met btw, opgenomen in bedrijfsinventaris</t>
  </si>
  <si>
    <t>met btw</t>
  </si>
  <si>
    <t>Beversestraat 20</t>
  </si>
  <si>
    <t>Geb. E + S</t>
  </si>
  <si>
    <t>Geb. U</t>
  </si>
  <si>
    <t>Geb. P</t>
  </si>
  <si>
    <t>Geb. N + K</t>
  </si>
  <si>
    <t>Geb. Y</t>
  </si>
  <si>
    <t>Geb. R</t>
  </si>
  <si>
    <t xml:space="preserve">Waterpompen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</si>
</sst>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,##0.0"/>
    <numFmt numFmtId="165" formatCode="_ [$€-2]\ * #,##0.00_ ;_ [$€-2]\ * \-#,##0.00_ ;_ [$€-2]\ * &quot;-&quot;??_ ;_ @_ "/>
  </numFmts>
  <fonts count="9" x14ac:knownFonts="1"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0" xfId="0" applyBorder="1"/>
    <xf numFmtId="0" fontId="2" fillId="0" borderId="0" xfId="0" applyFont="1"/>
    <xf numFmtId="3" fontId="2" fillId="0" borderId="1" xfId="0" applyNumberFormat="1" applyFont="1" applyBorder="1"/>
    <xf numFmtId="0" fontId="3" fillId="0" borderId="0" xfId="0" applyFont="1"/>
    <xf numFmtId="0" fontId="1" fillId="0" borderId="0" xfId="0" quotePrefix="1" applyFont="1" applyAlignment="1">
      <alignment horizontal="left"/>
    </xf>
    <xf numFmtId="0" fontId="4" fillId="0" borderId="0" xfId="0" quotePrefix="1" applyFont="1" applyAlignment="1">
      <alignment horizontal="left"/>
    </xf>
    <xf numFmtId="0" fontId="0" fillId="2" borderId="0" xfId="0" applyFill="1"/>
    <xf numFmtId="165" fontId="0" fillId="0" borderId="2" xfId="0" applyNumberFormat="1" applyBorder="1"/>
    <xf numFmtId="14" fontId="0" fillId="0" borderId="2" xfId="0" applyNumberFormat="1" applyBorder="1" applyAlignment="1">
      <alignment horizontal="right"/>
    </xf>
    <xf numFmtId="165" fontId="6" fillId="2" borderId="2" xfId="0" applyNumberFormat="1" applyFont="1" applyFill="1" applyBorder="1"/>
    <xf numFmtId="165" fontId="0" fillId="2" borderId="2" xfId="0" applyNumberFormat="1" applyFill="1" applyBorder="1"/>
    <xf numFmtId="14" fontId="0" fillId="0" borderId="2" xfId="0" applyNumberFormat="1" applyBorder="1"/>
    <xf numFmtId="14" fontId="7" fillId="3" borderId="2" xfId="0" applyNumberFormat="1" applyFont="1" applyFill="1" applyBorder="1"/>
    <xf numFmtId="0" fontId="0" fillId="0" borderId="2" xfId="0" applyBorder="1"/>
    <xf numFmtId="0" fontId="2" fillId="0" borderId="2" xfId="0" applyFon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Fill="1" applyBorder="1"/>
    <xf numFmtId="3" fontId="0" fillId="0" borderId="2" xfId="0" applyNumberFormat="1" applyBorder="1"/>
    <xf numFmtId="0" fontId="0" fillId="0" borderId="2" xfId="0" quotePrefix="1" applyBorder="1"/>
    <xf numFmtId="44" fontId="0" fillId="0" borderId="2" xfId="1" applyFont="1" applyBorder="1"/>
    <xf numFmtId="0" fontId="0" fillId="0" borderId="2" xfId="0" applyBorder="1" applyAlignment="1">
      <alignment wrapText="1"/>
    </xf>
    <xf numFmtId="0" fontId="2" fillId="0" borderId="2" xfId="0" applyFont="1" applyBorder="1"/>
    <xf numFmtId="3" fontId="2" fillId="0" borderId="2" xfId="0" applyNumberFormat="1" applyFont="1" applyBorder="1"/>
    <xf numFmtId="44" fontId="2" fillId="0" borderId="2" xfId="1" applyFont="1" applyBorder="1"/>
    <xf numFmtId="0" fontId="0" fillId="0" borderId="2" xfId="0" applyFont="1" applyBorder="1"/>
    <xf numFmtId="44" fontId="5" fillId="0" borderId="2" xfId="1" applyFont="1" applyBorder="1"/>
    <xf numFmtId="165" fontId="5" fillId="0" borderId="2" xfId="0" applyNumberFormat="1" applyFont="1" applyBorder="1"/>
    <xf numFmtId="165" fontId="8" fillId="3" borderId="2" xfId="0" applyNumberFormat="1" applyFont="1" applyFill="1" applyBorder="1"/>
    <xf numFmtId="0" fontId="2" fillId="0" borderId="0" xfId="0" applyFont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4" fontId="2" fillId="0" borderId="1" xfId="0" applyNumberFormat="1" applyFont="1" applyBorder="1"/>
    <xf numFmtId="4" fontId="2" fillId="0" borderId="0" xfId="0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56"/>
  <sheetViews>
    <sheetView tabSelected="1" topLeftCell="A11" zoomScaleNormal="100" workbookViewId="0">
      <selection activeCell="W26" sqref="W26"/>
    </sheetView>
  </sheetViews>
  <sheetFormatPr defaultRowHeight="12.75" x14ac:dyDescent="0.2"/>
  <cols>
    <col min="1" max="1" width="32.28515625" customWidth="1"/>
    <col min="2" max="2" width="27.5703125" bestFit="1" customWidth="1"/>
    <col min="3" max="3" width="13.42578125" hidden="1" customWidth="1"/>
    <col min="4" max="9" width="16.85546875" hidden="1" customWidth="1"/>
    <col min="10" max="10" width="16.42578125" hidden="1" customWidth="1"/>
    <col min="11" max="11" width="16.85546875" customWidth="1"/>
    <col min="12" max="12" width="18.140625" hidden="1" customWidth="1"/>
    <col min="13" max="13" width="13.140625" bestFit="1" customWidth="1"/>
    <col min="14" max="19" width="14.85546875" hidden="1" customWidth="1"/>
    <col min="20" max="20" width="15.5703125" hidden="1" customWidth="1"/>
    <col min="21" max="21" width="16" bestFit="1" customWidth="1"/>
    <col min="22" max="22" width="18" hidden="1" customWidth="1"/>
    <col min="23" max="23" width="14.85546875" customWidth="1"/>
    <col min="24" max="24" width="68" bestFit="1" customWidth="1"/>
  </cols>
  <sheetData>
    <row r="1" spans="1:24" ht="15.75" x14ac:dyDescent="0.25">
      <c r="A1" s="7" t="s">
        <v>70</v>
      </c>
    </row>
    <row r="2" spans="1:24" s="1" customFormat="1" ht="15.75" x14ac:dyDescent="0.25">
      <c r="A2" s="8" t="s">
        <v>82</v>
      </c>
      <c r="G2" s="6">
        <v>108</v>
      </c>
      <c r="H2" s="6">
        <v>112</v>
      </c>
      <c r="Q2" s="6">
        <v>137</v>
      </c>
      <c r="R2" s="6">
        <v>143</v>
      </c>
    </row>
    <row r="3" spans="1:24" s="1" customFormat="1" ht="15.75" x14ac:dyDescent="0.25">
      <c r="G3" s="6"/>
      <c r="H3" s="6"/>
      <c r="I3" s="6">
        <v>114</v>
      </c>
      <c r="J3" s="6"/>
      <c r="K3" s="6"/>
      <c r="Q3" s="6"/>
      <c r="R3" s="6"/>
      <c r="S3" s="6">
        <v>148</v>
      </c>
      <c r="T3" s="6"/>
      <c r="U3" s="6"/>
    </row>
    <row r="4" spans="1:24" x14ac:dyDescent="0.2">
      <c r="A4" s="16"/>
      <c r="B4" s="16"/>
      <c r="C4" s="17" t="s">
        <v>17</v>
      </c>
      <c r="D4" s="17" t="s">
        <v>17</v>
      </c>
      <c r="E4" s="17" t="s">
        <v>17</v>
      </c>
      <c r="F4" s="17" t="s">
        <v>17</v>
      </c>
      <c r="G4" s="17" t="s">
        <v>17</v>
      </c>
      <c r="H4" s="17" t="s">
        <v>17</v>
      </c>
      <c r="I4" s="17" t="s">
        <v>17</v>
      </c>
      <c r="J4" s="17" t="s">
        <v>17</v>
      </c>
      <c r="K4" s="17" t="s">
        <v>17</v>
      </c>
      <c r="L4" s="17" t="s">
        <v>49</v>
      </c>
      <c r="M4" s="17" t="s">
        <v>50</v>
      </c>
      <c r="N4" s="17" t="s">
        <v>18</v>
      </c>
      <c r="O4" s="17" t="s">
        <v>18</v>
      </c>
      <c r="P4" s="17" t="s">
        <v>18</v>
      </c>
      <c r="Q4" s="17" t="s">
        <v>18</v>
      </c>
      <c r="R4" s="17" t="s">
        <v>18</v>
      </c>
      <c r="S4" s="17" t="s">
        <v>18</v>
      </c>
      <c r="T4" s="17" t="s">
        <v>18</v>
      </c>
      <c r="U4" s="17" t="s">
        <v>18</v>
      </c>
      <c r="V4" s="17" t="s">
        <v>42</v>
      </c>
      <c r="W4" s="17" t="s">
        <v>41</v>
      </c>
      <c r="X4" s="16"/>
    </row>
    <row r="5" spans="1:24" x14ac:dyDescent="0.2">
      <c r="A5" s="16" t="s">
        <v>0</v>
      </c>
      <c r="B5" s="16" t="s">
        <v>1</v>
      </c>
      <c r="C5" s="16" t="s">
        <v>19</v>
      </c>
      <c r="D5" s="16" t="s">
        <v>3</v>
      </c>
      <c r="E5" s="16" t="s">
        <v>3</v>
      </c>
      <c r="F5" s="16" t="s">
        <v>3</v>
      </c>
      <c r="G5" s="16" t="s">
        <v>3</v>
      </c>
      <c r="H5" s="16" t="s">
        <v>3</v>
      </c>
      <c r="I5" s="16" t="s">
        <v>3</v>
      </c>
      <c r="J5" s="16" t="s">
        <v>3</v>
      </c>
      <c r="K5" s="16" t="s">
        <v>3</v>
      </c>
      <c r="L5" s="16"/>
      <c r="M5" s="16"/>
      <c r="N5" s="18" t="s">
        <v>20</v>
      </c>
      <c r="O5" s="18" t="s">
        <v>20</v>
      </c>
      <c r="P5" s="18" t="s">
        <v>20</v>
      </c>
      <c r="Q5" s="18" t="s">
        <v>20</v>
      </c>
      <c r="R5" s="18" t="s">
        <v>20</v>
      </c>
      <c r="S5" s="18" t="s">
        <v>20</v>
      </c>
      <c r="T5" s="18" t="s">
        <v>20</v>
      </c>
      <c r="U5" s="18" t="s">
        <v>20</v>
      </c>
      <c r="V5" s="18"/>
      <c r="W5" s="18"/>
      <c r="X5" s="16" t="s">
        <v>6</v>
      </c>
    </row>
    <row r="6" spans="1:24" x14ac:dyDescent="0.2">
      <c r="A6" s="16"/>
      <c r="B6" s="16"/>
      <c r="C6" s="16" t="s">
        <v>2</v>
      </c>
      <c r="D6" s="16" t="s">
        <v>38</v>
      </c>
      <c r="E6" s="16" t="s">
        <v>39</v>
      </c>
      <c r="F6" s="16" t="s">
        <v>40</v>
      </c>
      <c r="G6" s="16" t="s">
        <v>45</v>
      </c>
      <c r="H6" s="16" t="s">
        <v>48</v>
      </c>
      <c r="I6" s="16" t="s">
        <v>51</v>
      </c>
      <c r="J6" s="16" t="s">
        <v>55</v>
      </c>
      <c r="K6" s="16" t="s">
        <v>83</v>
      </c>
      <c r="L6" s="16"/>
      <c r="M6" s="16"/>
      <c r="N6" s="19" t="s">
        <v>21</v>
      </c>
      <c r="O6" s="19" t="s">
        <v>39</v>
      </c>
      <c r="P6" s="19" t="s">
        <v>40</v>
      </c>
      <c r="Q6" s="19" t="s">
        <v>45</v>
      </c>
      <c r="R6" s="19" t="s">
        <v>48</v>
      </c>
      <c r="S6" s="19" t="s">
        <v>51</v>
      </c>
      <c r="T6" s="19" t="s">
        <v>55</v>
      </c>
      <c r="U6" s="19" t="s">
        <v>83</v>
      </c>
      <c r="V6" s="19"/>
      <c r="W6" s="19"/>
      <c r="X6" s="20" t="s">
        <v>29</v>
      </c>
    </row>
    <row r="7" spans="1:24" hidden="1" x14ac:dyDescent="0.2">
      <c r="A7" s="16"/>
      <c r="B7" s="16"/>
      <c r="C7" s="16"/>
      <c r="D7" s="16" t="s">
        <v>4</v>
      </c>
      <c r="E7" s="16" t="s">
        <v>4</v>
      </c>
      <c r="F7" s="16" t="s">
        <v>4</v>
      </c>
      <c r="G7" s="16" t="s">
        <v>4</v>
      </c>
      <c r="H7" s="16" t="s">
        <v>4</v>
      </c>
      <c r="I7" s="16" t="s">
        <v>4</v>
      </c>
      <c r="J7" s="16" t="s">
        <v>4</v>
      </c>
      <c r="K7" s="16" t="s">
        <v>4</v>
      </c>
      <c r="L7" s="16"/>
      <c r="M7" s="16"/>
      <c r="N7" s="19"/>
      <c r="O7" s="19" t="s">
        <v>4</v>
      </c>
      <c r="P7" s="19" t="s">
        <v>4</v>
      </c>
      <c r="Q7" s="19" t="s">
        <v>4</v>
      </c>
      <c r="R7" s="19" t="s">
        <v>4</v>
      </c>
      <c r="S7" s="19" t="s">
        <v>4</v>
      </c>
      <c r="T7" s="19" t="s">
        <v>4</v>
      </c>
      <c r="U7" s="19" t="s">
        <v>4</v>
      </c>
      <c r="V7" s="19"/>
      <c r="W7" s="19"/>
      <c r="X7" s="16"/>
    </row>
    <row r="8" spans="1:24" x14ac:dyDescent="0.2">
      <c r="A8" s="16"/>
      <c r="B8" s="16"/>
      <c r="C8" s="21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</row>
    <row r="9" spans="1:24" x14ac:dyDescent="0.2">
      <c r="A9" s="22" t="s">
        <v>5</v>
      </c>
      <c r="B9" s="16" t="s">
        <v>8</v>
      </c>
      <c r="C9" s="21">
        <v>32500000</v>
      </c>
      <c r="D9" s="21">
        <v>34324000</v>
      </c>
      <c r="E9" s="21">
        <v>36323456</v>
      </c>
      <c r="F9" s="21">
        <f>E9*106/104</f>
        <v>37021984</v>
      </c>
      <c r="G9" s="21">
        <v>33813100</v>
      </c>
      <c r="H9" s="21">
        <f>CEILING(((G9/$G$2)*$H$2),100)</f>
        <v>35065500</v>
      </c>
      <c r="I9" s="21">
        <f>CEILING(((H9/$H$2)*$I$3),100)</f>
        <v>35691700</v>
      </c>
      <c r="J9" s="21">
        <v>37429700</v>
      </c>
      <c r="K9" s="23">
        <v>64575000</v>
      </c>
      <c r="L9" s="21" t="s">
        <v>47</v>
      </c>
      <c r="M9" s="14">
        <v>44756</v>
      </c>
      <c r="N9" s="21">
        <v>19056000</v>
      </c>
      <c r="O9" s="21">
        <f>N9*146/145</f>
        <v>19187420.689655174</v>
      </c>
      <c r="P9" s="21">
        <f>O9*141/146</f>
        <v>18530317.241379309</v>
      </c>
      <c r="Q9" s="21">
        <v>22020000</v>
      </c>
      <c r="R9" s="21">
        <f>CEILING(((Q9/$Q$2)*$R$2),100)</f>
        <v>22984400</v>
      </c>
      <c r="S9" s="21">
        <f>CEILING(((R9/$R$2)*$S$3),100)</f>
        <v>23788100</v>
      </c>
      <c r="T9" s="21">
        <v>22341600</v>
      </c>
      <c r="U9" s="23">
        <f>ROUNDUP(T9*109.4/103.5,-3)</f>
        <v>23616000</v>
      </c>
      <c r="V9" s="21" t="s">
        <v>44</v>
      </c>
      <c r="W9" s="14">
        <v>42408</v>
      </c>
      <c r="X9" s="16"/>
    </row>
    <row r="10" spans="1:24" ht="25.5" x14ac:dyDescent="0.2">
      <c r="A10" s="22"/>
      <c r="B10" s="16" t="s">
        <v>64</v>
      </c>
      <c r="C10" s="21"/>
      <c r="D10" s="21"/>
      <c r="E10" s="21"/>
      <c r="F10" s="21"/>
      <c r="G10" s="21"/>
      <c r="H10" s="21"/>
      <c r="I10" s="21"/>
      <c r="J10" s="21">
        <v>23000000</v>
      </c>
      <c r="K10" s="23">
        <f>ROUNDUP(J10*114.3/108,-3)</f>
        <v>24342000</v>
      </c>
      <c r="L10" s="21" t="s">
        <v>65</v>
      </c>
      <c r="M10" s="14">
        <v>44343</v>
      </c>
      <c r="N10" s="21"/>
      <c r="O10" s="21"/>
      <c r="P10" s="21"/>
      <c r="Q10" s="21"/>
      <c r="R10" s="21"/>
      <c r="S10" s="21"/>
      <c r="T10" s="21"/>
      <c r="U10" s="23"/>
      <c r="V10" s="21"/>
      <c r="W10" s="14"/>
      <c r="X10" s="24" t="s">
        <v>66</v>
      </c>
    </row>
    <row r="11" spans="1:24" x14ac:dyDescent="0.2">
      <c r="A11" s="22" t="s">
        <v>16</v>
      </c>
      <c r="B11" s="16"/>
      <c r="C11" s="21"/>
      <c r="D11" s="21"/>
      <c r="E11" s="21"/>
      <c r="F11" s="21"/>
      <c r="G11" s="21">
        <v>353300</v>
      </c>
      <c r="H11" s="21">
        <f>CEILING(((G11/$G$2)*$H$2),100)</f>
        <v>366400</v>
      </c>
      <c r="I11" s="21">
        <f>CEILING(((H11/$H$2)*$I$3),100)</f>
        <v>373000</v>
      </c>
      <c r="J11" s="21">
        <v>391300</v>
      </c>
      <c r="K11" s="23">
        <f>1700000+575000+175000</f>
        <v>2450000</v>
      </c>
      <c r="L11" s="21"/>
      <c r="M11" s="14"/>
      <c r="N11" s="21"/>
      <c r="O11" s="21"/>
      <c r="P11" s="21"/>
      <c r="Q11" s="21"/>
      <c r="R11" s="21"/>
      <c r="S11" s="21"/>
      <c r="T11" s="21" t="s">
        <v>54</v>
      </c>
      <c r="U11" s="23" t="s">
        <v>54</v>
      </c>
      <c r="V11" s="21"/>
      <c r="W11" s="14"/>
      <c r="X11" s="16"/>
    </row>
    <row r="12" spans="1:24" x14ac:dyDescent="0.2">
      <c r="A12" s="22" t="s">
        <v>5</v>
      </c>
      <c r="B12" s="16" t="s">
        <v>9</v>
      </c>
      <c r="C12" s="21"/>
      <c r="D12" s="21">
        <v>67489000</v>
      </c>
      <c r="E12" s="21">
        <v>71420398</v>
      </c>
      <c r="F12" s="21">
        <f>E12*106/104</f>
        <v>72793867.192307696</v>
      </c>
      <c r="G12" s="21"/>
      <c r="H12" s="21"/>
      <c r="I12" s="21"/>
      <c r="J12" s="21" t="s">
        <v>54</v>
      </c>
      <c r="K12" s="23"/>
      <c r="L12" s="21" t="s">
        <v>47</v>
      </c>
      <c r="M12" s="14">
        <v>44756</v>
      </c>
      <c r="N12" s="21">
        <v>12318000</v>
      </c>
      <c r="O12" s="21">
        <f>N12*146/145</f>
        <v>12402951.72413793</v>
      </c>
      <c r="P12" s="21">
        <f t="shared" ref="P12" si="0">O12*141/146</f>
        <v>11978193.103448275</v>
      </c>
      <c r="Q12" s="21">
        <v>13143000</v>
      </c>
      <c r="R12" s="21">
        <f>CEILING(((Q12/$Q$2)*$R$2),100)</f>
        <v>13718700</v>
      </c>
      <c r="S12" s="21">
        <f>CEILING(((R12/$R$2)*$S$3),100)</f>
        <v>14198400</v>
      </c>
      <c r="T12" s="21">
        <v>13335000</v>
      </c>
      <c r="U12" s="23">
        <f>ROUNDUP(T12*109.4/103.5,-3)</f>
        <v>14096000</v>
      </c>
      <c r="V12" s="21" t="s">
        <v>43</v>
      </c>
      <c r="W12" s="14">
        <v>42408</v>
      </c>
      <c r="X12" s="16"/>
    </row>
    <row r="13" spans="1:24" x14ac:dyDescent="0.2">
      <c r="A13" s="16"/>
      <c r="B13" s="16" t="s">
        <v>10</v>
      </c>
      <c r="C13" s="21">
        <v>32500000</v>
      </c>
      <c r="D13" s="21"/>
      <c r="E13" s="21"/>
      <c r="F13" s="21"/>
      <c r="G13" s="21">
        <v>33470000</v>
      </c>
      <c r="H13" s="21">
        <f t="shared" ref="H13:H27" si="1">CEILING(((G13/$G$2)*$H$2),100)</f>
        <v>34709700</v>
      </c>
      <c r="I13" s="21">
        <f t="shared" ref="I13:I27" si="2">CEILING(((H13/$H$2)*$I$3),100)</f>
        <v>35329600</v>
      </c>
      <c r="J13" s="21">
        <v>37050000</v>
      </c>
      <c r="K13" s="23">
        <v>57375000</v>
      </c>
      <c r="L13" s="21"/>
      <c r="M13" s="21"/>
      <c r="N13" s="21"/>
      <c r="O13" s="21"/>
      <c r="P13" s="21"/>
      <c r="Q13" s="21"/>
      <c r="R13" s="21"/>
      <c r="S13" s="21"/>
      <c r="T13" s="21"/>
      <c r="U13" s="23"/>
      <c r="V13" s="21"/>
      <c r="W13" s="14"/>
      <c r="X13" s="16"/>
    </row>
    <row r="14" spans="1:24" x14ac:dyDescent="0.2">
      <c r="A14" s="16"/>
      <c r="B14" s="16" t="s">
        <v>92</v>
      </c>
      <c r="C14" s="21">
        <v>2600000</v>
      </c>
      <c r="D14" s="21"/>
      <c r="E14" s="21"/>
      <c r="F14" s="21"/>
      <c r="G14" s="21">
        <v>2745500</v>
      </c>
      <c r="H14" s="21">
        <f t="shared" si="1"/>
        <v>2847200</v>
      </c>
      <c r="I14" s="21">
        <f t="shared" si="2"/>
        <v>2898100</v>
      </c>
      <c r="J14" s="21">
        <v>3039300</v>
      </c>
      <c r="K14" s="23">
        <v>16900000</v>
      </c>
      <c r="L14" s="21"/>
      <c r="M14" s="21"/>
      <c r="N14" s="21"/>
      <c r="O14" s="21"/>
      <c r="P14" s="21"/>
      <c r="Q14" s="21"/>
      <c r="R14" s="21"/>
      <c r="S14" s="21"/>
      <c r="T14" s="21"/>
      <c r="U14" s="23"/>
      <c r="V14" s="21"/>
      <c r="W14" s="14"/>
      <c r="X14" s="16"/>
    </row>
    <row r="15" spans="1:24" x14ac:dyDescent="0.2">
      <c r="A15" s="16"/>
      <c r="B15" s="16" t="s">
        <v>11</v>
      </c>
      <c r="C15" s="21">
        <v>4900000</v>
      </c>
      <c r="D15" s="21"/>
      <c r="E15" s="21"/>
      <c r="F15" s="21"/>
      <c r="G15" s="21">
        <v>5945100</v>
      </c>
      <c r="H15" s="21">
        <f t="shared" si="1"/>
        <v>6165300</v>
      </c>
      <c r="I15" s="21">
        <f t="shared" si="2"/>
        <v>6275400</v>
      </c>
      <c r="J15" s="21">
        <v>6581000</v>
      </c>
      <c r="K15" s="23">
        <v>9400000</v>
      </c>
      <c r="L15" s="21"/>
      <c r="M15" s="21"/>
      <c r="N15" s="21"/>
      <c r="O15" s="21"/>
      <c r="P15" s="21"/>
      <c r="Q15" s="21"/>
      <c r="R15" s="21"/>
      <c r="S15" s="21"/>
      <c r="T15" s="21"/>
      <c r="U15" s="23"/>
      <c r="V15" s="21"/>
      <c r="W15" s="14"/>
      <c r="X15" s="16"/>
    </row>
    <row r="16" spans="1:24" x14ac:dyDescent="0.2">
      <c r="A16" s="16"/>
      <c r="B16" s="16" t="s">
        <v>12</v>
      </c>
      <c r="C16" s="21">
        <v>80000</v>
      </c>
      <c r="D16" s="21"/>
      <c r="E16" s="21"/>
      <c r="F16" s="21"/>
      <c r="G16" s="21">
        <v>85800</v>
      </c>
      <c r="H16" s="21">
        <f t="shared" si="1"/>
        <v>89000</v>
      </c>
      <c r="I16" s="21">
        <f t="shared" si="2"/>
        <v>90600</v>
      </c>
      <c r="J16" s="21">
        <v>95100</v>
      </c>
      <c r="K16" s="23">
        <v>100000</v>
      </c>
      <c r="L16" s="21"/>
      <c r="M16" s="21"/>
      <c r="N16" s="21"/>
      <c r="O16" s="21"/>
      <c r="P16" s="21"/>
      <c r="Q16" s="21"/>
      <c r="R16" s="21"/>
      <c r="S16" s="21"/>
      <c r="T16" s="21"/>
      <c r="U16" s="23"/>
      <c r="V16" s="21"/>
      <c r="W16" s="14"/>
      <c r="X16" s="16"/>
    </row>
    <row r="17" spans="1:24" x14ac:dyDescent="0.2">
      <c r="A17" s="16"/>
      <c r="B17" s="16" t="s">
        <v>13</v>
      </c>
      <c r="C17" s="21">
        <v>4500000</v>
      </c>
      <c r="D17" s="21"/>
      <c r="E17" s="21"/>
      <c r="F17" s="21"/>
      <c r="G17" s="21">
        <v>4643000</v>
      </c>
      <c r="H17" s="21">
        <f t="shared" si="1"/>
        <v>4815000</v>
      </c>
      <c r="I17" s="21">
        <f t="shared" si="2"/>
        <v>4901000</v>
      </c>
      <c r="J17" s="21">
        <v>5139700</v>
      </c>
      <c r="K17" s="23">
        <v>6950000</v>
      </c>
      <c r="L17" s="21"/>
      <c r="M17" s="21"/>
      <c r="N17" s="21"/>
      <c r="O17" s="21"/>
      <c r="P17" s="21"/>
      <c r="Q17" s="21"/>
      <c r="R17" s="21"/>
      <c r="S17" s="21"/>
      <c r="T17" s="21"/>
      <c r="U17" s="23"/>
      <c r="V17" s="21"/>
      <c r="W17" s="14"/>
      <c r="X17" s="16"/>
    </row>
    <row r="18" spans="1:24" x14ac:dyDescent="0.2">
      <c r="A18" s="16"/>
      <c r="B18" s="16" t="s">
        <v>97</v>
      </c>
      <c r="C18" s="21"/>
      <c r="D18" s="21"/>
      <c r="E18" s="21"/>
      <c r="F18" s="21"/>
      <c r="G18" s="21"/>
      <c r="H18" s="21"/>
      <c r="I18" s="21"/>
      <c r="J18" s="21"/>
      <c r="K18" s="23">
        <v>100000</v>
      </c>
      <c r="L18" s="21"/>
      <c r="M18" s="21"/>
      <c r="N18" s="21"/>
      <c r="O18" s="21"/>
      <c r="P18" s="21"/>
      <c r="Q18" s="21"/>
      <c r="R18" s="21"/>
      <c r="S18" s="21"/>
      <c r="T18" s="21"/>
      <c r="U18" s="23"/>
      <c r="V18" s="21"/>
      <c r="W18" s="14"/>
      <c r="X18" s="16"/>
    </row>
    <row r="19" spans="1:24" x14ac:dyDescent="0.2">
      <c r="A19" s="16"/>
      <c r="B19" s="16" t="s">
        <v>94</v>
      </c>
      <c r="C19" s="21"/>
      <c r="D19" s="21"/>
      <c r="E19" s="21"/>
      <c r="F19" s="21"/>
      <c r="G19" s="21"/>
      <c r="H19" s="21"/>
      <c r="I19" s="21"/>
      <c r="J19" s="21"/>
      <c r="K19" s="23">
        <v>825000</v>
      </c>
      <c r="L19" s="21"/>
      <c r="M19" s="21"/>
      <c r="N19" s="21"/>
      <c r="O19" s="21"/>
      <c r="P19" s="21"/>
      <c r="Q19" s="21"/>
      <c r="R19" s="21"/>
      <c r="S19" s="21"/>
      <c r="T19" s="21"/>
      <c r="U19" s="23"/>
      <c r="V19" s="21"/>
      <c r="W19" s="14"/>
      <c r="X19" s="16"/>
    </row>
    <row r="20" spans="1:24" x14ac:dyDescent="0.2">
      <c r="A20" s="16"/>
      <c r="B20" s="16" t="s">
        <v>95</v>
      </c>
      <c r="C20" s="21">
        <v>5500000</v>
      </c>
      <c r="D20" s="21"/>
      <c r="E20" s="21"/>
      <c r="F20" s="21"/>
      <c r="G20" s="21">
        <v>5551500</v>
      </c>
      <c r="H20" s="21">
        <f t="shared" si="1"/>
        <v>5757200</v>
      </c>
      <c r="I20" s="21">
        <f t="shared" si="2"/>
        <v>5860100</v>
      </c>
      <c r="J20" s="21">
        <v>6145600</v>
      </c>
      <c r="K20" s="23">
        <v>11500000</v>
      </c>
      <c r="L20" s="21"/>
      <c r="M20" s="21"/>
      <c r="N20" s="21"/>
      <c r="O20" s="21"/>
      <c r="P20" s="21"/>
      <c r="Q20" s="21"/>
      <c r="R20" s="21"/>
      <c r="S20" s="21"/>
      <c r="T20" s="21"/>
      <c r="U20" s="23"/>
      <c r="V20" s="21"/>
      <c r="W20" s="14"/>
      <c r="X20" s="16"/>
    </row>
    <row r="21" spans="1:24" x14ac:dyDescent="0.2">
      <c r="A21" s="16"/>
      <c r="B21" s="16" t="s">
        <v>14</v>
      </c>
      <c r="C21" s="21">
        <v>325000</v>
      </c>
      <c r="D21" s="21"/>
      <c r="E21" s="21"/>
      <c r="F21" s="21"/>
      <c r="G21" s="21">
        <v>383600</v>
      </c>
      <c r="H21" s="21">
        <f t="shared" si="1"/>
        <v>397900</v>
      </c>
      <c r="I21" s="21">
        <f t="shared" si="2"/>
        <v>405100</v>
      </c>
      <c r="J21" s="21">
        <v>425000</v>
      </c>
      <c r="K21" s="23">
        <f t="shared" ref="K21:K29" si="3">ROUNDUP(J21*114.3/108,-3)</f>
        <v>450000</v>
      </c>
      <c r="L21" s="21"/>
      <c r="M21" s="21"/>
      <c r="N21" s="21"/>
      <c r="O21" s="21"/>
      <c r="P21" s="21"/>
      <c r="Q21" s="21"/>
      <c r="R21" s="21"/>
      <c r="S21" s="21"/>
      <c r="T21" s="21"/>
      <c r="U21" s="23"/>
      <c r="V21" s="21"/>
      <c r="W21" s="14"/>
      <c r="X21" s="16"/>
    </row>
    <row r="22" spans="1:24" x14ac:dyDescent="0.2">
      <c r="A22" s="16"/>
      <c r="B22" s="16" t="s">
        <v>93</v>
      </c>
      <c r="C22" s="21"/>
      <c r="D22" s="21"/>
      <c r="E22" s="21"/>
      <c r="F22" s="21"/>
      <c r="G22" s="21"/>
      <c r="H22" s="21"/>
      <c r="I22" s="21"/>
      <c r="J22" s="21"/>
      <c r="K22" s="23">
        <v>150000</v>
      </c>
      <c r="L22" s="21"/>
      <c r="M22" s="21"/>
      <c r="N22" s="21"/>
      <c r="O22" s="21"/>
      <c r="P22" s="21"/>
      <c r="Q22" s="21"/>
      <c r="R22" s="21"/>
      <c r="S22" s="21"/>
      <c r="T22" s="21"/>
      <c r="U22" s="23"/>
      <c r="V22" s="21"/>
      <c r="W22" s="14"/>
      <c r="X22" s="16"/>
    </row>
    <row r="23" spans="1:24" x14ac:dyDescent="0.2">
      <c r="A23" s="16"/>
      <c r="B23" s="16" t="s">
        <v>96</v>
      </c>
      <c r="C23" s="21"/>
      <c r="D23" s="21"/>
      <c r="E23" s="21"/>
      <c r="F23" s="21"/>
      <c r="G23" s="21"/>
      <c r="H23" s="21"/>
      <c r="I23" s="21"/>
      <c r="J23" s="21"/>
      <c r="K23" s="23">
        <v>50000</v>
      </c>
      <c r="L23" s="21"/>
      <c r="M23" s="21"/>
      <c r="N23" s="21"/>
      <c r="O23" s="21"/>
      <c r="P23" s="21"/>
      <c r="Q23" s="21"/>
      <c r="R23" s="21"/>
      <c r="S23" s="21"/>
      <c r="T23" s="21"/>
      <c r="U23" s="23"/>
      <c r="V23" s="21"/>
      <c r="W23" s="14"/>
      <c r="X23" s="16"/>
    </row>
    <row r="24" spans="1:24" x14ac:dyDescent="0.2">
      <c r="A24" s="16"/>
      <c r="B24" s="16" t="s">
        <v>15</v>
      </c>
      <c r="C24" s="21">
        <v>5900000</v>
      </c>
      <c r="D24" s="21"/>
      <c r="E24" s="21"/>
      <c r="F24" s="21"/>
      <c r="G24" s="21">
        <v>6232800</v>
      </c>
      <c r="H24" s="21">
        <f t="shared" si="1"/>
        <v>6463700</v>
      </c>
      <c r="I24" s="21">
        <f t="shared" si="2"/>
        <v>6579200</v>
      </c>
      <c r="J24" s="21">
        <v>6899700</v>
      </c>
      <c r="K24" s="23">
        <v>11550000</v>
      </c>
      <c r="L24" s="21"/>
      <c r="M24" s="21"/>
      <c r="N24" s="21"/>
      <c r="O24" s="21"/>
      <c r="P24" s="21"/>
      <c r="Q24" s="21"/>
      <c r="R24" s="21"/>
      <c r="S24" s="21"/>
      <c r="T24" s="21"/>
      <c r="U24" s="23"/>
      <c r="V24" s="21"/>
      <c r="W24" s="14"/>
      <c r="X24" s="16"/>
    </row>
    <row r="25" spans="1:24" x14ac:dyDescent="0.2">
      <c r="A25" s="16"/>
      <c r="B25" s="20" t="s">
        <v>69</v>
      </c>
      <c r="C25" s="21"/>
      <c r="D25" s="21"/>
      <c r="E25" s="21"/>
      <c r="F25" s="21"/>
      <c r="G25" s="21"/>
      <c r="H25" s="21"/>
      <c r="I25" s="21"/>
      <c r="J25" s="21">
        <v>5410800</v>
      </c>
      <c r="K25" s="23">
        <f t="shared" si="3"/>
        <v>5727000</v>
      </c>
      <c r="L25" s="21" t="s">
        <v>52</v>
      </c>
      <c r="M25" s="14">
        <v>44181</v>
      </c>
      <c r="N25" s="21"/>
      <c r="O25" s="21"/>
      <c r="P25" s="21"/>
      <c r="Q25" s="21"/>
      <c r="R25" s="21"/>
      <c r="S25" s="21"/>
      <c r="T25" s="21">
        <v>14188200</v>
      </c>
      <c r="U25" s="29">
        <f>ROUNDUP(T25*109.4/103.5,-3)</f>
        <v>14997000</v>
      </c>
      <c r="V25" s="21" t="s">
        <v>63</v>
      </c>
      <c r="W25" s="14">
        <v>43866</v>
      </c>
      <c r="X25" s="16"/>
    </row>
    <row r="26" spans="1:24" x14ac:dyDescent="0.2">
      <c r="A26" s="16" t="s">
        <v>98</v>
      </c>
      <c r="B26" s="20"/>
      <c r="C26" s="21"/>
      <c r="D26" s="21"/>
      <c r="E26" s="21"/>
      <c r="F26" s="21"/>
      <c r="G26" s="21"/>
      <c r="H26" s="21"/>
      <c r="I26" s="21"/>
      <c r="J26" s="21"/>
      <c r="K26" s="23">
        <v>3500000</v>
      </c>
      <c r="L26" s="21"/>
      <c r="M26" s="14"/>
      <c r="N26" s="21"/>
      <c r="O26" s="21"/>
      <c r="P26" s="21"/>
      <c r="Q26" s="21"/>
      <c r="R26" s="21"/>
      <c r="S26" s="21"/>
      <c r="T26" s="21"/>
      <c r="U26" s="29"/>
      <c r="V26" s="21"/>
      <c r="W26" s="14"/>
      <c r="X26" s="16"/>
    </row>
    <row r="27" spans="1:24" x14ac:dyDescent="0.2">
      <c r="A27" s="16" t="s">
        <v>16</v>
      </c>
      <c r="B27" s="16"/>
      <c r="C27" s="21">
        <v>350000</v>
      </c>
      <c r="D27" s="21">
        <v>362000</v>
      </c>
      <c r="E27" s="21">
        <v>383087</v>
      </c>
      <c r="F27" s="21">
        <f>E27*106/104</f>
        <v>390454.05769230769</v>
      </c>
      <c r="G27" s="21">
        <v>401700</v>
      </c>
      <c r="H27" s="21">
        <f t="shared" si="1"/>
        <v>416600</v>
      </c>
      <c r="I27" s="21">
        <f t="shared" si="2"/>
        <v>424100</v>
      </c>
      <c r="J27" s="21">
        <v>444900</v>
      </c>
      <c r="K27" s="23">
        <v>4000000</v>
      </c>
      <c r="L27" s="21"/>
      <c r="M27" s="21"/>
      <c r="N27" s="21"/>
      <c r="O27" s="21"/>
      <c r="P27" s="21"/>
      <c r="Q27" s="21"/>
      <c r="R27" s="21"/>
      <c r="S27" s="21"/>
      <c r="T27" s="21" t="s">
        <v>54</v>
      </c>
      <c r="U27" s="29"/>
      <c r="V27" s="21"/>
      <c r="W27" s="21"/>
      <c r="X27" s="16"/>
    </row>
    <row r="28" spans="1:24" x14ac:dyDescent="0.2">
      <c r="A28" s="16" t="s">
        <v>53</v>
      </c>
      <c r="B28" s="16" t="s">
        <v>67</v>
      </c>
      <c r="C28" s="21"/>
      <c r="D28" s="21"/>
      <c r="E28" s="21"/>
      <c r="F28" s="21"/>
      <c r="G28" s="21"/>
      <c r="H28" s="21"/>
      <c r="I28" s="21"/>
      <c r="J28" s="21">
        <v>1674800</v>
      </c>
      <c r="K28" s="23">
        <f t="shared" si="3"/>
        <v>1773000</v>
      </c>
      <c r="L28" s="21" t="s">
        <v>52</v>
      </c>
      <c r="M28" s="14">
        <v>44181</v>
      </c>
      <c r="N28" s="21"/>
      <c r="O28" s="21"/>
      <c r="P28" s="21"/>
      <c r="Q28" s="21"/>
      <c r="R28" s="21"/>
      <c r="S28" s="21"/>
      <c r="T28" s="21">
        <v>138900</v>
      </c>
      <c r="U28" s="29">
        <f t="shared" ref="U28:U32" si="4">ROUNDUP(T28*109.4/103.5,-3)</f>
        <v>147000</v>
      </c>
      <c r="V28" s="21" t="s">
        <v>56</v>
      </c>
      <c r="W28" s="14">
        <v>43901</v>
      </c>
      <c r="X28" s="16"/>
    </row>
    <row r="29" spans="1:24" x14ac:dyDescent="0.2">
      <c r="A29" s="16" t="s">
        <v>53</v>
      </c>
      <c r="B29" s="16" t="s">
        <v>57</v>
      </c>
      <c r="C29" s="21"/>
      <c r="D29" s="21"/>
      <c r="E29" s="21"/>
      <c r="F29" s="21"/>
      <c r="G29" s="21"/>
      <c r="H29" s="21"/>
      <c r="I29" s="21"/>
      <c r="J29" s="21">
        <v>3607200</v>
      </c>
      <c r="K29" s="23">
        <f t="shared" si="3"/>
        <v>3818000</v>
      </c>
      <c r="L29" s="21" t="s">
        <v>52</v>
      </c>
      <c r="M29" s="14">
        <v>44181</v>
      </c>
      <c r="N29" s="21"/>
      <c r="O29" s="21"/>
      <c r="P29" s="21"/>
      <c r="Q29" s="21"/>
      <c r="R29" s="21"/>
      <c r="S29" s="21"/>
      <c r="T29" s="21">
        <v>313500</v>
      </c>
      <c r="U29" s="29">
        <f t="shared" si="4"/>
        <v>332000</v>
      </c>
      <c r="V29" s="21" t="s">
        <v>56</v>
      </c>
      <c r="W29" s="14">
        <v>43901</v>
      </c>
      <c r="X29" s="16"/>
    </row>
    <row r="30" spans="1:24" x14ac:dyDescent="0.2">
      <c r="A30" s="16" t="s">
        <v>53</v>
      </c>
      <c r="B30" s="20" t="s">
        <v>68</v>
      </c>
      <c r="C30" s="21"/>
      <c r="D30" s="21"/>
      <c r="E30" s="21"/>
      <c r="F30" s="21"/>
      <c r="G30" s="21"/>
      <c r="H30" s="21"/>
      <c r="I30" s="21"/>
      <c r="J30" s="21"/>
      <c r="K30" s="23"/>
      <c r="L30" s="21"/>
      <c r="M30" s="14"/>
      <c r="N30" s="21"/>
      <c r="O30" s="21"/>
      <c r="P30" s="21"/>
      <c r="Q30" s="21"/>
      <c r="R30" s="21"/>
      <c r="S30" s="21"/>
      <c r="T30" s="21">
        <v>278500</v>
      </c>
      <c r="U30" s="29">
        <f t="shared" si="4"/>
        <v>295000</v>
      </c>
      <c r="V30" s="21" t="s">
        <v>58</v>
      </c>
      <c r="W30" s="14"/>
      <c r="X30" s="16"/>
    </row>
    <row r="31" spans="1:24" x14ac:dyDescent="0.2">
      <c r="A31" s="16" t="s">
        <v>35</v>
      </c>
      <c r="B31" s="16" t="s">
        <v>59</v>
      </c>
      <c r="C31" s="21"/>
      <c r="D31" s="21"/>
      <c r="E31" s="21"/>
      <c r="F31" s="21"/>
      <c r="G31" s="21"/>
      <c r="H31" s="21"/>
      <c r="I31" s="21"/>
      <c r="J31" s="21"/>
      <c r="K31" s="23"/>
      <c r="L31" s="21"/>
      <c r="M31" s="14"/>
      <c r="N31" s="21"/>
      <c r="O31" s="21"/>
      <c r="P31" s="21"/>
      <c r="Q31" s="21"/>
      <c r="R31" s="21"/>
      <c r="S31" s="21"/>
      <c r="T31" s="21">
        <v>128700</v>
      </c>
      <c r="U31" s="29">
        <f t="shared" si="4"/>
        <v>137000</v>
      </c>
      <c r="V31" s="21" t="s">
        <v>60</v>
      </c>
      <c r="W31" s="14">
        <v>43901</v>
      </c>
      <c r="X31" s="16"/>
    </row>
    <row r="32" spans="1:24" x14ac:dyDescent="0.2">
      <c r="A32" s="22" t="s">
        <v>5</v>
      </c>
      <c r="B32" s="16" t="s">
        <v>61</v>
      </c>
      <c r="C32" s="21"/>
      <c r="D32" s="21"/>
      <c r="E32" s="21"/>
      <c r="F32" s="21"/>
      <c r="G32" s="21"/>
      <c r="H32" s="21"/>
      <c r="I32" s="21"/>
      <c r="J32" s="21"/>
      <c r="K32" s="23"/>
      <c r="L32" s="21"/>
      <c r="M32" s="14"/>
      <c r="N32" s="21"/>
      <c r="O32" s="21"/>
      <c r="P32" s="21"/>
      <c r="Q32" s="21"/>
      <c r="R32" s="21"/>
      <c r="S32" s="21"/>
      <c r="T32" s="21">
        <v>694100</v>
      </c>
      <c r="U32" s="29">
        <f t="shared" si="4"/>
        <v>734000</v>
      </c>
      <c r="V32" s="21" t="s">
        <v>62</v>
      </c>
      <c r="W32" s="14">
        <v>43901</v>
      </c>
      <c r="X32" s="16"/>
    </row>
    <row r="33" spans="1:24" s="4" customFormat="1" hidden="1" x14ac:dyDescent="0.2">
      <c r="A33" s="25" t="s">
        <v>22</v>
      </c>
      <c r="B33" s="25"/>
      <c r="C33" s="26"/>
      <c r="D33" s="26"/>
      <c r="E33" s="26"/>
      <c r="F33" s="26"/>
      <c r="G33" s="26"/>
      <c r="H33" s="26"/>
      <c r="I33" s="26"/>
      <c r="J33" s="26"/>
      <c r="K33" s="27"/>
      <c r="L33" s="26"/>
      <c r="M33" s="26"/>
      <c r="N33" s="26"/>
      <c r="O33" s="26"/>
      <c r="P33" s="26"/>
      <c r="Q33" s="26"/>
      <c r="R33" s="26"/>
      <c r="S33" s="26"/>
      <c r="T33" s="26"/>
      <c r="U33" s="27"/>
      <c r="V33" s="26"/>
      <c r="W33" s="26"/>
      <c r="X33" s="25"/>
    </row>
    <row r="34" spans="1:24" x14ac:dyDescent="0.2">
      <c r="A34" s="22" t="s">
        <v>23</v>
      </c>
      <c r="B34" s="16" t="s">
        <v>24</v>
      </c>
      <c r="C34" s="21">
        <v>0</v>
      </c>
      <c r="D34" s="21"/>
      <c r="E34" s="21"/>
      <c r="F34" s="21"/>
      <c r="G34" s="21"/>
      <c r="H34" s="21"/>
      <c r="I34" s="21"/>
      <c r="J34" s="21" t="s">
        <v>54</v>
      </c>
      <c r="K34" s="23" t="s">
        <v>54</v>
      </c>
      <c r="L34" s="21"/>
      <c r="M34" s="21"/>
      <c r="N34" s="21"/>
      <c r="O34" s="21"/>
      <c r="P34" s="21">
        <f t="shared" ref="P34:P41" si="5">O34*141/146</f>
        <v>0</v>
      </c>
      <c r="Q34" s="21"/>
      <c r="R34" s="21"/>
      <c r="S34" s="21"/>
      <c r="T34" s="21" t="s">
        <v>54</v>
      </c>
      <c r="U34" s="29" t="s">
        <v>54</v>
      </c>
      <c r="V34" s="21"/>
      <c r="W34" s="21"/>
      <c r="X34" s="16" t="s">
        <v>30</v>
      </c>
    </row>
    <row r="35" spans="1:24" x14ac:dyDescent="0.2">
      <c r="A35" s="22" t="s">
        <v>23</v>
      </c>
      <c r="B35" s="16" t="s">
        <v>7</v>
      </c>
      <c r="C35" s="21">
        <v>0</v>
      </c>
      <c r="D35" s="21">
        <v>212000</v>
      </c>
      <c r="E35" s="21">
        <v>224350</v>
      </c>
      <c r="F35" s="21">
        <f t="shared" ref="F35:F41" si="6">E35*106/104</f>
        <v>228664.42307692306</v>
      </c>
      <c r="G35" s="21">
        <f>CEILING(((F35/105)*107),100)</f>
        <v>233100</v>
      </c>
      <c r="H35" s="21" t="e">
        <f>CEILING(((G35/#REF!)*#REF!),100)</f>
        <v>#REF!</v>
      </c>
      <c r="I35" s="21" t="e">
        <f>CEILING(((H35/$H$2)*$I$3),100)</f>
        <v>#REF!</v>
      </c>
      <c r="J35" s="21">
        <v>258300</v>
      </c>
      <c r="K35" s="23">
        <f t="shared" ref="K35:K41" si="7">ROUNDUP(J35*114.3/108,-3)</f>
        <v>274000</v>
      </c>
      <c r="L35" s="21"/>
      <c r="M35" s="21"/>
      <c r="N35" s="21">
        <v>400000</v>
      </c>
      <c r="O35" s="21">
        <f t="shared" ref="O35:O41" si="8">N35*146/145</f>
        <v>402758.62068965519</v>
      </c>
      <c r="P35" s="21">
        <f t="shared" si="5"/>
        <v>388965.5172413793</v>
      </c>
      <c r="Q35" s="21">
        <f t="shared" ref="Q35:Q37" si="9">CEILING(((P35/141)*137),100)</f>
        <v>378000</v>
      </c>
      <c r="R35" s="21" t="e">
        <f>CEILING(((Q35/#REF!)*#REF!),100)</f>
        <v>#REF!</v>
      </c>
      <c r="S35" s="21" t="e">
        <f t="shared" ref="S35:S37" si="10">CEILING(((R35/$R$2)*$S$3),100)</f>
        <v>#REF!</v>
      </c>
      <c r="T35" s="21">
        <v>383600</v>
      </c>
      <c r="U35" s="29">
        <f t="shared" ref="U35:U41" si="11">ROUNDUP(T35*109.4/103.5,-3)</f>
        <v>406000</v>
      </c>
      <c r="V35" s="21"/>
      <c r="W35" s="21"/>
      <c r="X35" s="16" t="s">
        <v>32</v>
      </c>
    </row>
    <row r="36" spans="1:24" x14ac:dyDescent="0.2">
      <c r="A36" s="22" t="s">
        <v>23</v>
      </c>
      <c r="B36" s="20" t="s">
        <v>68</v>
      </c>
      <c r="C36" s="21"/>
      <c r="D36" s="21"/>
      <c r="E36" s="21"/>
      <c r="F36" s="21"/>
      <c r="G36" s="21"/>
      <c r="H36" s="21"/>
      <c r="I36" s="21"/>
      <c r="J36" s="21"/>
      <c r="K36" s="23"/>
      <c r="L36" s="21"/>
      <c r="M36" s="21"/>
      <c r="N36" s="21"/>
      <c r="O36" s="21"/>
      <c r="P36" s="21"/>
      <c r="Q36" s="21"/>
      <c r="R36" s="21"/>
      <c r="S36" s="21"/>
      <c r="T36" s="21">
        <v>73616</v>
      </c>
      <c r="U36" s="29">
        <f t="shared" si="11"/>
        <v>78000</v>
      </c>
      <c r="V36" s="21" t="s">
        <v>56</v>
      </c>
      <c r="W36" s="14">
        <v>43901</v>
      </c>
      <c r="X36" s="16"/>
    </row>
    <row r="37" spans="1:24" x14ac:dyDescent="0.2">
      <c r="A37" s="22" t="s">
        <v>23</v>
      </c>
      <c r="B37" s="16" t="s">
        <v>25</v>
      </c>
      <c r="C37" s="21">
        <v>0</v>
      </c>
      <c r="D37" s="21">
        <v>180000</v>
      </c>
      <c r="E37" s="21">
        <v>190485</v>
      </c>
      <c r="F37" s="21">
        <f t="shared" si="6"/>
        <v>194148.17307692306</v>
      </c>
      <c r="G37" s="21">
        <f>CEILING(((F37/105)*107),100)</f>
        <v>197900</v>
      </c>
      <c r="H37" s="21" t="e">
        <f>CEILING(((G37/#REF!)*#REF!),100)</f>
        <v>#REF!</v>
      </c>
      <c r="I37" s="21" t="e">
        <f>CEILING(((H37/$H$2)*$I$3),100)</f>
        <v>#REF!</v>
      </c>
      <c r="J37" s="21">
        <v>219300</v>
      </c>
      <c r="K37" s="23">
        <f t="shared" si="7"/>
        <v>233000</v>
      </c>
      <c r="L37" s="21"/>
      <c r="M37" s="21"/>
      <c r="N37" s="21">
        <v>150000</v>
      </c>
      <c r="O37" s="21">
        <f t="shared" si="8"/>
        <v>151034.4827586207</v>
      </c>
      <c r="P37" s="21">
        <f t="shared" si="5"/>
        <v>145862.06896551725</v>
      </c>
      <c r="Q37" s="21">
        <f t="shared" si="9"/>
        <v>141800</v>
      </c>
      <c r="R37" s="21" t="e">
        <f>CEILING(((Q37/#REF!)*#REF!),100)</f>
        <v>#REF!</v>
      </c>
      <c r="S37" s="21" t="e">
        <f t="shared" si="10"/>
        <v>#REF!</v>
      </c>
      <c r="T37" s="21">
        <v>144000</v>
      </c>
      <c r="U37" s="29">
        <f t="shared" si="11"/>
        <v>153000</v>
      </c>
      <c r="V37" s="21"/>
      <c r="W37" s="21"/>
      <c r="X37" s="16" t="s">
        <v>33</v>
      </c>
    </row>
    <row r="38" spans="1:24" x14ac:dyDescent="0.2">
      <c r="A38" s="16"/>
      <c r="B38" s="16" t="s">
        <v>26</v>
      </c>
      <c r="C38" s="21">
        <v>0</v>
      </c>
      <c r="D38" s="21"/>
      <c r="E38" s="21"/>
      <c r="F38" s="21"/>
      <c r="G38" s="21"/>
      <c r="H38" s="21"/>
      <c r="I38" s="21"/>
      <c r="J38" s="21" t="s">
        <v>54</v>
      </c>
      <c r="K38" s="23"/>
      <c r="L38" s="21"/>
      <c r="M38" s="21"/>
      <c r="N38" s="21"/>
      <c r="O38" s="21"/>
      <c r="P38" s="21">
        <f t="shared" si="5"/>
        <v>0</v>
      </c>
      <c r="Q38" s="21"/>
      <c r="R38" s="21"/>
      <c r="S38" s="21"/>
      <c r="T38" s="21" t="s">
        <v>54</v>
      </c>
      <c r="U38" s="29"/>
      <c r="V38" s="21"/>
      <c r="W38" s="21"/>
      <c r="X38" s="16" t="s">
        <v>31</v>
      </c>
    </row>
    <row r="39" spans="1:24" x14ac:dyDescent="0.2">
      <c r="A39" s="16"/>
      <c r="B39" s="16" t="s">
        <v>27</v>
      </c>
      <c r="C39" s="21">
        <v>0</v>
      </c>
      <c r="D39" s="21"/>
      <c r="E39" s="21"/>
      <c r="F39" s="21"/>
      <c r="G39" s="21"/>
      <c r="H39" s="21"/>
      <c r="I39" s="21"/>
      <c r="J39" s="21" t="s">
        <v>54</v>
      </c>
      <c r="K39" s="23"/>
      <c r="L39" s="21"/>
      <c r="M39" s="21"/>
      <c r="N39" s="21"/>
      <c r="O39" s="21"/>
      <c r="P39" s="21">
        <f t="shared" si="5"/>
        <v>0</v>
      </c>
      <c r="Q39" s="21"/>
      <c r="R39" s="21"/>
      <c r="S39" s="21"/>
      <c r="T39" s="21" t="s">
        <v>54</v>
      </c>
      <c r="U39" s="29"/>
      <c r="V39" s="21"/>
      <c r="W39" s="21"/>
      <c r="X39" s="16" t="s">
        <v>31</v>
      </c>
    </row>
    <row r="40" spans="1:24" x14ac:dyDescent="0.2">
      <c r="A40" s="22" t="s">
        <v>23</v>
      </c>
      <c r="B40" s="16" t="s">
        <v>28</v>
      </c>
      <c r="C40" s="21">
        <v>0</v>
      </c>
      <c r="D40" s="21">
        <v>350000</v>
      </c>
      <c r="E40" s="21">
        <v>370388</v>
      </c>
      <c r="F40" s="21">
        <f t="shared" si="6"/>
        <v>377510.84615384613</v>
      </c>
      <c r="G40" s="21">
        <f>CEILING(((F40/105)*107),100)</f>
        <v>384800</v>
      </c>
      <c r="H40" s="21" t="e">
        <f>CEILING(((G40/#REF!)*#REF!),100)</f>
        <v>#REF!</v>
      </c>
      <c r="I40" s="21" t="e">
        <f>CEILING(((H40/$H$2)*$I$3),100)</f>
        <v>#REF!</v>
      </c>
      <c r="J40" s="21">
        <v>426200</v>
      </c>
      <c r="K40" s="23">
        <f t="shared" si="7"/>
        <v>452000</v>
      </c>
      <c r="L40" s="21"/>
      <c r="M40" s="21"/>
      <c r="N40" s="21">
        <v>475000</v>
      </c>
      <c r="O40" s="21">
        <f t="shared" si="8"/>
        <v>478275.86206896551</v>
      </c>
      <c r="P40" s="21">
        <f t="shared" si="5"/>
        <v>461896.55172413791</v>
      </c>
      <c r="Q40" s="21">
        <f>CEILING(((P40/141)*137),100)</f>
        <v>448800</v>
      </c>
      <c r="R40" s="21" t="e">
        <f>CEILING(((Q40/#REF!)*#REF!),100)</f>
        <v>#REF!</v>
      </c>
      <c r="S40" s="21" t="e">
        <f>CEILING(((R40/$R$2)*$S$3),100)</f>
        <v>#REF!</v>
      </c>
      <c r="T40" s="21">
        <v>455500</v>
      </c>
      <c r="U40" s="29">
        <f t="shared" si="11"/>
        <v>482000</v>
      </c>
      <c r="V40" s="21"/>
      <c r="W40" s="21"/>
      <c r="X40" s="16" t="s">
        <v>34</v>
      </c>
    </row>
    <row r="41" spans="1:24" x14ac:dyDescent="0.2">
      <c r="A41" s="22" t="s">
        <v>35</v>
      </c>
      <c r="B41" s="16" t="s">
        <v>36</v>
      </c>
      <c r="C41" s="21">
        <v>0</v>
      </c>
      <c r="D41" s="21">
        <v>50000</v>
      </c>
      <c r="E41" s="21">
        <v>52913</v>
      </c>
      <c r="F41" s="21">
        <f t="shared" si="6"/>
        <v>53930.557692307695</v>
      </c>
      <c r="G41" s="21">
        <f>CEILING(((F41/105)*107),100)</f>
        <v>55000</v>
      </c>
      <c r="H41" s="21" t="e">
        <f>CEILING(((G41/#REF!)*#REF!),100)</f>
        <v>#REF!</v>
      </c>
      <c r="I41" s="21" t="e">
        <f>CEILING(((H41/$H$2)*$I$3),100)</f>
        <v>#REF!</v>
      </c>
      <c r="J41" s="21">
        <v>61200</v>
      </c>
      <c r="K41" s="23">
        <f t="shared" si="7"/>
        <v>65000</v>
      </c>
      <c r="L41" s="21"/>
      <c r="M41" s="21"/>
      <c r="N41" s="21">
        <v>140000</v>
      </c>
      <c r="O41" s="21">
        <f t="shared" si="8"/>
        <v>140965.5172413793</v>
      </c>
      <c r="P41" s="21">
        <f t="shared" si="5"/>
        <v>136137.93103448275</v>
      </c>
      <c r="Q41" s="21">
        <f>CEILING(((P41/141)*137),100)</f>
        <v>132300</v>
      </c>
      <c r="R41" s="21" t="e">
        <f>CEILING(((Q41/#REF!)*#REF!),100)</f>
        <v>#REF!</v>
      </c>
      <c r="S41" s="21" t="e">
        <f>CEILING(((R41/$R$2)*$S$3),100)</f>
        <v>#REF!</v>
      </c>
      <c r="T41" s="21">
        <v>134400</v>
      </c>
      <c r="U41" s="29">
        <f t="shared" si="11"/>
        <v>143000</v>
      </c>
      <c r="V41" s="21"/>
      <c r="W41" s="21"/>
      <c r="X41" s="16" t="s">
        <v>37</v>
      </c>
    </row>
    <row r="42" spans="1:24" hidden="1" x14ac:dyDescent="0.2">
      <c r="A42" s="16"/>
      <c r="B42" s="16"/>
      <c r="C42" s="21">
        <f>SUM(C33:C41)</f>
        <v>0</v>
      </c>
      <c r="D42" s="21">
        <f>SUM(D33:D41)</f>
        <v>792000</v>
      </c>
      <c r="E42" s="21">
        <v>109645514</v>
      </c>
      <c r="F42" s="21">
        <f>SUM(F33:F41)</f>
        <v>854254</v>
      </c>
      <c r="G42" s="21" t="e">
        <f>SUM(G34:G41)+#REF!</f>
        <v>#REF!</v>
      </c>
      <c r="H42" s="21" t="e">
        <f>SUM(H34:H41)+#REF!</f>
        <v>#REF!</v>
      </c>
      <c r="I42" s="21" t="e">
        <f>SUM(I34:I41)+#REF!</f>
        <v>#REF!</v>
      </c>
      <c r="J42" s="21">
        <v>121740200</v>
      </c>
      <c r="K42" s="23" t="e">
        <f>SUM(K34:K41)+#REF!</f>
        <v>#REF!</v>
      </c>
      <c r="L42" s="21"/>
      <c r="M42" s="21"/>
      <c r="N42" s="21">
        <f>SUM(N33:N41)</f>
        <v>1165000</v>
      </c>
      <c r="O42" s="21">
        <v>33525920</v>
      </c>
      <c r="P42" s="21">
        <f>SUM(P33:P41)</f>
        <v>1132862.0689655172</v>
      </c>
      <c r="Q42" s="21">
        <f>SUM(Q33:Q41)</f>
        <v>1100900</v>
      </c>
      <c r="R42" s="21" t="e">
        <f>SUM(R34:R41)+#REF!</f>
        <v>#REF!</v>
      </c>
      <c r="S42" s="21" t="e">
        <f>SUM(S34:S41)+#REF!</f>
        <v>#REF!</v>
      </c>
      <c r="T42" s="23" t="e">
        <f>SUM(T34:T41)+#REF!</f>
        <v>#REF!</v>
      </c>
      <c r="U42" s="29" t="e">
        <f>SUM(U34:U41)+#REF!</f>
        <v>#REF!</v>
      </c>
      <c r="V42" s="21"/>
      <c r="W42" s="21"/>
      <c r="X42" s="16"/>
    </row>
    <row r="43" spans="1:24" x14ac:dyDescent="0.2">
      <c r="A43" s="20" t="s">
        <v>71</v>
      </c>
      <c r="B43" s="16" t="s">
        <v>78</v>
      </c>
      <c r="C43" s="16"/>
      <c r="D43" s="16"/>
      <c r="E43" s="16"/>
      <c r="F43" s="16"/>
      <c r="G43" s="16"/>
      <c r="H43" s="16"/>
      <c r="I43" s="16"/>
      <c r="J43" s="16"/>
      <c r="K43" s="10">
        <v>27500000</v>
      </c>
      <c r="L43" s="16"/>
      <c r="M43" s="14">
        <v>42801</v>
      </c>
      <c r="N43" s="16"/>
      <c r="O43" s="16"/>
      <c r="P43" s="16"/>
      <c r="Q43" s="16"/>
      <c r="R43" s="16"/>
      <c r="S43" s="16"/>
      <c r="T43" s="16"/>
      <c r="U43" s="30">
        <v>9670000</v>
      </c>
      <c r="V43" s="16"/>
      <c r="W43" s="14">
        <v>44278</v>
      </c>
      <c r="X43" s="16"/>
    </row>
    <row r="44" spans="1:24" x14ac:dyDescent="0.2">
      <c r="A44" s="20" t="s">
        <v>71</v>
      </c>
      <c r="B44" s="16" t="s">
        <v>79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30">
        <v>1490000</v>
      </c>
      <c r="V44" s="16"/>
      <c r="W44" s="14">
        <v>44809</v>
      </c>
      <c r="X44" s="28" t="s">
        <v>89</v>
      </c>
    </row>
    <row r="45" spans="1:24" x14ac:dyDescent="0.2">
      <c r="A45" s="20" t="s">
        <v>72</v>
      </c>
      <c r="B45" s="16" t="s">
        <v>74</v>
      </c>
      <c r="C45" s="16"/>
      <c r="D45" s="16"/>
      <c r="E45" s="16"/>
      <c r="F45" s="16"/>
      <c r="G45" s="16"/>
      <c r="H45" s="16"/>
      <c r="I45" s="16"/>
      <c r="J45" s="16"/>
      <c r="K45" s="10">
        <v>18800000</v>
      </c>
      <c r="L45" s="16"/>
      <c r="M45" s="14">
        <v>42802</v>
      </c>
      <c r="N45" s="16"/>
      <c r="O45" s="16"/>
      <c r="P45" s="16"/>
      <c r="Q45" s="16"/>
      <c r="R45" s="16"/>
      <c r="S45" s="16"/>
      <c r="T45" s="16"/>
      <c r="U45" s="30">
        <v>9770000</v>
      </c>
      <c r="V45" s="16"/>
      <c r="W45" s="14">
        <v>44280</v>
      </c>
      <c r="X45" s="28"/>
    </row>
    <row r="46" spans="1:24" x14ac:dyDescent="0.2">
      <c r="A46" s="20" t="s">
        <v>85</v>
      </c>
      <c r="B46" s="16" t="s">
        <v>72</v>
      </c>
      <c r="C46" s="16"/>
      <c r="D46" s="16"/>
      <c r="E46" s="16"/>
      <c r="F46" s="16"/>
      <c r="G46" s="16"/>
      <c r="H46" s="16"/>
      <c r="I46" s="16"/>
      <c r="J46" s="16"/>
      <c r="K46" s="12">
        <v>620000</v>
      </c>
      <c r="L46" s="16"/>
      <c r="M46" s="11">
        <v>44651</v>
      </c>
      <c r="N46" s="16"/>
      <c r="O46" s="16"/>
      <c r="P46" s="16"/>
      <c r="Q46" s="16"/>
      <c r="R46" s="16"/>
      <c r="S46" s="16"/>
      <c r="T46" s="16"/>
      <c r="U46" s="30">
        <v>1830000</v>
      </c>
      <c r="V46" s="16"/>
      <c r="W46" s="11">
        <v>44651</v>
      </c>
      <c r="X46" s="28" t="s">
        <v>90</v>
      </c>
    </row>
    <row r="47" spans="1:24" ht="15" x14ac:dyDescent="0.25">
      <c r="A47" s="20" t="s">
        <v>84</v>
      </c>
      <c r="B47" s="16" t="s">
        <v>80</v>
      </c>
      <c r="C47" s="16"/>
      <c r="D47" s="16"/>
      <c r="E47" s="16"/>
      <c r="F47" s="16"/>
      <c r="G47" s="16"/>
      <c r="H47" s="16"/>
      <c r="I47" s="16"/>
      <c r="J47" s="16"/>
      <c r="K47" s="10">
        <v>4350000</v>
      </c>
      <c r="L47" s="16"/>
      <c r="M47" s="14">
        <v>43515</v>
      </c>
      <c r="N47" s="16"/>
      <c r="O47" s="16"/>
      <c r="P47" s="16"/>
      <c r="Q47" s="16"/>
      <c r="R47" s="16"/>
      <c r="S47" s="16"/>
      <c r="T47" s="16"/>
      <c r="U47" s="31">
        <v>1680000</v>
      </c>
      <c r="V47" s="16"/>
      <c r="W47" s="15">
        <v>43901</v>
      </c>
      <c r="X47" s="28"/>
    </row>
    <row r="48" spans="1:24" x14ac:dyDescent="0.2">
      <c r="A48" s="20" t="s">
        <v>75</v>
      </c>
      <c r="B48" s="16" t="s">
        <v>73</v>
      </c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30">
        <v>20700</v>
      </c>
      <c r="V48" s="16"/>
      <c r="W48" s="14">
        <v>42377</v>
      </c>
      <c r="X48" s="28" t="s">
        <v>86</v>
      </c>
    </row>
    <row r="49" spans="1:24" x14ac:dyDescent="0.2">
      <c r="A49" s="20" t="s">
        <v>91</v>
      </c>
      <c r="B49" s="16" t="s">
        <v>80</v>
      </c>
      <c r="C49" s="16"/>
      <c r="D49" s="16"/>
      <c r="E49" s="16"/>
      <c r="F49" s="16"/>
      <c r="G49" s="16"/>
      <c r="H49" s="16"/>
      <c r="I49" s="16"/>
      <c r="J49" s="16"/>
      <c r="K49" s="13">
        <v>100000</v>
      </c>
      <c r="L49" s="16"/>
      <c r="M49" s="11">
        <v>44677</v>
      </c>
      <c r="N49" s="16"/>
      <c r="O49" s="16"/>
      <c r="P49" s="16"/>
      <c r="Q49" s="16"/>
      <c r="R49" s="16"/>
      <c r="S49" s="16"/>
      <c r="T49" s="16"/>
      <c r="U49" s="30">
        <v>1320000</v>
      </c>
      <c r="V49" s="16"/>
      <c r="W49" s="11">
        <v>44677</v>
      </c>
      <c r="X49" s="28" t="s">
        <v>90</v>
      </c>
    </row>
    <row r="50" spans="1:24" x14ac:dyDescent="0.2">
      <c r="A50" s="20" t="s">
        <v>76</v>
      </c>
      <c r="B50" s="16" t="s">
        <v>72</v>
      </c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30">
        <v>41400</v>
      </c>
      <c r="V50" s="16"/>
      <c r="W50" s="16"/>
      <c r="X50" s="28" t="s">
        <v>87</v>
      </c>
    </row>
    <row r="51" spans="1:24" x14ac:dyDescent="0.2">
      <c r="A51" s="20" t="s">
        <v>81</v>
      </c>
      <c r="B51" s="16" t="s">
        <v>71</v>
      </c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30">
        <v>20374</v>
      </c>
      <c r="V51" s="16"/>
      <c r="W51" s="16"/>
      <c r="X51" s="28" t="s">
        <v>88</v>
      </c>
    </row>
    <row r="53" spans="1:24" x14ac:dyDescent="0.2">
      <c r="A53" s="3"/>
      <c r="B53" s="3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4" ht="13.5" thickBot="1" x14ac:dyDescent="0.25">
      <c r="A54" s="3"/>
      <c r="B54" s="32" t="s">
        <v>46</v>
      </c>
      <c r="C54" s="2"/>
      <c r="D54" s="2"/>
      <c r="E54" s="2"/>
      <c r="F54" s="2"/>
      <c r="G54" s="5" t="e">
        <f>G42+Q42</f>
        <v>#REF!</v>
      </c>
      <c r="H54" s="5" t="e">
        <f>H42+R42</f>
        <v>#REF!</v>
      </c>
      <c r="I54" s="5" t="e">
        <f>I42+S42</f>
        <v>#REF!</v>
      </c>
      <c r="J54" s="5">
        <v>174349816</v>
      </c>
      <c r="K54" s="5">
        <f>K9+K10+K11+K13+K14+K15+K16+K17+K18+K19+K20+K21+K22+K23+K24+K25+K26+K27+K28+K29+K35+K37+K40+K41+K43+K45+K46+K47+K49</f>
        <v>277929000</v>
      </c>
      <c r="L54" s="2"/>
      <c r="M54" s="2"/>
      <c r="N54" s="2"/>
      <c r="O54" s="2"/>
      <c r="P54" s="2"/>
      <c r="Q54" s="2"/>
      <c r="R54" s="2"/>
      <c r="S54" s="2"/>
      <c r="T54" s="2"/>
      <c r="U54" s="34">
        <f>U51+U50+U49+U48+U47+U46+U45+U44+U43+U41+U40+U37+U36+U35+U32+U31+U30+U29+U28+U25+U12+U9</f>
        <v>81458474</v>
      </c>
      <c r="V54" s="2"/>
      <c r="W54" s="35">
        <f>K54+U54</f>
        <v>359387474</v>
      </c>
    </row>
    <row r="55" spans="1:24" ht="13.5" thickTop="1" x14ac:dyDescent="0.2">
      <c r="A55" s="33"/>
      <c r="B55" s="3"/>
    </row>
    <row r="56" spans="1:24" x14ac:dyDescent="0.2">
      <c r="K56" s="9" t="s">
        <v>77</v>
      </c>
    </row>
  </sheetData>
  <printOptions gridLines="1"/>
  <pageMargins left="0.23622047244094491" right="0.23622047244094491" top="1.3385826771653544" bottom="0.74803149606299213" header="0.31496062992125984" footer="0.31496062992125984"/>
  <pageSetup paperSize="9" scale="93" fitToHeight="0" orientation="landscape" r:id="rId1"/>
  <headerFooter>
    <oddHeader>&amp;L&amp;G&amp;CKoning Willem I College 's-Hertogenbosch</oddHeader>
    <oddFooter>&amp;R&amp;P van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6" sqref="C6:F11"/>
    </sheetView>
  </sheetViews>
  <sheetFormatPr defaultRowHeight="12.75" x14ac:dyDescent="0.2"/>
  <cols>
    <col min="3" max="3" width="10" bestFit="1" customWidth="1"/>
  </cols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094BD489907145AE99729CC0ABA5E9" ma:contentTypeVersion="6" ma:contentTypeDescription="Create a new document." ma:contentTypeScope="" ma:versionID="70581feea20c712cf466fe352e0e128c">
  <xsd:schema xmlns:xsd="http://www.w3.org/2001/XMLSchema" xmlns:xs="http://www.w3.org/2001/XMLSchema" xmlns:p="http://schemas.microsoft.com/office/2006/metadata/properties" xmlns:ns3="a8fda296-3420-4352-adc7-7842b3c8a280" targetNamespace="http://schemas.microsoft.com/office/2006/metadata/properties" ma:root="true" ma:fieldsID="da74cf628e6cf45f9b898aeed930aca4" ns3:_="">
    <xsd:import namespace="a8fda296-3420-4352-adc7-7842b3c8a28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fda296-3420-4352-adc7-7842b3c8a2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422CBB0-AE32-4A07-B5B0-A8C95FECE2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fda296-3420-4352-adc7-7842b3c8a2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F9ECCE-2D82-4860-A685-67C1E24C59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07CEB9-5A86-400B-9036-7431E66A41E8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a8fda296-3420-4352-adc7-7842b3c8a280"/>
    <ds:schemaRef ds:uri="http://purl.org/dc/terms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Koning Willem 1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Smetsers-van Bladel Hannie</dc:creator>
  <cp:lastModifiedBy>Enrico Elderhorst</cp:lastModifiedBy>
  <cp:lastPrinted>2019-11-14T08:34:16Z</cp:lastPrinted>
  <dcterms:created xsi:type="dcterms:W3CDTF">2014-03-24T11:24:45Z</dcterms:created>
  <dcterms:modified xsi:type="dcterms:W3CDTF">2022-09-30T14:26:28Z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0x010100CB094BD489907145AE99729CC0ABA5E9</vt:lpwstr>
  </property>
  <property fmtid="{D5CDD505-2E9C-101B-9397-08002B2CF9AE}" pid="3" name="TitusGUID">
    <vt:lpwstr>1b4e6fca-175a-42fa-b6f7-8f0ac1614844</vt:lpwstr>
  </property>
  <property fmtid="{D5CDD505-2E9C-101B-9397-08002B2CF9AE}" pid="4" name="AonClassification">
    <vt:lpwstr>ADC_class_200</vt:lpwstr>
  </property>
</Properties>
</file>