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24226"/>
  <mc:AlternateContent xmlns:mc="http://schemas.openxmlformats.org/markup-compatibility/2006">
    <mc:Choice Requires="x15">
      <x15ac:absPath xmlns:x15ac="http://schemas.microsoft.com/office/spreadsheetml/2010/11/ac" url="https://inkada.sharepoint.com/Gedeelde documenten/10 Projecten/Stichting Carmelcollege/Busvervoer 2022/Bestek/"/>
    </mc:Choice>
  </mc:AlternateContent>
  <xr:revisionPtr revIDLastSave="154" documentId="8_{C6D35F3A-3919-4955-9950-3055CA7899FF}" xr6:coauthVersionLast="47" xr6:coauthVersionMax="47" xr10:uidLastSave="{B1E8A602-CE37-43CF-BD46-D30078DC8238}"/>
  <bookViews>
    <workbookView xWindow="28680" yWindow="-120" windowWidth="29040" windowHeight="15840" xr2:uid="{00000000-000D-0000-FFFF-FFFF00000000}"/>
  </bookViews>
  <sheets>
    <sheet name="Calculatieblad" sheetId="1" r:id="rId1"/>
    <sheet name="Toelichting Calculatieblad" sheetId="2" r:id="rId2"/>
  </sheets>
  <definedNames>
    <definedName name="_xlnm._FilterDatabase" localSheetId="0" hidden="1">Calculatieblad!$A$14:$AS$33</definedName>
    <definedName name="_xlnm.Print_Area" localSheetId="0">Calculatieblad!$A$1:$AD$48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K29" i="1"/>
  <c r="M29" i="1"/>
  <c r="N29" i="1"/>
  <c r="P29" i="1"/>
  <c r="Q29" i="1"/>
  <c r="S29" i="1"/>
  <c r="T29" i="1"/>
  <c r="V29" i="1"/>
  <c r="W29" i="1"/>
  <c r="Y29" i="1"/>
  <c r="AD29" i="1"/>
  <c r="AI29" i="1" s="1"/>
  <c r="AE29" i="1"/>
  <c r="AF29" i="1"/>
  <c r="AG29" i="1"/>
  <c r="AH29" i="1"/>
  <c r="AJ29" i="1"/>
  <c r="AM29" i="1"/>
  <c r="AR29" i="1" s="1"/>
  <c r="AA29" i="1" s="1"/>
  <c r="AN29" i="1"/>
  <c r="AO29" i="1"/>
  <c r="AP29" i="1"/>
  <c r="AQ29" i="1"/>
  <c r="J30" i="1"/>
  <c r="K30" i="1"/>
  <c r="M30" i="1"/>
  <c r="N30" i="1"/>
  <c r="P30" i="1"/>
  <c r="Q30" i="1"/>
  <c r="S30" i="1"/>
  <c r="T30" i="1"/>
  <c r="V30" i="1"/>
  <c r="W30" i="1"/>
  <c r="Y30" i="1"/>
  <c r="AD30" i="1"/>
  <c r="AI30" i="1" s="1"/>
  <c r="AK30" i="1" s="1"/>
  <c r="AE30" i="1"/>
  <c r="AF30" i="1"/>
  <c r="AG30" i="1"/>
  <c r="AH30" i="1"/>
  <c r="AJ30" i="1"/>
  <c r="AM30" i="1"/>
  <c r="AR30" i="1" s="1"/>
  <c r="AA30" i="1" s="1"/>
  <c r="AN30" i="1"/>
  <c r="AO30" i="1"/>
  <c r="AP30" i="1"/>
  <c r="AQ30" i="1"/>
  <c r="J31" i="1"/>
  <c r="K31" i="1"/>
  <c r="M31" i="1"/>
  <c r="N31" i="1"/>
  <c r="P31" i="1"/>
  <c r="Q31" i="1"/>
  <c r="S31" i="1"/>
  <c r="T31" i="1"/>
  <c r="V31" i="1"/>
  <c r="W31" i="1"/>
  <c r="Y31" i="1"/>
  <c r="AA31" i="1"/>
  <c r="AD31" i="1"/>
  <c r="AE31" i="1"/>
  <c r="AF31" i="1"/>
  <c r="AG31" i="1"/>
  <c r="AH31" i="1"/>
  <c r="AI31" i="1"/>
  <c r="AJ31" i="1"/>
  <c r="AK31" i="1"/>
  <c r="AM31" i="1"/>
  <c r="AN31" i="1"/>
  <c r="AO31" i="1"/>
  <c r="AP31" i="1"/>
  <c r="AQ31" i="1"/>
  <c r="AR31" i="1"/>
  <c r="J32" i="1"/>
  <c r="K32" i="1"/>
  <c r="M32" i="1"/>
  <c r="N32" i="1"/>
  <c r="P32" i="1"/>
  <c r="Q32" i="1"/>
  <c r="S32" i="1"/>
  <c r="T32" i="1"/>
  <c r="V32" i="1"/>
  <c r="W32" i="1"/>
  <c r="Y32" i="1"/>
  <c r="AD32" i="1"/>
  <c r="AI32" i="1" s="1"/>
  <c r="AK32" i="1" s="1"/>
  <c r="AE32" i="1"/>
  <c r="AF32" i="1"/>
  <c r="AG32" i="1"/>
  <c r="AH32" i="1"/>
  <c r="AJ32" i="1"/>
  <c r="AM32" i="1"/>
  <c r="AR32" i="1" s="1"/>
  <c r="AA32" i="1" s="1"/>
  <c r="AN32" i="1"/>
  <c r="AO32" i="1"/>
  <c r="AP32" i="1"/>
  <c r="AQ32" i="1"/>
  <c r="J18" i="1"/>
  <c r="K18" i="1"/>
  <c r="M18" i="1"/>
  <c r="N18" i="1"/>
  <c r="P18" i="1"/>
  <c r="Q18" i="1"/>
  <c r="S18" i="1"/>
  <c r="T18" i="1"/>
  <c r="V18" i="1"/>
  <c r="W18" i="1"/>
  <c r="Y18" i="1"/>
  <c r="AD18" i="1"/>
  <c r="AE18" i="1"/>
  <c r="AF18" i="1"/>
  <c r="AG18" i="1"/>
  <c r="AH18" i="1"/>
  <c r="AJ18" i="1"/>
  <c r="AM18" i="1"/>
  <c r="AN18" i="1"/>
  <c r="AO18" i="1"/>
  <c r="AP18" i="1"/>
  <c r="AQ18" i="1"/>
  <c r="J19" i="1"/>
  <c r="K19" i="1"/>
  <c r="M19" i="1"/>
  <c r="N19" i="1"/>
  <c r="P19" i="1"/>
  <c r="Q19" i="1"/>
  <c r="S19" i="1"/>
  <c r="T19" i="1"/>
  <c r="V19" i="1"/>
  <c r="W19" i="1"/>
  <c r="Y19" i="1"/>
  <c r="AD19" i="1"/>
  <c r="AE19" i="1"/>
  <c r="AF19" i="1"/>
  <c r="AG19" i="1"/>
  <c r="AH19" i="1"/>
  <c r="AJ19" i="1"/>
  <c r="AM19" i="1"/>
  <c r="AN19" i="1"/>
  <c r="AO19" i="1"/>
  <c r="AP19" i="1"/>
  <c r="AQ19" i="1"/>
  <c r="J20" i="1"/>
  <c r="K20" i="1"/>
  <c r="M20" i="1"/>
  <c r="N20" i="1"/>
  <c r="P20" i="1"/>
  <c r="Q20" i="1"/>
  <c r="S20" i="1"/>
  <c r="T20" i="1"/>
  <c r="V20" i="1"/>
  <c r="W20" i="1"/>
  <c r="Y20" i="1"/>
  <c r="AD20" i="1"/>
  <c r="AE20" i="1"/>
  <c r="AF20" i="1"/>
  <c r="AG20" i="1"/>
  <c r="AH20" i="1"/>
  <c r="AJ20" i="1"/>
  <c r="AM20" i="1"/>
  <c r="AN20" i="1"/>
  <c r="AO20" i="1"/>
  <c r="AP20" i="1"/>
  <c r="AQ20" i="1"/>
  <c r="J21" i="1"/>
  <c r="K21" i="1"/>
  <c r="M21" i="1"/>
  <c r="N21" i="1"/>
  <c r="P21" i="1"/>
  <c r="Q21" i="1"/>
  <c r="S21" i="1"/>
  <c r="T21" i="1"/>
  <c r="V21" i="1"/>
  <c r="W21" i="1"/>
  <c r="Y21" i="1"/>
  <c r="AD21" i="1"/>
  <c r="AE21" i="1"/>
  <c r="AF21" i="1"/>
  <c r="AG21" i="1"/>
  <c r="AH21" i="1"/>
  <c r="AJ21" i="1"/>
  <c r="AM21" i="1"/>
  <c r="AN21" i="1"/>
  <c r="AO21" i="1"/>
  <c r="AP21" i="1"/>
  <c r="AQ21" i="1"/>
  <c r="J22" i="1"/>
  <c r="K22" i="1"/>
  <c r="M22" i="1"/>
  <c r="N22" i="1"/>
  <c r="P22" i="1"/>
  <c r="Q22" i="1"/>
  <c r="S22" i="1"/>
  <c r="T22" i="1"/>
  <c r="V22" i="1"/>
  <c r="W22" i="1"/>
  <c r="Y22" i="1"/>
  <c r="AD22" i="1"/>
  <c r="AE22" i="1"/>
  <c r="AF22" i="1"/>
  <c r="AG22" i="1"/>
  <c r="AH22" i="1"/>
  <c r="AJ22" i="1"/>
  <c r="AM22" i="1"/>
  <c r="AN22" i="1"/>
  <c r="AO22" i="1"/>
  <c r="AP22" i="1"/>
  <c r="AQ22" i="1"/>
  <c r="J23" i="1"/>
  <c r="K23" i="1"/>
  <c r="M23" i="1"/>
  <c r="N23" i="1"/>
  <c r="P23" i="1"/>
  <c r="Q23" i="1"/>
  <c r="S23" i="1"/>
  <c r="T23" i="1"/>
  <c r="V23" i="1"/>
  <c r="W23" i="1"/>
  <c r="Y23" i="1"/>
  <c r="AD23" i="1"/>
  <c r="AE23" i="1"/>
  <c r="AF23" i="1"/>
  <c r="AG23" i="1"/>
  <c r="AH23" i="1"/>
  <c r="AJ23" i="1"/>
  <c r="AM23" i="1"/>
  <c r="AN23" i="1"/>
  <c r="AO23" i="1"/>
  <c r="AP23" i="1"/>
  <c r="AQ23" i="1"/>
  <c r="J24" i="1"/>
  <c r="K24" i="1"/>
  <c r="M24" i="1"/>
  <c r="N24" i="1"/>
  <c r="P24" i="1"/>
  <c r="Q24" i="1"/>
  <c r="S24" i="1"/>
  <c r="T24" i="1"/>
  <c r="V24" i="1"/>
  <c r="W24" i="1"/>
  <c r="Y24" i="1"/>
  <c r="AD24" i="1"/>
  <c r="AE24" i="1"/>
  <c r="AF24" i="1"/>
  <c r="AG24" i="1"/>
  <c r="AH24" i="1"/>
  <c r="AJ24" i="1"/>
  <c r="AM24" i="1"/>
  <c r="AN24" i="1"/>
  <c r="AO24" i="1"/>
  <c r="AP24" i="1"/>
  <c r="AQ24" i="1"/>
  <c r="J25" i="1"/>
  <c r="K25" i="1"/>
  <c r="M25" i="1"/>
  <c r="N25" i="1"/>
  <c r="P25" i="1"/>
  <c r="Q25" i="1"/>
  <c r="S25" i="1"/>
  <c r="T25" i="1"/>
  <c r="V25" i="1"/>
  <c r="W25" i="1"/>
  <c r="Y25" i="1"/>
  <c r="AD25" i="1"/>
  <c r="AE25" i="1"/>
  <c r="AF25" i="1"/>
  <c r="AG25" i="1"/>
  <c r="AH25" i="1"/>
  <c r="AJ25" i="1"/>
  <c r="AM25" i="1"/>
  <c r="AN25" i="1"/>
  <c r="AO25" i="1"/>
  <c r="AP25" i="1"/>
  <c r="AQ25" i="1"/>
  <c r="J26" i="1"/>
  <c r="K26" i="1"/>
  <c r="M26" i="1"/>
  <c r="N26" i="1"/>
  <c r="P26" i="1"/>
  <c r="Q26" i="1"/>
  <c r="S26" i="1"/>
  <c r="T26" i="1"/>
  <c r="V26" i="1"/>
  <c r="W26" i="1"/>
  <c r="Y26" i="1"/>
  <c r="AD26" i="1"/>
  <c r="AE26" i="1"/>
  <c r="AF26" i="1"/>
  <c r="AG26" i="1"/>
  <c r="AH26" i="1"/>
  <c r="AJ26" i="1"/>
  <c r="AM26" i="1"/>
  <c r="AN26" i="1"/>
  <c r="AO26" i="1"/>
  <c r="AP26" i="1"/>
  <c r="AQ26" i="1"/>
  <c r="J27" i="1"/>
  <c r="K27" i="1"/>
  <c r="M27" i="1"/>
  <c r="N27" i="1"/>
  <c r="P27" i="1"/>
  <c r="Q27" i="1"/>
  <c r="S27" i="1"/>
  <c r="T27" i="1"/>
  <c r="V27" i="1"/>
  <c r="W27" i="1"/>
  <c r="Y27" i="1"/>
  <c r="AD27" i="1"/>
  <c r="AE27" i="1"/>
  <c r="AF27" i="1"/>
  <c r="AG27" i="1"/>
  <c r="AH27" i="1"/>
  <c r="AJ27" i="1"/>
  <c r="AM27" i="1"/>
  <c r="AN27" i="1"/>
  <c r="AO27" i="1"/>
  <c r="AP27" i="1"/>
  <c r="AQ27" i="1"/>
  <c r="J28" i="1"/>
  <c r="K28" i="1"/>
  <c r="M28" i="1"/>
  <c r="N28" i="1"/>
  <c r="P28" i="1"/>
  <c r="Q28" i="1"/>
  <c r="S28" i="1"/>
  <c r="T28" i="1"/>
  <c r="V28" i="1"/>
  <c r="W28" i="1"/>
  <c r="Y28" i="1"/>
  <c r="AD28" i="1"/>
  <c r="AE28" i="1"/>
  <c r="AF28" i="1"/>
  <c r="AG28" i="1"/>
  <c r="AH28" i="1"/>
  <c r="AJ28" i="1"/>
  <c r="AM28" i="1"/>
  <c r="AN28" i="1"/>
  <c r="AO28" i="1"/>
  <c r="AP28" i="1"/>
  <c r="AQ28" i="1"/>
  <c r="J15" i="1"/>
  <c r="X31" i="1" l="1"/>
  <c r="Z31" i="1" s="1"/>
  <c r="AB31" i="1" s="1"/>
  <c r="X32" i="1"/>
  <c r="Z32" i="1" s="1"/>
  <c r="AB32" i="1" s="1"/>
  <c r="X30" i="1"/>
  <c r="Z30" i="1" s="1"/>
  <c r="AB30" i="1" s="1"/>
  <c r="X29" i="1"/>
  <c r="Z29" i="1" s="1"/>
  <c r="AB29" i="1" s="1"/>
  <c r="AK29" i="1"/>
  <c r="AI22" i="1"/>
  <c r="AK22" i="1" s="1"/>
  <c r="AR25" i="1"/>
  <c r="AA25" i="1" s="1"/>
  <c r="AI25" i="1"/>
  <c r="AI28" i="1"/>
  <c r="AK28" i="1" s="1"/>
  <c r="AR28" i="1"/>
  <c r="AA28" i="1" s="1"/>
  <c r="X19" i="1"/>
  <c r="Z19" i="1" s="1"/>
  <c r="AB19" i="1" s="1"/>
  <c r="X27" i="1"/>
  <c r="Z27" i="1" s="1"/>
  <c r="AB27" i="1" s="1"/>
  <c r="AI27" i="1"/>
  <c r="AK27" i="1" s="1"/>
  <c r="AR26" i="1"/>
  <c r="AA26" i="1" s="1"/>
  <c r="AR22" i="1"/>
  <c r="AA22" i="1" s="1"/>
  <c r="X28" i="1"/>
  <c r="Z28" i="1" s="1"/>
  <c r="AB28" i="1" s="1"/>
  <c r="AK25" i="1"/>
  <c r="AR27" i="1"/>
  <c r="AA27" i="1" s="1"/>
  <c r="X25" i="1"/>
  <c r="Z25" i="1" s="1"/>
  <c r="AB25" i="1" s="1"/>
  <c r="AI23" i="1"/>
  <c r="AK23" i="1" s="1"/>
  <c r="X23" i="1"/>
  <c r="Z23" i="1" s="1"/>
  <c r="AB23" i="1" s="1"/>
  <c r="AR21" i="1"/>
  <c r="AA21" i="1" s="1"/>
  <c r="X26" i="1"/>
  <c r="Z26" i="1" s="1"/>
  <c r="AB26" i="1" s="1"/>
  <c r="AI21" i="1"/>
  <c r="AK21" i="1" s="1"/>
  <c r="AI24" i="1"/>
  <c r="AK24" i="1" s="1"/>
  <c r="X21" i="1"/>
  <c r="Z21" i="1" s="1"/>
  <c r="AB21" i="1" s="1"/>
  <c r="AI20" i="1"/>
  <c r="AK20" i="1" s="1"/>
  <c r="AI18" i="1"/>
  <c r="AK18" i="1" s="1"/>
  <c r="X20" i="1"/>
  <c r="Z20" i="1" s="1"/>
  <c r="AB20" i="1" s="1"/>
  <c r="AI19" i="1"/>
  <c r="AK19" i="1" s="1"/>
  <c r="AI26" i="1"/>
  <c r="AK26" i="1" s="1"/>
  <c r="AR24" i="1"/>
  <c r="AA24" i="1" s="1"/>
  <c r="X24" i="1"/>
  <c r="Z24" i="1" s="1"/>
  <c r="AB24" i="1" s="1"/>
  <c r="X22" i="1"/>
  <c r="Z22" i="1" s="1"/>
  <c r="AB22" i="1" s="1"/>
  <c r="AR20" i="1"/>
  <c r="AA20" i="1" s="1"/>
  <c r="AR18" i="1"/>
  <c r="AA18" i="1" s="1"/>
  <c r="X18" i="1"/>
  <c r="Z18" i="1" s="1"/>
  <c r="AB18" i="1" s="1"/>
  <c r="AR23" i="1"/>
  <c r="AA23" i="1" s="1"/>
  <c r="AR19" i="1"/>
  <c r="AA19" i="1" s="1"/>
  <c r="AJ38" i="1"/>
  <c r="AH38" i="1"/>
  <c r="AG38" i="1"/>
  <c r="AF38" i="1"/>
  <c r="AE38" i="1"/>
  <c r="AD38" i="1"/>
  <c r="Z37" i="1"/>
  <c r="Y15" i="1"/>
  <c r="W37" i="1"/>
  <c r="T37" i="1"/>
  <c r="V37" i="1"/>
  <c r="P37" i="1"/>
  <c r="Q37" i="1"/>
  <c r="N37" i="1"/>
  <c r="S37" i="1"/>
  <c r="M37" i="1"/>
  <c r="K37" i="1"/>
  <c r="J37" i="1"/>
  <c r="V38" i="1" l="1"/>
  <c r="M38" i="1"/>
  <c r="P38" i="1"/>
  <c r="AI38" i="1"/>
  <c r="AK38" i="1" s="1"/>
  <c r="X37" i="1"/>
  <c r="AA37" i="1" s="1"/>
  <c r="S38" i="1"/>
  <c r="Q38" i="1"/>
  <c r="K38" i="1"/>
  <c r="W38" i="1"/>
  <c r="T38" i="1"/>
  <c r="N38" i="1"/>
  <c r="J38" i="1"/>
  <c r="X38" i="1" l="1"/>
  <c r="AA38" i="1" l="1"/>
  <c r="Y16" i="1" l="1"/>
  <c r="Y17" i="1"/>
  <c r="AQ16" i="1" l="1"/>
  <c r="AQ17" i="1"/>
  <c r="AP16" i="1"/>
  <c r="AP17" i="1"/>
  <c r="AO16" i="1"/>
  <c r="AO17" i="1"/>
  <c r="AN16" i="1"/>
  <c r="AN17" i="1"/>
  <c r="AN15" i="1"/>
  <c r="AM16" i="1"/>
  <c r="AM17" i="1"/>
  <c r="AJ16" i="1"/>
  <c r="AJ17" i="1"/>
  <c r="AH16" i="1"/>
  <c r="AH17" i="1"/>
  <c r="AG16" i="1"/>
  <c r="AG17" i="1"/>
  <c r="AF16" i="1"/>
  <c r="AF17" i="1"/>
  <c r="AE16" i="1"/>
  <c r="AE17" i="1"/>
  <c r="AD16" i="1"/>
  <c r="AD17" i="1"/>
  <c r="W16" i="1"/>
  <c r="W17" i="1"/>
  <c r="V16" i="1"/>
  <c r="V17" i="1"/>
  <c r="T16" i="1"/>
  <c r="T17" i="1"/>
  <c r="S16" i="1"/>
  <c r="S17" i="1"/>
  <c r="Q16" i="1"/>
  <c r="Q17" i="1"/>
  <c r="P16" i="1"/>
  <c r="P17" i="1"/>
  <c r="N16" i="1"/>
  <c r="N17" i="1"/>
  <c r="M16" i="1"/>
  <c r="M17" i="1"/>
  <c r="K16" i="1"/>
  <c r="K17" i="1"/>
  <c r="J16" i="1"/>
  <c r="J17" i="1"/>
  <c r="X17" i="1" l="1"/>
  <c r="Z17" i="1" s="1"/>
  <c r="AR16" i="1"/>
  <c r="AA16" i="1" s="1"/>
  <c r="AI17" i="1"/>
  <c r="AK17" i="1" s="1"/>
  <c r="AR17" i="1"/>
  <c r="AA17" i="1" s="1"/>
  <c r="X16" i="1"/>
  <c r="Z16" i="1" s="1"/>
  <c r="AI16" i="1"/>
  <c r="AK16" i="1" s="1"/>
  <c r="AB17" i="1" l="1"/>
  <c r="AB16" i="1"/>
  <c r="AM15" i="1"/>
  <c r="AD15" i="1"/>
  <c r="V15" i="1"/>
  <c r="M15" i="1"/>
  <c r="K15" i="1"/>
  <c r="J33" i="1" l="1"/>
  <c r="K33" i="1"/>
  <c r="W15" i="1" l="1"/>
  <c r="T15" i="1"/>
  <c r="Q15" i="1"/>
  <c r="N15" i="1"/>
  <c r="W33" i="1" l="1"/>
  <c r="T33" i="1"/>
  <c r="Q33" i="1"/>
  <c r="N33" i="1"/>
  <c r="AP15" i="1"/>
  <c r="AQ15" i="1" l="1"/>
  <c r="AO15" i="1"/>
  <c r="AJ15" i="1"/>
  <c r="AH15" i="1"/>
  <c r="AG15" i="1"/>
  <c r="AF15" i="1"/>
  <c r="AE15" i="1"/>
  <c r="AI15" i="1" l="1"/>
  <c r="AK15" i="1" s="1"/>
  <c r="AR15" i="1"/>
  <c r="AA15" i="1" s="1"/>
  <c r="S15" i="1" l="1"/>
  <c r="P15" i="1"/>
  <c r="X15" i="1" l="1"/>
  <c r="Z15" i="1" s="1"/>
  <c r="S33" i="1"/>
  <c r="V33" i="1"/>
  <c r="M33" i="1"/>
  <c r="P33" i="1"/>
  <c r="AB15" i="1" l="1"/>
  <c r="AB33" i="1" s="1"/>
  <c r="AA40" i="1" s="1"/>
  <c r="Z33" i="1"/>
  <c r="X33" i="1"/>
</calcChain>
</file>

<file path=xl/sharedStrings.xml><?xml version="1.0" encoding="utf-8"?>
<sst xmlns="http://schemas.openxmlformats.org/spreadsheetml/2006/main" count="198" uniqueCount="107">
  <si>
    <t>Zie werkblad Toelichting Calculatieblad voor een toelichting</t>
  </si>
  <si>
    <t>2023/0113RN</t>
  </si>
  <si>
    <t>Inschrijver dient de lichtblauw gearceerde cellen in te vullen</t>
  </si>
  <si>
    <t>Type bus</t>
  </si>
  <si>
    <t>Prijs per km</t>
  </si>
  <si>
    <t>Maximaal te hanteren minimumtarief</t>
  </si>
  <si>
    <t>Seizoenskorting per maand</t>
  </si>
  <si>
    <t>Bustarief type 1 (0 t/m 20 pers)</t>
  </si>
  <si>
    <t>Januari</t>
  </si>
  <si>
    <t>Juli</t>
  </si>
  <si>
    <t>Bustarief type 2 (21 t/m 50 pers)</t>
  </si>
  <si>
    <t>Februari</t>
  </si>
  <si>
    <t>Augustus</t>
  </si>
  <si>
    <t>Bustarief type 3 (51 t/m 60 pers)</t>
  </si>
  <si>
    <t>Maart</t>
  </si>
  <si>
    <t>September</t>
  </si>
  <si>
    <t>Bustarief type 4 (61 t/m 70 pers)</t>
  </si>
  <si>
    <t>April</t>
  </si>
  <si>
    <t>Oktober</t>
  </si>
  <si>
    <t xml:space="preserve">Bustarief type 5 (71 t/m 92 pers) </t>
  </si>
  <si>
    <t>Mei</t>
  </si>
  <si>
    <t>November</t>
  </si>
  <si>
    <t>Juni</t>
  </si>
  <si>
    <t>December</t>
  </si>
  <si>
    <t>Eendaagse ritten Nederland en Buitenland</t>
  </si>
  <si>
    <t>Door Inschrijver ingevulde aantal te vervoeren personen:</t>
  </si>
  <si>
    <t>Minimumtarief van toepassing?</t>
  </si>
  <si>
    <t>Bestemming</t>
  </si>
  <si>
    <t>Vertrekplaats</t>
  </si>
  <si>
    <t>Aantal te vervoeren personen</t>
  </si>
  <si>
    <t>Periode</t>
  </si>
  <si>
    <t>Vertrektijd naar bestemming 
(heenweg)</t>
  </si>
  <si>
    <t>Aankomsttijd bij vertrekplaats
(terugweg)</t>
  </si>
  <si>
    <t>Aantal km (retour)</t>
  </si>
  <si>
    <t>Aantal type 1</t>
  </si>
  <si>
    <t>km prijs</t>
  </si>
  <si>
    <t>Inzet prijs</t>
  </si>
  <si>
    <t>Aantal type 2</t>
  </si>
  <si>
    <t>Aantal type 3</t>
  </si>
  <si>
    <t>Aantal type 4</t>
  </si>
  <si>
    <t>Aantal type 5</t>
  </si>
  <si>
    <t>Kosten per rit</t>
  </si>
  <si>
    <t>Seizoens-korting</t>
  </si>
  <si>
    <t>Totaal inclusief korting</t>
  </si>
  <si>
    <t>Minimum-tarief</t>
  </si>
  <si>
    <t>Totaalprijs ééndaagse ritten</t>
  </si>
  <si>
    <t>Type 1</t>
  </si>
  <si>
    <t>Type 2</t>
  </si>
  <si>
    <t>Type 3</t>
  </si>
  <si>
    <t>Type 4</t>
  </si>
  <si>
    <t>Type 5</t>
  </si>
  <si>
    <t>Totaal personen</t>
  </si>
  <si>
    <t>Aantal  te vervoeren personen conform aanvraag</t>
  </si>
  <si>
    <t>Conclusie</t>
  </si>
  <si>
    <t>Totaal minimum tarief</t>
  </si>
  <si>
    <t>Totaal eendaagse ritten Nederland en Buitenland</t>
  </si>
  <si>
    <t>Meerdaagse ritten Nederland en Buitenland</t>
  </si>
  <si>
    <t>Vertrek-plaats</t>
  </si>
  <si>
    <t>Bijkomende kosten extra chauffeur (indien van toepassing)</t>
  </si>
  <si>
    <t>Totaal meerdaagse ritten Nederland en Buitenland</t>
  </si>
  <si>
    <t>Totaal (bedrag t.b.v gunning)</t>
  </si>
  <si>
    <t>Naam Inschrijver</t>
  </si>
  <si>
    <t>Naam ondertekenaar</t>
  </si>
  <si>
    <t>Handtekening</t>
  </si>
  <si>
    <t>Datum</t>
  </si>
  <si>
    <t>Toelichting op het invullen:</t>
  </si>
  <si>
    <t>Toelichting op de begrippen</t>
  </si>
  <si>
    <t>Begrip</t>
  </si>
  <si>
    <t>Toelichting</t>
  </si>
  <si>
    <t>Prijs per kilometer per type bus. Dit tarief bestaat uit de componenten brandstof, afschrijving en onderhoud. Kilometers worden gerekend vanaf de school t/m de bestemming en weer terug naar de school. Kilometers voor tussentijdse verplaatsingen worden daarbij opgeteld. Kilometers voor het aan- en afrijden naar de locatie van Opdrachtnemer kunnen niet in rekening worden gebracht. Facturering vindt plaats op basis van het aantal daadwerkelijk gereden kilometers vermenigvuldigd met het door inschrijver geoffreerde kmtarief voor de betreffende type bus.</t>
  </si>
  <si>
    <t>Het tarief dat minimaal in rekening wordt gebracht voor de inzet van de betreffende bus bij ééndaagse ritten. Indien de kosten per rit onder het minimumtarief uitkomen, dan wordt het totaal van het minimumtarief per reis automatisch doorgerekend in de totaalprijs van die betreffende rit.
Als de kosten hoger zijn dan het minimumtarief, dan wordt het minimumtarief niet berekend voor de betreffende rit. Het minimumtarief wordt in dat geval dus niet nog eens opgeteld bij de kosten voor die rit. Het maximumbedrag dat gehanteerd mag worden bij de minimumtarieven per type bus is als volgt:
▪Type 1 (0 t/m 20 personen):   € 250,-
▪Type 2 (21 t/m 50 personen): € 350,-
▪Type 3 (51 t/m 60 personen): € 450,-
▪Type 4 (61 t/m 70 personen): € 550,-
▪Type 5 (71 t/m 92 personen): € 650,-</t>
  </si>
  <si>
    <t>Het uurtarief van de chauffeur. Het uurtarief bestaat uit de componenten salaris en sociale lasten. Facturering vindt plaats op basis van het aantal daadwerkelijk ingezette uren vermenigvuldigd met het door inschrijver geoffreerde uurtarief.</t>
  </si>
  <si>
    <t>De korting (indien van toepassing) die van toepassing is per maand waarin de rit gereden wordt en in mindering wordt gebracht op het totaalbedrag voor de betreffende rit. De korting is niet van toepassing op het minimumtarief</t>
  </si>
  <si>
    <t>Bijkomende kosten extra chauffeur</t>
  </si>
  <si>
    <t>Uitgangspunten</t>
  </si>
  <si>
    <t>Meerdaagse reizen</t>
  </si>
  <si>
    <t>Dagrit</t>
  </si>
  <si>
    <t>Breng- of haalrit</t>
  </si>
  <si>
    <t>Uurtarief 
chauffeur</t>
  </si>
  <si>
    <t>Inzeturen per bus</t>
  </si>
  <si>
    <t>Seizoenskorting</t>
  </si>
  <si>
    <t>Totaal meerdaagse ritten(incl. korting)</t>
  </si>
  <si>
    <t>Minimumtarief ééndaagse ritten</t>
  </si>
  <si>
    <t>De kolommen met 'aantal per type' dienen alleen ingevuld te worden als Inschrijver daadwerkelijk een bus van dat type voor die betreffende rit inzet. Hierbij is het van belang dat het aantal te vervoeren personen (kolom C) overeenkomt met de opgegeven inzet van 'aantal per type'. Dit wil zeggen dat het aantal te vervoeren personen per rit altijd allemaal mee kunnen a.d.h.v. de door inschrijver berekende aantal bussen. Om dit te controleren, kan inschrijver kijken naar kolom AK. Hierin is deze conclusie opgenomen. Indien niet alle te vervoeren personen mee kunnen in een betreffende rit, wordt in kolom AK de cel roodgekleurd met een minteken en een aantal (zie voorbeeld aan het einde van deze regel). Dit aantal geeft aan hoeveel personen niet mee kunnen bij de betreffende rit. Als dit voorkomt, dient inschrijver een aanpassing te doen in het 'aantal per type' totdat de cel in kolom AK niet meer negatief/roodgekleurd is.</t>
  </si>
  <si>
    <t>De blauwe velden 'prijs per km', 'minimumtarief t.b.v. ééndaagse ritten' en 'uurtarief chauffeur' dienen wel allemaal ingevuld te worden, ook als u van een bepaald type bus in eerste instantie geen gebruik maakt. Indien u niet beschikt over bussen in een bepaalde categorie dan hoeft u deze niet in te vullen, deze zullen in de praktijk ook niet ingezet worden.</t>
  </si>
  <si>
    <t>Uurtarief chauffeur</t>
  </si>
  <si>
    <t>Indien er voor een meerdaagse rit een extra chauffeur nodig is, omdat anders niet aan de rijtijdenwet voldaan kan worden, dan dient inschrijver in kolom Y de kosten hiervoor op te geven. Het gaat hierbij om de totale kosten voor het aan- en afvoeren van de extra chauffeur voor zowel de heen- als terugreis indien van toepassing. Uitgangspunt bij meerdaagse reizen is altijd dat de bus in één keer doorrijd naar de plaats van bestemming.</t>
  </si>
  <si>
    <t>Bij een meerdaagse reis worden voor de heen- en terugreis de werkelijke kilometers (van en naar de locatie van Opdrachtgever) en werkelijke inzeturen in rekening gebracht. Voor de niet reisdagen worden 8 inzeturen in rekening gebracht. Indien op een niet-reisdag wel vervoer nodig is (voor lokale verplaatsingen of excursies), dan worden de werkelijke kilometers berekend.</t>
  </si>
  <si>
    <t>Rit waarbij op één dag leerlingen/medewerkers gebracht worden naar een bestemming en op de dezelfde dag weer teruggebracht worden naar de locatie van Opdrachtgever. De tussenliggende uren (tussen de heen- en terugrit) worden als wachturen in rekening gebracht. Indien er tussentijds vervoer nodig is (voor lokale verplaatsingen), dan worden de werkelijke kilometers en werkelijke aantal inzeturen berekend.</t>
  </si>
  <si>
    <t>Bij een breng of haalrit, waar de groep alleen gebracht of alleen gehaald moet worden (bijvoorbeeld naar of van een luchthaven) worden de werkelijke kilometers en werkelijke inzeturen op basis van een retour (school - bestemming - school) in rekening gebracht.</t>
  </si>
  <si>
    <t>Toelichting Calculatieblad</t>
  </si>
  <si>
    <t>Bestemmingen, aantal leerlingen en aantal km kunnen en zullen jaarlijks veranderen. Aan de opgave op het Calculatieblad zijn geen rechten te ontlenen.</t>
  </si>
  <si>
    <t>Calculatieblad Busvervoer</t>
  </si>
  <si>
    <t>Ulft</t>
  </si>
  <si>
    <t>Biddinghuizen</t>
  </si>
  <si>
    <t>Enschede</t>
  </si>
  <si>
    <t>Groenlo</t>
  </si>
  <si>
    <t>Lichtenvoorde</t>
  </si>
  <si>
    <t>n.v.t.</t>
  </si>
  <si>
    <t>Amsterdam</t>
  </si>
  <si>
    <t xml:space="preserve">Hengelo </t>
  </si>
  <si>
    <t>Leek</t>
  </si>
  <si>
    <t>Valkenburg / Maastricht</t>
  </si>
  <si>
    <t>Xanten</t>
  </si>
  <si>
    <t>Bad Bentheim</t>
  </si>
  <si>
    <t>Amsterdam, Schiphol</t>
  </si>
  <si>
    <t>Den Haag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</si>
</sst>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9"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11"/>
      <name val="Arial"/>
      <family val="2"/>
    </font>
    <font>
      <b/>
      <sz val="14"/>
      <name val="Arial"/>
      <family val="2"/>
    </font>
    <font>
      <sz val="14"/>
      <name val="Arial"/>
      <family val="2"/>
    </font>
    <font>
      <b/>
      <sz val="9"/>
      <name val="Arial"/>
      <family val="2"/>
    </font>
    <font>
      <sz val="9"/>
      <name val="Arial"/>
      <family val="2"/>
    </font>
    <font>
      <sz val="10"/>
      <name val="Arial"/>
      <family val="2"/>
    </font>
    <font>
      <b/>
      <sz val="9"/>
      <color theme="0"/>
      <name val="Arial"/>
      <family val="2"/>
    </font>
    <font>
      <b/>
      <sz val="11"/>
      <color theme="0"/>
      <name val="Arial"/>
      <family val="2"/>
    </font>
    <font>
      <b/>
      <sz val="10"/>
      <color theme="0"/>
      <name val="Arial"/>
      <family val="2"/>
    </font>
    <font>
      <sz val="10"/>
      <color rgb="FFFF0000"/>
      <name val="Arial"/>
      <family val="2"/>
    </font>
    <font>
      <b/>
      <sz val="10"/>
      <color indexed="9"/>
      <name val="Arial"/>
      <family val="2"/>
    </font>
    <font>
      <sz val="10"/>
      <name val="Arial"/>
      <family val="2"/>
    </font>
    <font>
      <sz val="9"/>
      <color rgb="FF000000"/>
      <name val="Arial"/>
      <family val="2"/>
    </font>
    <font>
      <b/>
      <u/>
      <sz val="10"/>
      <name val="Arial"/>
      <family val="2"/>
    </font>
  </fonts>
  <fills count="9">
    <fill>
      <patternFill patternType="none"/>
    </fill>
    <fill>
      <patternFill patternType="gray125"/>
    </fill>
    <fill>
      <patternFill patternType="solid">
        <fgColor rgb="FFFFC000"/>
        <bgColor indexed="64"/>
      </patternFill>
    </fill>
    <fill>
      <patternFill patternType="solid">
        <fgColor rgb="FF66FFFF"/>
        <bgColor indexed="64"/>
      </patternFill>
    </fill>
    <fill>
      <patternFill patternType="solid">
        <fgColor rgb="FF0000FF"/>
        <bgColor indexed="64"/>
      </patternFill>
    </fill>
    <fill>
      <patternFill patternType="solid">
        <fgColor theme="0"/>
        <bgColor indexed="64"/>
      </patternFill>
    </fill>
    <fill>
      <patternFill patternType="solid">
        <fgColor indexed="12"/>
        <bgColor indexed="64"/>
      </patternFill>
    </fill>
    <fill>
      <patternFill patternType="solid">
        <fgColor rgb="FFFFFF0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10" fillId="0" borderId="0"/>
    <xf numFmtId="9" fontId="16" fillId="0" borderId="0" applyFont="0" applyFill="0" applyBorder="0" applyAlignment="0" applyProtection="0"/>
    <xf numFmtId="0" fontId="2" fillId="0" borderId="0"/>
    <xf numFmtId="0" fontId="1" fillId="0" borderId="0"/>
  </cellStyleXfs>
  <cellXfs count="177">
    <xf numFmtId="0" fontId="0" fillId="0" borderId="0" xfId="0"/>
    <xf numFmtId="0" fontId="6" fillId="0" borderId="0" xfId="0" applyFont="1"/>
    <xf numFmtId="0" fontId="7" fillId="0" borderId="0" xfId="0" applyFont="1"/>
    <xf numFmtId="0" fontId="10" fillId="0" borderId="0" xfId="0" applyFont="1"/>
    <xf numFmtId="0" fontId="4" fillId="0" borderId="0" xfId="0" applyFont="1"/>
    <xf numFmtId="164" fontId="4" fillId="0" borderId="0" xfId="0" applyNumberFormat="1" applyFont="1"/>
    <xf numFmtId="0" fontId="0" fillId="3" borderId="11" xfId="0" applyFill="1" applyBorder="1"/>
    <xf numFmtId="0" fontId="8" fillId="2" borderId="7" xfId="0" applyFont="1" applyFill="1" applyBorder="1"/>
    <xf numFmtId="0" fontId="8" fillId="2" borderId="8" xfId="0" applyFont="1" applyFill="1" applyBorder="1"/>
    <xf numFmtId="0" fontId="4" fillId="2" borderId="8" xfId="0" applyFont="1" applyFill="1" applyBorder="1"/>
    <xf numFmtId="0" fontId="11" fillId="4" borderId="2" xfId="0" applyFont="1" applyFill="1" applyBorder="1" applyAlignment="1">
      <alignment horizontal="center"/>
    </xf>
    <xf numFmtId="0" fontId="11" fillId="4" borderId="2" xfId="0" applyFont="1" applyFill="1" applyBorder="1" applyAlignment="1">
      <alignment horizontal="center" wrapText="1"/>
    </xf>
    <xf numFmtId="0" fontId="11" fillId="4" borderId="10" xfId="0" applyFont="1" applyFill="1" applyBorder="1" applyAlignment="1">
      <alignment horizontal="center" wrapText="1"/>
    </xf>
    <xf numFmtId="0" fontId="13" fillId="4" borderId="2" xfId="0" applyFont="1" applyFill="1" applyBorder="1"/>
    <xf numFmtId="0" fontId="10" fillId="0" borderId="12" xfId="0" applyFont="1" applyBorder="1"/>
    <xf numFmtId="0" fontId="10" fillId="0" borderId="2" xfId="0" applyFont="1" applyBorder="1"/>
    <xf numFmtId="0" fontId="11" fillId="4" borderId="1" xfId="0" applyFont="1" applyFill="1" applyBorder="1" applyAlignment="1">
      <alignment horizontal="center" wrapText="1"/>
    </xf>
    <xf numFmtId="0" fontId="11" fillId="4" borderId="4" xfId="0" applyFont="1" applyFill="1" applyBorder="1" applyAlignment="1">
      <alignment horizontal="center"/>
    </xf>
    <xf numFmtId="0" fontId="11" fillId="4" borderId="4" xfId="0" applyFont="1" applyFill="1" applyBorder="1" applyAlignment="1">
      <alignment horizontal="center" wrapText="1"/>
    </xf>
    <xf numFmtId="0" fontId="9" fillId="3" borderId="15" xfId="0" applyFont="1" applyFill="1" applyBorder="1" applyAlignment="1">
      <alignment horizontal="center" vertical="center"/>
    </xf>
    <xf numFmtId="164" fontId="9" fillId="0" borderId="19"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11" xfId="0" applyNumberFormat="1" applyFont="1" applyBorder="1" applyAlignment="1">
      <alignment horizontal="center" vertical="center"/>
    </xf>
    <xf numFmtId="164" fontId="9" fillId="0" borderId="18" xfId="0" applyNumberFormat="1" applyFont="1" applyBorder="1" applyAlignment="1">
      <alignment horizontal="center" vertical="center"/>
    </xf>
    <xf numFmtId="0" fontId="0" fillId="0" borderId="0" xfId="0" applyAlignment="1">
      <alignment vertical="center"/>
    </xf>
    <xf numFmtId="0" fontId="10" fillId="0" borderId="1" xfId="0" applyFont="1" applyBorder="1" applyAlignment="1">
      <alignment vertical="center"/>
    </xf>
    <xf numFmtId="0" fontId="10" fillId="0" borderId="20" xfId="0" applyFont="1" applyBorder="1" applyAlignment="1">
      <alignment vertical="center"/>
    </xf>
    <xf numFmtId="0" fontId="9" fillId="0" borderId="11" xfId="0" applyFont="1" applyBorder="1" applyAlignment="1">
      <alignment horizontal="center" vertical="center"/>
    </xf>
    <xf numFmtId="0" fontId="0" fillId="0" borderId="0" xfId="0" applyAlignment="1">
      <alignment horizontal="center" vertical="center"/>
    </xf>
    <xf numFmtId="0" fontId="4" fillId="2" borderId="9" xfId="0" applyFont="1" applyFill="1" applyBorder="1"/>
    <xf numFmtId="0" fontId="0" fillId="0" borderId="0" xfId="0" applyAlignment="1">
      <alignment horizontal="center"/>
    </xf>
    <xf numFmtId="0" fontId="4" fillId="2" borderId="8" xfId="0" applyFont="1" applyFill="1" applyBorder="1" applyAlignment="1">
      <alignment horizontal="center"/>
    </xf>
    <xf numFmtId="0" fontId="9" fillId="0" borderId="17" xfId="0" applyFont="1" applyBorder="1" applyAlignment="1">
      <alignment vertical="center"/>
    </xf>
    <xf numFmtId="0" fontId="10" fillId="0" borderId="22" xfId="0" applyFont="1" applyBorder="1" applyAlignment="1">
      <alignment vertical="center"/>
    </xf>
    <xf numFmtId="0" fontId="10" fillId="0" borderId="23" xfId="0" applyFont="1" applyBorder="1"/>
    <xf numFmtId="0" fontId="13" fillId="4" borderId="1" xfId="0" applyFont="1" applyFill="1" applyBorder="1" applyAlignment="1">
      <alignment vertical="center"/>
    </xf>
    <xf numFmtId="0" fontId="9" fillId="0" borderId="0" xfId="0" applyFont="1"/>
    <xf numFmtId="164" fontId="8" fillId="2" borderId="8" xfId="0" applyNumberFormat="1" applyFont="1" applyFill="1" applyBorder="1"/>
    <xf numFmtId="164" fontId="8" fillId="0" borderId="0" xfId="0" applyNumberFormat="1" applyFont="1"/>
    <xf numFmtId="0" fontId="14" fillId="0" borderId="0" xfId="0" applyFont="1"/>
    <xf numFmtId="0" fontId="15" fillId="6" borderId="11" xfId="0" applyFont="1" applyFill="1" applyBorder="1" applyAlignment="1">
      <alignment horizontal="left" vertical="center"/>
    </xf>
    <xf numFmtId="164" fontId="4" fillId="2" borderId="5" xfId="0" applyNumberFormat="1" applyFont="1" applyFill="1" applyBorder="1" applyAlignment="1">
      <alignment vertical="center"/>
    </xf>
    <xf numFmtId="164" fontId="4" fillId="2" borderId="6" xfId="0" applyNumberFormat="1" applyFont="1" applyFill="1" applyBorder="1" applyAlignment="1">
      <alignment vertical="center"/>
    </xf>
    <xf numFmtId="164" fontId="4" fillId="2" borderId="31" xfId="0" applyNumberFormat="1" applyFont="1" applyFill="1" applyBorder="1" applyAlignment="1">
      <alignment vertical="center"/>
    </xf>
    <xf numFmtId="0" fontId="4" fillId="2" borderId="5" xfId="0" applyFont="1" applyFill="1" applyBorder="1" applyAlignment="1">
      <alignment vertical="center"/>
    </xf>
    <xf numFmtId="164" fontId="8" fillId="2" borderId="6" xfId="0" applyNumberFormat="1" applyFont="1" applyFill="1" applyBorder="1" applyAlignment="1">
      <alignment vertical="center"/>
    </xf>
    <xf numFmtId="164" fontId="8" fillId="2" borderId="31" xfId="0" applyNumberFormat="1" applyFont="1" applyFill="1" applyBorder="1" applyAlignment="1">
      <alignment vertical="center"/>
    </xf>
    <xf numFmtId="0" fontId="5" fillId="2" borderId="7" xfId="0" applyFont="1" applyFill="1" applyBorder="1" applyAlignment="1">
      <alignment vertical="center"/>
    </xf>
    <xf numFmtId="0" fontId="0" fillId="2" borderId="8" xfId="0" applyFill="1" applyBorder="1"/>
    <xf numFmtId="0" fontId="0" fillId="2" borderId="8" xfId="0" applyFill="1" applyBorder="1" applyAlignment="1">
      <alignment horizontal="center" vertical="center"/>
    </xf>
    <xf numFmtId="0" fontId="10" fillId="2" borderId="8" xfId="0" applyFont="1" applyFill="1" applyBorder="1"/>
    <xf numFmtId="0" fontId="4" fillId="2" borderId="8" xfId="0" applyFont="1" applyFill="1" applyBorder="1" applyAlignment="1">
      <alignment vertical="center"/>
    </xf>
    <xf numFmtId="164" fontId="4" fillId="2" borderId="9" xfId="0" applyNumberFormat="1" applyFont="1" applyFill="1" applyBorder="1" applyAlignment="1">
      <alignment horizontal="center" vertical="center"/>
    </xf>
    <xf numFmtId="0" fontId="11" fillId="4" borderId="5" xfId="0" applyFont="1" applyFill="1" applyBorder="1" applyAlignment="1">
      <alignment horizontal="left"/>
    </xf>
    <xf numFmtId="0" fontId="11" fillId="4" borderId="0" xfId="0" applyFont="1" applyFill="1" applyAlignment="1">
      <alignment horizontal="center" wrapText="1"/>
    </xf>
    <xf numFmtId="0" fontId="11" fillId="4" borderId="6" xfId="0" applyFont="1" applyFill="1" applyBorder="1" applyAlignment="1">
      <alignment horizontal="center" wrapText="1"/>
    </xf>
    <xf numFmtId="0" fontId="11" fillId="4" borderId="6" xfId="0" applyFont="1" applyFill="1" applyBorder="1" applyAlignment="1">
      <alignment horizontal="center"/>
    </xf>
    <xf numFmtId="0" fontId="11" fillId="4" borderId="31" xfId="0" applyFont="1" applyFill="1" applyBorder="1" applyAlignment="1">
      <alignment horizontal="center" wrapText="1"/>
    </xf>
    <xf numFmtId="0" fontId="12" fillId="4" borderId="14" xfId="0" applyFont="1" applyFill="1" applyBorder="1" applyAlignment="1">
      <alignment vertical="center"/>
    </xf>
    <xf numFmtId="0" fontId="12" fillId="4" borderId="12" xfId="0" applyFont="1" applyFill="1" applyBorder="1" applyAlignment="1">
      <alignment vertical="center"/>
    </xf>
    <xf numFmtId="0" fontId="12" fillId="4" borderId="13" xfId="0" applyFont="1" applyFill="1" applyBorder="1" applyAlignment="1">
      <alignment vertical="center"/>
    </xf>
    <xf numFmtId="164" fontId="9" fillId="0" borderId="14" xfId="0" applyNumberFormat="1" applyFont="1" applyBorder="1" applyAlignment="1">
      <alignment horizontal="center" vertical="center"/>
    </xf>
    <xf numFmtId="164" fontId="9" fillId="0" borderId="26" xfId="0" applyNumberFormat="1" applyFont="1" applyBorder="1" applyAlignment="1">
      <alignment horizontal="center" vertical="center"/>
    </xf>
    <xf numFmtId="164" fontId="9" fillId="0" borderId="27" xfId="0" applyNumberFormat="1" applyFont="1" applyBorder="1" applyAlignment="1">
      <alignment horizontal="center" vertical="center"/>
    </xf>
    <xf numFmtId="0" fontId="9" fillId="0" borderId="11" xfId="0" applyFont="1" applyBorder="1" applyAlignment="1">
      <alignment horizontal="center"/>
    </xf>
    <xf numFmtId="0" fontId="8" fillId="0" borderId="11" xfId="0" applyFont="1" applyBorder="1" applyAlignment="1">
      <alignment horizontal="center"/>
    </xf>
    <xf numFmtId="44" fontId="9" fillId="0" borderId="11" xfId="0" applyNumberFormat="1" applyFont="1" applyBorder="1"/>
    <xf numFmtId="44" fontId="8" fillId="5" borderId="11" xfId="0" applyNumberFormat="1" applyFont="1" applyFill="1" applyBorder="1"/>
    <xf numFmtId="0" fontId="9" fillId="0" borderId="11" xfId="0" applyFont="1" applyBorder="1" applyAlignment="1">
      <alignment vertical="center"/>
    </xf>
    <xf numFmtId="0" fontId="9" fillId="3" borderId="29" xfId="0" applyFont="1" applyFill="1" applyBorder="1" applyAlignment="1">
      <alignment horizontal="center" vertical="center"/>
    </xf>
    <xf numFmtId="164" fontId="9" fillId="0" borderId="35" xfId="0" applyNumberFormat="1" applyFont="1" applyBorder="1" applyAlignment="1">
      <alignment horizontal="center" vertical="center"/>
    </xf>
    <xf numFmtId="164" fontId="9" fillId="0" borderId="36" xfId="0" applyNumberFormat="1" applyFont="1" applyBorder="1" applyAlignment="1">
      <alignment horizontal="center" vertical="center"/>
    </xf>
    <xf numFmtId="164" fontId="8" fillId="2" borderId="37" xfId="0" applyNumberFormat="1" applyFont="1" applyFill="1" applyBorder="1" applyAlignment="1">
      <alignment vertical="center"/>
    </xf>
    <xf numFmtId="164" fontId="9" fillId="0" borderId="30" xfId="0" applyNumberFormat="1" applyFont="1" applyBorder="1" applyAlignment="1">
      <alignment horizontal="center" vertical="center"/>
    </xf>
    <xf numFmtId="164" fontId="9" fillId="0" borderId="38" xfId="0" applyNumberFormat="1" applyFont="1" applyBorder="1" applyAlignment="1">
      <alignment horizontal="center" vertical="center"/>
    </xf>
    <xf numFmtId="164" fontId="9" fillId="0" borderId="39" xfId="0" applyNumberFormat="1" applyFont="1" applyBorder="1" applyAlignment="1">
      <alignment horizontal="center" vertical="center"/>
    </xf>
    <xf numFmtId="0" fontId="10" fillId="0" borderId="0" xfId="0" applyFont="1" applyAlignment="1">
      <alignment horizontal="left"/>
    </xf>
    <xf numFmtId="0" fontId="13" fillId="4" borderId="40" xfId="0" applyFont="1" applyFill="1" applyBorder="1" applyAlignment="1">
      <alignment horizontal="center" vertical="center" wrapText="1"/>
    </xf>
    <xf numFmtId="164" fontId="10" fillId="0" borderId="37" xfId="0" applyNumberFormat="1" applyFont="1" applyBorder="1" applyAlignment="1">
      <alignment vertical="center"/>
    </xf>
    <xf numFmtId="164" fontId="10" fillId="0" borderId="26" xfId="0" applyNumberFormat="1" applyFont="1" applyBorder="1" applyAlignment="1">
      <alignment vertical="center"/>
    </xf>
    <xf numFmtId="164" fontId="10" fillId="0" borderId="27" xfId="0" applyNumberFormat="1" applyFont="1" applyBorder="1" applyAlignment="1">
      <alignment vertical="center"/>
    </xf>
    <xf numFmtId="0" fontId="10" fillId="0" borderId="17" xfId="0" applyFont="1" applyBorder="1" applyAlignment="1">
      <alignment vertical="center"/>
    </xf>
    <xf numFmtId="10" fontId="10" fillId="3" borderId="11" xfId="2" applyNumberFormat="1" applyFont="1" applyFill="1" applyBorder="1" applyAlignment="1">
      <alignment horizontal="center" vertical="center"/>
    </xf>
    <xf numFmtId="0" fontId="10" fillId="0" borderId="11" xfId="0" applyFont="1" applyBorder="1" applyAlignment="1">
      <alignment vertical="center"/>
    </xf>
    <xf numFmtId="10" fontId="10" fillId="3" borderId="18" xfId="2" applyNumberFormat="1" applyFont="1" applyFill="1" applyBorder="1" applyAlignment="1">
      <alignment horizontal="center" vertical="center"/>
    </xf>
    <xf numFmtId="0" fontId="10" fillId="0" borderId="41" xfId="0" applyFont="1" applyBorder="1" applyAlignment="1">
      <alignment vertical="center"/>
    </xf>
    <xf numFmtId="10" fontId="10" fillId="3" borderId="42" xfId="2" applyNumberFormat="1" applyFont="1" applyFill="1" applyBorder="1" applyAlignment="1">
      <alignment horizontal="center" vertical="center"/>
    </xf>
    <xf numFmtId="0" fontId="10" fillId="0" borderId="6" xfId="0" applyFont="1" applyBorder="1"/>
    <xf numFmtId="0" fontId="10" fillId="0" borderId="42" xfId="0" applyFont="1" applyBorder="1" applyAlignment="1">
      <alignment vertical="center"/>
    </xf>
    <xf numFmtId="10" fontId="10" fillId="3" borderId="43" xfId="2" applyNumberFormat="1" applyFont="1" applyFill="1" applyBorder="1" applyAlignment="1">
      <alignment horizontal="center" vertical="center"/>
    </xf>
    <xf numFmtId="10" fontId="9" fillId="0" borderId="28" xfId="0" applyNumberFormat="1" applyFont="1" applyBorder="1" applyAlignment="1">
      <alignment horizontal="center" vertical="center"/>
    </xf>
    <xf numFmtId="10" fontId="9" fillId="0" borderId="20" xfId="0" applyNumberFormat="1" applyFont="1" applyBorder="1" applyAlignment="1">
      <alignment horizontal="center" vertical="center"/>
    </xf>
    <xf numFmtId="164" fontId="8" fillId="2" borderId="5" xfId="0" applyNumberFormat="1" applyFont="1" applyFill="1" applyBorder="1" applyAlignment="1">
      <alignment vertical="center"/>
    </xf>
    <xf numFmtId="2" fontId="9" fillId="0" borderId="14" xfId="0" applyNumberFormat="1" applyFont="1" applyBorder="1" applyAlignment="1">
      <alignment horizontal="center" vertical="center"/>
    </xf>
    <xf numFmtId="0" fontId="18" fillId="0" borderId="0" xfId="0" applyFont="1"/>
    <xf numFmtId="0" fontId="4" fillId="0" borderId="9" xfId="0" applyFont="1" applyBorder="1"/>
    <xf numFmtId="0" fontId="4" fillId="0" borderId="40" xfId="0" applyFont="1" applyBorder="1"/>
    <xf numFmtId="0" fontId="4" fillId="0" borderId="27" xfId="0" applyFont="1" applyBorder="1" applyAlignment="1">
      <alignment vertical="top"/>
    </xf>
    <xf numFmtId="0" fontId="4" fillId="0" borderId="37" xfId="0" applyFont="1" applyBorder="1" applyAlignment="1">
      <alignment vertical="top"/>
    </xf>
    <xf numFmtId="0" fontId="4" fillId="0" borderId="26" xfId="0" applyFont="1" applyBorder="1" applyAlignment="1">
      <alignment vertical="top"/>
    </xf>
    <xf numFmtId="0" fontId="10" fillId="0" borderId="25" xfId="0" applyFont="1" applyBorder="1" applyAlignment="1">
      <alignment vertical="top" wrapText="1"/>
    </xf>
    <xf numFmtId="0" fontId="10" fillId="0" borderId="24" xfId="0" applyFont="1" applyBorder="1" applyAlignment="1">
      <alignment vertical="top" wrapText="1"/>
    </xf>
    <xf numFmtId="0" fontId="10" fillId="8" borderId="0" xfId="0" applyFont="1" applyFill="1" applyAlignment="1">
      <alignment horizontal="left"/>
    </xf>
    <xf numFmtId="0" fontId="10" fillId="8" borderId="0" xfId="0" applyFont="1" applyFill="1"/>
    <xf numFmtId="0" fontId="4" fillId="0" borderId="44" xfId="0" applyFont="1" applyBorder="1" applyAlignment="1">
      <alignment vertical="top"/>
    </xf>
    <xf numFmtId="0" fontId="10" fillId="0" borderId="32" xfId="0" applyFont="1" applyBorder="1" applyAlignment="1">
      <alignment vertical="top" wrapText="1"/>
    </xf>
    <xf numFmtId="0" fontId="12" fillId="4" borderId="12" xfId="0" applyFont="1" applyFill="1" applyBorder="1" applyAlignment="1">
      <alignment horizontal="center" vertical="center"/>
    </xf>
    <xf numFmtId="0" fontId="11" fillId="4" borderId="3" xfId="0" applyFont="1" applyFill="1" applyBorder="1" applyAlignment="1">
      <alignment horizontal="left"/>
    </xf>
    <xf numFmtId="0" fontId="11" fillId="4" borderId="0" xfId="0" applyFont="1" applyFill="1" applyAlignment="1">
      <alignment horizontal="center"/>
    </xf>
    <xf numFmtId="0" fontId="11" fillId="4" borderId="32" xfId="0" applyFont="1" applyFill="1" applyBorder="1" applyAlignment="1">
      <alignment horizontal="center" wrapText="1"/>
    </xf>
    <xf numFmtId="0" fontId="11" fillId="4" borderId="7" xfId="0" applyFont="1" applyFill="1" applyBorder="1" applyAlignment="1">
      <alignment horizontal="center" wrapText="1"/>
    </xf>
    <xf numFmtId="0" fontId="11" fillId="4" borderId="9" xfId="0" applyFont="1" applyFill="1" applyBorder="1" applyAlignment="1">
      <alignment horizontal="center"/>
    </xf>
    <xf numFmtId="0" fontId="11" fillId="4" borderId="8" xfId="0" applyFont="1" applyFill="1" applyBorder="1" applyAlignment="1">
      <alignment horizontal="center"/>
    </xf>
    <xf numFmtId="0" fontId="11" fillId="4" borderId="40" xfId="0" applyFont="1" applyFill="1" applyBorder="1" applyAlignment="1">
      <alignment horizontal="center" wrapText="1"/>
    </xf>
    <xf numFmtId="0" fontId="9" fillId="0" borderId="11" xfId="0" applyFont="1" applyBorder="1"/>
    <xf numFmtId="0" fontId="9" fillId="3" borderId="45" xfId="0" applyFont="1" applyFill="1" applyBorder="1" applyAlignment="1">
      <alignment horizontal="center" vertical="center"/>
    </xf>
    <xf numFmtId="164" fontId="9" fillId="0" borderId="46" xfId="0" applyNumberFormat="1" applyFont="1" applyBorder="1" applyAlignment="1">
      <alignment horizontal="center" vertical="center"/>
    </xf>
    <xf numFmtId="164" fontId="4" fillId="2" borderId="7" xfId="0" applyNumberFormat="1" applyFont="1" applyFill="1" applyBorder="1" applyAlignment="1">
      <alignment vertical="center"/>
    </xf>
    <xf numFmtId="164" fontId="4" fillId="2" borderId="8" xfId="0" applyNumberFormat="1" applyFont="1" applyFill="1" applyBorder="1" applyAlignment="1">
      <alignment vertical="center"/>
    </xf>
    <xf numFmtId="164" fontId="8" fillId="2" borderId="40" xfId="0" applyNumberFormat="1" applyFont="1" applyFill="1" applyBorder="1" applyAlignment="1">
      <alignment vertical="center"/>
    </xf>
    <xf numFmtId="164" fontId="9" fillId="0" borderId="47" xfId="0" applyNumberFormat="1" applyFont="1" applyBorder="1" applyAlignment="1">
      <alignment horizontal="center" vertical="center"/>
    </xf>
    <xf numFmtId="164" fontId="8" fillId="2" borderId="48" xfId="0" applyNumberFormat="1" applyFont="1" applyFill="1" applyBorder="1" applyAlignment="1">
      <alignment vertical="center"/>
    </xf>
    <xf numFmtId="0" fontId="8" fillId="5" borderId="0" xfId="0" applyFont="1" applyFill="1" applyAlignment="1">
      <alignment vertical="center"/>
    </xf>
    <xf numFmtId="0" fontId="11" fillId="4" borderId="30" xfId="0" applyFont="1" applyFill="1" applyBorder="1" applyAlignment="1">
      <alignment horizontal="center" wrapText="1"/>
    </xf>
    <xf numFmtId="164" fontId="9" fillId="3" borderId="28" xfId="0" applyNumberFormat="1" applyFont="1" applyFill="1" applyBorder="1" applyAlignment="1">
      <alignment horizontal="center" vertical="center"/>
    </xf>
    <xf numFmtId="0" fontId="4" fillId="0" borderId="48" xfId="0" applyFont="1" applyBorder="1" applyAlignment="1">
      <alignment vertical="top" wrapText="1"/>
    </xf>
    <xf numFmtId="0" fontId="10" fillId="0" borderId="26" xfId="0" applyFont="1" applyBorder="1" applyAlignment="1">
      <alignment wrapText="1"/>
    </xf>
    <xf numFmtId="0" fontId="10" fillId="0" borderId="27" xfId="0" applyFont="1" applyBorder="1" applyAlignment="1">
      <alignment wrapText="1"/>
    </xf>
    <xf numFmtId="0" fontId="10" fillId="0" borderId="48" xfId="0" applyFont="1" applyBorder="1" applyAlignment="1">
      <alignment wrapText="1"/>
    </xf>
    <xf numFmtId="44" fontId="9" fillId="0" borderId="11" xfId="0" applyNumberFormat="1" applyFont="1" applyBorder="1" applyAlignment="1">
      <alignment horizontal="center" vertical="center"/>
    </xf>
    <xf numFmtId="44" fontId="9" fillId="0" borderId="30" xfId="0" applyNumberFormat="1" applyFont="1" applyBorder="1" applyAlignment="1">
      <alignment horizontal="center" vertical="center"/>
    </xf>
    <xf numFmtId="0" fontId="4" fillId="0" borderId="27" xfId="0" applyFont="1" applyBorder="1" applyAlignment="1">
      <alignment vertical="top" wrapText="1"/>
    </xf>
    <xf numFmtId="1" fontId="17" fillId="0" borderId="11" xfId="4" applyNumberFormat="1" applyFont="1" applyBorder="1" applyAlignment="1">
      <alignment horizontal="center"/>
    </xf>
    <xf numFmtId="17" fontId="9" fillId="0" borderId="11" xfId="0" applyNumberFormat="1" applyFont="1" applyBorder="1" applyAlignment="1">
      <alignment horizontal="center"/>
    </xf>
    <xf numFmtId="20" fontId="9" fillId="0" borderId="11" xfId="0" applyNumberFormat="1" applyFont="1" applyBorder="1" applyAlignment="1">
      <alignment horizontal="center" vertical="center"/>
    </xf>
    <xf numFmtId="0" fontId="11" fillId="0" borderId="0" xfId="0" applyFont="1" applyAlignment="1">
      <alignment horizontal="center" wrapText="1"/>
    </xf>
    <xf numFmtId="164" fontId="9" fillId="0" borderId="0" xfId="0" applyNumberFormat="1" applyFont="1" applyAlignment="1">
      <alignment horizontal="center" vertical="center"/>
    </xf>
    <xf numFmtId="164" fontId="8" fillId="0" borderId="0" xfId="0" applyNumberFormat="1" applyFont="1" applyAlignment="1">
      <alignment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9" xfId="0" applyFont="1" applyFill="1" applyBorder="1" applyAlignment="1">
      <alignment horizontal="center" vertical="center"/>
    </xf>
    <xf numFmtId="164" fontId="10" fillId="0" borderId="22" xfId="0" applyNumberFormat="1" applyFont="1" applyBorder="1" applyAlignment="1">
      <alignment vertical="center"/>
    </xf>
    <xf numFmtId="164" fontId="10" fillId="0" borderId="23" xfId="0" applyNumberFormat="1" applyFont="1" applyBorder="1" applyAlignment="1">
      <alignment vertical="center"/>
    </xf>
    <xf numFmtId="164" fontId="10" fillId="3"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3"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33" xfId="0" applyNumberFormat="1" applyFont="1" applyFill="1" applyBorder="1" applyAlignment="1">
      <alignment horizontal="center" vertical="center"/>
    </xf>
    <xf numFmtId="164" fontId="10" fillId="3" borderId="34" xfId="0" applyNumberFormat="1" applyFont="1" applyFill="1" applyBorder="1" applyAlignment="1">
      <alignment horizontal="center" vertical="center"/>
    </xf>
    <xf numFmtId="164" fontId="0" fillId="3" borderId="28" xfId="0" applyNumberFormat="1" applyFill="1" applyBorder="1" applyAlignment="1">
      <alignment vertical="center"/>
    </xf>
    <xf numFmtId="164" fontId="0" fillId="3" borderId="25" xfId="0" applyNumberFormat="1" applyFill="1" applyBorder="1" applyAlignment="1">
      <alignment vertical="center"/>
    </xf>
    <xf numFmtId="164" fontId="0" fillId="3" borderId="20" xfId="0" applyNumberFormat="1" applyFill="1" applyBorder="1" applyAlignment="1">
      <alignment vertical="center"/>
    </xf>
    <xf numFmtId="164" fontId="0" fillId="3" borderId="21" xfId="0" applyNumberFormat="1" applyFill="1" applyBorder="1" applyAlignment="1">
      <alignment vertical="center"/>
    </xf>
    <xf numFmtId="164" fontId="10" fillId="3" borderId="28" xfId="0" applyNumberFormat="1" applyFont="1" applyFill="1" applyBorder="1" applyAlignment="1">
      <alignment vertical="center"/>
    </xf>
    <xf numFmtId="164" fontId="10" fillId="3" borderId="35" xfId="0" applyNumberFormat="1" applyFont="1" applyFill="1" applyBorder="1" applyAlignment="1">
      <alignment vertical="center"/>
    </xf>
    <xf numFmtId="164" fontId="10" fillId="3" borderId="20" xfId="0" applyNumberFormat="1" applyFont="1" applyFill="1" applyBorder="1" applyAlignment="1">
      <alignment vertical="center"/>
    </xf>
    <xf numFmtId="164" fontId="10" fillId="3" borderId="21" xfId="0" applyNumberFormat="1" applyFont="1" applyFill="1" applyBorder="1" applyAlignment="1">
      <alignment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164" fontId="10" fillId="0" borderId="24" xfId="0" applyNumberFormat="1" applyFont="1" applyBorder="1" applyAlignment="1">
      <alignment vertical="center"/>
    </xf>
    <xf numFmtId="0" fontId="8" fillId="7" borderId="7" xfId="0" applyFont="1" applyFill="1" applyBorder="1" applyAlignment="1">
      <alignment horizontal="center" wrapText="1"/>
    </xf>
    <xf numFmtId="0" fontId="8" fillId="7" borderId="8" xfId="0" applyFont="1" applyFill="1" applyBorder="1" applyAlignment="1">
      <alignment horizontal="center" wrapText="1"/>
    </xf>
    <xf numFmtId="0" fontId="8" fillId="7" borderId="9" xfId="0" applyFont="1" applyFill="1" applyBorder="1" applyAlignment="1">
      <alignment horizontal="center" wrapText="1"/>
    </xf>
    <xf numFmtId="0" fontId="4" fillId="3" borderId="14"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4" fontId="0" fillId="0" borderId="22" xfId="0" applyNumberFormat="1" applyBorder="1" applyAlignment="1">
      <alignment vertical="center"/>
    </xf>
    <xf numFmtId="164" fontId="0" fillId="0" borderId="24" xfId="0" applyNumberFormat="1" applyBorder="1" applyAlignment="1">
      <alignment vertical="center"/>
    </xf>
    <xf numFmtId="0" fontId="10" fillId="0" borderId="15" xfId="0" applyFont="1" applyBorder="1" applyAlignment="1">
      <alignment horizontal="left" vertical="top" wrapText="1"/>
    </xf>
    <xf numFmtId="0" fontId="0" fillId="0" borderId="16" xfId="0" applyBorder="1" applyAlignment="1">
      <alignment horizontal="left" vertical="top" wrapText="1"/>
    </xf>
    <xf numFmtId="0" fontId="10" fillId="0" borderId="41" xfId="0" applyFont="1" applyBorder="1" applyAlignment="1">
      <alignment horizontal="left" vertical="top" wrapText="1"/>
    </xf>
    <xf numFmtId="0" fontId="0" fillId="0" borderId="43" xfId="0" applyBorder="1" applyAlignment="1">
      <alignment horizontal="left" vertical="top" wrapText="1"/>
    </xf>
  </cellXfs>
  <cellStyles count="5">
    <cellStyle name="Procent" xfId="2" builtinId="5"/>
    <cellStyle name="Standaard" xfId="0" builtinId="0"/>
    <cellStyle name="Standaard 2" xfId="1" xr:uid="{00000000-0005-0000-0000-000001000000}"/>
    <cellStyle name="Standaard 3" xfId="3" xr:uid="{03715DF7-9707-476A-B471-6B7720C3989C}"/>
    <cellStyle name="Standaard 4" xfId="4" xr:uid="{443F0CFC-69AD-48BF-BA11-92CE7B592D5A}"/>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3</xdr:row>
      <xdr:rowOff>152400</xdr:rowOff>
    </xdr:from>
    <xdr:to>
      <xdr:col>24</xdr:col>
      <xdr:colOff>702712</xdr:colOff>
      <xdr:row>6</xdr:row>
      <xdr:rowOff>97155</xdr:rowOff>
    </xdr:to>
    <xdr:pic>
      <xdr:nvPicPr>
        <xdr:cNvPr id="3" name="Afbeelding 2">
          <a:extLst>
            <a:ext uri="{FF2B5EF4-FFF2-40B4-BE49-F238E27FC236}">
              <a16:creationId xmlns:a16="http://schemas.microsoft.com/office/drawing/2014/main" id="{8AFD4C9E-13CC-5E34-A370-4A3A18BE03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30925" y="704850"/>
          <a:ext cx="3179212" cy="744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249093</xdr:colOff>
      <xdr:row>6</xdr:row>
      <xdr:rowOff>986186</xdr:rowOff>
    </xdr:from>
    <xdr:to>
      <xdr:col>0</xdr:col>
      <xdr:colOff>853401</xdr:colOff>
      <xdr:row>6</xdr:row>
      <xdr:rowOff>1143723</xdr:rowOff>
    </xdr:to>
    <xdr:pic>
      <xdr:nvPicPr>
        <xdr:cNvPr id="2" name="Afbeelding 1">
          <a:extLst>
            <a:ext uri="{FF2B5EF4-FFF2-40B4-BE49-F238E27FC236}">
              <a16:creationId xmlns:a16="http://schemas.microsoft.com/office/drawing/2014/main" id="{B90F9520-E1FF-45A7-8F05-A94180DFF67F}"/>
            </a:ext>
          </a:extLst>
        </xdr:cNvPr>
        <xdr:cNvPicPr>
          <a:picLocks noChangeAspect="1"/>
        </xdr:cNvPicPr>
      </xdr:nvPicPr>
      <xdr:blipFill rotWithShape="1">
        <a:blip xmlns:r="http://schemas.openxmlformats.org/officeDocument/2006/relationships" r:embed="rId1"/>
        <a:srcRect l="65980" t="56077" r="30721" b="42277"/>
        <a:stretch/>
      </xdr:blipFill>
      <xdr:spPr>
        <a:xfrm>
          <a:off x="249093" y="2042595"/>
          <a:ext cx="604308" cy="15753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8"/>
  <sheetViews>
    <sheetView tabSelected="1" zoomScaleNormal="100" workbookViewId="0">
      <pane ySplit="14" topLeftCell="A15" activePane="bottomLeft" state="frozen"/>
      <selection pane="bottomLeft"/>
    </sheetView>
  </sheetViews>
  <sheetFormatPr defaultRowHeight="12.75" x14ac:dyDescent="0.2"/>
  <cols>
    <col min="1" max="1" width="26.140625" customWidth="1"/>
    <col min="2" max="2" width="22.28515625" bestFit="1" customWidth="1"/>
    <col min="3" max="3" width="11.140625" style="30" customWidth="1"/>
    <col min="4" max="4" width="9.5703125" bestFit="1" customWidth="1"/>
    <col min="5" max="5" width="16" customWidth="1"/>
    <col min="6" max="6" width="15.5703125" customWidth="1"/>
    <col min="7" max="7" width="9.5703125" customWidth="1"/>
    <col min="8" max="8" width="15.140625" customWidth="1"/>
    <col min="9" max="9" width="9.42578125" customWidth="1"/>
    <col min="10" max="10" width="12.5703125" customWidth="1"/>
    <col min="11" max="11" width="11.140625" customWidth="1"/>
    <col min="12" max="12" width="12.7109375" bestFit="1" customWidth="1"/>
    <col min="13" max="13" width="12.7109375" customWidth="1"/>
    <col min="14" max="14" width="11.140625" customWidth="1"/>
    <col min="15" max="16" width="12.7109375" bestFit="1" customWidth="1"/>
    <col min="17" max="17" width="11.85546875" customWidth="1"/>
    <col min="18" max="19" width="12.7109375" bestFit="1" customWidth="1"/>
    <col min="20" max="20" width="11.85546875" customWidth="1"/>
    <col min="21" max="22" width="12.7109375" bestFit="1" customWidth="1"/>
    <col min="23" max="23" width="11.85546875" customWidth="1"/>
    <col min="24" max="24" width="12.7109375" style="36" bestFit="1" customWidth="1"/>
    <col min="25" max="25" width="14.42578125" style="36" bestFit="1" customWidth="1"/>
    <col min="26" max="28" width="12.7109375" style="36" customWidth="1"/>
    <col min="29" max="29" width="18" style="36" customWidth="1"/>
    <col min="30" max="30" width="13.7109375" style="36" customWidth="1"/>
    <col min="31" max="31" width="14.7109375" customWidth="1"/>
    <col min="32" max="36" width="9.140625" style="36" customWidth="1"/>
    <col min="37" max="37" width="9.5703125" style="36" customWidth="1"/>
    <col min="38" max="38" width="19" style="36" customWidth="1"/>
    <col min="39" max="39" width="10.85546875" style="36" customWidth="1"/>
    <col min="40" max="46" width="12.28515625" style="36" customWidth="1"/>
    <col min="47" max="47" width="13.42578125" style="36" customWidth="1"/>
    <col min="48" max="48" width="11.7109375" bestFit="1" customWidth="1"/>
  </cols>
  <sheetData>
    <row r="1" spans="1:47" ht="18" x14ac:dyDescent="0.25">
      <c r="A1" s="1" t="s">
        <v>92</v>
      </c>
      <c r="B1" s="1"/>
      <c r="C1" s="102" t="s">
        <v>0</v>
      </c>
      <c r="D1" s="103"/>
      <c r="E1" s="103"/>
      <c r="F1" s="103"/>
      <c r="G1" s="3"/>
      <c r="H1" s="3"/>
      <c r="I1" s="2"/>
      <c r="J1" s="2"/>
    </row>
    <row r="2" spans="1:47" x14ac:dyDescent="0.2">
      <c r="A2" s="4" t="s">
        <v>1</v>
      </c>
      <c r="F2" s="3"/>
    </row>
    <row r="3" spans="1:47" x14ac:dyDescent="0.2">
      <c r="A3" s="4"/>
      <c r="B3" s="3"/>
      <c r="F3" s="3"/>
      <c r="L3" s="6"/>
      <c r="M3" s="3" t="s">
        <v>2</v>
      </c>
    </row>
    <row r="4" spans="1:47" ht="13.5" thickBot="1" x14ac:dyDescent="0.25"/>
    <row r="5" spans="1:47" ht="36.75" customHeight="1" thickBot="1" x14ac:dyDescent="0.25">
      <c r="A5" s="35" t="s">
        <v>3</v>
      </c>
      <c r="B5" s="13"/>
      <c r="C5" s="141" t="s">
        <v>4</v>
      </c>
      <c r="D5" s="142"/>
      <c r="F5" s="159" t="s">
        <v>82</v>
      </c>
      <c r="G5" s="160"/>
      <c r="H5" s="77" t="s">
        <v>5</v>
      </c>
      <c r="J5" s="159" t="s">
        <v>78</v>
      </c>
      <c r="K5" s="160"/>
      <c r="M5" s="138" t="s">
        <v>6</v>
      </c>
      <c r="N5" s="139"/>
      <c r="O5" s="139"/>
      <c r="P5" s="139"/>
      <c r="Q5" s="140"/>
      <c r="T5" s="36"/>
      <c r="U5" s="36"/>
      <c r="V5" s="36"/>
      <c r="W5" s="36"/>
      <c r="AE5" s="36"/>
      <c r="AM5"/>
      <c r="AN5"/>
      <c r="AO5"/>
      <c r="AP5"/>
      <c r="AQ5"/>
      <c r="AR5"/>
      <c r="AS5"/>
      <c r="AT5"/>
      <c r="AU5"/>
    </row>
    <row r="6" spans="1:47" x14ac:dyDescent="0.2">
      <c r="A6" s="25" t="s">
        <v>7</v>
      </c>
      <c r="B6" s="15"/>
      <c r="C6" s="151">
        <v>0</v>
      </c>
      <c r="D6" s="152"/>
      <c r="E6" s="24"/>
      <c r="F6" s="155">
        <v>0</v>
      </c>
      <c r="G6" s="156"/>
      <c r="H6" s="79">
        <v>250</v>
      </c>
      <c r="I6" s="24"/>
      <c r="J6" s="145">
        <v>0</v>
      </c>
      <c r="K6" s="146"/>
      <c r="M6" s="81" t="s">
        <v>8</v>
      </c>
      <c r="N6" s="82">
        <v>0</v>
      </c>
      <c r="O6" s="3"/>
      <c r="P6" s="83" t="s">
        <v>9</v>
      </c>
      <c r="Q6" s="84">
        <v>0</v>
      </c>
      <c r="T6" s="36"/>
      <c r="U6" s="36"/>
      <c r="V6" s="36"/>
      <c r="W6" s="36"/>
      <c r="AE6" s="36"/>
      <c r="AM6"/>
      <c r="AN6"/>
      <c r="AO6"/>
      <c r="AP6"/>
      <c r="AQ6"/>
      <c r="AR6"/>
      <c r="AS6"/>
      <c r="AT6"/>
      <c r="AU6"/>
    </row>
    <row r="7" spans="1:47" x14ac:dyDescent="0.2">
      <c r="A7" s="26" t="s">
        <v>10</v>
      </c>
      <c r="B7" s="14"/>
      <c r="C7" s="153">
        <v>0</v>
      </c>
      <c r="D7" s="154"/>
      <c r="E7" s="24"/>
      <c r="F7" s="157">
        <v>0</v>
      </c>
      <c r="G7" s="158"/>
      <c r="H7" s="80">
        <v>350</v>
      </c>
      <c r="I7" s="24"/>
      <c r="J7" s="147"/>
      <c r="K7" s="148"/>
      <c r="M7" s="81" t="s">
        <v>11</v>
      </c>
      <c r="N7" s="82">
        <v>0</v>
      </c>
      <c r="O7" s="3"/>
      <c r="P7" s="83" t="s">
        <v>12</v>
      </c>
      <c r="Q7" s="84">
        <v>0</v>
      </c>
      <c r="T7" s="36"/>
      <c r="U7" s="36"/>
      <c r="V7" s="36"/>
      <c r="W7" s="36"/>
      <c r="AE7" s="36"/>
      <c r="AM7"/>
      <c r="AN7"/>
      <c r="AO7"/>
      <c r="AP7"/>
      <c r="AQ7"/>
      <c r="AR7"/>
      <c r="AS7"/>
      <c r="AT7"/>
      <c r="AU7"/>
    </row>
    <row r="8" spans="1:47" x14ac:dyDescent="0.2">
      <c r="A8" s="26" t="s">
        <v>13</v>
      </c>
      <c r="B8" s="14"/>
      <c r="C8" s="153">
        <v>0</v>
      </c>
      <c r="D8" s="154"/>
      <c r="E8" s="24"/>
      <c r="F8" s="157">
        <v>0</v>
      </c>
      <c r="G8" s="158"/>
      <c r="H8" s="80">
        <v>450</v>
      </c>
      <c r="I8" s="24"/>
      <c r="J8" s="147"/>
      <c r="K8" s="148"/>
      <c r="M8" s="81" t="s">
        <v>14</v>
      </c>
      <c r="N8" s="82">
        <v>0</v>
      </c>
      <c r="O8" s="3"/>
      <c r="P8" s="83" t="s">
        <v>15</v>
      </c>
      <c r="Q8" s="84">
        <v>0</v>
      </c>
      <c r="T8" s="36"/>
      <c r="U8" s="36"/>
      <c r="V8" s="36"/>
      <c r="W8" s="36"/>
      <c r="AE8" s="36"/>
      <c r="AM8"/>
      <c r="AN8"/>
      <c r="AO8"/>
      <c r="AP8"/>
      <c r="AQ8"/>
      <c r="AR8"/>
      <c r="AS8"/>
      <c r="AT8"/>
      <c r="AU8"/>
    </row>
    <row r="9" spans="1:47" x14ac:dyDescent="0.2">
      <c r="A9" s="26" t="s">
        <v>16</v>
      </c>
      <c r="B9" s="14"/>
      <c r="C9" s="153">
        <v>0</v>
      </c>
      <c r="D9" s="154"/>
      <c r="E9" s="24"/>
      <c r="F9" s="157">
        <v>0</v>
      </c>
      <c r="G9" s="158"/>
      <c r="H9" s="80">
        <v>550</v>
      </c>
      <c r="I9" s="24"/>
      <c r="J9" s="147"/>
      <c r="K9" s="148"/>
      <c r="M9" s="81" t="s">
        <v>17</v>
      </c>
      <c r="N9" s="82">
        <v>0</v>
      </c>
      <c r="O9" s="3"/>
      <c r="P9" s="83" t="s">
        <v>18</v>
      </c>
      <c r="Q9" s="84">
        <v>0</v>
      </c>
      <c r="T9" s="36"/>
      <c r="U9" s="36"/>
      <c r="V9" s="36"/>
      <c r="W9" s="36"/>
      <c r="AE9" s="36"/>
      <c r="AM9"/>
      <c r="AN9"/>
      <c r="AO9"/>
      <c r="AP9"/>
      <c r="AQ9"/>
      <c r="AR9"/>
      <c r="AS9"/>
      <c r="AT9"/>
      <c r="AU9"/>
    </row>
    <row r="10" spans="1:47" x14ac:dyDescent="0.2">
      <c r="A10" s="26" t="s">
        <v>19</v>
      </c>
      <c r="B10" s="14"/>
      <c r="C10" s="153">
        <v>0</v>
      </c>
      <c r="D10" s="154"/>
      <c r="E10" s="24"/>
      <c r="F10" s="157">
        <v>0</v>
      </c>
      <c r="G10" s="158"/>
      <c r="H10" s="80">
        <v>650</v>
      </c>
      <c r="I10" s="24"/>
      <c r="J10" s="149"/>
      <c r="K10" s="150"/>
      <c r="M10" s="81" t="s">
        <v>20</v>
      </c>
      <c r="N10" s="82">
        <v>0</v>
      </c>
      <c r="O10" s="3"/>
      <c r="P10" s="83" t="s">
        <v>21</v>
      </c>
      <c r="Q10" s="84">
        <v>0</v>
      </c>
      <c r="T10" s="36"/>
      <c r="U10" s="36"/>
      <c r="V10" s="36"/>
      <c r="W10" s="36"/>
      <c r="AE10" s="36"/>
      <c r="AM10"/>
      <c r="AN10"/>
      <c r="AO10"/>
      <c r="AP10"/>
      <c r="AQ10"/>
      <c r="AR10"/>
      <c r="AS10"/>
      <c r="AT10"/>
      <c r="AU10"/>
    </row>
    <row r="11" spans="1:47" ht="13.5" thickBot="1" x14ac:dyDescent="0.25">
      <c r="A11" s="33"/>
      <c r="B11" s="34"/>
      <c r="C11" s="171"/>
      <c r="D11" s="172"/>
      <c r="F11" s="143"/>
      <c r="G11" s="144"/>
      <c r="H11" s="78"/>
      <c r="J11" s="143"/>
      <c r="K11" s="164"/>
      <c r="M11" s="85" t="s">
        <v>22</v>
      </c>
      <c r="N11" s="86">
        <v>0</v>
      </c>
      <c r="O11" s="87"/>
      <c r="P11" s="88" t="s">
        <v>23</v>
      </c>
      <c r="Q11" s="89">
        <v>0</v>
      </c>
      <c r="T11" s="36"/>
      <c r="U11" s="36"/>
      <c r="V11" s="36"/>
      <c r="W11" s="36"/>
      <c r="AE11" s="36"/>
      <c r="AM11"/>
      <c r="AN11"/>
      <c r="AO11"/>
      <c r="AP11"/>
      <c r="AQ11"/>
      <c r="AR11"/>
      <c r="AS11"/>
      <c r="AT11"/>
      <c r="AU11"/>
    </row>
    <row r="12" spans="1:47" ht="13.5" thickBot="1" x14ac:dyDescent="0.25">
      <c r="AO12"/>
      <c r="AP12"/>
      <c r="AQ12"/>
      <c r="AR12"/>
      <c r="AS12"/>
      <c r="AT12"/>
    </row>
    <row r="13" spans="1:47" ht="27.75" customHeight="1" thickBot="1" x14ac:dyDescent="0.25">
      <c r="A13" s="58" t="s">
        <v>24</v>
      </c>
      <c r="B13" s="59"/>
      <c r="C13" s="59"/>
      <c r="D13" s="59"/>
      <c r="E13" s="59"/>
      <c r="F13" s="59"/>
      <c r="G13" s="59"/>
      <c r="H13" s="60"/>
      <c r="V13" s="36"/>
      <c r="W13" s="36"/>
      <c r="AC13"/>
      <c r="AD13" s="165" t="s">
        <v>25</v>
      </c>
      <c r="AE13" s="166"/>
      <c r="AF13" s="166"/>
      <c r="AG13" s="166"/>
      <c r="AH13" s="166"/>
      <c r="AI13" s="166"/>
      <c r="AJ13" s="166"/>
      <c r="AK13" s="167"/>
      <c r="AM13" s="161" t="s">
        <v>26</v>
      </c>
      <c r="AN13" s="162"/>
      <c r="AO13" s="162"/>
      <c r="AP13" s="162"/>
      <c r="AQ13" s="162"/>
      <c r="AR13" s="163"/>
      <c r="AT13"/>
      <c r="AU13"/>
    </row>
    <row r="14" spans="1:47" ht="52.5" customHeight="1" thickBot="1" x14ac:dyDescent="0.25">
      <c r="A14" s="53" t="s">
        <v>27</v>
      </c>
      <c r="B14" s="54" t="s">
        <v>28</v>
      </c>
      <c r="C14" s="54" t="s">
        <v>29</v>
      </c>
      <c r="D14" s="56" t="s">
        <v>30</v>
      </c>
      <c r="E14" s="55" t="s">
        <v>31</v>
      </c>
      <c r="F14" s="55" t="s">
        <v>32</v>
      </c>
      <c r="G14" s="55" t="s">
        <v>33</v>
      </c>
      <c r="H14" s="57" t="s">
        <v>79</v>
      </c>
      <c r="I14" s="16" t="s">
        <v>34</v>
      </c>
      <c r="J14" s="11" t="s">
        <v>35</v>
      </c>
      <c r="K14" s="17" t="s">
        <v>36</v>
      </c>
      <c r="L14" s="16" t="s">
        <v>37</v>
      </c>
      <c r="M14" s="10" t="s">
        <v>35</v>
      </c>
      <c r="N14" s="18" t="s">
        <v>36</v>
      </c>
      <c r="O14" s="16" t="s">
        <v>38</v>
      </c>
      <c r="P14" s="10" t="s">
        <v>35</v>
      </c>
      <c r="Q14" s="17" t="s">
        <v>36</v>
      </c>
      <c r="R14" s="16" t="s">
        <v>39</v>
      </c>
      <c r="S14" s="10" t="s">
        <v>35</v>
      </c>
      <c r="T14" s="10" t="s">
        <v>36</v>
      </c>
      <c r="U14" s="16" t="s">
        <v>40</v>
      </c>
      <c r="V14" s="10" t="s">
        <v>35</v>
      </c>
      <c r="W14" s="17" t="s">
        <v>36</v>
      </c>
      <c r="X14" s="12" t="s">
        <v>41</v>
      </c>
      <c r="Y14" s="12" t="s">
        <v>80</v>
      </c>
      <c r="Z14" s="113" t="s">
        <v>43</v>
      </c>
      <c r="AA14" s="113" t="s">
        <v>44</v>
      </c>
      <c r="AB14" s="12" t="s">
        <v>45</v>
      </c>
      <c r="AD14" s="123" t="s">
        <v>46</v>
      </c>
      <c r="AE14" s="123" t="s">
        <v>47</v>
      </c>
      <c r="AF14" s="123" t="s">
        <v>48</v>
      </c>
      <c r="AG14" s="123" t="s">
        <v>49</v>
      </c>
      <c r="AH14" s="123" t="s">
        <v>50</v>
      </c>
      <c r="AI14" s="123" t="s">
        <v>51</v>
      </c>
      <c r="AJ14" s="123" t="s">
        <v>52</v>
      </c>
      <c r="AK14" s="123" t="s">
        <v>53</v>
      </c>
      <c r="AM14" s="123" t="s">
        <v>46</v>
      </c>
      <c r="AN14" s="123" t="s">
        <v>47</v>
      </c>
      <c r="AO14" s="123" t="s">
        <v>48</v>
      </c>
      <c r="AP14" s="123" t="s">
        <v>49</v>
      </c>
      <c r="AQ14" s="123" t="s">
        <v>50</v>
      </c>
      <c r="AR14" s="123" t="s">
        <v>54</v>
      </c>
      <c r="AT14"/>
      <c r="AU14"/>
    </row>
    <row r="15" spans="1:47" x14ac:dyDescent="0.2">
      <c r="A15" s="32" t="s">
        <v>99</v>
      </c>
      <c r="B15" s="68" t="s">
        <v>96</v>
      </c>
      <c r="C15" s="132">
        <v>60</v>
      </c>
      <c r="D15" s="133" t="s">
        <v>14</v>
      </c>
      <c r="E15" s="134">
        <v>0.35416666666666669</v>
      </c>
      <c r="F15" s="134">
        <v>0.6875</v>
      </c>
      <c r="G15" s="27">
        <v>362</v>
      </c>
      <c r="H15" s="93">
        <v>8</v>
      </c>
      <c r="I15" s="19"/>
      <c r="J15" s="22">
        <f>$C$6*G15*I15</f>
        <v>0</v>
      </c>
      <c r="K15" s="61">
        <f>$J$6*H15*I15</f>
        <v>0</v>
      </c>
      <c r="L15" s="19"/>
      <c r="M15" s="20">
        <f t="shared" ref="M15:M17" si="0">$C$7*G15*L15</f>
        <v>0</v>
      </c>
      <c r="N15" s="21">
        <f>$J$6*H15*L15</f>
        <v>0</v>
      </c>
      <c r="O15" s="19"/>
      <c r="P15" s="20">
        <f t="shared" ref="P15:P17" si="1">$C$8*G15*O15</f>
        <v>0</v>
      </c>
      <c r="Q15" s="21">
        <f>$J$6*H15*O15</f>
        <v>0</v>
      </c>
      <c r="R15" s="19"/>
      <c r="S15" s="20">
        <f t="shared" ref="S15:S17" si="2">$C$9*G15*R15</f>
        <v>0</v>
      </c>
      <c r="T15" s="21">
        <f>$J$6*H15*R15</f>
        <v>0</v>
      </c>
      <c r="U15" s="19"/>
      <c r="V15" s="22">
        <f t="shared" ref="V15:V17" si="3">$C$10*G15*U15</f>
        <v>0</v>
      </c>
      <c r="W15" s="23">
        <f>$J$6*H15*U15</f>
        <v>0</v>
      </c>
      <c r="X15" s="62">
        <f>J15+K15+M15+N15+P15+Q15+S15+T15+V15+W15</f>
        <v>0</v>
      </c>
      <c r="Y15" s="91">
        <f t="shared" ref="Y15:Y17" si="4">IFERROR(VLOOKUP(D15,$M$6:$N$11,2,FALSE),VLOOKUP(D15,$P$6:$Q$11,2,FALSE))</f>
        <v>0</v>
      </c>
      <c r="Z15" s="130">
        <f>X15*(100%-Y15)</f>
        <v>0</v>
      </c>
      <c r="AA15" s="70">
        <f>AR15</f>
        <v>0</v>
      </c>
      <c r="AB15" s="62">
        <f>MAX(Z15:AA15)</f>
        <v>0</v>
      </c>
      <c r="AD15" s="64">
        <f t="shared" ref="AD15:AD17" si="5">I15*20</f>
        <v>0</v>
      </c>
      <c r="AE15" s="64">
        <f t="shared" ref="AE15:AE17" si="6">L15*50</f>
        <v>0</v>
      </c>
      <c r="AF15" s="64">
        <f t="shared" ref="AF15:AF17" si="7">O15*60</f>
        <v>0</v>
      </c>
      <c r="AG15" s="64">
        <f t="shared" ref="AG15:AG17" si="8">R15*70</f>
        <v>0</v>
      </c>
      <c r="AH15" s="64">
        <f t="shared" ref="AH15:AH17" si="9">U15*92</f>
        <v>0</v>
      </c>
      <c r="AI15" s="65">
        <f>SUM(AD15:AH15)</f>
        <v>0</v>
      </c>
      <c r="AJ15" s="64">
        <f t="shared" ref="AJ15:AJ17" si="10">C15</f>
        <v>60</v>
      </c>
      <c r="AK15" s="64">
        <f>AI15-AJ15</f>
        <v>-60</v>
      </c>
      <c r="AM15" s="66">
        <f t="shared" ref="AM15:AM17" si="11">I15*$F$6</f>
        <v>0</v>
      </c>
      <c r="AN15" s="66">
        <f t="shared" ref="AN15:AN17" si="12">L15*$F$7</f>
        <v>0</v>
      </c>
      <c r="AO15" s="66">
        <f t="shared" ref="AO15:AO17" si="13">O15*$F$8</f>
        <v>0</v>
      </c>
      <c r="AP15" s="66">
        <f t="shared" ref="AP15:AP17" si="14">R15*$F$9</f>
        <v>0</v>
      </c>
      <c r="AQ15" s="66">
        <f t="shared" ref="AQ15:AQ17" si="15">U15*$F$10</f>
        <v>0</v>
      </c>
      <c r="AR15" s="67">
        <f>SUM(AM15:AQ15)</f>
        <v>0</v>
      </c>
      <c r="AT15"/>
      <c r="AU15"/>
    </row>
    <row r="16" spans="1:47" x14ac:dyDescent="0.2">
      <c r="A16" s="32" t="s">
        <v>100</v>
      </c>
      <c r="B16" s="68" t="s">
        <v>97</v>
      </c>
      <c r="C16" s="132">
        <v>22</v>
      </c>
      <c r="D16" s="133" t="s">
        <v>17</v>
      </c>
      <c r="E16" s="134">
        <v>0.375</v>
      </c>
      <c r="F16" s="134">
        <v>0.58333333333333337</v>
      </c>
      <c r="G16" s="27">
        <v>100</v>
      </c>
      <c r="H16" s="93">
        <v>5</v>
      </c>
      <c r="I16" s="69"/>
      <c r="J16" s="22">
        <f t="shared" ref="J16:J17" si="16">$C$6*G16*I16</f>
        <v>0</v>
      </c>
      <c r="K16" s="61">
        <f t="shared" ref="K16:K17" si="17">$J$6*H16*I16</f>
        <v>0</v>
      </c>
      <c r="L16" s="69"/>
      <c r="M16" s="73">
        <f t="shared" si="0"/>
        <v>0</v>
      </c>
      <c r="N16" s="74">
        <f t="shared" ref="N16:N17" si="18">$J$6*H16*L16</f>
        <v>0</v>
      </c>
      <c r="O16" s="69"/>
      <c r="P16" s="73">
        <f t="shared" si="1"/>
        <v>0</v>
      </c>
      <c r="Q16" s="74">
        <f t="shared" ref="Q16:Q17" si="19">$J$6*H16*O16</f>
        <v>0</v>
      </c>
      <c r="R16" s="69"/>
      <c r="S16" s="73">
        <f t="shared" si="2"/>
        <v>0</v>
      </c>
      <c r="T16" s="74">
        <f t="shared" ref="T16:T17" si="20">$J$6*H16*R16</f>
        <v>0</v>
      </c>
      <c r="U16" s="69"/>
      <c r="V16" s="22">
        <f t="shared" si="3"/>
        <v>0</v>
      </c>
      <c r="W16" s="23">
        <f t="shared" ref="W16:W17" si="21">$J$6*H16*U16</f>
        <v>0</v>
      </c>
      <c r="X16" s="75">
        <f t="shared" ref="X16:X17" si="22">J16+K16+M16+N16+P16+Q16+S16+T16+V16+W16</f>
        <v>0</v>
      </c>
      <c r="Y16" s="91">
        <f t="shared" si="4"/>
        <v>0</v>
      </c>
      <c r="Z16" s="129">
        <f t="shared" ref="Z16:Z17" si="23">X16*(100%-Y16)</f>
        <v>0</v>
      </c>
      <c r="AA16" s="71">
        <f t="shared" ref="AA16:AA17" si="24">AR16</f>
        <v>0</v>
      </c>
      <c r="AB16" s="63">
        <f t="shared" ref="AB16:AB17" si="25">MAX(Z16:AA16)</f>
        <v>0</v>
      </c>
      <c r="AD16" s="64">
        <f t="shared" si="5"/>
        <v>0</v>
      </c>
      <c r="AE16" s="64">
        <f t="shared" si="6"/>
        <v>0</v>
      </c>
      <c r="AF16" s="64">
        <f t="shared" si="7"/>
        <v>0</v>
      </c>
      <c r="AG16" s="64">
        <f t="shared" si="8"/>
        <v>0</v>
      </c>
      <c r="AH16" s="64">
        <f t="shared" si="9"/>
        <v>0</v>
      </c>
      <c r="AI16" s="65">
        <f t="shared" ref="AI16:AI17" si="26">SUM(AD16:AH16)</f>
        <v>0</v>
      </c>
      <c r="AJ16" s="64">
        <f t="shared" si="10"/>
        <v>22</v>
      </c>
      <c r="AK16" s="64">
        <f t="shared" ref="AK16:AK17" si="27">AI16-AJ16</f>
        <v>-22</v>
      </c>
      <c r="AM16" s="66">
        <f t="shared" si="11"/>
        <v>0</v>
      </c>
      <c r="AN16" s="66">
        <f t="shared" si="12"/>
        <v>0</v>
      </c>
      <c r="AO16" s="66">
        <f t="shared" si="13"/>
        <v>0</v>
      </c>
      <c r="AP16" s="66">
        <f t="shared" si="14"/>
        <v>0</v>
      </c>
      <c r="AQ16" s="66">
        <f t="shared" si="15"/>
        <v>0</v>
      </c>
      <c r="AR16" s="67">
        <f t="shared" ref="AR16:AR17" si="28">SUM(AM16:AQ16)</f>
        <v>0</v>
      </c>
      <c r="AT16"/>
      <c r="AU16"/>
    </row>
    <row r="17" spans="1:47" x14ac:dyDescent="0.2">
      <c r="A17" s="32" t="s">
        <v>101</v>
      </c>
      <c r="B17" s="68" t="s">
        <v>96</v>
      </c>
      <c r="C17" s="132">
        <v>25</v>
      </c>
      <c r="D17" s="133" t="s">
        <v>20</v>
      </c>
      <c r="E17" s="134">
        <v>0.3125</v>
      </c>
      <c r="F17" s="134">
        <v>0.6875</v>
      </c>
      <c r="G17" s="27">
        <v>320</v>
      </c>
      <c r="H17" s="93">
        <v>9</v>
      </c>
      <c r="I17" s="69"/>
      <c r="J17" s="22">
        <f t="shared" si="16"/>
        <v>0</v>
      </c>
      <c r="K17" s="61">
        <f t="shared" si="17"/>
        <v>0</v>
      </c>
      <c r="L17" s="69"/>
      <c r="M17" s="73">
        <f t="shared" si="0"/>
        <v>0</v>
      </c>
      <c r="N17" s="74">
        <f t="shared" si="18"/>
        <v>0</v>
      </c>
      <c r="O17" s="69"/>
      <c r="P17" s="73">
        <f t="shared" si="1"/>
        <v>0</v>
      </c>
      <c r="Q17" s="74">
        <f t="shared" si="19"/>
        <v>0</v>
      </c>
      <c r="R17" s="69"/>
      <c r="S17" s="73">
        <f t="shared" si="2"/>
        <v>0</v>
      </c>
      <c r="T17" s="74">
        <f t="shared" si="20"/>
        <v>0</v>
      </c>
      <c r="U17" s="69"/>
      <c r="V17" s="22">
        <f t="shared" si="3"/>
        <v>0</v>
      </c>
      <c r="W17" s="23">
        <f t="shared" si="21"/>
        <v>0</v>
      </c>
      <c r="X17" s="75">
        <f t="shared" si="22"/>
        <v>0</v>
      </c>
      <c r="Y17" s="91">
        <f t="shared" si="4"/>
        <v>0</v>
      </c>
      <c r="Z17" s="129">
        <f t="shared" si="23"/>
        <v>0</v>
      </c>
      <c r="AA17" s="71">
        <f t="shared" si="24"/>
        <v>0</v>
      </c>
      <c r="AB17" s="63">
        <f t="shared" si="25"/>
        <v>0</v>
      </c>
      <c r="AD17" s="64">
        <f t="shared" si="5"/>
        <v>0</v>
      </c>
      <c r="AE17" s="64">
        <f t="shared" si="6"/>
        <v>0</v>
      </c>
      <c r="AF17" s="64">
        <f t="shared" si="7"/>
        <v>0</v>
      </c>
      <c r="AG17" s="64">
        <f t="shared" si="8"/>
        <v>0</v>
      </c>
      <c r="AH17" s="64">
        <f t="shared" si="9"/>
        <v>0</v>
      </c>
      <c r="AI17" s="65">
        <f t="shared" si="26"/>
        <v>0</v>
      </c>
      <c r="AJ17" s="64">
        <f t="shared" si="10"/>
        <v>25</v>
      </c>
      <c r="AK17" s="64">
        <f t="shared" si="27"/>
        <v>-25</v>
      </c>
      <c r="AM17" s="66">
        <f t="shared" si="11"/>
        <v>0</v>
      </c>
      <c r="AN17" s="66">
        <f t="shared" si="12"/>
        <v>0</v>
      </c>
      <c r="AO17" s="66">
        <f t="shared" si="13"/>
        <v>0</v>
      </c>
      <c r="AP17" s="66">
        <f t="shared" si="14"/>
        <v>0</v>
      </c>
      <c r="AQ17" s="66">
        <f t="shared" si="15"/>
        <v>0</v>
      </c>
      <c r="AR17" s="67">
        <f t="shared" si="28"/>
        <v>0</v>
      </c>
      <c r="AT17"/>
      <c r="AU17"/>
    </row>
    <row r="18" spans="1:47" x14ac:dyDescent="0.2">
      <c r="A18" s="32" t="s">
        <v>93</v>
      </c>
      <c r="B18" s="68" t="s">
        <v>96</v>
      </c>
      <c r="C18" s="132">
        <v>118</v>
      </c>
      <c r="D18" s="133" t="s">
        <v>22</v>
      </c>
      <c r="E18" s="134">
        <v>0.41666666666666669</v>
      </c>
      <c r="F18" s="134">
        <v>0.60416666666666663</v>
      </c>
      <c r="G18" s="27">
        <v>59</v>
      </c>
      <c r="H18" s="93">
        <v>4.5</v>
      </c>
      <c r="I18" s="69"/>
      <c r="J18" s="22">
        <f t="shared" ref="J18:J28" si="29">$C$6*G18*I18</f>
        <v>0</v>
      </c>
      <c r="K18" s="61">
        <f t="shared" ref="K18:K28" si="30">$J$6*H18*I18</f>
        <v>0</v>
      </c>
      <c r="L18" s="69"/>
      <c r="M18" s="73">
        <f t="shared" ref="M18:M28" si="31">$C$7*G18*L18</f>
        <v>0</v>
      </c>
      <c r="N18" s="74">
        <f t="shared" ref="N18:N28" si="32">$J$6*H18*L18</f>
        <v>0</v>
      </c>
      <c r="O18" s="69"/>
      <c r="P18" s="73">
        <f t="shared" ref="P18:P28" si="33">$C$8*G18*O18</f>
        <v>0</v>
      </c>
      <c r="Q18" s="74">
        <f t="shared" ref="Q18:Q28" si="34">$J$6*H18*O18</f>
        <v>0</v>
      </c>
      <c r="R18" s="69"/>
      <c r="S18" s="73">
        <f t="shared" ref="S18:S28" si="35">$C$9*G18*R18</f>
        <v>0</v>
      </c>
      <c r="T18" s="74">
        <f t="shared" ref="T18:T28" si="36">$J$6*H18*R18</f>
        <v>0</v>
      </c>
      <c r="U18" s="69"/>
      <c r="V18" s="22">
        <f t="shared" ref="V18:V28" si="37">$C$10*G18*U18</f>
        <v>0</v>
      </c>
      <c r="W18" s="23">
        <f t="shared" ref="W18:W28" si="38">$J$6*H18*U18</f>
        <v>0</v>
      </c>
      <c r="X18" s="75">
        <f t="shared" ref="X18:X28" si="39">J18+K18+M18+N18+P18+Q18+S18+T18+V18+W18</f>
        <v>0</v>
      </c>
      <c r="Y18" s="91">
        <f t="shared" ref="Y18:Y28" si="40">IFERROR(VLOOKUP(D18,$M$6:$N$11,2,FALSE),VLOOKUP(D18,$P$6:$Q$11,2,FALSE))</f>
        <v>0</v>
      </c>
      <c r="Z18" s="129">
        <f t="shared" ref="Z18:Z28" si="41">X18*(100%-Y18)</f>
        <v>0</v>
      </c>
      <c r="AA18" s="71">
        <f t="shared" ref="AA18:AA28" si="42">AR18</f>
        <v>0</v>
      </c>
      <c r="AB18" s="63">
        <f t="shared" ref="AB18:AB28" si="43">MAX(Z18:AA18)</f>
        <v>0</v>
      </c>
      <c r="AD18" s="64">
        <f t="shared" ref="AD18:AD28" si="44">I18*20</f>
        <v>0</v>
      </c>
      <c r="AE18" s="64">
        <f t="shared" ref="AE18:AE28" si="45">L18*50</f>
        <v>0</v>
      </c>
      <c r="AF18" s="64">
        <f t="shared" ref="AF18:AF28" si="46">O18*60</f>
        <v>0</v>
      </c>
      <c r="AG18" s="64">
        <f t="shared" ref="AG18:AG28" si="47">R18*70</f>
        <v>0</v>
      </c>
      <c r="AH18" s="64">
        <f t="shared" ref="AH18:AH28" si="48">U18*92</f>
        <v>0</v>
      </c>
      <c r="AI18" s="65">
        <f t="shared" ref="AI18:AI28" si="49">SUM(AD18:AH18)</f>
        <v>0</v>
      </c>
      <c r="AJ18" s="64">
        <f t="shared" ref="AJ18:AJ28" si="50">C18</f>
        <v>118</v>
      </c>
      <c r="AK18" s="64">
        <f t="shared" ref="AK18:AK28" si="51">AI18-AJ18</f>
        <v>-118</v>
      </c>
      <c r="AM18" s="66">
        <f t="shared" ref="AM18:AM28" si="52">I18*$F$6</f>
        <v>0</v>
      </c>
      <c r="AN18" s="66">
        <f t="shared" ref="AN18:AN28" si="53">L18*$F$7</f>
        <v>0</v>
      </c>
      <c r="AO18" s="66">
        <f t="shared" ref="AO18:AO28" si="54">O18*$F$8</f>
        <v>0</v>
      </c>
      <c r="AP18" s="66">
        <f t="shared" ref="AP18:AP28" si="55">R18*$F$9</f>
        <v>0</v>
      </c>
      <c r="AQ18" s="66">
        <f t="shared" ref="AQ18:AQ28" si="56">U18*$F$10</f>
        <v>0</v>
      </c>
      <c r="AR18" s="67">
        <f t="shared" ref="AR18:AR28" si="57">SUM(AM18:AQ18)</f>
        <v>0</v>
      </c>
      <c r="AT18"/>
      <c r="AU18"/>
    </row>
    <row r="19" spans="1:47" x14ac:dyDescent="0.2">
      <c r="A19" s="32" t="s">
        <v>102</v>
      </c>
      <c r="B19" s="68" t="s">
        <v>96</v>
      </c>
      <c r="C19" s="132">
        <v>150</v>
      </c>
      <c r="D19" s="133" t="s">
        <v>22</v>
      </c>
      <c r="E19" s="134">
        <v>0.3125</v>
      </c>
      <c r="F19" s="134">
        <v>0.79166666666666663</v>
      </c>
      <c r="G19" s="27">
        <v>432</v>
      </c>
      <c r="H19" s="93">
        <v>11.5</v>
      </c>
      <c r="I19" s="69"/>
      <c r="J19" s="22">
        <f t="shared" si="29"/>
        <v>0</v>
      </c>
      <c r="K19" s="61">
        <f t="shared" si="30"/>
        <v>0</v>
      </c>
      <c r="L19" s="69"/>
      <c r="M19" s="73">
        <f t="shared" si="31"/>
        <v>0</v>
      </c>
      <c r="N19" s="74">
        <f t="shared" si="32"/>
        <v>0</v>
      </c>
      <c r="O19" s="69"/>
      <c r="P19" s="73">
        <f t="shared" si="33"/>
        <v>0</v>
      </c>
      <c r="Q19" s="74">
        <f t="shared" si="34"/>
        <v>0</v>
      </c>
      <c r="R19" s="69"/>
      <c r="S19" s="73">
        <f t="shared" si="35"/>
        <v>0</v>
      </c>
      <c r="T19" s="74">
        <f t="shared" si="36"/>
        <v>0</v>
      </c>
      <c r="U19" s="69"/>
      <c r="V19" s="22">
        <f t="shared" si="37"/>
        <v>0</v>
      </c>
      <c r="W19" s="23">
        <f t="shared" si="38"/>
        <v>0</v>
      </c>
      <c r="X19" s="75">
        <f t="shared" si="39"/>
        <v>0</v>
      </c>
      <c r="Y19" s="91">
        <f t="shared" si="40"/>
        <v>0</v>
      </c>
      <c r="Z19" s="129">
        <f t="shared" si="41"/>
        <v>0</v>
      </c>
      <c r="AA19" s="71">
        <f t="shared" si="42"/>
        <v>0</v>
      </c>
      <c r="AB19" s="63">
        <f t="shared" si="43"/>
        <v>0</v>
      </c>
      <c r="AD19" s="64">
        <f t="shared" si="44"/>
        <v>0</v>
      </c>
      <c r="AE19" s="64">
        <f t="shared" si="45"/>
        <v>0</v>
      </c>
      <c r="AF19" s="64">
        <f t="shared" si="46"/>
        <v>0</v>
      </c>
      <c r="AG19" s="64">
        <f t="shared" si="47"/>
        <v>0</v>
      </c>
      <c r="AH19" s="64">
        <f t="shared" si="48"/>
        <v>0</v>
      </c>
      <c r="AI19" s="65">
        <f t="shared" si="49"/>
        <v>0</v>
      </c>
      <c r="AJ19" s="64">
        <f t="shared" si="50"/>
        <v>150</v>
      </c>
      <c r="AK19" s="64">
        <f t="shared" si="51"/>
        <v>-150</v>
      </c>
      <c r="AM19" s="66">
        <f t="shared" si="52"/>
        <v>0</v>
      </c>
      <c r="AN19" s="66">
        <f t="shared" si="53"/>
        <v>0</v>
      </c>
      <c r="AO19" s="66">
        <f t="shared" si="54"/>
        <v>0</v>
      </c>
      <c r="AP19" s="66">
        <f t="shared" si="55"/>
        <v>0</v>
      </c>
      <c r="AQ19" s="66">
        <f t="shared" si="56"/>
        <v>0</v>
      </c>
      <c r="AR19" s="67">
        <f t="shared" si="57"/>
        <v>0</v>
      </c>
      <c r="AT19"/>
      <c r="AU19"/>
    </row>
    <row r="20" spans="1:47" x14ac:dyDescent="0.2">
      <c r="A20" s="32" t="s">
        <v>94</v>
      </c>
      <c r="B20" s="68" t="s">
        <v>96</v>
      </c>
      <c r="C20" s="132">
        <v>168</v>
      </c>
      <c r="D20" s="133" t="s">
        <v>9</v>
      </c>
      <c r="E20" s="134">
        <v>0.33333333333333331</v>
      </c>
      <c r="F20" s="134">
        <v>0.72916666666666663</v>
      </c>
      <c r="G20" s="27">
        <v>212</v>
      </c>
      <c r="H20" s="93">
        <v>9.5</v>
      </c>
      <c r="I20" s="69"/>
      <c r="J20" s="22">
        <f t="shared" si="29"/>
        <v>0</v>
      </c>
      <c r="K20" s="61">
        <f t="shared" si="30"/>
        <v>0</v>
      </c>
      <c r="L20" s="69"/>
      <c r="M20" s="73">
        <f t="shared" si="31"/>
        <v>0</v>
      </c>
      <c r="N20" s="74">
        <f t="shared" si="32"/>
        <v>0</v>
      </c>
      <c r="O20" s="69"/>
      <c r="P20" s="73">
        <f t="shared" si="33"/>
        <v>0</v>
      </c>
      <c r="Q20" s="74">
        <f t="shared" si="34"/>
        <v>0</v>
      </c>
      <c r="R20" s="69"/>
      <c r="S20" s="73">
        <f t="shared" si="35"/>
        <v>0</v>
      </c>
      <c r="T20" s="74">
        <f t="shared" si="36"/>
        <v>0</v>
      </c>
      <c r="U20" s="69"/>
      <c r="V20" s="22">
        <f t="shared" si="37"/>
        <v>0</v>
      </c>
      <c r="W20" s="23">
        <f t="shared" si="38"/>
        <v>0</v>
      </c>
      <c r="X20" s="75">
        <f t="shared" si="39"/>
        <v>0</v>
      </c>
      <c r="Y20" s="91">
        <f t="shared" si="40"/>
        <v>0</v>
      </c>
      <c r="Z20" s="129">
        <f t="shared" si="41"/>
        <v>0</v>
      </c>
      <c r="AA20" s="71">
        <f t="shared" si="42"/>
        <v>0</v>
      </c>
      <c r="AB20" s="63">
        <f t="shared" si="43"/>
        <v>0</v>
      </c>
      <c r="AD20" s="64">
        <f t="shared" si="44"/>
        <v>0</v>
      </c>
      <c r="AE20" s="64">
        <f t="shared" si="45"/>
        <v>0</v>
      </c>
      <c r="AF20" s="64">
        <f t="shared" si="46"/>
        <v>0</v>
      </c>
      <c r="AG20" s="64">
        <f t="shared" si="47"/>
        <v>0</v>
      </c>
      <c r="AH20" s="64">
        <f t="shared" si="48"/>
        <v>0</v>
      </c>
      <c r="AI20" s="65">
        <f t="shared" si="49"/>
        <v>0</v>
      </c>
      <c r="AJ20" s="64">
        <f t="shared" si="50"/>
        <v>168</v>
      </c>
      <c r="AK20" s="64">
        <f t="shared" si="51"/>
        <v>-168</v>
      </c>
      <c r="AM20" s="66">
        <f t="shared" si="52"/>
        <v>0</v>
      </c>
      <c r="AN20" s="66">
        <f t="shared" si="53"/>
        <v>0</v>
      </c>
      <c r="AO20" s="66">
        <f t="shared" si="54"/>
        <v>0</v>
      </c>
      <c r="AP20" s="66">
        <f t="shared" si="55"/>
        <v>0</v>
      </c>
      <c r="AQ20" s="66">
        <f t="shared" si="56"/>
        <v>0</v>
      </c>
      <c r="AR20" s="67">
        <f t="shared" si="57"/>
        <v>0</v>
      </c>
      <c r="AT20"/>
      <c r="AU20"/>
    </row>
    <row r="21" spans="1:47" x14ac:dyDescent="0.2">
      <c r="A21" s="32" t="s">
        <v>94</v>
      </c>
      <c r="B21" s="68" t="s">
        <v>96</v>
      </c>
      <c r="C21" s="132">
        <v>173</v>
      </c>
      <c r="D21" s="133" t="s">
        <v>9</v>
      </c>
      <c r="E21" s="134">
        <v>0.33333333333333331</v>
      </c>
      <c r="F21" s="134">
        <v>0.72916666666666663</v>
      </c>
      <c r="G21" s="27">
        <v>212</v>
      </c>
      <c r="H21" s="93">
        <v>9.5</v>
      </c>
      <c r="I21" s="69"/>
      <c r="J21" s="22">
        <f t="shared" si="29"/>
        <v>0</v>
      </c>
      <c r="K21" s="61">
        <f t="shared" si="30"/>
        <v>0</v>
      </c>
      <c r="L21" s="69"/>
      <c r="M21" s="73">
        <f t="shared" si="31"/>
        <v>0</v>
      </c>
      <c r="N21" s="74">
        <f t="shared" si="32"/>
        <v>0</v>
      </c>
      <c r="O21" s="69"/>
      <c r="P21" s="73">
        <f t="shared" si="33"/>
        <v>0</v>
      </c>
      <c r="Q21" s="74">
        <f t="shared" si="34"/>
        <v>0</v>
      </c>
      <c r="R21" s="69"/>
      <c r="S21" s="73">
        <f t="shared" si="35"/>
        <v>0</v>
      </c>
      <c r="T21" s="74">
        <f t="shared" si="36"/>
        <v>0</v>
      </c>
      <c r="U21" s="69"/>
      <c r="V21" s="22">
        <f t="shared" si="37"/>
        <v>0</v>
      </c>
      <c r="W21" s="23">
        <f t="shared" si="38"/>
        <v>0</v>
      </c>
      <c r="X21" s="75">
        <f t="shared" si="39"/>
        <v>0</v>
      </c>
      <c r="Y21" s="91">
        <f t="shared" si="40"/>
        <v>0</v>
      </c>
      <c r="Z21" s="129">
        <f t="shared" si="41"/>
        <v>0</v>
      </c>
      <c r="AA21" s="71">
        <f t="shared" si="42"/>
        <v>0</v>
      </c>
      <c r="AB21" s="63">
        <f t="shared" si="43"/>
        <v>0</v>
      </c>
      <c r="AD21" s="64">
        <f t="shared" si="44"/>
        <v>0</v>
      </c>
      <c r="AE21" s="64">
        <f t="shared" si="45"/>
        <v>0</v>
      </c>
      <c r="AF21" s="64">
        <f t="shared" si="46"/>
        <v>0</v>
      </c>
      <c r="AG21" s="64">
        <f t="shared" si="47"/>
        <v>0</v>
      </c>
      <c r="AH21" s="64">
        <f t="shared" si="48"/>
        <v>0</v>
      </c>
      <c r="AI21" s="65">
        <f t="shared" si="49"/>
        <v>0</v>
      </c>
      <c r="AJ21" s="64">
        <f t="shared" si="50"/>
        <v>173</v>
      </c>
      <c r="AK21" s="64">
        <f t="shared" si="51"/>
        <v>-173</v>
      </c>
      <c r="AM21" s="66">
        <f t="shared" si="52"/>
        <v>0</v>
      </c>
      <c r="AN21" s="66">
        <f t="shared" si="53"/>
        <v>0</v>
      </c>
      <c r="AO21" s="66">
        <f t="shared" si="54"/>
        <v>0</v>
      </c>
      <c r="AP21" s="66">
        <f t="shared" si="55"/>
        <v>0</v>
      </c>
      <c r="AQ21" s="66">
        <f t="shared" si="56"/>
        <v>0</v>
      </c>
      <c r="AR21" s="67">
        <f t="shared" si="57"/>
        <v>0</v>
      </c>
      <c r="AT21"/>
      <c r="AU21"/>
    </row>
    <row r="22" spans="1:47" x14ac:dyDescent="0.2">
      <c r="A22" s="32" t="s">
        <v>94</v>
      </c>
      <c r="B22" s="68" t="s">
        <v>96</v>
      </c>
      <c r="C22" s="132">
        <v>179</v>
      </c>
      <c r="D22" s="133" t="s">
        <v>9</v>
      </c>
      <c r="E22" s="134">
        <v>0.33333333333333331</v>
      </c>
      <c r="F22" s="134">
        <v>0.72916666666666663</v>
      </c>
      <c r="G22" s="27">
        <v>212</v>
      </c>
      <c r="H22" s="93">
        <v>9.5</v>
      </c>
      <c r="I22" s="69"/>
      <c r="J22" s="22">
        <f t="shared" si="29"/>
        <v>0</v>
      </c>
      <c r="K22" s="61">
        <f t="shared" si="30"/>
        <v>0</v>
      </c>
      <c r="L22" s="69"/>
      <c r="M22" s="73">
        <f t="shared" si="31"/>
        <v>0</v>
      </c>
      <c r="N22" s="74">
        <f t="shared" si="32"/>
        <v>0</v>
      </c>
      <c r="O22" s="69"/>
      <c r="P22" s="73">
        <f t="shared" si="33"/>
        <v>0</v>
      </c>
      <c r="Q22" s="74">
        <f t="shared" si="34"/>
        <v>0</v>
      </c>
      <c r="R22" s="69"/>
      <c r="S22" s="73">
        <f t="shared" si="35"/>
        <v>0</v>
      </c>
      <c r="T22" s="74">
        <f t="shared" si="36"/>
        <v>0</v>
      </c>
      <c r="U22" s="69"/>
      <c r="V22" s="22">
        <f t="shared" si="37"/>
        <v>0</v>
      </c>
      <c r="W22" s="23">
        <f t="shared" si="38"/>
        <v>0</v>
      </c>
      <c r="X22" s="75">
        <f t="shared" si="39"/>
        <v>0</v>
      </c>
      <c r="Y22" s="91">
        <f t="shared" si="40"/>
        <v>0</v>
      </c>
      <c r="Z22" s="129">
        <f t="shared" si="41"/>
        <v>0</v>
      </c>
      <c r="AA22" s="71">
        <f t="shared" si="42"/>
        <v>0</v>
      </c>
      <c r="AB22" s="63">
        <f t="shared" si="43"/>
        <v>0</v>
      </c>
      <c r="AD22" s="64">
        <f t="shared" si="44"/>
        <v>0</v>
      </c>
      <c r="AE22" s="64">
        <f t="shared" si="45"/>
        <v>0</v>
      </c>
      <c r="AF22" s="64">
        <f t="shared" si="46"/>
        <v>0</v>
      </c>
      <c r="AG22" s="64">
        <f t="shared" si="47"/>
        <v>0</v>
      </c>
      <c r="AH22" s="64">
        <f t="shared" si="48"/>
        <v>0</v>
      </c>
      <c r="AI22" s="65">
        <f t="shared" si="49"/>
        <v>0</v>
      </c>
      <c r="AJ22" s="64">
        <f t="shared" si="50"/>
        <v>179</v>
      </c>
      <c r="AK22" s="64">
        <f t="shared" si="51"/>
        <v>-179</v>
      </c>
      <c r="AM22" s="66">
        <f t="shared" si="52"/>
        <v>0</v>
      </c>
      <c r="AN22" s="66">
        <f t="shared" si="53"/>
        <v>0</v>
      </c>
      <c r="AO22" s="66">
        <f t="shared" si="54"/>
        <v>0</v>
      </c>
      <c r="AP22" s="66">
        <f t="shared" si="55"/>
        <v>0</v>
      </c>
      <c r="AQ22" s="66">
        <f t="shared" si="56"/>
        <v>0</v>
      </c>
      <c r="AR22" s="67">
        <f t="shared" si="57"/>
        <v>0</v>
      </c>
      <c r="AT22"/>
      <c r="AU22"/>
    </row>
    <row r="23" spans="1:47" x14ac:dyDescent="0.2">
      <c r="A23" s="32" t="s">
        <v>103</v>
      </c>
      <c r="B23" s="68" t="s">
        <v>96</v>
      </c>
      <c r="C23" s="132">
        <v>68</v>
      </c>
      <c r="D23" s="133" t="s">
        <v>9</v>
      </c>
      <c r="E23" s="134">
        <v>0.375</v>
      </c>
      <c r="F23" s="134">
        <v>0.625</v>
      </c>
      <c r="G23" s="27">
        <v>126</v>
      </c>
      <c r="H23" s="93">
        <v>6</v>
      </c>
      <c r="I23" s="69"/>
      <c r="J23" s="22">
        <f t="shared" si="29"/>
        <v>0</v>
      </c>
      <c r="K23" s="61">
        <f t="shared" si="30"/>
        <v>0</v>
      </c>
      <c r="L23" s="69"/>
      <c r="M23" s="73">
        <f t="shared" si="31"/>
        <v>0</v>
      </c>
      <c r="N23" s="74">
        <f t="shared" si="32"/>
        <v>0</v>
      </c>
      <c r="O23" s="69"/>
      <c r="P23" s="73">
        <f t="shared" si="33"/>
        <v>0</v>
      </c>
      <c r="Q23" s="74">
        <f t="shared" si="34"/>
        <v>0</v>
      </c>
      <c r="R23" s="69"/>
      <c r="S23" s="73">
        <f t="shared" si="35"/>
        <v>0</v>
      </c>
      <c r="T23" s="74">
        <f t="shared" si="36"/>
        <v>0</v>
      </c>
      <c r="U23" s="69"/>
      <c r="V23" s="22">
        <f t="shared" si="37"/>
        <v>0</v>
      </c>
      <c r="W23" s="23">
        <f t="shared" si="38"/>
        <v>0</v>
      </c>
      <c r="X23" s="75">
        <f t="shared" si="39"/>
        <v>0</v>
      </c>
      <c r="Y23" s="91">
        <f t="shared" si="40"/>
        <v>0</v>
      </c>
      <c r="Z23" s="129">
        <f t="shared" si="41"/>
        <v>0</v>
      </c>
      <c r="AA23" s="71">
        <f t="shared" si="42"/>
        <v>0</v>
      </c>
      <c r="AB23" s="63">
        <f t="shared" si="43"/>
        <v>0</v>
      </c>
      <c r="AD23" s="64">
        <f t="shared" si="44"/>
        <v>0</v>
      </c>
      <c r="AE23" s="64">
        <f t="shared" si="45"/>
        <v>0</v>
      </c>
      <c r="AF23" s="64">
        <f t="shared" si="46"/>
        <v>0</v>
      </c>
      <c r="AG23" s="64">
        <f t="shared" si="47"/>
        <v>0</v>
      </c>
      <c r="AH23" s="64">
        <f t="shared" si="48"/>
        <v>0</v>
      </c>
      <c r="AI23" s="65">
        <f t="shared" si="49"/>
        <v>0</v>
      </c>
      <c r="AJ23" s="64">
        <f t="shared" si="50"/>
        <v>68</v>
      </c>
      <c r="AK23" s="64">
        <f t="shared" si="51"/>
        <v>-68</v>
      </c>
      <c r="AM23" s="66">
        <f t="shared" si="52"/>
        <v>0</v>
      </c>
      <c r="AN23" s="66">
        <f t="shared" si="53"/>
        <v>0</v>
      </c>
      <c r="AO23" s="66">
        <f t="shared" si="54"/>
        <v>0</v>
      </c>
      <c r="AP23" s="66">
        <f t="shared" si="55"/>
        <v>0</v>
      </c>
      <c r="AQ23" s="66">
        <f t="shared" si="56"/>
        <v>0</v>
      </c>
      <c r="AR23" s="67">
        <f t="shared" si="57"/>
        <v>0</v>
      </c>
      <c r="AT23"/>
      <c r="AU23"/>
    </row>
    <row r="24" spans="1:47" x14ac:dyDescent="0.2">
      <c r="A24" s="32" t="s">
        <v>94</v>
      </c>
      <c r="B24" s="68" t="s">
        <v>97</v>
      </c>
      <c r="C24" s="132">
        <v>150</v>
      </c>
      <c r="D24" s="133" t="s">
        <v>9</v>
      </c>
      <c r="E24" s="134">
        <v>0.33333333333333331</v>
      </c>
      <c r="F24" s="134">
        <v>0.75</v>
      </c>
      <c r="G24" s="27">
        <v>238</v>
      </c>
      <c r="H24" s="93">
        <v>10</v>
      </c>
      <c r="I24" s="69"/>
      <c r="J24" s="22">
        <f t="shared" si="29"/>
        <v>0</v>
      </c>
      <c r="K24" s="61">
        <f t="shared" si="30"/>
        <v>0</v>
      </c>
      <c r="L24" s="69"/>
      <c r="M24" s="73">
        <f t="shared" si="31"/>
        <v>0</v>
      </c>
      <c r="N24" s="74">
        <f t="shared" si="32"/>
        <v>0</v>
      </c>
      <c r="O24" s="69"/>
      <c r="P24" s="73">
        <f t="shared" si="33"/>
        <v>0</v>
      </c>
      <c r="Q24" s="74">
        <f t="shared" si="34"/>
        <v>0</v>
      </c>
      <c r="R24" s="69"/>
      <c r="S24" s="73">
        <f t="shared" si="35"/>
        <v>0</v>
      </c>
      <c r="T24" s="74">
        <f t="shared" si="36"/>
        <v>0</v>
      </c>
      <c r="U24" s="69"/>
      <c r="V24" s="22">
        <f t="shared" si="37"/>
        <v>0</v>
      </c>
      <c r="W24" s="23">
        <f t="shared" si="38"/>
        <v>0</v>
      </c>
      <c r="X24" s="75">
        <f t="shared" si="39"/>
        <v>0</v>
      </c>
      <c r="Y24" s="91">
        <f t="shared" si="40"/>
        <v>0</v>
      </c>
      <c r="Z24" s="129">
        <f t="shared" si="41"/>
        <v>0</v>
      </c>
      <c r="AA24" s="71">
        <f t="shared" si="42"/>
        <v>0</v>
      </c>
      <c r="AB24" s="63">
        <f t="shared" si="43"/>
        <v>0</v>
      </c>
      <c r="AD24" s="64">
        <f t="shared" si="44"/>
        <v>0</v>
      </c>
      <c r="AE24" s="64">
        <f t="shared" si="45"/>
        <v>0</v>
      </c>
      <c r="AF24" s="64">
        <f t="shared" si="46"/>
        <v>0</v>
      </c>
      <c r="AG24" s="64">
        <f t="shared" si="47"/>
        <v>0</v>
      </c>
      <c r="AH24" s="64">
        <f t="shared" si="48"/>
        <v>0</v>
      </c>
      <c r="AI24" s="65">
        <f t="shared" si="49"/>
        <v>0</v>
      </c>
      <c r="AJ24" s="64">
        <f t="shared" si="50"/>
        <v>150</v>
      </c>
      <c r="AK24" s="64">
        <f t="shared" si="51"/>
        <v>-150</v>
      </c>
      <c r="AM24" s="66">
        <f t="shared" si="52"/>
        <v>0</v>
      </c>
      <c r="AN24" s="66">
        <f t="shared" si="53"/>
        <v>0</v>
      </c>
      <c r="AO24" s="66">
        <f t="shared" si="54"/>
        <v>0</v>
      </c>
      <c r="AP24" s="66">
        <f t="shared" si="55"/>
        <v>0</v>
      </c>
      <c r="AQ24" s="66">
        <f t="shared" si="56"/>
        <v>0</v>
      </c>
      <c r="AR24" s="67">
        <f t="shared" si="57"/>
        <v>0</v>
      </c>
      <c r="AT24"/>
      <c r="AU24"/>
    </row>
    <row r="25" spans="1:47" x14ac:dyDescent="0.2">
      <c r="A25" s="32" t="s">
        <v>94</v>
      </c>
      <c r="B25" s="68" t="s">
        <v>96</v>
      </c>
      <c r="C25" s="132">
        <v>230</v>
      </c>
      <c r="D25" s="133" t="s">
        <v>9</v>
      </c>
      <c r="E25" s="134">
        <v>0.35416666666666669</v>
      </c>
      <c r="F25" s="134">
        <v>0.75</v>
      </c>
      <c r="G25" s="27">
        <v>212</v>
      </c>
      <c r="H25" s="93">
        <v>9.5</v>
      </c>
      <c r="I25" s="69"/>
      <c r="J25" s="22">
        <f t="shared" si="29"/>
        <v>0</v>
      </c>
      <c r="K25" s="61">
        <f t="shared" si="30"/>
        <v>0</v>
      </c>
      <c r="L25" s="69"/>
      <c r="M25" s="73">
        <f t="shared" si="31"/>
        <v>0</v>
      </c>
      <c r="N25" s="74">
        <f t="shared" si="32"/>
        <v>0</v>
      </c>
      <c r="O25" s="69"/>
      <c r="P25" s="73">
        <f t="shared" si="33"/>
        <v>0</v>
      </c>
      <c r="Q25" s="74">
        <f t="shared" si="34"/>
        <v>0</v>
      </c>
      <c r="R25" s="69"/>
      <c r="S25" s="73">
        <f t="shared" si="35"/>
        <v>0</v>
      </c>
      <c r="T25" s="74">
        <f t="shared" si="36"/>
        <v>0</v>
      </c>
      <c r="U25" s="69"/>
      <c r="V25" s="22">
        <f t="shared" si="37"/>
        <v>0</v>
      </c>
      <c r="W25" s="23">
        <f t="shared" si="38"/>
        <v>0</v>
      </c>
      <c r="X25" s="75">
        <f t="shared" si="39"/>
        <v>0</v>
      </c>
      <c r="Y25" s="91">
        <f t="shared" si="40"/>
        <v>0</v>
      </c>
      <c r="Z25" s="129">
        <f t="shared" si="41"/>
        <v>0</v>
      </c>
      <c r="AA25" s="71">
        <f t="shared" si="42"/>
        <v>0</v>
      </c>
      <c r="AB25" s="63">
        <f t="shared" si="43"/>
        <v>0</v>
      </c>
      <c r="AD25" s="64">
        <f t="shared" si="44"/>
        <v>0</v>
      </c>
      <c r="AE25" s="64">
        <f t="shared" si="45"/>
        <v>0</v>
      </c>
      <c r="AF25" s="64">
        <f t="shared" si="46"/>
        <v>0</v>
      </c>
      <c r="AG25" s="64">
        <f t="shared" si="47"/>
        <v>0</v>
      </c>
      <c r="AH25" s="64">
        <f t="shared" si="48"/>
        <v>0</v>
      </c>
      <c r="AI25" s="65">
        <f t="shared" si="49"/>
        <v>0</v>
      </c>
      <c r="AJ25" s="64">
        <f t="shared" si="50"/>
        <v>230</v>
      </c>
      <c r="AK25" s="64">
        <f t="shared" si="51"/>
        <v>-230</v>
      </c>
      <c r="AM25" s="66">
        <f t="shared" si="52"/>
        <v>0</v>
      </c>
      <c r="AN25" s="66">
        <f t="shared" si="53"/>
        <v>0</v>
      </c>
      <c r="AO25" s="66">
        <f t="shared" si="54"/>
        <v>0</v>
      </c>
      <c r="AP25" s="66">
        <f t="shared" si="55"/>
        <v>0</v>
      </c>
      <c r="AQ25" s="66">
        <f t="shared" si="56"/>
        <v>0</v>
      </c>
      <c r="AR25" s="67">
        <f t="shared" si="57"/>
        <v>0</v>
      </c>
      <c r="AT25"/>
      <c r="AU25"/>
    </row>
    <row r="26" spans="1:47" x14ac:dyDescent="0.2">
      <c r="A26" s="32" t="s">
        <v>104</v>
      </c>
      <c r="B26" s="68" t="s">
        <v>96</v>
      </c>
      <c r="C26" s="132">
        <v>30</v>
      </c>
      <c r="D26" s="133" t="s">
        <v>15</v>
      </c>
      <c r="E26" s="134">
        <v>0.54166666666666663</v>
      </c>
      <c r="F26" s="134">
        <v>0.70833333333333337</v>
      </c>
      <c r="G26" s="27">
        <v>132</v>
      </c>
      <c r="H26" s="93">
        <v>4</v>
      </c>
      <c r="I26" s="69"/>
      <c r="J26" s="22">
        <f t="shared" si="29"/>
        <v>0</v>
      </c>
      <c r="K26" s="61">
        <f t="shared" si="30"/>
        <v>0</v>
      </c>
      <c r="L26" s="69"/>
      <c r="M26" s="73">
        <f t="shared" si="31"/>
        <v>0</v>
      </c>
      <c r="N26" s="74">
        <f t="shared" si="32"/>
        <v>0</v>
      </c>
      <c r="O26" s="69"/>
      <c r="P26" s="73">
        <f t="shared" si="33"/>
        <v>0</v>
      </c>
      <c r="Q26" s="74">
        <f t="shared" si="34"/>
        <v>0</v>
      </c>
      <c r="R26" s="69"/>
      <c r="S26" s="73">
        <f t="shared" si="35"/>
        <v>0</v>
      </c>
      <c r="T26" s="74">
        <f t="shared" si="36"/>
        <v>0</v>
      </c>
      <c r="U26" s="69"/>
      <c r="V26" s="22">
        <f t="shared" si="37"/>
        <v>0</v>
      </c>
      <c r="W26" s="23">
        <f t="shared" si="38"/>
        <v>0</v>
      </c>
      <c r="X26" s="75">
        <f t="shared" si="39"/>
        <v>0</v>
      </c>
      <c r="Y26" s="91">
        <f t="shared" si="40"/>
        <v>0</v>
      </c>
      <c r="Z26" s="129">
        <f t="shared" si="41"/>
        <v>0</v>
      </c>
      <c r="AA26" s="71">
        <f t="shared" si="42"/>
        <v>0</v>
      </c>
      <c r="AB26" s="63">
        <f t="shared" si="43"/>
        <v>0</v>
      </c>
      <c r="AD26" s="64">
        <f t="shared" si="44"/>
        <v>0</v>
      </c>
      <c r="AE26" s="64">
        <f t="shared" si="45"/>
        <v>0</v>
      </c>
      <c r="AF26" s="64">
        <f t="shared" si="46"/>
        <v>0</v>
      </c>
      <c r="AG26" s="64">
        <f t="shared" si="47"/>
        <v>0</v>
      </c>
      <c r="AH26" s="64">
        <f t="shared" si="48"/>
        <v>0</v>
      </c>
      <c r="AI26" s="65">
        <f t="shared" si="49"/>
        <v>0</v>
      </c>
      <c r="AJ26" s="64">
        <f t="shared" si="50"/>
        <v>30</v>
      </c>
      <c r="AK26" s="64">
        <f t="shared" si="51"/>
        <v>-30</v>
      </c>
      <c r="AM26" s="66">
        <f t="shared" si="52"/>
        <v>0</v>
      </c>
      <c r="AN26" s="66">
        <f t="shared" si="53"/>
        <v>0</v>
      </c>
      <c r="AO26" s="66">
        <f t="shared" si="54"/>
        <v>0</v>
      </c>
      <c r="AP26" s="66">
        <f t="shared" si="55"/>
        <v>0</v>
      </c>
      <c r="AQ26" s="66">
        <f t="shared" si="56"/>
        <v>0</v>
      </c>
      <c r="AR26" s="67">
        <f t="shared" si="57"/>
        <v>0</v>
      </c>
      <c r="AT26"/>
      <c r="AU26"/>
    </row>
    <row r="27" spans="1:47" x14ac:dyDescent="0.2">
      <c r="A27" s="32" t="s">
        <v>95</v>
      </c>
      <c r="B27" s="68" t="s">
        <v>96</v>
      </c>
      <c r="C27" s="132">
        <v>70</v>
      </c>
      <c r="D27" s="133" t="s">
        <v>18</v>
      </c>
      <c r="E27" s="134">
        <v>0.35416666666666669</v>
      </c>
      <c r="F27" s="134">
        <v>0.5625</v>
      </c>
      <c r="G27" s="27">
        <v>70</v>
      </c>
      <c r="H27" s="93">
        <v>5</v>
      </c>
      <c r="I27" s="69"/>
      <c r="J27" s="22">
        <f t="shared" si="29"/>
        <v>0</v>
      </c>
      <c r="K27" s="61">
        <f t="shared" si="30"/>
        <v>0</v>
      </c>
      <c r="L27" s="69"/>
      <c r="M27" s="73">
        <f t="shared" si="31"/>
        <v>0</v>
      </c>
      <c r="N27" s="74">
        <f t="shared" si="32"/>
        <v>0</v>
      </c>
      <c r="O27" s="69"/>
      <c r="P27" s="73">
        <f t="shared" si="33"/>
        <v>0</v>
      </c>
      <c r="Q27" s="74">
        <f t="shared" si="34"/>
        <v>0</v>
      </c>
      <c r="R27" s="69"/>
      <c r="S27" s="73">
        <f t="shared" si="35"/>
        <v>0</v>
      </c>
      <c r="T27" s="74">
        <f t="shared" si="36"/>
        <v>0</v>
      </c>
      <c r="U27" s="69"/>
      <c r="V27" s="22">
        <f t="shared" si="37"/>
        <v>0</v>
      </c>
      <c r="W27" s="23">
        <f t="shared" si="38"/>
        <v>0</v>
      </c>
      <c r="X27" s="75">
        <f t="shared" si="39"/>
        <v>0</v>
      </c>
      <c r="Y27" s="91">
        <f t="shared" si="40"/>
        <v>0</v>
      </c>
      <c r="Z27" s="129">
        <f t="shared" si="41"/>
        <v>0</v>
      </c>
      <c r="AA27" s="71">
        <f t="shared" si="42"/>
        <v>0</v>
      </c>
      <c r="AB27" s="63">
        <f t="shared" si="43"/>
        <v>0</v>
      </c>
      <c r="AD27" s="64">
        <f t="shared" si="44"/>
        <v>0</v>
      </c>
      <c r="AE27" s="64">
        <f t="shared" si="45"/>
        <v>0</v>
      </c>
      <c r="AF27" s="64">
        <f t="shared" si="46"/>
        <v>0</v>
      </c>
      <c r="AG27" s="64">
        <f t="shared" si="47"/>
        <v>0</v>
      </c>
      <c r="AH27" s="64">
        <f t="shared" si="48"/>
        <v>0</v>
      </c>
      <c r="AI27" s="65">
        <f t="shared" si="49"/>
        <v>0</v>
      </c>
      <c r="AJ27" s="64">
        <f t="shared" si="50"/>
        <v>70</v>
      </c>
      <c r="AK27" s="64">
        <f t="shared" si="51"/>
        <v>-70</v>
      </c>
      <c r="AM27" s="66">
        <f t="shared" si="52"/>
        <v>0</v>
      </c>
      <c r="AN27" s="66">
        <f t="shared" si="53"/>
        <v>0</v>
      </c>
      <c r="AO27" s="66">
        <f t="shared" si="54"/>
        <v>0</v>
      </c>
      <c r="AP27" s="66">
        <f t="shared" si="55"/>
        <v>0</v>
      </c>
      <c r="AQ27" s="66">
        <f t="shared" si="56"/>
        <v>0</v>
      </c>
      <c r="AR27" s="67">
        <f t="shared" si="57"/>
        <v>0</v>
      </c>
      <c r="AT27"/>
      <c r="AU27"/>
    </row>
    <row r="28" spans="1:47" x14ac:dyDescent="0.2">
      <c r="A28" s="32" t="s">
        <v>105</v>
      </c>
      <c r="B28" s="68" t="s">
        <v>96</v>
      </c>
      <c r="C28" s="132">
        <v>31</v>
      </c>
      <c r="D28" s="133" t="s">
        <v>18</v>
      </c>
      <c r="E28" s="134">
        <v>7.2916666666666671E-2</v>
      </c>
      <c r="F28" s="134">
        <v>0.17708333333333334</v>
      </c>
      <c r="G28" s="27">
        <v>330</v>
      </c>
      <c r="H28" s="93">
        <v>2.5</v>
      </c>
      <c r="I28" s="69"/>
      <c r="J28" s="22">
        <f t="shared" si="29"/>
        <v>0</v>
      </c>
      <c r="K28" s="61">
        <f t="shared" si="30"/>
        <v>0</v>
      </c>
      <c r="L28" s="69"/>
      <c r="M28" s="73">
        <f t="shared" si="31"/>
        <v>0</v>
      </c>
      <c r="N28" s="74">
        <f t="shared" si="32"/>
        <v>0</v>
      </c>
      <c r="O28" s="69"/>
      <c r="P28" s="73">
        <f t="shared" si="33"/>
        <v>0</v>
      </c>
      <c r="Q28" s="74">
        <f t="shared" si="34"/>
        <v>0</v>
      </c>
      <c r="R28" s="69"/>
      <c r="S28" s="73">
        <f t="shared" si="35"/>
        <v>0</v>
      </c>
      <c r="T28" s="74">
        <f t="shared" si="36"/>
        <v>0</v>
      </c>
      <c r="U28" s="69"/>
      <c r="V28" s="22">
        <f t="shared" si="37"/>
        <v>0</v>
      </c>
      <c r="W28" s="23">
        <f t="shared" si="38"/>
        <v>0</v>
      </c>
      <c r="X28" s="75">
        <f t="shared" si="39"/>
        <v>0</v>
      </c>
      <c r="Y28" s="91">
        <f t="shared" si="40"/>
        <v>0</v>
      </c>
      <c r="Z28" s="129">
        <f t="shared" si="41"/>
        <v>0</v>
      </c>
      <c r="AA28" s="71">
        <f t="shared" si="42"/>
        <v>0</v>
      </c>
      <c r="AB28" s="63">
        <f t="shared" si="43"/>
        <v>0</v>
      </c>
      <c r="AD28" s="64">
        <f t="shared" si="44"/>
        <v>0</v>
      </c>
      <c r="AE28" s="64">
        <f t="shared" si="45"/>
        <v>0</v>
      </c>
      <c r="AF28" s="64">
        <f t="shared" si="46"/>
        <v>0</v>
      </c>
      <c r="AG28" s="64">
        <f t="shared" si="47"/>
        <v>0</v>
      </c>
      <c r="AH28" s="64">
        <f t="shared" si="48"/>
        <v>0</v>
      </c>
      <c r="AI28" s="65">
        <f t="shared" si="49"/>
        <v>0</v>
      </c>
      <c r="AJ28" s="64">
        <f t="shared" si="50"/>
        <v>31</v>
      </c>
      <c r="AK28" s="64">
        <f t="shared" si="51"/>
        <v>-31</v>
      </c>
      <c r="AM28" s="66">
        <f t="shared" si="52"/>
        <v>0</v>
      </c>
      <c r="AN28" s="66">
        <f t="shared" si="53"/>
        <v>0</v>
      </c>
      <c r="AO28" s="66">
        <f t="shared" si="54"/>
        <v>0</v>
      </c>
      <c r="AP28" s="66">
        <f t="shared" si="55"/>
        <v>0</v>
      </c>
      <c r="AQ28" s="66">
        <f t="shared" si="56"/>
        <v>0</v>
      </c>
      <c r="AR28" s="67">
        <f t="shared" si="57"/>
        <v>0</v>
      </c>
      <c r="AT28"/>
      <c r="AU28"/>
    </row>
    <row r="29" spans="1:47" x14ac:dyDescent="0.2">
      <c r="A29" s="32" t="s">
        <v>96</v>
      </c>
      <c r="B29" s="68" t="s">
        <v>105</v>
      </c>
      <c r="C29" s="132">
        <v>31</v>
      </c>
      <c r="D29" s="133" t="s">
        <v>18</v>
      </c>
      <c r="E29" s="134">
        <v>0.16666666666666666</v>
      </c>
      <c r="F29" s="134">
        <v>0.29166666666666669</v>
      </c>
      <c r="G29" s="27">
        <v>330</v>
      </c>
      <c r="H29" s="93">
        <v>3</v>
      </c>
      <c r="I29" s="69"/>
      <c r="J29" s="22">
        <f t="shared" ref="J29:J32" si="58">$C$6*G29*I29</f>
        <v>0</v>
      </c>
      <c r="K29" s="61">
        <f t="shared" ref="K29:K32" si="59">$J$6*H29*I29</f>
        <v>0</v>
      </c>
      <c r="L29" s="69"/>
      <c r="M29" s="73">
        <f t="shared" ref="M29:M32" si="60">$C$7*G29*L29</f>
        <v>0</v>
      </c>
      <c r="N29" s="74">
        <f t="shared" ref="N29:N32" si="61">$J$6*H29*L29</f>
        <v>0</v>
      </c>
      <c r="O29" s="69"/>
      <c r="P29" s="73">
        <f t="shared" ref="P29:P32" si="62">$C$8*G29*O29</f>
        <v>0</v>
      </c>
      <c r="Q29" s="74">
        <f t="shared" ref="Q29:Q32" si="63">$J$6*H29*O29</f>
        <v>0</v>
      </c>
      <c r="R29" s="69"/>
      <c r="S29" s="73">
        <f t="shared" ref="S29:S32" si="64">$C$9*G29*R29</f>
        <v>0</v>
      </c>
      <c r="T29" s="74">
        <f t="shared" ref="T29:T32" si="65">$J$6*H29*R29</f>
        <v>0</v>
      </c>
      <c r="U29" s="69"/>
      <c r="V29" s="22">
        <f t="shared" ref="V29:V32" si="66">$C$10*G29*U29</f>
        <v>0</v>
      </c>
      <c r="W29" s="23">
        <f t="shared" ref="W29:W32" si="67">$J$6*H29*U29</f>
        <v>0</v>
      </c>
      <c r="X29" s="75">
        <f t="shared" ref="X29:X32" si="68">J29+K29+M29+N29+P29+Q29+S29+T29+V29+W29</f>
        <v>0</v>
      </c>
      <c r="Y29" s="91">
        <f t="shared" ref="Y29:Y32" si="69">IFERROR(VLOOKUP(D29,$M$6:$N$11,2,FALSE),VLOOKUP(D29,$P$6:$Q$11,2,FALSE))</f>
        <v>0</v>
      </c>
      <c r="Z29" s="129">
        <f t="shared" ref="Z29:Z32" si="70">X29*(100%-Y29)</f>
        <v>0</v>
      </c>
      <c r="AA29" s="71">
        <f t="shared" ref="AA29:AA32" si="71">AR29</f>
        <v>0</v>
      </c>
      <c r="AB29" s="63">
        <f t="shared" ref="AB29:AB32" si="72">MAX(Z29:AA29)</f>
        <v>0</v>
      </c>
      <c r="AD29" s="64">
        <f t="shared" ref="AD29:AD32" si="73">I29*20</f>
        <v>0</v>
      </c>
      <c r="AE29" s="64">
        <f t="shared" ref="AE29:AE32" si="74">L29*50</f>
        <v>0</v>
      </c>
      <c r="AF29" s="64">
        <f t="shared" ref="AF29:AF32" si="75">O29*60</f>
        <v>0</v>
      </c>
      <c r="AG29" s="64">
        <f t="shared" ref="AG29:AG32" si="76">R29*70</f>
        <v>0</v>
      </c>
      <c r="AH29" s="64">
        <f t="shared" ref="AH29:AH32" si="77">U29*92</f>
        <v>0</v>
      </c>
      <c r="AI29" s="65">
        <f t="shared" ref="AI29:AI32" si="78">SUM(AD29:AH29)</f>
        <v>0</v>
      </c>
      <c r="AJ29" s="64">
        <f t="shared" ref="AJ29:AJ32" si="79">C29</f>
        <v>31</v>
      </c>
      <c r="AK29" s="64">
        <f t="shared" ref="AK29:AK32" si="80">AI29-AJ29</f>
        <v>-31</v>
      </c>
      <c r="AM29" s="66">
        <f t="shared" ref="AM29:AM32" si="81">I29*$F$6</f>
        <v>0</v>
      </c>
      <c r="AN29" s="66">
        <f t="shared" ref="AN29:AN32" si="82">L29*$F$7</f>
        <v>0</v>
      </c>
      <c r="AO29" s="66">
        <f t="shared" ref="AO29:AO32" si="83">O29*$F$8</f>
        <v>0</v>
      </c>
      <c r="AP29" s="66">
        <f t="shared" ref="AP29:AP32" si="84">R29*$F$9</f>
        <v>0</v>
      </c>
      <c r="AQ29" s="66">
        <f t="shared" ref="AQ29:AQ32" si="85">U29*$F$10</f>
        <v>0</v>
      </c>
      <c r="AR29" s="67">
        <f t="shared" ref="AR29:AR32" si="86">SUM(AM29:AQ29)</f>
        <v>0</v>
      </c>
      <c r="AT29"/>
      <c r="AU29"/>
    </row>
    <row r="30" spans="1:47" x14ac:dyDescent="0.2">
      <c r="A30" s="32" t="s">
        <v>95</v>
      </c>
      <c r="B30" s="68" t="s">
        <v>96</v>
      </c>
      <c r="C30" s="132">
        <v>48</v>
      </c>
      <c r="D30" s="133" t="s">
        <v>21</v>
      </c>
      <c r="E30" s="134">
        <v>0.375</v>
      </c>
      <c r="F30" s="134">
        <v>0.5625</v>
      </c>
      <c r="G30" s="27">
        <v>70</v>
      </c>
      <c r="H30" s="93">
        <v>4.5</v>
      </c>
      <c r="I30" s="69"/>
      <c r="J30" s="22">
        <f t="shared" si="58"/>
        <v>0</v>
      </c>
      <c r="K30" s="61">
        <f t="shared" si="59"/>
        <v>0</v>
      </c>
      <c r="L30" s="69"/>
      <c r="M30" s="73">
        <f t="shared" si="60"/>
        <v>0</v>
      </c>
      <c r="N30" s="74">
        <f t="shared" si="61"/>
        <v>0</v>
      </c>
      <c r="O30" s="69"/>
      <c r="P30" s="73">
        <f t="shared" si="62"/>
        <v>0</v>
      </c>
      <c r="Q30" s="74">
        <f t="shared" si="63"/>
        <v>0</v>
      </c>
      <c r="R30" s="69"/>
      <c r="S30" s="73">
        <f t="shared" si="64"/>
        <v>0</v>
      </c>
      <c r="T30" s="74">
        <f t="shared" si="65"/>
        <v>0</v>
      </c>
      <c r="U30" s="69"/>
      <c r="V30" s="22">
        <f t="shared" si="66"/>
        <v>0</v>
      </c>
      <c r="W30" s="23">
        <f t="shared" si="67"/>
        <v>0</v>
      </c>
      <c r="X30" s="75">
        <f t="shared" si="68"/>
        <v>0</v>
      </c>
      <c r="Y30" s="91">
        <f t="shared" si="69"/>
        <v>0</v>
      </c>
      <c r="Z30" s="129">
        <f t="shared" si="70"/>
        <v>0</v>
      </c>
      <c r="AA30" s="71">
        <f t="shared" si="71"/>
        <v>0</v>
      </c>
      <c r="AB30" s="63">
        <f t="shared" si="72"/>
        <v>0</v>
      </c>
      <c r="AD30" s="64">
        <f t="shared" si="73"/>
        <v>0</v>
      </c>
      <c r="AE30" s="64">
        <f t="shared" si="74"/>
        <v>0</v>
      </c>
      <c r="AF30" s="64">
        <f t="shared" si="75"/>
        <v>0</v>
      </c>
      <c r="AG30" s="64">
        <f t="shared" si="76"/>
        <v>0</v>
      </c>
      <c r="AH30" s="64">
        <f t="shared" si="77"/>
        <v>0</v>
      </c>
      <c r="AI30" s="65">
        <f t="shared" si="78"/>
        <v>0</v>
      </c>
      <c r="AJ30" s="64">
        <f t="shared" si="79"/>
        <v>48</v>
      </c>
      <c r="AK30" s="64">
        <f t="shared" si="80"/>
        <v>-48</v>
      </c>
      <c r="AM30" s="66">
        <f t="shared" si="81"/>
        <v>0</v>
      </c>
      <c r="AN30" s="66">
        <f t="shared" si="82"/>
        <v>0</v>
      </c>
      <c r="AO30" s="66">
        <f t="shared" si="83"/>
        <v>0</v>
      </c>
      <c r="AP30" s="66">
        <f t="shared" si="84"/>
        <v>0</v>
      </c>
      <c r="AQ30" s="66">
        <f t="shared" si="85"/>
        <v>0</v>
      </c>
      <c r="AR30" s="67">
        <f t="shared" si="86"/>
        <v>0</v>
      </c>
      <c r="AT30"/>
      <c r="AU30"/>
    </row>
    <row r="31" spans="1:47" x14ac:dyDescent="0.2">
      <c r="A31" s="32" t="s">
        <v>106</v>
      </c>
      <c r="B31" s="68" t="s">
        <v>96</v>
      </c>
      <c r="C31" s="132">
        <v>40</v>
      </c>
      <c r="D31" s="133" t="s">
        <v>23</v>
      </c>
      <c r="E31" s="134">
        <v>0.3125</v>
      </c>
      <c r="F31" s="134">
        <v>0.79166666666666663</v>
      </c>
      <c r="G31" s="27">
        <v>354</v>
      </c>
      <c r="H31" s="93">
        <v>11.5</v>
      </c>
      <c r="I31" s="69"/>
      <c r="J31" s="22">
        <f t="shared" si="58"/>
        <v>0</v>
      </c>
      <c r="K31" s="61">
        <f t="shared" si="59"/>
        <v>0</v>
      </c>
      <c r="L31" s="69"/>
      <c r="M31" s="73">
        <f t="shared" si="60"/>
        <v>0</v>
      </c>
      <c r="N31" s="74">
        <f t="shared" si="61"/>
        <v>0</v>
      </c>
      <c r="O31" s="69"/>
      <c r="P31" s="73">
        <f t="shared" si="62"/>
        <v>0</v>
      </c>
      <c r="Q31" s="74">
        <f t="shared" si="63"/>
        <v>0</v>
      </c>
      <c r="R31" s="69"/>
      <c r="S31" s="73">
        <f t="shared" si="64"/>
        <v>0</v>
      </c>
      <c r="T31" s="74">
        <f t="shared" si="65"/>
        <v>0</v>
      </c>
      <c r="U31" s="69"/>
      <c r="V31" s="22">
        <f t="shared" si="66"/>
        <v>0</v>
      </c>
      <c r="W31" s="23">
        <f t="shared" si="67"/>
        <v>0</v>
      </c>
      <c r="X31" s="75">
        <f t="shared" si="68"/>
        <v>0</v>
      </c>
      <c r="Y31" s="91">
        <f t="shared" si="69"/>
        <v>0</v>
      </c>
      <c r="Z31" s="129">
        <f t="shared" si="70"/>
        <v>0</v>
      </c>
      <c r="AA31" s="71">
        <f t="shared" si="71"/>
        <v>0</v>
      </c>
      <c r="AB31" s="63">
        <f t="shared" si="72"/>
        <v>0</v>
      </c>
      <c r="AD31" s="64">
        <f t="shared" si="73"/>
        <v>0</v>
      </c>
      <c r="AE31" s="64">
        <f t="shared" si="74"/>
        <v>0</v>
      </c>
      <c r="AF31" s="64">
        <f t="shared" si="75"/>
        <v>0</v>
      </c>
      <c r="AG31" s="64">
        <f t="shared" si="76"/>
        <v>0</v>
      </c>
      <c r="AH31" s="64">
        <f t="shared" si="77"/>
        <v>0</v>
      </c>
      <c r="AI31" s="65">
        <f t="shared" si="78"/>
        <v>0</v>
      </c>
      <c r="AJ31" s="64">
        <f t="shared" si="79"/>
        <v>40</v>
      </c>
      <c r="AK31" s="64">
        <f t="shared" si="80"/>
        <v>-40</v>
      </c>
      <c r="AM31" s="66">
        <f t="shared" si="81"/>
        <v>0</v>
      </c>
      <c r="AN31" s="66">
        <f t="shared" si="82"/>
        <v>0</v>
      </c>
      <c r="AO31" s="66">
        <f t="shared" si="83"/>
        <v>0</v>
      </c>
      <c r="AP31" s="66">
        <f t="shared" si="84"/>
        <v>0</v>
      </c>
      <c r="AQ31" s="66">
        <f t="shared" si="85"/>
        <v>0</v>
      </c>
      <c r="AR31" s="67">
        <f t="shared" si="86"/>
        <v>0</v>
      </c>
      <c r="AT31"/>
      <c r="AU31"/>
    </row>
    <row r="32" spans="1:47" ht="13.5" thickBot="1" x14ac:dyDescent="0.25">
      <c r="A32" s="32" t="s">
        <v>106</v>
      </c>
      <c r="B32" s="68" t="s">
        <v>97</v>
      </c>
      <c r="C32" s="132">
        <v>56</v>
      </c>
      <c r="D32" s="133" t="s">
        <v>23</v>
      </c>
      <c r="E32" s="134">
        <v>0.35416666666666669</v>
      </c>
      <c r="F32" s="134">
        <v>0.79166666666666663</v>
      </c>
      <c r="G32" s="27">
        <v>356</v>
      </c>
      <c r="H32" s="93">
        <v>10.5</v>
      </c>
      <c r="I32" s="69"/>
      <c r="J32" s="22">
        <f t="shared" si="58"/>
        <v>0</v>
      </c>
      <c r="K32" s="61">
        <f t="shared" si="59"/>
        <v>0</v>
      </c>
      <c r="L32" s="69"/>
      <c r="M32" s="73">
        <f t="shared" si="60"/>
        <v>0</v>
      </c>
      <c r="N32" s="74">
        <f t="shared" si="61"/>
        <v>0</v>
      </c>
      <c r="O32" s="69"/>
      <c r="P32" s="73">
        <f t="shared" si="62"/>
        <v>0</v>
      </c>
      <c r="Q32" s="74">
        <f t="shared" si="63"/>
        <v>0</v>
      </c>
      <c r="R32" s="69"/>
      <c r="S32" s="73">
        <f t="shared" si="64"/>
        <v>0</v>
      </c>
      <c r="T32" s="74">
        <f t="shared" si="65"/>
        <v>0</v>
      </c>
      <c r="U32" s="69"/>
      <c r="V32" s="22">
        <f t="shared" si="66"/>
        <v>0</v>
      </c>
      <c r="W32" s="23">
        <f t="shared" si="67"/>
        <v>0</v>
      </c>
      <c r="X32" s="75">
        <f t="shared" si="68"/>
        <v>0</v>
      </c>
      <c r="Y32" s="91">
        <f t="shared" si="69"/>
        <v>0</v>
      </c>
      <c r="Z32" s="129">
        <f t="shared" si="70"/>
        <v>0</v>
      </c>
      <c r="AA32" s="71">
        <f t="shared" si="71"/>
        <v>0</v>
      </c>
      <c r="AB32" s="63">
        <f t="shared" si="72"/>
        <v>0</v>
      </c>
      <c r="AD32" s="64">
        <f t="shared" si="73"/>
        <v>0</v>
      </c>
      <c r="AE32" s="64">
        <f t="shared" si="74"/>
        <v>0</v>
      </c>
      <c r="AF32" s="64">
        <f t="shared" si="75"/>
        <v>0</v>
      </c>
      <c r="AG32" s="64">
        <f t="shared" si="76"/>
        <v>0</v>
      </c>
      <c r="AH32" s="64">
        <f t="shared" si="77"/>
        <v>0</v>
      </c>
      <c r="AI32" s="65">
        <f t="shared" si="78"/>
        <v>0</v>
      </c>
      <c r="AJ32" s="64">
        <f t="shared" si="79"/>
        <v>56</v>
      </c>
      <c r="AK32" s="64">
        <f t="shared" si="80"/>
        <v>-56</v>
      </c>
      <c r="AM32" s="66">
        <f t="shared" si="81"/>
        <v>0</v>
      </c>
      <c r="AN32" s="66">
        <f t="shared" si="82"/>
        <v>0</v>
      </c>
      <c r="AO32" s="66">
        <f t="shared" si="83"/>
        <v>0</v>
      </c>
      <c r="AP32" s="66">
        <f t="shared" si="84"/>
        <v>0</v>
      </c>
      <c r="AQ32" s="66">
        <f t="shared" si="85"/>
        <v>0</v>
      </c>
      <c r="AR32" s="67">
        <f t="shared" si="86"/>
        <v>0</v>
      </c>
      <c r="AT32"/>
      <c r="AU32"/>
    </row>
    <row r="33" spans="1:47" ht="13.5" thickBot="1" x14ac:dyDescent="0.25">
      <c r="A33" s="7" t="s">
        <v>55</v>
      </c>
      <c r="B33" s="8"/>
      <c r="C33" s="31"/>
      <c r="D33" s="9"/>
      <c r="E33" s="9"/>
      <c r="F33" s="9"/>
      <c r="G33" s="9"/>
      <c r="H33" s="29"/>
      <c r="I33" s="41"/>
      <c r="J33" s="42">
        <f>SUM(J15:J32)</f>
        <v>0</v>
      </c>
      <c r="K33" s="42">
        <f>SUM(K15:K32)</f>
        <v>0</v>
      </c>
      <c r="L33" s="44"/>
      <c r="M33" s="42">
        <f>SUM(M15:M32)</f>
        <v>0</v>
      </c>
      <c r="N33" s="43">
        <f>SUM(N15:N32)</f>
        <v>0</v>
      </c>
      <c r="O33" s="44"/>
      <c r="P33" s="42">
        <f>SUM(P15:P32)</f>
        <v>0</v>
      </c>
      <c r="Q33" s="43">
        <f>SUM(Q15:Q32)</f>
        <v>0</v>
      </c>
      <c r="R33" s="41"/>
      <c r="S33" s="42">
        <f>SUM(S15:S32)</f>
        <v>0</v>
      </c>
      <c r="T33" s="43">
        <f>SUM(T15:T32)</f>
        <v>0</v>
      </c>
      <c r="U33" s="41"/>
      <c r="V33" s="45">
        <f>SUM(V15:V32)</f>
        <v>0</v>
      </c>
      <c r="W33" s="46">
        <f>SUM(W15:W32)</f>
        <v>0</v>
      </c>
      <c r="X33" s="72">
        <f>SUM(X15:X32)</f>
        <v>0</v>
      </c>
      <c r="Y33" s="92"/>
      <c r="Z33" s="119">
        <f>SUM(Z15:Z32)</f>
        <v>0</v>
      </c>
      <c r="AA33" s="45"/>
      <c r="AB33" s="72">
        <f>SUM(AB15:AB32)</f>
        <v>0</v>
      </c>
      <c r="AC33"/>
      <c r="AE33" s="36"/>
      <c r="AT33"/>
      <c r="AU33"/>
    </row>
    <row r="34" spans="1:47" x14ac:dyDescent="0.2">
      <c r="K34" s="5"/>
      <c r="L34" s="5"/>
      <c r="M34" s="5"/>
      <c r="N34" s="4"/>
      <c r="O34" s="5"/>
      <c r="P34" s="5"/>
      <c r="Q34" s="4"/>
      <c r="R34" s="5"/>
      <c r="S34" s="5"/>
      <c r="T34" s="5"/>
      <c r="U34" s="5"/>
      <c r="V34" s="5"/>
      <c r="W34" s="5"/>
      <c r="X34" s="38"/>
    </row>
    <row r="35" spans="1:47" ht="15.75" thickBot="1" x14ac:dyDescent="0.25">
      <c r="A35" s="58" t="s">
        <v>56</v>
      </c>
      <c r="B35" s="59"/>
      <c r="C35" s="106"/>
      <c r="D35" s="59"/>
      <c r="E35" s="59"/>
      <c r="F35" s="59"/>
      <c r="G35" s="59"/>
      <c r="H35" s="59"/>
      <c r="V35" s="36"/>
      <c r="W35" s="36"/>
      <c r="AA35"/>
    </row>
    <row r="36" spans="1:47" ht="28.15" customHeight="1" thickBot="1" x14ac:dyDescent="0.25">
      <c r="A36" s="107" t="s">
        <v>27</v>
      </c>
      <c r="B36" s="54" t="s">
        <v>57</v>
      </c>
      <c r="C36" s="54" t="s">
        <v>29</v>
      </c>
      <c r="D36" s="108" t="s">
        <v>30</v>
      </c>
      <c r="E36" s="54" t="s">
        <v>31</v>
      </c>
      <c r="F36" s="54" t="s">
        <v>32</v>
      </c>
      <c r="G36" s="54" t="s">
        <v>33</v>
      </c>
      <c r="H36" s="109" t="s">
        <v>79</v>
      </c>
      <c r="I36" s="16" t="s">
        <v>34</v>
      </c>
      <c r="J36" s="11" t="s">
        <v>35</v>
      </c>
      <c r="K36" s="17" t="s">
        <v>36</v>
      </c>
      <c r="L36" s="16" t="s">
        <v>37</v>
      </c>
      <c r="M36" s="10" t="s">
        <v>35</v>
      </c>
      <c r="N36" s="18" t="s">
        <v>36</v>
      </c>
      <c r="O36" s="110" t="s">
        <v>38</v>
      </c>
      <c r="P36" s="112" t="s">
        <v>35</v>
      </c>
      <c r="Q36" s="112" t="s">
        <v>36</v>
      </c>
      <c r="R36" s="110" t="s">
        <v>39</v>
      </c>
      <c r="S36" s="112" t="s">
        <v>35</v>
      </c>
      <c r="T36" s="111" t="s">
        <v>36</v>
      </c>
      <c r="U36" s="110" t="s">
        <v>40</v>
      </c>
      <c r="V36" s="112" t="s">
        <v>35</v>
      </c>
      <c r="W36" s="111" t="s">
        <v>36</v>
      </c>
      <c r="X36" s="113" t="s">
        <v>41</v>
      </c>
      <c r="Y36" s="12" t="s">
        <v>58</v>
      </c>
      <c r="Z36" s="12" t="s">
        <v>42</v>
      </c>
      <c r="AA36" s="12" t="s">
        <v>81</v>
      </c>
      <c r="AB36" s="135"/>
      <c r="AD36" s="165" t="s">
        <v>25</v>
      </c>
      <c r="AE36" s="166"/>
      <c r="AF36" s="166"/>
      <c r="AG36" s="166"/>
      <c r="AH36" s="166"/>
      <c r="AI36" s="166"/>
      <c r="AJ36" s="166"/>
      <c r="AK36" s="167"/>
      <c r="AL36" s="122"/>
      <c r="AM36"/>
      <c r="AN36"/>
      <c r="AO36"/>
      <c r="AP36"/>
      <c r="AQ36"/>
      <c r="AR36"/>
      <c r="AS36"/>
      <c r="AT36"/>
      <c r="AU36"/>
    </row>
    <row r="37" spans="1:47" ht="60.75" thickBot="1" x14ac:dyDescent="0.25">
      <c r="A37" s="114" t="s">
        <v>98</v>
      </c>
      <c r="B37" s="114" t="s">
        <v>98</v>
      </c>
      <c r="C37" s="114"/>
      <c r="D37" s="114" t="s">
        <v>8</v>
      </c>
      <c r="E37" s="114"/>
      <c r="F37" s="114"/>
      <c r="G37" s="114"/>
      <c r="H37" s="114"/>
      <c r="I37" s="19"/>
      <c r="J37" s="20">
        <f t="shared" ref="J37" si="87">$C$6*G37*I37</f>
        <v>0</v>
      </c>
      <c r="K37" s="120">
        <f>$J$6*H37*I37</f>
        <v>0</v>
      </c>
      <c r="L37" s="19"/>
      <c r="M37" s="20">
        <f t="shared" ref="M37" si="88">$C$7*G37*L37</f>
        <v>0</v>
      </c>
      <c r="N37" s="21">
        <f>$J$6*H37*L37</f>
        <v>0</v>
      </c>
      <c r="O37" s="115"/>
      <c r="P37" s="73">
        <f t="shared" ref="P37" si="89">$C$8*G37*O37</f>
        <v>0</v>
      </c>
      <c r="Q37" s="116">
        <f>$J$6*H37*O37</f>
        <v>0</v>
      </c>
      <c r="R37" s="69"/>
      <c r="S37" s="73">
        <f t="shared" ref="S37" si="90">$C$9*G37*R37</f>
        <v>0</v>
      </c>
      <c r="T37" s="74">
        <f>$J$6*H37*R37</f>
        <v>0</v>
      </c>
      <c r="U37" s="69">
        <v>1</v>
      </c>
      <c r="V37" s="73">
        <f t="shared" ref="V37" si="91">$C$10*G37*U37</f>
        <v>0</v>
      </c>
      <c r="W37" s="74">
        <f>$J$6*H37*U37</f>
        <v>0</v>
      </c>
      <c r="X37" s="75">
        <f>J37+K37+M37+N37+P37+Q37+S37+T37+V37+W37</f>
        <v>0</v>
      </c>
      <c r="Y37" s="124">
        <v>0</v>
      </c>
      <c r="Z37" s="90">
        <f t="shared" ref="Z37" si="92">IFERROR(VLOOKUP(D37,$M$6:$N$11,2,FALSE),VLOOKUP(D37,$P$6:$Q$11,2,FALSE))</f>
        <v>0</v>
      </c>
      <c r="AA37" s="22">
        <f>(X37-(X37*Z37))+Y37</f>
        <v>0</v>
      </c>
      <c r="AB37" s="136"/>
      <c r="AD37" s="123" t="s">
        <v>46</v>
      </c>
      <c r="AE37" s="123" t="s">
        <v>47</v>
      </c>
      <c r="AF37" s="123" t="s">
        <v>48</v>
      </c>
      <c r="AG37" s="123" t="s">
        <v>49</v>
      </c>
      <c r="AH37" s="123" t="s">
        <v>50</v>
      </c>
      <c r="AI37" s="123" t="s">
        <v>51</v>
      </c>
      <c r="AJ37" s="123" t="s">
        <v>52</v>
      </c>
      <c r="AK37" s="123" t="s">
        <v>53</v>
      </c>
      <c r="AP37"/>
      <c r="AQ37"/>
      <c r="AR37"/>
      <c r="AS37"/>
      <c r="AT37"/>
      <c r="AU37"/>
    </row>
    <row r="38" spans="1:47" ht="13.5" thickBot="1" x14ac:dyDescent="0.25">
      <c r="A38" s="7" t="s">
        <v>59</v>
      </c>
      <c r="B38" s="8"/>
      <c r="C38" s="31"/>
      <c r="D38" s="9"/>
      <c r="E38" s="9"/>
      <c r="F38" s="9"/>
      <c r="G38" s="9"/>
      <c r="H38" s="29"/>
      <c r="I38" s="41"/>
      <c r="J38" s="42">
        <f>SUM(J37:J37)</f>
        <v>0</v>
      </c>
      <c r="K38" s="43">
        <f>SUM(K37:K37)</f>
        <v>0</v>
      </c>
      <c r="L38" s="44"/>
      <c r="M38" s="42">
        <f>SUM(M37:M37)</f>
        <v>0</v>
      </c>
      <c r="N38" s="42">
        <f>SUM(N37:N37)</f>
        <v>0</v>
      </c>
      <c r="O38" s="51"/>
      <c r="P38" s="118">
        <f>SUM(P37:P37)</f>
        <v>0</v>
      </c>
      <c r="Q38" s="118">
        <f>SUM(Q37:Q37)</f>
        <v>0</v>
      </c>
      <c r="R38" s="117"/>
      <c r="S38" s="118">
        <f>SUM(S37:S37)</f>
        <v>0</v>
      </c>
      <c r="T38" s="118">
        <f>SUM(T37:T37)</f>
        <v>0</v>
      </c>
      <c r="U38" s="117"/>
      <c r="V38" s="118">
        <f>SUM(V37:V37)</f>
        <v>0</v>
      </c>
      <c r="W38" s="118">
        <f>SUM(W37:W37)</f>
        <v>0</v>
      </c>
      <c r="X38" s="119">
        <f>SUM(X37:X37)</f>
        <v>0</v>
      </c>
      <c r="Y38" s="45"/>
      <c r="Z38" s="121"/>
      <c r="AA38" s="119">
        <f>SUM(AA37:AA37)</f>
        <v>0</v>
      </c>
      <c r="AB38" s="137"/>
      <c r="AD38" s="64">
        <f>I37*20</f>
        <v>0</v>
      </c>
      <c r="AE38" s="64">
        <f>L37*50</f>
        <v>0</v>
      </c>
      <c r="AF38" s="64">
        <f>O37*60</f>
        <v>0</v>
      </c>
      <c r="AG38" s="64">
        <f>R37*70</f>
        <v>0</v>
      </c>
      <c r="AH38" s="64">
        <f>U37*92</f>
        <v>92</v>
      </c>
      <c r="AI38" s="65">
        <f t="shared" ref="AI38" si="93">SUM(AD38:AH38)</f>
        <v>92</v>
      </c>
      <c r="AJ38" s="64">
        <f>C37</f>
        <v>0</v>
      </c>
      <c r="AK38" s="64">
        <f t="shared" ref="AK38" si="94">AI38-AJ38</f>
        <v>92</v>
      </c>
      <c r="AP38"/>
      <c r="AQ38"/>
      <c r="AR38"/>
      <c r="AS38"/>
      <c r="AT38"/>
      <c r="AU38"/>
    </row>
    <row r="39" spans="1:47" ht="13.5" thickBot="1" x14ac:dyDescent="0.25">
      <c r="V39" s="36"/>
      <c r="W39" s="36"/>
      <c r="AB39"/>
      <c r="AE39" s="36"/>
      <c r="AK39"/>
      <c r="AL39"/>
      <c r="AM39"/>
      <c r="AN39"/>
      <c r="AO39"/>
      <c r="AP39"/>
      <c r="AQ39"/>
      <c r="AR39"/>
      <c r="AS39"/>
      <c r="AT39"/>
      <c r="AU39"/>
    </row>
    <row r="40" spans="1:47" ht="15.75" thickBot="1" x14ac:dyDescent="0.25">
      <c r="A40" s="47" t="s">
        <v>60</v>
      </c>
      <c r="B40" s="48"/>
      <c r="C40" s="49"/>
      <c r="D40" s="48"/>
      <c r="E40" s="48"/>
      <c r="F40" s="48"/>
      <c r="G40" s="48"/>
      <c r="H40" s="48"/>
      <c r="I40" s="48"/>
      <c r="J40" s="48"/>
      <c r="K40" s="48"/>
      <c r="L40" s="50"/>
      <c r="M40" s="51"/>
      <c r="N40" s="9"/>
      <c r="O40" s="9"/>
      <c r="P40" s="9"/>
      <c r="Q40" s="9"/>
      <c r="R40" s="9"/>
      <c r="S40" s="9"/>
      <c r="T40" s="9"/>
      <c r="U40" s="8"/>
      <c r="V40" s="8"/>
      <c r="W40" s="8"/>
      <c r="X40" s="37"/>
      <c r="Y40" s="37"/>
      <c r="Z40" s="37"/>
      <c r="AA40" s="52">
        <f>AB33+AA38</f>
        <v>0</v>
      </c>
      <c r="AE40" s="36"/>
      <c r="AO40"/>
      <c r="AP40"/>
      <c r="AQ40"/>
      <c r="AR40"/>
      <c r="AS40"/>
      <c r="AT40"/>
      <c r="AU40"/>
    </row>
    <row r="41" spans="1:47" x14ac:dyDescent="0.2">
      <c r="W41" s="36"/>
      <c r="AE41" s="36"/>
      <c r="AM41"/>
      <c r="AN41"/>
      <c r="AO41"/>
      <c r="AP41"/>
      <c r="AQ41"/>
      <c r="AR41"/>
      <c r="AS41"/>
      <c r="AT41"/>
      <c r="AU41"/>
    </row>
    <row r="42" spans="1:47" x14ac:dyDescent="0.2">
      <c r="A42" s="39"/>
      <c r="AD42"/>
      <c r="AE42" s="36"/>
      <c r="AO42"/>
      <c r="AP42"/>
      <c r="AQ42"/>
      <c r="AR42"/>
      <c r="AS42"/>
      <c r="AT42"/>
      <c r="AU42"/>
    </row>
    <row r="43" spans="1:47" x14ac:dyDescent="0.2">
      <c r="A43" s="39"/>
      <c r="AP43"/>
      <c r="AQ43"/>
      <c r="AR43"/>
      <c r="AS43"/>
      <c r="AT43"/>
      <c r="AU43"/>
    </row>
    <row r="44" spans="1:47" x14ac:dyDescent="0.2">
      <c r="A44" s="40" t="s">
        <v>61</v>
      </c>
      <c r="B44" s="168"/>
      <c r="C44" s="169"/>
      <c r="D44" s="169"/>
      <c r="E44" s="169"/>
      <c r="F44" s="170"/>
      <c r="AP44"/>
      <c r="AQ44"/>
      <c r="AR44"/>
      <c r="AS44"/>
      <c r="AT44"/>
      <c r="AU44"/>
    </row>
    <row r="45" spans="1:47" x14ac:dyDescent="0.2">
      <c r="A45" s="40" t="s">
        <v>62</v>
      </c>
      <c r="B45" s="168"/>
      <c r="C45" s="169"/>
      <c r="D45" s="169"/>
      <c r="E45" s="169"/>
      <c r="F45" s="170"/>
      <c r="AP45"/>
      <c r="AQ45"/>
      <c r="AR45"/>
      <c r="AS45"/>
      <c r="AT45"/>
      <c r="AU45"/>
    </row>
    <row r="46" spans="1:47" ht="77.25" customHeight="1" x14ac:dyDescent="0.2">
      <c r="A46" s="40" t="s">
        <v>63</v>
      </c>
      <c r="B46" s="168"/>
      <c r="C46" s="169"/>
      <c r="D46" s="169"/>
      <c r="E46" s="169"/>
      <c r="F46" s="170"/>
      <c r="AP46"/>
      <c r="AQ46"/>
      <c r="AR46"/>
      <c r="AS46"/>
      <c r="AT46"/>
      <c r="AU46"/>
    </row>
    <row r="47" spans="1:47" x14ac:dyDescent="0.2">
      <c r="A47" s="40" t="s">
        <v>64</v>
      </c>
      <c r="B47" s="168"/>
      <c r="C47" s="169"/>
      <c r="D47" s="169"/>
      <c r="E47" s="169"/>
      <c r="F47" s="170"/>
      <c r="AP47"/>
      <c r="AQ47"/>
      <c r="AR47"/>
      <c r="AS47"/>
      <c r="AT47"/>
      <c r="AU47"/>
    </row>
    <row r="48" spans="1:47" x14ac:dyDescent="0.2">
      <c r="AP48"/>
      <c r="AQ48"/>
      <c r="AR48"/>
      <c r="AS48"/>
      <c r="AT48"/>
      <c r="AU48"/>
    </row>
  </sheetData>
  <autoFilter ref="A14:AU33" xr:uid="{00000000-0001-0000-0000-000000000000}"/>
  <mergeCells count="25">
    <mergeCell ref="AM13:AR13"/>
    <mergeCell ref="J11:K11"/>
    <mergeCell ref="AD36:AK36"/>
    <mergeCell ref="B46:F46"/>
    <mergeCell ref="B47:F47"/>
    <mergeCell ref="AD13:AK13"/>
    <mergeCell ref="B44:F44"/>
    <mergeCell ref="B45:F45"/>
    <mergeCell ref="C11:D11"/>
    <mergeCell ref="M5:Q5"/>
    <mergeCell ref="C5:D5"/>
    <mergeCell ref="F11:G11"/>
    <mergeCell ref="J6:K10"/>
    <mergeCell ref="C6:D6"/>
    <mergeCell ref="C7:D7"/>
    <mergeCell ref="F6:G6"/>
    <mergeCell ref="F7:G7"/>
    <mergeCell ref="F8:G8"/>
    <mergeCell ref="C8:D8"/>
    <mergeCell ref="C9:D9"/>
    <mergeCell ref="F9:G9"/>
    <mergeCell ref="F10:G10"/>
    <mergeCell ref="F5:G5"/>
    <mergeCell ref="J5:K5"/>
    <mergeCell ref="C10:D10"/>
  </mergeCells>
  <phoneticPr fontId="3" type="noConversion"/>
  <conditionalFormatting sqref="AK15:AK32">
    <cfRule type="cellIs" dxfId="1" priority="14" operator="lessThan">
      <formula>0</formula>
    </cfRule>
  </conditionalFormatting>
  <conditionalFormatting sqref="AK38">
    <cfRule type="cellIs" dxfId="0" priority="2" operator="lessThan">
      <formula>0</formula>
    </cfRule>
  </conditionalFormatting>
  <pageMargins left="0.78740157480314965" right="0" top="0.23622047244094491" bottom="0.15748031496062992" header="0.51181102362204722" footer="0.51181102362204722"/>
  <pageSetup paperSize="8" scale="49" orientation="landscape" r:id="rId1"/>
  <headerFooter alignWithMargins="0">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35390-BFE5-4257-BD31-22AB04C2FBAD}">
  <sheetPr>
    <tabColor rgb="FF92D050"/>
  </sheetPr>
  <dimension ref="A1:AF25"/>
  <sheetViews>
    <sheetView zoomScaleNormal="100" workbookViewId="0"/>
  </sheetViews>
  <sheetFormatPr defaultRowHeight="12.75" x14ac:dyDescent="0.2"/>
  <cols>
    <col min="1" max="1" width="25.85546875" customWidth="1"/>
    <col min="2" max="2" width="104.140625" customWidth="1"/>
  </cols>
  <sheetData>
    <row r="1" spans="1:32" ht="18" x14ac:dyDescent="0.25">
      <c r="A1" s="1" t="s">
        <v>90</v>
      </c>
    </row>
    <row r="3" spans="1:32" x14ac:dyDescent="0.2">
      <c r="A3" s="3" t="s">
        <v>91</v>
      </c>
      <c r="C3" s="28"/>
      <c r="X3" s="36"/>
      <c r="Y3" s="36"/>
      <c r="Z3" s="36"/>
      <c r="AA3" s="36"/>
      <c r="AB3" s="36"/>
      <c r="AC3" s="36"/>
      <c r="AD3" s="36"/>
      <c r="AE3" s="36"/>
      <c r="AF3" s="36"/>
    </row>
    <row r="4" spans="1:32" x14ac:dyDescent="0.2">
      <c r="C4" s="28"/>
      <c r="X4" s="36"/>
      <c r="Y4" s="36"/>
      <c r="Z4" s="36"/>
      <c r="AA4" s="36"/>
      <c r="AB4" s="36"/>
      <c r="AC4" s="36"/>
      <c r="AD4" s="36"/>
      <c r="AE4" s="36"/>
      <c r="AF4" s="36"/>
    </row>
    <row r="5" spans="1:32" x14ac:dyDescent="0.2">
      <c r="A5" s="94" t="s">
        <v>65</v>
      </c>
      <c r="C5" s="28"/>
      <c r="X5" s="36"/>
      <c r="Y5" s="36"/>
      <c r="Z5" s="36"/>
      <c r="AA5" s="36"/>
      <c r="AB5" s="36"/>
      <c r="AC5" s="36"/>
      <c r="AD5" s="36"/>
      <c r="AE5" s="36"/>
      <c r="AF5" s="36"/>
    </row>
    <row r="6" spans="1:32" ht="13.5" thickBot="1" x14ac:dyDescent="0.2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row>
    <row r="7" spans="1:32" ht="91.5" customHeight="1" x14ac:dyDescent="0.2">
      <c r="A7" s="173" t="s">
        <v>83</v>
      </c>
      <c r="B7" s="174"/>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row>
    <row r="8" spans="1:32" ht="42" customHeight="1" thickBot="1" x14ac:dyDescent="0.25">
      <c r="A8" s="175" t="s">
        <v>84</v>
      </c>
      <c r="B8" s="1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row>
    <row r="9" spans="1:32" x14ac:dyDescent="0.2">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row>
    <row r="11" spans="1:32" x14ac:dyDescent="0.2">
      <c r="A11" s="94" t="s">
        <v>66</v>
      </c>
    </row>
    <row r="12" spans="1:32" ht="13.5" thickBot="1" x14ac:dyDescent="0.25"/>
    <row r="13" spans="1:32" ht="13.5" thickBot="1" x14ac:dyDescent="0.25">
      <c r="A13" s="96" t="s">
        <v>67</v>
      </c>
      <c r="B13" s="95" t="s">
        <v>68</v>
      </c>
    </row>
    <row r="14" spans="1:32" ht="63.75" x14ac:dyDescent="0.2">
      <c r="A14" s="99" t="s">
        <v>4</v>
      </c>
      <c r="B14" s="126" t="s">
        <v>69</v>
      </c>
    </row>
    <row r="15" spans="1:32" ht="140.25" x14ac:dyDescent="0.2">
      <c r="A15" s="131" t="s">
        <v>82</v>
      </c>
      <c r="B15" s="127" t="s">
        <v>70</v>
      </c>
    </row>
    <row r="16" spans="1:32" ht="25.5" x14ac:dyDescent="0.2">
      <c r="A16" s="97" t="s">
        <v>85</v>
      </c>
      <c r="B16" s="127" t="s">
        <v>71</v>
      </c>
    </row>
    <row r="17" spans="1:2" ht="25.5" x14ac:dyDescent="0.2">
      <c r="A17" s="97" t="s">
        <v>6</v>
      </c>
      <c r="B17" s="127" t="s">
        <v>72</v>
      </c>
    </row>
    <row r="18" spans="1:2" ht="51.75" thickBot="1" x14ac:dyDescent="0.25">
      <c r="A18" s="125" t="s">
        <v>73</v>
      </c>
      <c r="B18" s="128" t="s">
        <v>86</v>
      </c>
    </row>
    <row r="21" spans="1:2" x14ac:dyDescent="0.2">
      <c r="A21" s="94" t="s">
        <v>74</v>
      </c>
    </row>
    <row r="22" spans="1:2" ht="13.5" thickBot="1" x14ac:dyDescent="0.25"/>
    <row r="23" spans="1:2" ht="51" x14ac:dyDescent="0.2">
      <c r="A23" s="99" t="s">
        <v>75</v>
      </c>
      <c r="B23" s="100" t="s">
        <v>87</v>
      </c>
    </row>
    <row r="24" spans="1:2" ht="51" x14ac:dyDescent="0.2">
      <c r="A24" s="104" t="s">
        <v>76</v>
      </c>
      <c r="B24" s="105" t="s">
        <v>88</v>
      </c>
    </row>
    <row r="25" spans="1:2" ht="39" thickBot="1" x14ac:dyDescent="0.25">
      <c r="A25" s="98" t="s">
        <v>77</v>
      </c>
      <c r="B25" s="101" t="s">
        <v>89</v>
      </c>
    </row>
  </sheetData>
  <mergeCells count="2">
    <mergeCell ref="A7:B7"/>
    <mergeCell ref="A8:B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6" ma:contentTypeDescription="Een nieuw document maken." ma:contentTypeScope="" ma:versionID="c6d9403666d96ba40324e184694503c2">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62d1ebe47228ed999d61fc3cbe4d7595"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886c822f-eec8-42d4-8054-049d3dc82beb}" ma:internalName="TaxCatchAll" ma:showField="CatchAllData" ma:web="46c995e6-7f53-48aa-a5ad-a9d38912b46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568fe7-1f97-42b2-b87e-bec22f3baa5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807127-6dfe-4777-9fc9-8a2ccfc388c3">
      <Terms xmlns="http://schemas.microsoft.com/office/infopath/2007/PartnerControls"/>
    </lcf76f155ced4ddcb4097134ff3c332f>
    <TaxCatchAll xmlns="46c995e6-7f53-48aa-a5ad-a9d38912b46a" xsi:nil="true"/>
  </documentManagement>
</p:properties>
</file>

<file path=customXml/itemProps1.xml><?xml version="1.0" encoding="utf-8"?>
<ds:datastoreItem xmlns:ds="http://schemas.openxmlformats.org/officeDocument/2006/customXml" ds:itemID="{CD9D1883-CBCA-44D3-B450-B7F296E1C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27E213-DC0A-456D-B03B-C8FE5486BCC8}">
  <ds:schemaRefs>
    <ds:schemaRef ds:uri="http://schemas.microsoft.com/sharepoint/v3/contenttype/forms"/>
  </ds:schemaRefs>
</ds:datastoreItem>
</file>

<file path=customXml/itemProps3.xml><?xml version="1.0" encoding="utf-8"?>
<ds:datastoreItem xmlns:ds="http://schemas.openxmlformats.org/officeDocument/2006/customXml" ds:itemID="{0F0E2EB0-0992-48F9-BEF4-065F194F0E03}">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8b227c78-4d94-4247-ae4d-ecaf2ca13879"/>
    <ds:schemaRef ds:uri="http://www.w3.org/XML/1998/namespace"/>
    <ds:schemaRef ds:uri="http://purl.org/dc/terms/"/>
    <ds:schemaRef ds:uri="5d807127-6dfe-4777-9fc9-8a2ccfc388c3"/>
    <ds:schemaRef ds:uri="46c995e6-7f53-48aa-a5ad-a9d38912b4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Calculatieblad</vt:lpstr>
      <vt:lpstr>Toelichting Calculatieblad</vt:lpstr>
      <vt:lpstr>Calculatieblad!Afdrukbereik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dc:creator>
  <cp:keywords/>
  <dc:description/>
  <cp:lastModifiedBy>Ramon Nieuwenhuizen</cp:lastModifiedBy>
  <cp:revision/>
  <dcterms:created xsi:type="dcterms:W3CDTF">2010-01-15T14:53:07Z</dcterms:created>
  <dcterms:modified xsi:type="dcterms:W3CDTF">2023-01-13T14:20:19Z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y fmtid="{D5CDD505-2E9C-101B-9397-08002B2CF9AE}" pid="3" name="MediaServiceImageTags">
    <vt:lpwstr/>
  </property>
</Properties>
</file>