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cclesianl-my.sharepoint.com/personal/joep_naterop_ecclesia_nl/Documents/Gschijf concept Joep vanaf 3-6-2022/Gemeente Urk/EA Brand 2022/"/>
    </mc:Choice>
  </mc:AlternateContent>
  <xr:revisionPtr revIDLastSave="1" documentId="8_{1F3ED1B8-244E-41F2-94A4-60AA3B97FF9A}" xr6:coauthVersionLast="47" xr6:coauthVersionMax="47" xr10:uidLastSave="{56B0F5D7-6DA1-468F-8BE4-8AD340DE85DF}"/>
  <bookViews>
    <workbookView xWindow="-120" yWindow="-120" windowWidth="29040" windowHeight="15840" firstSheet="2" activeTab="2" xr2:uid="{00000000-000D-0000-FFFF-FFFF00000000}"/>
  </bookViews>
  <sheets>
    <sheet name="Spec. aanhangsel 3" sheetId="1" r:id="rId1"/>
    <sheet name="Mutaties" sheetId="2" r:id="rId2"/>
    <sheet name="Spec. aanhangsel 4" sheetId="4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R61" i="4" l="1"/>
  <c r="R60" i="4"/>
  <c r="R24" i="4"/>
  <c r="R18" i="4"/>
  <c r="G62" i="4" l="1"/>
  <c r="E62" i="4"/>
  <c r="Q59" i="4"/>
  <c r="I59" i="4"/>
  <c r="J59" i="4" s="1"/>
  <c r="H59" i="4"/>
  <c r="M59" i="4" s="1"/>
  <c r="L59" i="4" s="1"/>
  <c r="R59" i="4" s="1"/>
  <c r="I58" i="4"/>
  <c r="J58" i="4" s="1"/>
  <c r="P58" i="4" s="1"/>
  <c r="O58" i="4" s="1"/>
  <c r="Q58" i="4" s="1"/>
  <c r="F58" i="4"/>
  <c r="H58" i="4" s="1"/>
  <c r="Q57" i="4"/>
  <c r="N57" i="4"/>
  <c r="Q56" i="4"/>
  <c r="I56" i="4"/>
  <c r="J56" i="4" s="1"/>
  <c r="P56" i="4" s="1"/>
  <c r="F56" i="4"/>
  <c r="H56" i="4" s="1"/>
  <c r="Q55" i="4"/>
  <c r="I55" i="4"/>
  <c r="J55" i="4" s="1"/>
  <c r="F55" i="4"/>
  <c r="H55" i="4" s="1"/>
  <c r="M55" i="4" s="1"/>
  <c r="L55" i="4" s="1"/>
  <c r="N55" i="4" s="1"/>
  <c r="Q54" i="4"/>
  <c r="I54" i="4"/>
  <c r="J54" i="4" s="1"/>
  <c r="P54" i="4" s="1"/>
  <c r="F54" i="4"/>
  <c r="H54" i="4" s="1"/>
  <c r="Q53" i="4"/>
  <c r="I53" i="4"/>
  <c r="J53" i="4" s="1"/>
  <c r="P53" i="4" s="1"/>
  <c r="F53" i="4"/>
  <c r="H53" i="4" s="1"/>
  <c r="M53" i="4" s="1"/>
  <c r="L53" i="4" s="1"/>
  <c r="N53" i="4" s="1"/>
  <c r="R53" i="4" s="1"/>
  <c r="Q52" i="4"/>
  <c r="I52" i="4"/>
  <c r="J52" i="4" s="1"/>
  <c r="P52" i="4" s="1"/>
  <c r="F52" i="4"/>
  <c r="H52" i="4" s="1"/>
  <c r="M52" i="4" s="1"/>
  <c r="L52" i="4" s="1"/>
  <c r="N52" i="4" s="1"/>
  <c r="Q51" i="4"/>
  <c r="I51" i="4"/>
  <c r="J51" i="4" s="1"/>
  <c r="P51" i="4" s="1"/>
  <c r="F51" i="4"/>
  <c r="H51" i="4" s="1"/>
  <c r="M51" i="4" s="1"/>
  <c r="L51" i="4" s="1"/>
  <c r="N51" i="4" s="1"/>
  <c r="R51" i="4" s="1"/>
  <c r="Q50" i="4"/>
  <c r="I50" i="4"/>
  <c r="J50" i="4" s="1"/>
  <c r="P50" i="4" s="1"/>
  <c r="F50" i="4"/>
  <c r="H50" i="4" s="1"/>
  <c r="M50" i="4" s="1"/>
  <c r="L50" i="4" s="1"/>
  <c r="N50" i="4" s="1"/>
  <c r="R50" i="4" s="1"/>
  <c r="Q49" i="4"/>
  <c r="I49" i="4"/>
  <c r="J49" i="4" s="1"/>
  <c r="P49" i="4" s="1"/>
  <c r="F49" i="4"/>
  <c r="H49" i="4" s="1"/>
  <c r="M49" i="4" s="1"/>
  <c r="L49" i="4" s="1"/>
  <c r="N49" i="4" s="1"/>
  <c r="R49" i="4" s="1"/>
  <c r="Q48" i="4"/>
  <c r="J48" i="4"/>
  <c r="P48" i="4" s="1"/>
  <c r="F48" i="4"/>
  <c r="H48" i="4" s="1"/>
  <c r="Q47" i="4"/>
  <c r="I47" i="4"/>
  <c r="J47" i="4" s="1"/>
  <c r="P47" i="4" s="1"/>
  <c r="F47" i="4"/>
  <c r="H47" i="4" s="1"/>
  <c r="M47" i="4" s="1"/>
  <c r="L47" i="4" s="1"/>
  <c r="N47" i="4" s="1"/>
  <c r="R47" i="4" s="1"/>
  <c r="Q46" i="4"/>
  <c r="I46" i="4"/>
  <c r="J46" i="4" s="1"/>
  <c r="P46" i="4" s="1"/>
  <c r="F46" i="4"/>
  <c r="H46" i="4" s="1"/>
  <c r="Q45" i="4"/>
  <c r="I45" i="4"/>
  <c r="J45" i="4" s="1"/>
  <c r="P45" i="4" s="1"/>
  <c r="F45" i="4"/>
  <c r="H45" i="4" s="1"/>
  <c r="M45" i="4" s="1"/>
  <c r="L45" i="4" s="1"/>
  <c r="N45" i="4" s="1"/>
  <c r="R45" i="4" s="1"/>
  <c r="Q44" i="4"/>
  <c r="I44" i="4"/>
  <c r="J44" i="4" s="1"/>
  <c r="P44" i="4" s="1"/>
  <c r="F44" i="4"/>
  <c r="H44" i="4" s="1"/>
  <c r="M44" i="4" s="1"/>
  <c r="L44" i="4" s="1"/>
  <c r="N44" i="4" s="1"/>
  <c r="R44" i="4" s="1"/>
  <c r="Q43" i="4"/>
  <c r="L43" i="4"/>
  <c r="N43" i="4" s="1"/>
  <c r="I43" i="4"/>
  <c r="J43" i="4" s="1"/>
  <c r="P43" i="4" s="1"/>
  <c r="F43" i="4"/>
  <c r="H43" i="4" s="1"/>
  <c r="K43" i="4" s="1"/>
  <c r="O42" i="4"/>
  <c r="Q42" i="4" s="1"/>
  <c r="M42" i="4"/>
  <c r="L42" i="4" s="1"/>
  <c r="N42" i="4" s="1"/>
  <c r="I42" i="4"/>
  <c r="J42" i="4" s="1"/>
  <c r="K42" i="4" s="1"/>
  <c r="F42" i="4"/>
  <c r="Q41" i="4"/>
  <c r="M41" i="4"/>
  <c r="L41" i="4" s="1"/>
  <c r="N41" i="4" s="1"/>
  <c r="I41" i="4"/>
  <c r="J41" i="4" s="1"/>
  <c r="F41" i="4"/>
  <c r="Q40" i="4"/>
  <c r="I40" i="4"/>
  <c r="J40" i="4" s="1"/>
  <c r="P40" i="4" s="1"/>
  <c r="F40" i="4"/>
  <c r="H40" i="4" s="1"/>
  <c r="Q39" i="4"/>
  <c r="I39" i="4"/>
  <c r="J39" i="4" s="1"/>
  <c r="P39" i="4" s="1"/>
  <c r="F39" i="4"/>
  <c r="H39" i="4" s="1"/>
  <c r="M39" i="4" s="1"/>
  <c r="L39" i="4" s="1"/>
  <c r="N39" i="4" s="1"/>
  <c r="I38" i="4"/>
  <c r="J38" i="4" s="1"/>
  <c r="P38" i="4" s="1"/>
  <c r="O38" i="4" s="1"/>
  <c r="Q38" i="4" s="1"/>
  <c r="F38" i="4"/>
  <c r="H38" i="4" s="1"/>
  <c r="M38" i="4" s="1"/>
  <c r="L38" i="4" s="1"/>
  <c r="N38" i="4" s="1"/>
  <c r="I37" i="4"/>
  <c r="J37" i="4" s="1"/>
  <c r="P37" i="4" s="1"/>
  <c r="O37" i="4" s="1"/>
  <c r="Q37" i="4" s="1"/>
  <c r="F37" i="4"/>
  <c r="Q36" i="4"/>
  <c r="I36" i="4"/>
  <c r="J36" i="4" s="1"/>
  <c r="P36" i="4" s="1"/>
  <c r="F36" i="4"/>
  <c r="H36" i="4" s="1"/>
  <c r="I35" i="4"/>
  <c r="J35" i="4" s="1"/>
  <c r="P35" i="4" s="1"/>
  <c r="O35" i="4" s="1"/>
  <c r="Q35" i="4" s="1"/>
  <c r="F35" i="4"/>
  <c r="H35" i="4" s="1"/>
  <c r="I34" i="4"/>
  <c r="J34" i="4" s="1"/>
  <c r="P34" i="4" s="1"/>
  <c r="O34" i="4" s="1"/>
  <c r="Q34" i="4" s="1"/>
  <c r="F34" i="4"/>
  <c r="H34" i="4" s="1"/>
  <c r="I33" i="4"/>
  <c r="F33" i="4"/>
  <c r="H33" i="4" s="1"/>
  <c r="G30" i="4"/>
  <c r="E30" i="4"/>
  <c r="M29" i="4"/>
  <c r="L29" i="4" s="1"/>
  <c r="N29" i="4" s="1"/>
  <c r="J29" i="4"/>
  <c r="P29" i="4" s="1"/>
  <c r="O29" i="4" s="1"/>
  <c r="Q29" i="4" s="1"/>
  <c r="M28" i="4"/>
  <c r="L28" i="4" s="1"/>
  <c r="N28" i="4" s="1"/>
  <c r="I28" i="4"/>
  <c r="J28" i="4" s="1"/>
  <c r="P28" i="4" s="1"/>
  <c r="O28" i="4" s="1"/>
  <c r="Q28" i="4" s="1"/>
  <c r="F28" i="4"/>
  <c r="I27" i="4"/>
  <c r="J27" i="4" s="1"/>
  <c r="P27" i="4" s="1"/>
  <c r="O27" i="4" s="1"/>
  <c r="Q27" i="4" s="1"/>
  <c r="F27" i="4"/>
  <c r="H27" i="4" s="1"/>
  <c r="I26" i="4"/>
  <c r="J26" i="4" s="1"/>
  <c r="P26" i="4" s="1"/>
  <c r="O26" i="4" s="1"/>
  <c r="Q26" i="4" s="1"/>
  <c r="F26" i="4"/>
  <c r="H26" i="4" s="1"/>
  <c r="M26" i="4" s="1"/>
  <c r="L26" i="4" s="1"/>
  <c r="N26" i="4" s="1"/>
  <c r="I25" i="4"/>
  <c r="J25" i="4" s="1"/>
  <c r="P25" i="4" s="1"/>
  <c r="O25" i="4" s="1"/>
  <c r="Q25" i="4" s="1"/>
  <c r="F25" i="4"/>
  <c r="H25" i="4" s="1"/>
  <c r="I23" i="4"/>
  <c r="J23" i="4" s="1"/>
  <c r="P23" i="4" s="1"/>
  <c r="O23" i="4" s="1"/>
  <c r="Q23" i="4" s="1"/>
  <c r="F23" i="4"/>
  <c r="H23" i="4" s="1"/>
  <c r="I22" i="4"/>
  <c r="J22" i="4" s="1"/>
  <c r="P22" i="4" s="1"/>
  <c r="O22" i="4" s="1"/>
  <c r="Q22" i="4" s="1"/>
  <c r="F22" i="4"/>
  <c r="H22" i="4" s="1"/>
  <c r="I21" i="4"/>
  <c r="J21" i="4" s="1"/>
  <c r="P21" i="4" s="1"/>
  <c r="O21" i="4" s="1"/>
  <c r="Q21" i="4" s="1"/>
  <c r="F21" i="4"/>
  <c r="H21" i="4" s="1"/>
  <c r="I20" i="4"/>
  <c r="J20" i="4" s="1"/>
  <c r="P20" i="4" s="1"/>
  <c r="O20" i="4" s="1"/>
  <c r="Q20" i="4" s="1"/>
  <c r="F20" i="4"/>
  <c r="H20" i="4" s="1"/>
  <c r="I19" i="4"/>
  <c r="J19" i="4" s="1"/>
  <c r="P19" i="4" s="1"/>
  <c r="O19" i="4" s="1"/>
  <c r="Q19" i="4" s="1"/>
  <c r="F19" i="4"/>
  <c r="H19" i="4" s="1"/>
  <c r="I17" i="4"/>
  <c r="J17" i="4" s="1"/>
  <c r="P17" i="4" s="1"/>
  <c r="O17" i="4" s="1"/>
  <c r="Q17" i="4" s="1"/>
  <c r="F17" i="4"/>
  <c r="H17" i="4" s="1"/>
  <c r="I16" i="4"/>
  <c r="J16" i="4" s="1"/>
  <c r="P16" i="4" s="1"/>
  <c r="O16" i="4" s="1"/>
  <c r="Q16" i="4" s="1"/>
  <c r="F16" i="4"/>
  <c r="H16" i="4" s="1"/>
  <c r="I15" i="4"/>
  <c r="J15" i="4" s="1"/>
  <c r="P15" i="4" s="1"/>
  <c r="O15" i="4" s="1"/>
  <c r="Q15" i="4" s="1"/>
  <c r="F15" i="4"/>
  <c r="H15" i="4" s="1"/>
  <c r="M15" i="4" s="1"/>
  <c r="L15" i="4" s="1"/>
  <c r="N15" i="4" s="1"/>
  <c r="I14" i="4"/>
  <c r="J14" i="4" s="1"/>
  <c r="P14" i="4" s="1"/>
  <c r="O14" i="4" s="1"/>
  <c r="Q14" i="4" s="1"/>
  <c r="F14" i="4"/>
  <c r="H14" i="4" s="1"/>
  <c r="M14" i="4" s="1"/>
  <c r="L14" i="4" s="1"/>
  <c r="N14" i="4" s="1"/>
  <c r="I13" i="4"/>
  <c r="J13" i="4" s="1"/>
  <c r="P13" i="4" s="1"/>
  <c r="O13" i="4" s="1"/>
  <c r="Q13" i="4" s="1"/>
  <c r="F13" i="4"/>
  <c r="H13" i="4" s="1"/>
  <c r="M13" i="4" s="1"/>
  <c r="L13" i="4" s="1"/>
  <c r="N13" i="4" s="1"/>
  <c r="I12" i="4"/>
  <c r="J12" i="4" s="1"/>
  <c r="P12" i="4" s="1"/>
  <c r="O12" i="4" s="1"/>
  <c r="Q12" i="4" s="1"/>
  <c r="F12" i="4"/>
  <c r="H12" i="4" s="1"/>
  <c r="M12" i="4" s="1"/>
  <c r="L12" i="4" s="1"/>
  <c r="N12" i="4" s="1"/>
  <c r="I11" i="4"/>
  <c r="J11" i="4" s="1"/>
  <c r="P11" i="4" s="1"/>
  <c r="O11" i="4" s="1"/>
  <c r="Q11" i="4" s="1"/>
  <c r="F11" i="4"/>
  <c r="H11" i="4" s="1"/>
  <c r="M11" i="4" s="1"/>
  <c r="L11" i="4" s="1"/>
  <c r="N11" i="4" s="1"/>
  <c r="I10" i="4"/>
  <c r="J10" i="4" s="1"/>
  <c r="P10" i="4" s="1"/>
  <c r="O10" i="4" s="1"/>
  <c r="Q10" i="4" s="1"/>
  <c r="F10" i="4"/>
  <c r="H10" i="4" s="1"/>
  <c r="M10" i="4" s="1"/>
  <c r="L10" i="4" s="1"/>
  <c r="N10" i="4" s="1"/>
  <c r="I9" i="4"/>
  <c r="J9" i="4" s="1"/>
  <c r="P9" i="4" s="1"/>
  <c r="O9" i="4" s="1"/>
  <c r="Q9" i="4" s="1"/>
  <c r="F9" i="4"/>
  <c r="M8" i="4"/>
  <c r="L8" i="4" s="1"/>
  <c r="N8" i="4" s="1"/>
  <c r="I8" i="4"/>
  <c r="J8" i="4" s="1"/>
  <c r="P8" i="4" s="1"/>
  <c r="O8" i="4" s="1"/>
  <c r="Q8" i="4" s="1"/>
  <c r="F8" i="4"/>
  <c r="I7" i="4"/>
  <c r="J7" i="4" s="1"/>
  <c r="P7" i="4" s="1"/>
  <c r="O7" i="4" s="1"/>
  <c r="Q7" i="4" s="1"/>
  <c r="F7" i="4"/>
  <c r="H7" i="4" s="1"/>
  <c r="I6" i="4"/>
  <c r="J6" i="4" s="1"/>
  <c r="P6" i="4" s="1"/>
  <c r="O6" i="4" s="1"/>
  <c r="Q6" i="4" s="1"/>
  <c r="F6" i="4"/>
  <c r="H6" i="4" s="1"/>
  <c r="I5" i="4"/>
  <c r="J5" i="4" s="1"/>
  <c r="P5" i="4" s="1"/>
  <c r="O5" i="4" s="1"/>
  <c r="Q5" i="4" s="1"/>
  <c r="F5" i="4"/>
  <c r="H5" i="4" s="1"/>
  <c r="I4" i="4"/>
  <c r="F4" i="4"/>
  <c r="H4" i="4" s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32" i="1"/>
  <c r="Q31" i="1"/>
  <c r="Q6" i="1"/>
  <c r="Q7" i="1"/>
  <c r="Q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5" i="1"/>
  <c r="Q4" i="1"/>
  <c r="M60" i="1"/>
  <c r="P60" i="1"/>
  <c r="P28" i="1"/>
  <c r="M28" i="1"/>
  <c r="M58" i="1"/>
  <c r="P58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P23" i="1"/>
  <c r="P24" i="1"/>
  <c r="P25" i="1"/>
  <c r="P26" i="1"/>
  <c r="P27" i="1"/>
  <c r="M27" i="1"/>
  <c r="M5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P5" i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4" i="1"/>
  <c r="M4" i="1"/>
  <c r="I30" i="4" l="1"/>
  <c r="R39" i="4"/>
  <c r="R43" i="4"/>
  <c r="K46" i="4"/>
  <c r="K34" i="4"/>
  <c r="K8" i="4"/>
  <c r="R12" i="4"/>
  <c r="R41" i="4"/>
  <c r="R52" i="4"/>
  <c r="G64" i="4"/>
  <c r="K36" i="4"/>
  <c r="M36" i="4"/>
  <c r="L36" i="4" s="1"/>
  <c r="N36" i="4" s="1"/>
  <c r="R36" i="4" s="1"/>
  <c r="P59" i="4"/>
  <c r="K59" i="4"/>
  <c r="R42" i="4"/>
  <c r="K54" i="4"/>
  <c r="M54" i="4"/>
  <c r="L54" i="4" s="1"/>
  <c r="N54" i="4" s="1"/>
  <c r="R54" i="4" s="1"/>
  <c r="P55" i="4"/>
  <c r="K55" i="4"/>
  <c r="K13" i="4"/>
  <c r="R29" i="4"/>
  <c r="I62" i="4"/>
  <c r="I64" i="4" s="1"/>
  <c r="K58" i="4"/>
  <c r="J4" i="4"/>
  <c r="P4" i="4" s="1"/>
  <c r="O4" i="4" s="1"/>
  <c r="K11" i="4"/>
  <c r="R15" i="4"/>
  <c r="J33" i="4"/>
  <c r="P33" i="4" s="1"/>
  <c r="K51" i="4"/>
  <c r="R55" i="4"/>
  <c r="R14" i="4"/>
  <c r="R11" i="4"/>
  <c r="K15" i="4"/>
  <c r="K29" i="4"/>
  <c r="K44" i="4"/>
  <c r="R57" i="4"/>
  <c r="R10" i="4"/>
  <c r="R13" i="4"/>
  <c r="M27" i="4"/>
  <c r="L27" i="4" s="1"/>
  <c r="N27" i="4" s="1"/>
  <c r="R27" i="4" s="1"/>
  <c r="K27" i="4"/>
  <c r="H37" i="4"/>
  <c r="F62" i="4"/>
  <c r="M48" i="4"/>
  <c r="L48" i="4" s="1"/>
  <c r="N48" i="4" s="1"/>
  <c r="R48" i="4" s="1"/>
  <c r="K48" i="4"/>
  <c r="M56" i="4"/>
  <c r="L56" i="4" s="1"/>
  <c r="N56" i="4" s="1"/>
  <c r="R56" i="4" s="1"/>
  <c r="K56" i="4"/>
  <c r="M4" i="4"/>
  <c r="K5" i="4"/>
  <c r="M5" i="4"/>
  <c r="L5" i="4" s="1"/>
  <c r="N5" i="4" s="1"/>
  <c r="R5" i="4" s="1"/>
  <c r="K6" i="4"/>
  <c r="M6" i="4"/>
  <c r="L6" i="4" s="1"/>
  <c r="N6" i="4" s="1"/>
  <c r="R6" i="4" s="1"/>
  <c r="K7" i="4"/>
  <c r="M7" i="4"/>
  <c r="L7" i="4" s="1"/>
  <c r="N7" i="4" s="1"/>
  <c r="R7" i="4" s="1"/>
  <c r="M16" i="4"/>
  <c r="L16" i="4" s="1"/>
  <c r="N16" i="4" s="1"/>
  <c r="R16" i="4" s="1"/>
  <c r="K16" i="4"/>
  <c r="M21" i="4"/>
  <c r="L21" i="4" s="1"/>
  <c r="N21" i="4" s="1"/>
  <c r="R21" i="4" s="1"/>
  <c r="K21" i="4"/>
  <c r="M25" i="4"/>
  <c r="L25" i="4" s="1"/>
  <c r="N25" i="4" s="1"/>
  <c r="R25" i="4" s="1"/>
  <c r="K25" i="4"/>
  <c r="J62" i="4"/>
  <c r="R38" i="4"/>
  <c r="M17" i="4"/>
  <c r="L17" i="4" s="1"/>
  <c r="N17" i="4" s="1"/>
  <c r="R17" i="4" s="1"/>
  <c r="K17" i="4"/>
  <c r="M22" i="4"/>
  <c r="L22" i="4" s="1"/>
  <c r="N22" i="4" s="1"/>
  <c r="R22" i="4" s="1"/>
  <c r="K22" i="4"/>
  <c r="K10" i="4"/>
  <c r="K12" i="4"/>
  <c r="M20" i="4"/>
  <c r="L20" i="4" s="1"/>
  <c r="N20" i="4" s="1"/>
  <c r="R20" i="4" s="1"/>
  <c r="K20" i="4"/>
  <c r="O33" i="4"/>
  <c r="H9" i="4"/>
  <c r="F30" i="4"/>
  <c r="K14" i="4"/>
  <c r="R8" i="4"/>
  <c r="M19" i="4"/>
  <c r="L19" i="4" s="1"/>
  <c r="N19" i="4" s="1"/>
  <c r="R19" i="4" s="1"/>
  <c r="K19" i="4"/>
  <c r="M23" i="4"/>
  <c r="L23" i="4" s="1"/>
  <c r="N23" i="4" s="1"/>
  <c r="R23" i="4" s="1"/>
  <c r="K23" i="4"/>
  <c r="R26" i="4"/>
  <c r="R28" i="4"/>
  <c r="M34" i="4"/>
  <c r="L34" i="4" s="1"/>
  <c r="N34" i="4" s="1"/>
  <c r="R34" i="4" s="1"/>
  <c r="K38" i="4"/>
  <c r="M40" i="4"/>
  <c r="L40" i="4" s="1"/>
  <c r="N40" i="4" s="1"/>
  <c r="R40" i="4" s="1"/>
  <c r="K40" i="4"/>
  <c r="K52" i="4"/>
  <c r="K26" i="4"/>
  <c r="K39" i="4"/>
  <c r="K45" i="4"/>
  <c r="M46" i="4"/>
  <c r="L46" i="4" s="1"/>
  <c r="N46" i="4" s="1"/>
  <c r="R46" i="4" s="1"/>
  <c r="K47" i="4"/>
  <c r="K53" i="4"/>
  <c r="K33" i="4"/>
  <c r="M33" i="4"/>
  <c r="K35" i="4"/>
  <c r="M35" i="4"/>
  <c r="L35" i="4" s="1"/>
  <c r="N35" i="4" s="1"/>
  <c r="R35" i="4" s="1"/>
  <c r="P41" i="4"/>
  <c r="K41" i="4"/>
  <c r="K50" i="4"/>
  <c r="E64" i="4"/>
  <c r="K28" i="4"/>
  <c r="K49" i="4"/>
  <c r="M58" i="4"/>
  <c r="L58" i="4" s="1"/>
  <c r="N58" i="4" s="1"/>
  <c r="R58" i="4" s="1"/>
  <c r="N59" i="4"/>
  <c r="N40" i="1"/>
  <c r="K41" i="1"/>
  <c r="J30" i="4" l="1"/>
  <c r="P30" i="4"/>
  <c r="K4" i="4"/>
  <c r="J64" i="4"/>
  <c r="P62" i="4"/>
  <c r="P64" i="4" s="1"/>
  <c r="K37" i="4"/>
  <c r="K62" i="4" s="1"/>
  <c r="M37" i="4"/>
  <c r="L37" i="4" s="1"/>
  <c r="N37" i="4" s="1"/>
  <c r="R37" i="4" s="1"/>
  <c r="L33" i="4"/>
  <c r="O62" i="4"/>
  <c r="Q33" i="4"/>
  <c r="Q62" i="4" s="1"/>
  <c r="L4" i="4"/>
  <c r="O30" i="4"/>
  <c r="Q4" i="4"/>
  <c r="Q30" i="4" s="1"/>
  <c r="Q64" i="4" s="1"/>
  <c r="K9" i="4"/>
  <c r="K30" i="4" s="1"/>
  <c r="M9" i="4"/>
  <c r="L9" i="4" s="1"/>
  <c r="N9" i="4" s="1"/>
  <c r="R9" i="4" s="1"/>
  <c r="H62" i="4"/>
  <c r="H30" i="4"/>
  <c r="F64" i="4"/>
  <c r="L39" i="1"/>
  <c r="K39" i="1" s="1"/>
  <c r="L40" i="1"/>
  <c r="K40" i="1" s="1"/>
  <c r="L8" i="1"/>
  <c r="K8" i="1" s="1"/>
  <c r="L26" i="1"/>
  <c r="K26" i="1" s="1"/>
  <c r="L27" i="1"/>
  <c r="K27" i="1" s="1"/>
  <c r="M62" i="4" l="1"/>
  <c r="H64" i="4"/>
  <c r="K64" i="4" s="1"/>
  <c r="M30" i="4"/>
  <c r="M64" i="4" s="1"/>
  <c r="L62" i="4"/>
  <c r="N33" i="4"/>
  <c r="L30" i="4"/>
  <c r="N4" i="4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31" i="1"/>
  <c r="H32" i="1"/>
  <c r="H33" i="1"/>
  <c r="H34" i="1"/>
  <c r="H35" i="1"/>
  <c r="H36" i="1"/>
  <c r="H37" i="1"/>
  <c r="I37" i="1" s="1"/>
  <c r="O37" i="1" s="1"/>
  <c r="H38" i="1"/>
  <c r="I38" i="1" s="1"/>
  <c r="O38" i="1" s="1"/>
  <c r="H39" i="1"/>
  <c r="I39" i="1" s="1"/>
  <c r="O39" i="1" s="1"/>
  <c r="H40" i="1"/>
  <c r="H41" i="1"/>
  <c r="I41" i="1" s="1"/>
  <c r="O41" i="1" s="1"/>
  <c r="H42" i="1"/>
  <c r="I42" i="1" s="1"/>
  <c r="O42" i="1" s="1"/>
  <c r="H43" i="1"/>
  <c r="I43" i="1" s="1"/>
  <c r="O43" i="1" s="1"/>
  <c r="H44" i="1"/>
  <c r="I44" i="1" s="1"/>
  <c r="O44" i="1" s="1"/>
  <c r="H45" i="1"/>
  <c r="I45" i="1" s="1"/>
  <c r="O45" i="1" s="1"/>
  <c r="H47" i="1"/>
  <c r="H48" i="1"/>
  <c r="I48" i="1" s="1"/>
  <c r="O48" i="1" s="1"/>
  <c r="H49" i="1"/>
  <c r="I49" i="1" s="1"/>
  <c r="O49" i="1" s="1"/>
  <c r="H50" i="1"/>
  <c r="I50" i="1" s="1"/>
  <c r="O50" i="1" s="1"/>
  <c r="H51" i="1"/>
  <c r="I51" i="1" s="1"/>
  <c r="O51" i="1" s="1"/>
  <c r="H52" i="1"/>
  <c r="I52" i="1" s="1"/>
  <c r="O52" i="1" s="1"/>
  <c r="H53" i="1"/>
  <c r="I53" i="1" s="1"/>
  <c r="O53" i="1" s="1"/>
  <c r="H54" i="1"/>
  <c r="I54" i="1" s="1"/>
  <c r="O54" i="1" s="1"/>
  <c r="H56" i="1"/>
  <c r="I56" i="1" s="1"/>
  <c r="O56" i="1" s="1"/>
  <c r="N56" i="1" s="1"/>
  <c r="H57" i="1"/>
  <c r="I57" i="1" s="1"/>
  <c r="O57" i="1" s="1"/>
  <c r="I40" i="1"/>
  <c r="I46" i="1"/>
  <c r="O46" i="1" s="1"/>
  <c r="I47" i="1"/>
  <c r="O47" i="1" s="1"/>
  <c r="I27" i="1"/>
  <c r="O27" i="1" s="1"/>
  <c r="N27" i="1" s="1"/>
  <c r="N30" i="4" l="1"/>
  <c r="R4" i="4"/>
  <c r="R30" i="4" s="1"/>
  <c r="R33" i="4"/>
  <c r="R62" i="4" s="1"/>
  <c r="N62" i="4"/>
  <c r="H58" i="1"/>
  <c r="J39" i="1"/>
  <c r="J40" i="1"/>
  <c r="H28" i="1"/>
  <c r="J27" i="1"/>
  <c r="E4" i="1"/>
  <c r="R64" i="4" l="1"/>
  <c r="N64" i="4"/>
  <c r="H60" i="1"/>
  <c r="G4" i="1"/>
  <c r="G57" i="1"/>
  <c r="L57" i="1" l="1"/>
  <c r="K57" i="1" s="1"/>
  <c r="Q57" i="1" s="1"/>
  <c r="J57" i="1"/>
  <c r="L4" i="1"/>
  <c r="K4" i="1" s="1"/>
  <c r="E46" i="1"/>
  <c r="G46" i="1" l="1"/>
  <c r="I32" i="1"/>
  <c r="O32" i="1" s="1"/>
  <c r="N32" i="1" s="1"/>
  <c r="I33" i="1"/>
  <c r="O33" i="1" s="1"/>
  <c r="N33" i="1" s="1"/>
  <c r="I34" i="1"/>
  <c r="O34" i="1" s="1"/>
  <c r="I35" i="1"/>
  <c r="O35" i="1" s="1"/>
  <c r="N35" i="1" s="1"/>
  <c r="I36" i="1"/>
  <c r="O36" i="1" s="1"/>
  <c r="N36" i="1" s="1"/>
  <c r="I31" i="1"/>
  <c r="O31" i="1" s="1"/>
  <c r="N31" i="1" s="1"/>
  <c r="I5" i="1"/>
  <c r="O5" i="1" s="1"/>
  <c r="N5" i="1" s="1"/>
  <c r="I6" i="1"/>
  <c r="O6" i="1" s="1"/>
  <c r="N6" i="1" s="1"/>
  <c r="I7" i="1"/>
  <c r="O7" i="1" s="1"/>
  <c r="N7" i="1" s="1"/>
  <c r="I8" i="1"/>
  <c r="I9" i="1"/>
  <c r="O9" i="1" s="1"/>
  <c r="N9" i="1" s="1"/>
  <c r="I10" i="1"/>
  <c r="O10" i="1" s="1"/>
  <c r="N10" i="1" s="1"/>
  <c r="I11" i="1"/>
  <c r="O11" i="1" s="1"/>
  <c r="N11" i="1" s="1"/>
  <c r="I12" i="1"/>
  <c r="O12" i="1" s="1"/>
  <c r="N12" i="1" s="1"/>
  <c r="I13" i="1"/>
  <c r="O13" i="1" s="1"/>
  <c r="N13" i="1" s="1"/>
  <c r="I14" i="1"/>
  <c r="O14" i="1" s="1"/>
  <c r="N14" i="1" s="1"/>
  <c r="I15" i="1"/>
  <c r="O15" i="1" s="1"/>
  <c r="N15" i="1" s="1"/>
  <c r="I16" i="1"/>
  <c r="O16" i="1" s="1"/>
  <c r="N16" i="1" s="1"/>
  <c r="I17" i="1"/>
  <c r="O17" i="1" s="1"/>
  <c r="N17" i="1" s="1"/>
  <c r="I18" i="1"/>
  <c r="O18" i="1" s="1"/>
  <c r="N18" i="1" s="1"/>
  <c r="I19" i="1"/>
  <c r="O19" i="1" s="1"/>
  <c r="N19" i="1" s="1"/>
  <c r="I20" i="1"/>
  <c r="O20" i="1" s="1"/>
  <c r="N20" i="1" s="1"/>
  <c r="I21" i="1"/>
  <c r="O21" i="1" s="1"/>
  <c r="N21" i="1" s="1"/>
  <c r="I22" i="1"/>
  <c r="O22" i="1" s="1"/>
  <c r="N22" i="1" s="1"/>
  <c r="I23" i="1"/>
  <c r="O23" i="1" s="1"/>
  <c r="N23" i="1" s="1"/>
  <c r="I24" i="1"/>
  <c r="O24" i="1" s="1"/>
  <c r="N24" i="1" s="1"/>
  <c r="I25" i="1"/>
  <c r="O25" i="1" s="1"/>
  <c r="N25" i="1" s="1"/>
  <c r="I26" i="1"/>
  <c r="I4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7" i="1"/>
  <c r="E48" i="1"/>
  <c r="E49" i="1"/>
  <c r="E50" i="1"/>
  <c r="E51" i="1"/>
  <c r="E52" i="1"/>
  <c r="E53" i="1"/>
  <c r="E54" i="1"/>
  <c r="E56" i="1"/>
  <c r="E31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N58" i="1" l="1"/>
  <c r="L46" i="1"/>
  <c r="K46" i="1" s="1"/>
  <c r="J46" i="1"/>
  <c r="O26" i="1"/>
  <c r="N26" i="1" s="1"/>
  <c r="J26" i="1"/>
  <c r="O4" i="1"/>
  <c r="N4" i="1" s="1"/>
  <c r="J4" i="1"/>
  <c r="O8" i="1"/>
  <c r="N8" i="1" s="1"/>
  <c r="J8" i="1"/>
  <c r="O58" i="1"/>
  <c r="I58" i="1"/>
  <c r="G18" i="1"/>
  <c r="G10" i="1"/>
  <c r="G54" i="1"/>
  <c r="G45" i="1"/>
  <c r="G37" i="1"/>
  <c r="G33" i="1"/>
  <c r="G25" i="1"/>
  <c r="G21" i="1"/>
  <c r="G17" i="1"/>
  <c r="G13" i="1"/>
  <c r="G9" i="1"/>
  <c r="G5" i="1"/>
  <c r="G53" i="1"/>
  <c r="G49" i="1"/>
  <c r="G44" i="1"/>
  <c r="G36" i="1"/>
  <c r="G32" i="1"/>
  <c r="G22" i="1"/>
  <c r="G14" i="1"/>
  <c r="G6" i="1"/>
  <c r="G50" i="1"/>
  <c r="G41" i="1"/>
  <c r="G24" i="1"/>
  <c r="G20" i="1"/>
  <c r="G16" i="1"/>
  <c r="G12" i="1"/>
  <c r="G52" i="1"/>
  <c r="G48" i="1"/>
  <c r="G43" i="1"/>
  <c r="G35" i="1"/>
  <c r="I28" i="1"/>
  <c r="G23" i="1"/>
  <c r="G19" i="1"/>
  <c r="G15" i="1"/>
  <c r="G11" i="1"/>
  <c r="G7" i="1"/>
  <c r="G56" i="1"/>
  <c r="G51" i="1"/>
  <c r="G47" i="1"/>
  <c r="G42" i="1"/>
  <c r="G38" i="1"/>
  <c r="G34" i="1"/>
  <c r="G31" i="1"/>
  <c r="E58" i="1"/>
  <c r="E28" i="1"/>
  <c r="F28" i="1"/>
  <c r="D28" i="1"/>
  <c r="D58" i="1"/>
  <c r="F58" i="1"/>
  <c r="N28" i="1" l="1"/>
  <c r="I60" i="1"/>
  <c r="L42" i="1"/>
  <c r="K42" i="1" s="1"/>
  <c r="J42" i="1"/>
  <c r="L48" i="1"/>
  <c r="K48" i="1" s="1"/>
  <c r="J48" i="1"/>
  <c r="L36" i="1"/>
  <c r="K36" i="1" s="1"/>
  <c r="J36" i="1"/>
  <c r="L21" i="1"/>
  <c r="K21" i="1" s="1"/>
  <c r="J21" i="1"/>
  <c r="L31" i="1"/>
  <c r="K31" i="1" s="1"/>
  <c r="J31" i="1"/>
  <c r="L11" i="1"/>
  <c r="K11" i="1" s="1"/>
  <c r="J11" i="1"/>
  <c r="L34" i="1"/>
  <c r="K34" i="1" s="1"/>
  <c r="J34" i="1"/>
  <c r="L51" i="1"/>
  <c r="K51" i="1" s="1"/>
  <c r="J51" i="1"/>
  <c r="L15" i="1"/>
  <c r="K15" i="1" s="1"/>
  <c r="J15" i="1"/>
  <c r="L35" i="1"/>
  <c r="K35" i="1" s="1"/>
  <c r="J35" i="1"/>
  <c r="L12" i="1"/>
  <c r="K12" i="1" s="1"/>
  <c r="J12" i="1"/>
  <c r="J41" i="1"/>
  <c r="L22" i="1"/>
  <c r="K22" i="1" s="1"/>
  <c r="J22" i="1"/>
  <c r="L49" i="1"/>
  <c r="K49" i="1" s="1"/>
  <c r="J49" i="1"/>
  <c r="L13" i="1"/>
  <c r="K13" i="1" s="1"/>
  <c r="J13" i="1"/>
  <c r="L33" i="1"/>
  <c r="K33" i="1" s="1"/>
  <c r="J33" i="1"/>
  <c r="L10" i="1"/>
  <c r="K10" i="1" s="1"/>
  <c r="J10" i="1"/>
  <c r="L7" i="1"/>
  <c r="K7" i="1" s="1"/>
  <c r="J7" i="1"/>
  <c r="L20" i="1"/>
  <c r="K20" i="1" s="1"/>
  <c r="J20" i="1"/>
  <c r="L5" i="1"/>
  <c r="K5" i="1" s="1"/>
  <c r="J5" i="1"/>
  <c r="L45" i="1"/>
  <c r="K45" i="1" s="1"/>
  <c r="J45" i="1"/>
  <c r="L38" i="1"/>
  <c r="K38" i="1" s="1"/>
  <c r="J38" i="1"/>
  <c r="L56" i="1"/>
  <c r="K56" i="1" s="1"/>
  <c r="J56" i="1"/>
  <c r="L19" i="1"/>
  <c r="K19" i="1" s="1"/>
  <c r="J19" i="1"/>
  <c r="L43" i="1"/>
  <c r="K43" i="1" s="1"/>
  <c r="J43" i="1"/>
  <c r="L16" i="1"/>
  <c r="K16" i="1" s="1"/>
  <c r="J16" i="1"/>
  <c r="L50" i="1"/>
  <c r="K50" i="1" s="1"/>
  <c r="J50" i="1"/>
  <c r="L32" i="1"/>
  <c r="K32" i="1" s="1"/>
  <c r="J32" i="1"/>
  <c r="L53" i="1"/>
  <c r="K53" i="1" s="1"/>
  <c r="J53" i="1"/>
  <c r="L17" i="1"/>
  <c r="K17" i="1" s="1"/>
  <c r="J17" i="1"/>
  <c r="L37" i="1"/>
  <c r="K37" i="1" s="1"/>
  <c r="J37" i="1"/>
  <c r="L18" i="1"/>
  <c r="K18" i="1" s="1"/>
  <c r="J18" i="1"/>
  <c r="L23" i="1"/>
  <c r="K23" i="1" s="1"/>
  <c r="J23" i="1"/>
  <c r="L6" i="1"/>
  <c r="K6" i="1" s="1"/>
  <c r="J6" i="1"/>
  <c r="L47" i="1"/>
  <c r="K47" i="1" s="1"/>
  <c r="J47" i="1"/>
  <c r="L52" i="1"/>
  <c r="K52" i="1" s="1"/>
  <c r="J52" i="1"/>
  <c r="L24" i="1"/>
  <c r="K24" i="1" s="1"/>
  <c r="J24" i="1"/>
  <c r="L14" i="1"/>
  <c r="K14" i="1" s="1"/>
  <c r="J14" i="1"/>
  <c r="L44" i="1"/>
  <c r="K44" i="1" s="1"/>
  <c r="J44" i="1"/>
  <c r="L9" i="1"/>
  <c r="K9" i="1" s="1"/>
  <c r="J9" i="1"/>
  <c r="L25" i="1"/>
  <c r="K25" i="1" s="1"/>
  <c r="J25" i="1"/>
  <c r="L54" i="1"/>
  <c r="K54" i="1" s="1"/>
  <c r="J54" i="1"/>
  <c r="O28" i="1"/>
  <c r="O60" i="1" s="1"/>
  <c r="G28" i="1"/>
  <c r="G58" i="1"/>
  <c r="F60" i="1"/>
  <c r="E60" i="1"/>
  <c r="D60" i="1"/>
  <c r="K58" i="1" l="1"/>
  <c r="Q28" i="1"/>
  <c r="K28" i="1"/>
  <c r="J58" i="1"/>
  <c r="J28" i="1"/>
  <c r="G60" i="1"/>
  <c r="J60" i="1" s="1"/>
  <c r="L28" i="1"/>
  <c r="Q58" i="1"/>
  <c r="L58" i="1"/>
  <c r="Q60" i="1" l="1"/>
  <c r="L60" i="1"/>
</calcChain>
</file>

<file path=xl/sharedStrings.xml><?xml version="1.0" encoding="utf-8"?>
<sst xmlns="http://schemas.openxmlformats.org/spreadsheetml/2006/main" count="513" uniqueCount="168">
  <si>
    <t>De Gemeente Urk</t>
  </si>
  <si>
    <t>Polisnummer 639864803, polisaanhangsel 3</t>
  </si>
  <si>
    <t>Stand per 1-1-2017</t>
  </si>
  <si>
    <t>Adres:</t>
  </si>
  <si>
    <t>Omschrijving:</t>
  </si>
  <si>
    <t>Bouwaard:</t>
  </si>
  <si>
    <t>Gebouwen in EUR:</t>
  </si>
  <si>
    <t>Gebouwen in EUR 1-1-2018</t>
  </si>
  <si>
    <t>Inventaris in EUR:</t>
  </si>
  <si>
    <t>Gebouwen in EUR 01-01-2019</t>
  </si>
  <si>
    <t>Inventaris in EUR: 1-1-2018</t>
  </si>
  <si>
    <t>Inventaris in EUR:01-01-2019</t>
  </si>
  <si>
    <t>Totaal in EUR:</t>
  </si>
  <si>
    <t>Gebouwen in EUR 01-01-2021</t>
  </si>
  <si>
    <t>Gebouwen in EUR 01-01-2020</t>
  </si>
  <si>
    <t>Gebouwen in EUR 01-01-2022 (113,9)</t>
  </si>
  <si>
    <t>Inventaris in EUR:01-01-2021</t>
  </si>
  <si>
    <t>Inventaris in EUR:01-01-2020</t>
  </si>
  <si>
    <t>Inventaris in EUR: 01-01-2022</t>
  </si>
  <si>
    <t>Onderwijs</t>
  </si>
  <si>
    <t>De Noord 8</t>
  </si>
  <si>
    <t>gymnastieklokaal</t>
  </si>
  <si>
    <t>st/hrd</t>
  </si>
  <si>
    <t>Nagel 3</t>
  </si>
  <si>
    <t>L Dam 27</t>
  </si>
  <si>
    <t>school</t>
  </si>
  <si>
    <t>Grt fok 24-26</t>
  </si>
  <si>
    <t>Almerelaan 19</t>
  </si>
  <si>
    <t>Munnikplaat 8</t>
  </si>
  <si>
    <t>Boterbloemstraat 23</t>
  </si>
  <si>
    <t>noodgebouw</t>
  </si>
  <si>
    <t>anders</t>
  </si>
  <si>
    <t xml:space="preserve">Nagel 1 </t>
  </si>
  <si>
    <t>Middelbuurt 118</t>
  </si>
  <si>
    <t>De Lier 2</t>
  </si>
  <si>
    <t>Vlechttuinen 3</t>
  </si>
  <si>
    <t>Vlechttuinen 6</t>
  </si>
  <si>
    <t xml:space="preserve">Almerelaan 16 en 18 </t>
  </si>
  <si>
    <t xml:space="preserve">Wilhelminaschool/De Vuurbaak </t>
  </si>
  <si>
    <t>Vlechttuinen 2</t>
  </si>
  <si>
    <t>Dependance P. Zandtschool</t>
  </si>
  <si>
    <t>Holkenkamp 93</t>
  </si>
  <si>
    <t>Peppelstek MKD</t>
  </si>
  <si>
    <t>Uitbreiding school Boterbloemstr 23 (De Regenboog)</t>
  </si>
  <si>
    <t>nieuw</t>
  </si>
  <si>
    <t>Slenk</t>
  </si>
  <si>
    <t>Kindcentrum</t>
  </si>
  <si>
    <t>Clausstraat 2</t>
  </si>
  <si>
    <t>school H. Visser</t>
  </si>
  <si>
    <t>Waaiershoek 46</t>
  </si>
  <si>
    <t>Berechja College</t>
  </si>
  <si>
    <t>Totaal Onderwijs:</t>
  </si>
  <si>
    <t>Overig bezit</t>
  </si>
  <si>
    <t>Raadhuisstraat.Wijk 2 1-4</t>
  </si>
  <si>
    <t>visserij museum</t>
  </si>
  <si>
    <t xml:space="preserve">singel 9 </t>
  </si>
  <si>
    <t>gemeentehuis en bibliotheek</t>
  </si>
  <si>
    <t>Noorderzand 24</t>
  </si>
  <si>
    <t>kantoor garage werkplaats opslagschuur</t>
  </si>
  <si>
    <t>De Noord 11</t>
  </si>
  <si>
    <t>brandweerkazerne</t>
  </si>
  <si>
    <t>Staartweg 30</t>
  </si>
  <si>
    <t>zwembad</t>
  </si>
  <si>
    <t>Vormtweg nabij voetbalveld</t>
  </si>
  <si>
    <t>kleedkamers</t>
  </si>
  <si>
    <t>wijk 4 ong.</t>
  </si>
  <si>
    <t>visserij monument</t>
  </si>
  <si>
    <t>nabij Noorderzand 24</t>
  </si>
  <si>
    <t>rioolgemaalgebouw</t>
  </si>
  <si>
    <t>Handelskade</t>
  </si>
  <si>
    <t>Havenpaviljoen</t>
  </si>
  <si>
    <t>staversekade 1</t>
  </si>
  <si>
    <t>Strandkiosk</t>
  </si>
  <si>
    <t>Dormakade</t>
  </si>
  <si>
    <t>Toiletgebouw en Touristinfo</t>
  </si>
  <si>
    <t>gemeent Urk</t>
  </si>
  <si>
    <t>7 abri's</t>
  </si>
  <si>
    <t>Vormtweg ong</t>
  </si>
  <si>
    <t>schuilhok</t>
  </si>
  <si>
    <t>hout/riet</t>
  </si>
  <si>
    <t>Burg J. Schipperkade 10</t>
  </si>
  <si>
    <t>opvangen mensen met verstandelijke handicap</t>
  </si>
  <si>
    <t>Burg J. Schipperkade 10a</t>
  </si>
  <si>
    <t xml:space="preserve">kantoor </t>
  </si>
  <si>
    <t>Burg J. Schipperkade 2,4,6</t>
  </si>
  <si>
    <t>Ijsselmeerafslag (4,6) Restaurant (2)</t>
  </si>
  <si>
    <t xml:space="preserve">GEBOUWEN IN VVE ONDERGEBRACHT  </t>
  </si>
  <si>
    <t>begraafplaats de Vormt</t>
  </si>
  <si>
    <t>uitvaartcentrum / berging</t>
  </si>
  <si>
    <t>Nijverheidspad 6 Urk</t>
  </si>
  <si>
    <t>Leegstaande loods</t>
  </si>
  <si>
    <t>steen/golfplaten</t>
  </si>
  <si>
    <t>Nijverheidspad 4 Urk</t>
  </si>
  <si>
    <t>loods</t>
  </si>
  <si>
    <t>Wijk 2 nr. 17</t>
  </si>
  <si>
    <t>woonhuis</t>
  </si>
  <si>
    <t>steen/dakpannen</t>
  </si>
  <si>
    <t>Wijk 2 nr 24 incl lierhok</t>
  </si>
  <si>
    <t>Schuur Wijk 2 nr. 24</t>
  </si>
  <si>
    <t>schuur</t>
  </si>
  <si>
    <t>plaatwerk/steen</t>
  </si>
  <si>
    <t>Werf Wijk 2 no. 22</t>
  </si>
  <si>
    <t>werf</t>
  </si>
  <si>
    <t>beton/metaal</t>
  </si>
  <si>
    <t xml:space="preserve">Hijskraan Wijk 2 no. 22 </t>
  </si>
  <si>
    <t xml:space="preserve">hijskraan </t>
  </si>
  <si>
    <t xml:space="preserve"> metaal </t>
  </si>
  <si>
    <t>Klifweg 12</t>
  </si>
  <si>
    <t xml:space="preserve">GGD Testen voor toegang </t>
  </si>
  <si>
    <t>steen/hard</t>
  </si>
  <si>
    <t>Zwembad uitbreiding</t>
  </si>
  <si>
    <t>zwembad vernieuwbouw</t>
  </si>
  <si>
    <t>Totaal Overig bezit:</t>
  </si>
  <si>
    <t>EINDTOTAAL:</t>
  </si>
  <si>
    <t>Indexcijfer gebouwen 2017</t>
  </si>
  <si>
    <t>Indexcijfer gebouwen 2018</t>
  </si>
  <si>
    <t>Indexcijfer gebouwen 2019</t>
  </si>
  <si>
    <t>Indexcijfer gebouwen 2020</t>
  </si>
  <si>
    <t>Indexcijfer gebouwen 2021</t>
  </si>
  <si>
    <t>Indexcijfer gebouwen 2022</t>
  </si>
  <si>
    <t>Indexcijfer inventaris 2017</t>
  </si>
  <si>
    <t>Indexcijfer inventaris 2018</t>
  </si>
  <si>
    <t>Indexcijfer inventaris 2019</t>
  </si>
  <si>
    <t>Indexcijfer inventaris 2020</t>
  </si>
  <si>
    <t>Indexcijfer Inventaris 2021</t>
  </si>
  <si>
    <t xml:space="preserve">Ingangsdatum </t>
  </si>
  <si>
    <t xml:space="preserve">Wat? </t>
  </si>
  <si>
    <t xml:space="preserve">Waar? </t>
  </si>
  <si>
    <t>Gebouwen</t>
  </si>
  <si>
    <t>Inventaris</t>
  </si>
  <si>
    <t>Opvoer</t>
  </si>
  <si>
    <t>Afvoer</t>
  </si>
  <si>
    <t xml:space="preserve">Afvoer </t>
  </si>
  <si>
    <t>Bijverzekering bij de Obadjaschool</t>
  </si>
  <si>
    <t>Vlechttuinen 4, Urk</t>
  </si>
  <si>
    <t>Bijverzekering</t>
  </si>
  <si>
    <t>Monnikenweg 12, Nagele</t>
  </si>
  <si>
    <t>Bijverzekering Ambtswoning</t>
  </si>
  <si>
    <t>Kamperzand 11, Urk</t>
  </si>
  <si>
    <t>Bijverzekering ICT als zijnde inventaris</t>
  </si>
  <si>
    <t>Almerelaan 16-18</t>
  </si>
  <si>
    <t>Wilhelina</t>
  </si>
  <si>
    <t>Boterbloemstraat 22</t>
  </si>
  <si>
    <t>regenboog</t>
  </si>
  <si>
    <t>beatrix</t>
  </si>
  <si>
    <t>Grote Fok 24</t>
  </si>
  <si>
    <t>groen van prinsterere</t>
  </si>
  <si>
    <t xml:space="preserve">Clausstraat 2 </t>
  </si>
  <si>
    <t>harmpje</t>
  </si>
  <si>
    <t>frits</t>
  </si>
  <si>
    <t>Ligt bij Joep</t>
  </si>
  <si>
    <t>Mutatie ADC</t>
  </si>
  <si>
    <t>Polisnummer 639864803, polisaanhangsel 4</t>
  </si>
  <si>
    <t>BMI Aanwezig J/N</t>
  </si>
  <si>
    <t>IMI Aanwezig J/N</t>
  </si>
  <si>
    <t>Zonnepanelen Aanwezig? J/N, zo ja aantal panelen</t>
  </si>
  <si>
    <t>j</t>
  </si>
  <si>
    <t>n</t>
  </si>
  <si>
    <t>j, 40</t>
  </si>
  <si>
    <t>Verhoging</t>
  </si>
  <si>
    <t>Vlechttuinen 4</t>
  </si>
  <si>
    <t>j, 276</t>
  </si>
  <si>
    <t>j, 668</t>
  </si>
  <si>
    <t>j, 225</t>
  </si>
  <si>
    <t>j, 49</t>
  </si>
  <si>
    <t>Kamperzand 11</t>
  </si>
  <si>
    <t>Ambtswoning</t>
  </si>
  <si>
    <t>Monnikenweg 12, Lemele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</si>
</sst>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43" formatCode="_ * #,##0.00_ ;_ * \-#,##0.00_ ;_ * &quot;-&quot;??_ ;_ @_ "/>
  </numFmts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indexed="8"/>
      <name val="Univers (W1)"/>
      <family val="2"/>
    </font>
    <font>
      <sz val="18"/>
      <color indexed="8"/>
      <name val="Univers (W1)"/>
      <family val="2"/>
    </font>
    <font>
      <b/>
      <i/>
      <sz val="8"/>
      <color indexed="8"/>
      <name val="Univers (W1)"/>
      <family val="2"/>
    </font>
    <font>
      <b/>
      <i/>
      <sz val="8"/>
      <color indexed="8"/>
      <name val="Univers (W1)"/>
    </font>
    <font>
      <sz val="8"/>
      <color indexed="8"/>
      <name val="univers"/>
    </font>
    <font>
      <sz val="8"/>
      <name val="Univers (W1)"/>
    </font>
    <font>
      <sz val="8"/>
      <color indexed="8"/>
      <name val="Univers (W1)"/>
    </font>
    <font>
      <sz val="8"/>
      <name val="univers"/>
    </font>
    <font>
      <sz val="10"/>
      <color indexed="8"/>
      <name val="Arial"/>
      <family val="2"/>
    </font>
    <font>
      <sz val="8"/>
      <name val="Univers (W1)"/>
      <family val="2"/>
    </font>
    <font>
      <sz val="8"/>
      <name val="Arial"/>
      <family val="2"/>
    </font>
    <font>
      <b/>
      <i/>
      <sz val="10"/>
      <color indexed="8"/>
      <name val="Univers (W1)"/>
    </font>
    <font>
      <sz val="10"/>
      <color indexed="8"/>
      <name val="Univers (W1)"/>
    </font>
    <font>
      <b/>
      <sz val="10"/>
      <color indexed="8"/>
      <name val="Univers (W1)"/>
    </font>
    <font>
      <b/>
      <sz val="8"/>
      <color indexed="8"/>
      <name val="Univers (W1)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</font>
    <font>
      <sz val="8"/>
      <color rgb="FF00B050"/>
      <name val="Univers (W1)"/>
    </font>
    <font>
      <sz val="8"/>
      <color rgb="FF000000"/>
      <name val="univers"/>
    </font>
    <font>
      <sz val="8"/>
      <color rgb="FF000000"/>
      <name val="Univers (W1)"/>
    </font>
    <font>
      <sz val="8"/>
      <color rgb="FF000000"/>
      <name val="Univers (W1)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74">
    <xf numFmtId="0" fontId="0" fillId="0" borderId="0" xfId="0"/>
    <xf numFmtId="43" fontId="5" fillId="0" borderId="0" xfId="1" applyFont="1" applyBorder="1" applyAlignment="1" applyProtection="1">
      <alignment vertical="top"/>
      <protection locked="0"/>
    </xf>
    <xf numFmtId="43" fontId="5" fillId="0" borderId="0" xfId="1" applyFont="1" applyBorder="1" applyAlignment="1">
      <alignment horizontal="left" vertical="top"/>
    </xf>
    <xf numFmtId="0" fontId="2" fillId="0" borderId="3" xfId="0" applyFont="1" applyBorder="1" applyAlignment="1" applyProtection="1">
      <alignment horizontal="left" vertical="top"/>
      <protection locked="0"/>
    </xf>
    <xf numFmtId="43" fontId="4" fillId="0" borderId="1" xfId="1" applyFont="1" applyBorder="1" applyAlignment="1">
      <alignment horizontal="left" vertical="top"/>
    </xf>
    <xf numFmtId="0" fontId="0" fillId="0" borderId="0" xfId="0" applyAlignment="1">
      <alignment horizontal="left"/>
    </xf>
    <xf numFmtId="44" fontId="5" fillId="0" borderId="0" xfId="2" applyFont="1" applyBorder="1" applyAlignment="1">
      <alignment vertical="top"/>
    </xf>
    <xf numFmtId="44" fontId="4" fillId="0" borderId="1" xfId="2" applyFont="1" applyBorder="1" applyAlignment="1">
      <alignment vertical="top"/>
    </xf>
    <xf numFmtId="44" fontId="0" fillId="0" borderId="0" xfId="2" applyFont="1"/>
    <xf numFmtId="44" fontId="4" fillId="0" borderId="4" xfId="2" applyFont="1" applyBorder="1" applyAlignment="1">
      <alignment vertical="top"/>
    </xf>
    <xf numFmtId="43" fontId="5" fillId="0" borderId="5" xfId="1" applyFont="1" applyBorder="1" applyAlignment="1" applyProtection="1">
      <alignment vertical="top"/>
      <protection locked="0"/>
    </xf>
    <xf numFmtId="43" fontId="5" fillId="0" borderId="5" xfId="1" applyFont="1" applyBorder="1" applyAlignment="1">
      <alignment horizontal="left" vertical="top"/>
    </xf>
    <xf numFmtId="44" fontId="5" fillId="0" borderId="5" xfId="2" applyFont="1" applyBorder="1" applyAlignment="1">
      <alignment vertical="top"/>
    </xf>
    <xf numFmtId="44" fontId="5" fillId="0" borderId="6" xfId="2" applyFont="1" applyBorder="1" applyAlignment="1">
      <alignment vertical="top"/>
    </xf>
    <xf numFmtId="44" fontId="4" fillId="0" borderId="7" xfId="2" applyFont="1" applyBorder="1" applyAlignment="1">
      <alignment vertical="top"/>
    </xf>
    <xf numFmtId="44" fontId="5" fillId="0" borderId="9" xfId="2" applyFont="1" applyBorder="1" applyAlignment="1">
      <alignment vertical="top"/>
    </xf>
    <xf numFmtId="0" fontId="0" fillId="0" borderId="3" xfId="0" applyBorder="1"/>
    <xf numFmtId="44" fontId="15" fillId="0" borderId="0" xfId="2" applyFont="1" applyBorder="1" applyAlignment="1">
      <alignment vertical="top"/>
    </xf>
    <xf numFmtId="44" fontId="14" fillId="0" borderId="0" xfId="2" applyFont="1" applyBorder="1" applyAlignment="1">
      <alignment vertical="top"/>
    </xf>
    <xf numFmtId="44" fontId="3" fillId="0" borderId="0" xfId="2" applyFont="1" applyBorder="1" applyAlignment="1">
      <alignment vertical="top"/>
    </xf>
    <xf numFmtId="44" fontId="16" fillId="0" borderId="0" xfId="2" applyFont="1" applyBorder="1" applyAlignment="1" applyProtection="1">
      <alignment vertical="top"/>
      <protection locked="0"/>
    </xf>
    <xf numFmtId="43" fontId="4" fillId="0" borderId="0" xfId="1" applyFont="1" applyBorder="1" applyAlignment="1" applyProtection="1">
      <alignment vertical="top"/>
      <protection locked="0"/>
    </xf>
    <xf numFmtId="43" fontId="4" fillId="0" borderId="0" xfId="1" applyFont="1" applyBorder="1" applyAlignment="1">
      <alignment horizontal="left" vertical="top"/>
    </xf>
    <xf numFmtId="44" fontId="4" fillId="0" borderId="0" xfId="2" applyFont="1" applyBorder="1" applyAlignment="1">
      <alignment vertical="top"/>
    </xf>
    <xf numFmtId="2" fontId="13" fillId="2" borderId="12" xfId="1" quotePrefix="1" applyNumberFormat="1" applyFont="1" applyFill="1" applyBorder="1" applyAlignment="1" applyProtection="1">
      <alignment horizontal="left" vertical="top"/>
      <protection locked="0"/>
    </xf>
    <xf numFmtId="2" fontId="14" fillId="2" borderId="13" xfId="1" applyNumberFormat="1" applyFont="1" applyFill="1" applyBorder="1" applyAlignment="1" applyProtection="1">
      <alignment vertical="top"/>
      <protection locked="0"/>
    </xf>
    <xf numFmtId="2" fontId="14" fillId="2" borderId="14" xfId="1" applyNumberFormat="1" applyFont="1" applyFill="1" applyBorder="1" applyAlignment="1">
      <alignment horizontal="left" vertical="top"/>
    </xf>
    <xf numFmtId="1" fontId="4" fillId="3" borderId="3" xfId="1" applyNumberFormat="1" applyFont="1" applyFill="1" applyBorder="1" applyAlignment="1" applyProtection="1">
      <alignment vertical="top" wrapText="1"/>
      <protection locked="0"/>
    </xf>
    <xf numFmtId="1" fontId="5" fillId="3" borderId="3" xfId="1" applyNumberFormat="1" applyFont="1" applyFill="1" applyBorder="1" applyAlignment="1" applyProtection="1">
      <alignment horizontal="centerContinuous" vertical="top" wrapText="1"/>
      <protection locked="0"/>
    </xf>
    <xf numFmtId="1" fontId="5" fillId="3" borderId="3" xfId="1" applyNumberFormat="1" applyFont="1" applyFill="1" applyBorder="1" applyAlignment="1">
      <alignment horizontal="left" vertical="top" wrapText="1"/>
    </xf>
    <xf numFmtId="44" fontId="5" fillId="2" borderId="3" xfId="2" applyFont="1" applyFill="1" applyBorder="1" applyAlignment="1">
      <alignment vertical="top" wrapText="1"/>
    </xf>
    <xf numFmtId="43" fontId="5" fillId="0" borderId="12" xfId="1" applyFont="1" applyBorder="1" applyAlignment="1" applyProtection="1">
      <alignment horizontal="left" vertical="top"/>
      <protection locked="0"/>
    </xf>
    <xf numFmtId="1" fontId="2" fillId="0" borderId="13" xfId="1" applyNumberFormat="1" applyFont="1" applyBorder="1" applyAlignment="1" applyProtection="1">
      <alignment vertical="top"/>
      <protection locked="0"/>
    </xf>
    <xf numFmtId="43" fontId="2" fillId="0" borderId="13" xfId="1" applyFont="1" applyBorder="1" applyAlignment="1" applyProtection="1">
      <alignment horizontal="left" vertical="top"/>
      <protection locked="0"/>
    </xf>
    <xf numFmtId="44" fontId="2" fillId="0" borderId="13" xfId="2" applyFont="1" applyBorder="1" applyAlignment="1" applyProtection="1">
      <alignment vertical="top"/>
      <protection locked="0"/>
    </xf>
    <xf numFmtId="44" fontId="2" fillId="0" borderId="13" xfId="2" applyFont="1" applyBorder="1" applyAlignment="1">
      <alignment vertical="top"/>
    </xf>
    <xf numFmtId="0" fontId="0" fillId="0" borderId="13" xfId="0" applyBorder="1"/>
    <xf numFmtId="0" fontId="0" fillId="0" borderId="14" xfId="0" applyBorder="1"/>
    <xf numFmtId="0" fontId="6" fillId="0" borderId="3" xfId="0" applyFont="1" applyBorder="1" applyProtection="1">
      <protection locked="0"/>
    </xf>
    <xf numFmtId="0" fontId="6" fillId="0" borderId="3" xfId="0" applyFont="1" applyBorder="1" applyAlignment="1" applyProtection="1">
      <alignment horizontal="left"/>
      <protection locked="0"/>
    </xf>
    <xf numFmtId="0" fontId="6" fillId="0" borderId="3" xfId="0" applyFont="1" applyBorder="1" applyAlignment="1">
      <alignment horizontal="left"/>
    </xf>
    <xf numFmtId="44" fontId="8" fillId="0" borderId="3" xfId="2" applyFont="1" applyBorder="1" applyAlignment="1" applyProtection="1">
      <alignment vertical="top"/>
      <protection locked="0"/>
    </xf>
    <xf numFmtId="44" fontId="2" fillId="0" borderId="3" xfId="2" applyFont="1" applyBorder="1" applyAlignment="1">
      <alignment vertical="top"/>
    </xf>
    <xf numFmtId="43" fontId="6" fillId="0" borderId="3" xfId="1" applyFont="1" applyBorder="1" applyAlignment="1" applyProtection="1">
      <alignment horizontal="left" vertical="top" wrapText="1"/>
      <protection locked="0"/>
    </xf>
    <xf numFmtId="0" fontId="9" fillId="0" borderId="3" xfId="0" applyFont="1" applyBorder="1" applyAlignment="1">
      <alignment horizontal="left"/>
    </xf>
    <xf numFmtId="43" fontId="4" fillId="0" borderId="8" xfId="1" applyFont="1" applyBorder="1" applyAlignment="1" applyProtection="1">
      <alignment horizontal="left" vertical="top"/>
      <protection locked="0"/>
    </xf>
    <xf numFmtId="0" fontId="2" fillId="0" borderId="10" xfId="0" applyFont="1" applyBorder="1" applyAlignment="1" applyProtection="1">
      <alignment vertical="top"/>
      <protection locked="0"/>
    </xf>
    <xf numFmtId="0" fontId="2" fillId="0" borderId="10" xfId="0" applyFont="1" applyBorder="1" applyAlignment="1" applyProtection="1">
      <alignment horizontal="left" vertical="top"/>
      <protection locked="0"/>
    </xf>
    <xf numFmtId="44" fontId="10" fillId="0" borderId="10" xfId="2" applyFont="1" applyBorder="1" applyAlignment="1" applyProtection="1">
      <alignment vertical="top"/>
      <protection locked="0"/>
    </xf>
    <xf numFmtId="44" fontId="2" fillId="0" borderId="10" xfId="2" applyFont="1" applyBorder="1" applyAlignment="1" applyProtection="1">
      <alignment vertical="top"/>
      <protection locked="0"/>
    </xf>
    <xf numFmtId="44" fontId="2" fillId="0" borderId="10" xfId="2" applyFont="1" applyBorder="1" applyAlignment="1">
      <alignment vertical="top"/>
    </xf>
    <xf numFmtId="0" fontId="0" fillId="0" borderId="10" xfId="0" applyBorder="1"/>
    <xf numFmtId="44" fontId="2" fillId="0" borderId="11" xfId="2" applyFont="1" applyBorder="1" applyAlignment="1">
      <alignment vertical="top"/>
    </xf>
    <xf numFmtId="0" fontId="7" fillId="0" borderId="3" xfId="0" applyFont="1" applyBorder="1" applyAlignment="1" applyProtection="1">
      <alignment vertical="top"/>
      <protection locked="0"/>
    </xf>
    <xf numFmtId="0" fontId="11" fillId="0" borderId="3" xfId="0" applyFont="1" applyBorder="1" applyAlignment="1" applyProtection="1">
      <alignment vertical="top"/>
      <protection locked="0"/>
    </xf>
    <xf numFmtId="0" fontId="12" fillId="0" borderId="3" xfId="0" applyFont="1" applyBorder="1" applyAlignment="1" applyProtection="1">
      <alignment vertical="top"/>
      <protection locked="0"/>
    </xf>
    <xf numFmtId="43" fontId="4" fillId="0" borderId="2" xfId="1" applyFont="1" applyBorder="1" applyAlignment="1" applyProtection="1">
      <alignment vertical="top"/>
      <protection locked="0"/>
    </xf>
    <xf numFmtId="0" fontId="0" fillId="0" borderId="0" xfId="0" applyAlignment="1">
      <alignment horizontal="center"/>
    </xf>
    <xf numFmtId="0" fontId="0" fillId="0" borderId="1" xfId="0" applyBorder="1"/>
    <xf numFmtId="44" fontId="8" fillId="0" borderId="16" xfId="2" applyFont="1" applyBorder="1" applyAlignment="1" applyProtection="1">
      <alignment vertical="top"/>
      <protection locked="0"/>
    </xf>
    <xf numFmtId="0" fontId="0" fillId="0" borderId="16" xfId="0" applyBorder="1"/>
    <xf numFmtId="44" fontId="16" fillId="0" borderId="15" xfId="2" applyFont="1" applyBorder="1" applyAlignment="1" applyProtection="1">
      <alignment vertical="top"/>
      <protection locked="0"/>
    </xf>
    <xf numFmtId="0" fontId="18" fillId="0" borderId="0" xfId="0" applyFont="1"/>
    <xf numFmtId="15" fontId="0" fillId="0" borderId="0" xfId="0" applyNumberFormat="1"/>
    <xf numFmtId="44" fontId="0" fillId="0" borderId="0" xfId="0" applyNumberFormat="1"/>
    <xf numFmtId="14" fontId="0" fillId="0" borderId="0" xfId="0" applyNumberFormat="1"/>
    <xf numFmtId="0" fontId="19" fillId="0" borderId="0" xfId="0" applyFont="1"/>
    <xf numFmtId="44" fontId="20" fillId="0" borderId="3" xfId="2" applyFont="1" applyBorder="1" applyAlignment="1" applyProtection="1">
      <alignment vertical="top"/>
      <protection locked="0"/>
    </xf>
    <xf numFmtId="0" fontId="21" fillId="0" borderId="3" xfId="0" applyFont="1" applyBorder="1" applyProtection="1">
      <protection locked="0"/>
    </xf>
    <xf numFmtId="0" fontId="21" fillId="0" borderId="3" xfId="0" applyFont="1" applyBorder="1" applyAlignment="1" applyProtection="1">
      <alignment horizontal="left"/>
      <protection locked="0"/>
    </xf>
    <xf numFmtId="0" fontId="21" fillId="0" borderId="3" xfId="0" applyFont="1" applyBorder="1" applyAlignment="1">
      <alignment horizontal="left"/>
    </xf>
    <xf numFmtId="44" fontId="22" fillId="0" borderId="3" xfId="2" applyFont="1" applyBorder="1" applyAlignment="1" applyProtection="1">
      <alignment vertical="top"/>
      <protection locked="0"/>
    </xf>
    <xf numFmtId="44" fontId="23" fillId="0" borderId="3" xfId="2" applyFont="1" applyBorder="1" applyAlignment="1">
      <alignment vertical="top"/>
    </xf>
    <xf numFmtId="44" fontId="5" fillId="2" borderId="1" xfId="2" applyFont="1" applyFill="1" applyBorder="1" applyAlignment="1">
      <alignment vertical="top" wrapText="1"/>
    </xf>
  </cellXfs>
  <cellStyles count="3">
    <cellStyle name="Komma" xfId="1" builtinId="3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75"/>
  <sheetViews>
    <sheetView zoomScaleNormal="100" workbookViewId="0">
      <pane ySplit="2" topLeftCell="A3" activePane="bottomLeft" state="frozen"/>
      <selection pane="bottomLeft" activeCell="P26" sqref="P26"/>
    </sheetView>
  </sheetViews>
  <sheetFormatPr defaultRowHeight="15"/>
  <cols>
    <col min="1" max="1" width="24.5703125" customWidth="1"/>
    <col min="2" max="2" width="25.7109375" customWidth="1"/>
    <col min="3" max="3" width="13.85546875" style="5" customWidth="1"/>
    <col min="4" max="5" width="15.85546875" style="8" hidden="1" customWidth="1"/>
    <col min="6" max="7" width="31.7109375" style="8" hidden="1" customWidth="1"/>
    <col min="8" max="9" width="28.7109375" style="8" hidden="1" customWidth="1"/>
    <col min="10" max="10" width="14.28515625" style="8" hidden="1" customWidth="1"/>
    <col min="11" max="11" width="28.140625" style="8" customWidth="1"/>
    <col min="12" max="12" width="26" hidden="1" customWidth="1"/>
    <col min="13" max="14" width="26" customWidth="1"/>
    <col min="15" max="15" width="23.42578125" hidden="1" customWidth="1"/>
    <col min="16" max="16" width="23.42578125" customWidth="1"/>
    <col min="17" max="17" width="15.140625" bestFit="1" customWidth="1"/>
  </cols>
  <sheetData>
    <row r="1" spans="1:17" ht="23.25">
      <c r="A1" s="24" t="s">
        <v>0</v>
      </c>
      <c r="B1" s="25" t="s">
        <v>1</v>
      </c>
      <c r="C1" s="26"/>
      <c r="D1" s="17" t="s">
        <v>2</v>
      </c>
      <c r="E1" s="17"/>
      <c r="F1" s="18"/>
      <c r="G1" s="18"/>
      <c r="H1" s="18"/>
      <c r="I1" s="18"/>
      <c r="J1" s="19"/>
      <c r="K1" s="19"/>
    </row>
    <row r="2" spans="1:17" ht="21">
      <c r="A2" s="27" t="s">
        <v>3</v>
      </c>
      <c r="B2" s="28" t="s">
        <v>4</v>
      </c>
      <c r="C2" s="29" t="s">
        <v>5</v>
      </c>
      <c r="D2" s="30" t="s">
        <v>6</v>
      </c>
      <c r="E2" s="30" t="s">
        <v>7</v>
      </c>
      <c r="F2" s="30" t="s">
        <v>8</v>
      </c>
      <c r="G2" s="30" t="s">
        <v>9</v>
      </c>
      <c r="H2" s="30" t="s">
        <v>10</v>
      </c>
      <c r="I2" s="30" t="s">
        <v>11</v>
      </c>
      <c r="J2" s="30" t="s">
        <v>12</v>
      </c>
      <c r="K2" s="30" t="s">
        <v>13</v>
      </c>
      <c r="L2" s="30" t="s">
        <v>14</v>
      </c>
      <c r="M2" s="30" t="s">
        <v>15</v>
      </c>
      <c r="N2" s="30" t="s">
        <v>16</v>
      </c>
      <c r="O2" s="30" t="s">
        <v>17</v>
      </c>
      <c r="P2" s="30" t="s">
        <v>18</v>
      </c>
      <c r="Q2" s="30" t="s">
        <v>12</v>
      </c>
    </row>
    <row r="3" spans="1:17">
      <c r="A3" s="31" t="s">
        <v>19</v>
      </c>
      <c r="B3" s="32"/>
      <c r="C3" s="33"/>
      <c r="D3" s="34"/>
      <c r="E3" s="34"/>
      <c r="F3" s="34"/>
      <c r="G3" s="34"/>
      <c r="H3" s="34"/>
      <c r="I3" s="34"/>
      <c r="J3" s="35"/>
      <c r="K3" s="35"/>
      <c r="L3" s="36"/>
      <c r="M3" s="36"/>
      <c r="N3" s="36"/>
      <c r="O3" s="36"/>
      <c r="P3" s="36"/>
      <c r="Q3" s="37"/>
    </row>
    <row r="4" spans="1:17">
      <c r="A4" s="38" t="s">
        <v>20</v>
      </c>
      <c r="B4" s="39" t="s">
        <v>21</v>
      </c>
      <c r="C4" s="40" t="s">
        <v>22</v>
      </c>
      <c r="D4" s="41">
        <v>978000</v>
      </c>
      <c r="E4" s="41">
        <f t="shared" ref="E4:E26" si="0">D4/$B$63*$B$64</f>
        <v>998997.52270850551</v>
      </c>
      <c r="F4" s="41">
        <v>169000</v>
      </c>
      <c r="G4" s="41">
        <f>ROUND(E4/$B$64*$B$65,-2)</f>
        <v>1123400</v>
      </c>
      <c r="H4" s="41">
        <f t="shared" ref="H4:H26" si="1">F4/$B$70*$B$71</f>
        <v>171357.45422842196</v>
      </c>
      <c r="I4" s="41">
        <f t="shared" ref="I4:I27" si="2">ROUND(H4/$B$71*$B$72,-2)</f>
        <v>179200</v>
      </c>
      <c r="J4" s="42">
        <f>G4+I4</f>
        <v>1302600</v>
      </c>
      <c r="K4" s="41">
        <f t="shared" ref="K4:K27" si="3">$B$67/$B$66*L4</f>
        <v>1213271.9999999998</v>
      </c>
      <c r="L4" s="41">
        <f t="shared" ref="L4:L27" si="4">$B$66/$C$65*G4</f>
        <v>1179570</v>
      </c>
      <c r="M4" s="41">
        <f>$B$68/$B$67*K4</f>
        <v>1279552.5999999996</v>
      </c>
      <c r="N4" s="41">
        <f t="shared" ref="N4:N27" si="5">$B$74/$B$73*O4</f>
        <v>185472</v>
      </c>
      <c r="O4" s="41">
        <f t="shared" ref="O4:O27" si="6">$B$73/$C$72*I4</f>
        <v>182067.20000000001</v>
      </c>
      <c r="P4" s="41">
        <f>$B$75/$B$74*N4</f>
        <v>195686.39999999999</v>
      </c>
      <c r="Q4" s="42">
        <f>M4+P4</f>
        <v>1475238.9999999995</v>
      </c>
    </row>
    <row r="5" spans="1:17">
      <c r="A5" s="38" t="s">
        <v>23</v>
      </c>
      <c r="B5" s="39" t="s">
        <v>21</v>
      </c>
      <c r="C5" s="40" t="s">
        <v>22</v>
      </c>
      <c r="D5" s="41">
        <v>1151000</v>
      </c>
      <c r="E5" s="41">
        <f t="shared" si="0"/>
        <v>1175711.8084227911</v>
      </c>
      <c r="F5" s="41">
        <v>128000</v>
      </c>
      <c r="G5" s="41">
        <f>ROUND(E5/$B$64*$B$65,-2)</f>
        <v>1322100</v>
      </c>
      <c r="H5" s="41">
        <f t="shared" si="1"/>
        <v>129785.52746294682</v>
      </c>
      <c r="I5" s="41">
        <f t="shared" si="2"/>
        <v>135700</v>
      </c>
      <c r="J5" s="42">
        <f t="shared" ref="J5:J27" si="7">G5+I5</f>
        <v>1457800</v>
      </c>
      <c r="K5" s="41">
        <f t="shared" si="3"/>
        <v>1427867.9999999998</v>
      </c>
      <c r="L5" s="41">
        <f t="shared" si="4"/>
        <v>1388205</v>
      </c>
      <c r="M5" s="41">
        <f t="shared" ref="M5:M57" si="8">$B$68/$B$67*K5</f>
        <v>1505871.8999999997</v>
      </c>
      <c r="N5" s="41">
        <f t="shared" si="5"/>
        <v>140449.5</v>
      </c>
      <c r="O5" s="41">
        <f t="shared" si="6"/>
        <v>137871.20000000001</v>
      </c>
      <c r="P5" s="41">
        <f t="shared" ref="P5:P57" si="9">$B$75/$B$74*N5</f>
        <v>148184.4</v>
      </c>
      <c r="Q5" s="42">
        <f>M5+P5</f>
        <v>1654056.2999999996</v>
      </c>
    </row>
    <row r="6" spans="1:17">
      <c r="A6" s="38" t="s">
        <v>24</v>
      </c>
      <c r="B6" s="43" t="s">
        <v>25</v>
      </c>
      <c r="C6" s="40" t="s">
        <v>22</v>
      </c>
      <c r="D6" s="41">
        <v>2568000</v>
      </c>
      <c r="E6" s="41">
        <f t="shared" si="0"/>
        <v>2623134.5995045421</v>
      </c>
      <c r="F6" s="41">
        <v>187000</v>
      </c>
      <c r="G6" s="41">
        <f>ROUND(E6/$B$64*$B$65,-2)</f>
        <v>2949700</v>
      </c>
      <c r="H6" s="41">
        <f t="shared" si="1"/>
        <v>189608.54402789887</v>
      </c>
      <c r="I6" s="41">
        <f t="shared" si="2"/>
        <v>198200</v>
      </c>
      <c r="J6" s="42">
        <f t="shared" si="7"/>
        <v>3147900</v>
      </c>
      <c r="K6" s="41">
        <f t="shared" si="3"/>
        <v>3185675.9999999995</v>
      </c>
      <c r="L6" s="41">
        <f t="shared" si="4"/>
        <v>3097185</v>
      </c>
      <c r="M6" s="41">
        <f t="shared" si="8"/>
        <v>3359708.2999999993</v>
      </c>
      <c r="N6" s="41">
        <f t="shared" si="5"/>
        <v>205137</v>
      </c>
      <c r="O6" s="41">
        <f t="shared" si="6"/>
        <v>201371.2</v>
      </c>
      <c r="P6" s="41">
        <f t="shared" si="9"/>
        <v>216434.4</v>
      </c>
      <c r="Q6" s="42">
        <f t="shared" ref="Q6:Q27" si="10">M6+P6</f>
        <v>3576142.6999999993</v>
      </c>
    </row>
    <row r="7" spans="1:17">
      <c r="A7" s="38" t="s">
        <v>26</v>
      </c>
      <c r="B7" s="43" t="s">
        <v>25</v>
      </c>
      <c r="C7" s="40" t="s">
        <v>22</v>
      </c>
      <c r="D7" s="41">
        <v>2879000</v>
      </c>
      <c r="E7" s="41">
        <f t="shared" si="0"/>
        <v>2940811.7258464084</v>
      </c>
      <c r="F7" s="41">
        <v>363000</v>
      </c>
      <c r="G7" s="41">
        <f>ROUND(E7/$B$64*$B$65,-2)</f>
        <v>3306900</v>
      </c>
      <c r="H7" s="41">
        <f t="shared" si="1"/>
        <v>368063.64428945072</v>
      </c>
      <c r="I7" s="41">
        <f t="shared" si="2"/>
        <v>384800</v>
      </c>
      <c r="J7" s="42">
        <f t="shared" si="7"/>
        <v>3691700</v>
      </c>
      <c r="K7" s="41">
        <f t="shared" si="3"/>
        <v>3571451.9999999995</v>
      </c>
      <c r="L7" s="41">
        <f t="shared" si="4"/>
        <v>3472245</v>
      </c>
      <c r="M7" s="41">
        <f t="shared" si="8"/>
        <v>3766559.0999999992</v>
      </c>
      <c r="N7" s="41">
        <f t="shared" si="5"/>
        <v>398268</v>
      </c>
      <c r="O7" s="41">
        <f t="shared" si="6"/>
        <v>390956.79999999999</v>
      </c>
      <c r="P7" s="41">
        <f t="shared" si="9"/>
        <v>420201.6</v>
      </c>
      <c r="Q7" s="42">
        <f t="shared" si="10"/>
        <v>4186760.6999999993</v>
      </c>
    </row>
    <row r="8" spans="1:17">
      <c r="A8" s="38" t="s">
        <v>27</v>
      </c>
      <c r="B8" s="43" t="s">
        <v>25</v>
      </c>
      <c r="C8" s="40" t="s">
        <v>22</v>
      </c>
      <c r="D8" s="41">
        <v>3287000</v>
      </c>
      <c r="E8" s="41">
        <f t="shared" si="0"/>
        <v>3357571.4285714291</v>
      </c>
      <c r="F8" s="41">
        <v>173000</v>
      </c>
      <c r="G8" s="41">
        <v>4175600</v>
      </c>
      <c r="H8" s="41">
        <f t="shared" si="1"/>
        <v>175413.25196163903</v>
      </c>
      <c r="I8" s="41">
        <f t="shared" si="2"/>
        <v>183400</v>
      </c>
      <c r="J8" s="42">
        <f t="shared" si="7"/>
        <v>4359000</v>
      </c>
      <c r="K8" s="41">
        <f t="shared" si="3"/>
        <v>4509648</v>
      </c>
      <c r="L8" s="41">
        <f t="shared" si="4"/>
        <v>4384380</v>
      </c>
      <c r="M8" s="41">
        <f t="shared" si="8"/>
        <v>4756008.3999999994</v>
      </c>
      <c r="N8" s="41">
        <f t="shared" si="5"/>
        <v>189819</v>
      </c>
      <c r="O8" s="41">
        <f t="shared" si="6"/>
        <v>186334.4</v>
      </c>
      <c r="P8" s="41">
        <f t="shared" si="9"/>
        <v>200272.8</v>
      </c>
      <c r="Q8" s="42">
        <f t="shared" si="10"/>
        <v>4956281.1999999993</v>
      </c>
    </row>
    <row r="9" spans="1:17">
      <c r="A9" s="38" t="s">
        <v>28</v>
      </c>
      <c r="B9" s="39" t="s">
        <v>25</v>
      </c>
      <c r="C9" s="40" t="s">
        <v>22</v>
      </c>
      <c r="D9" s="41">
        <v>1110000</v>
      </c>
      <c r="E9" s="41">
        <f t="shared" si="0"/>
        <v>1133831.544178365</v>
      </c>
      <c r="F9" s="41">
        <v>159000</v>
      </c>
      <c r="G9" s="41">
        <f t="shared" ref="G9:G25" si="11">ROUND(E9/$B$64*$B$65,-2)</f>
        <v>1275000</v>
      </c>
      <c r="H9" s="41">
        <f t="shared" si="1"/>
        <v>161217.95989537923</v>
      </c>
      <c r="I9" s="41">
        <f t="shared" si="2"/>
        <v>168600</v>
      </c>
      <c r="J9" s="42">
        <f t="shared" si="7"/>
        <v>1443600</v>
      </c>
      <c r="K9" s="41">
        <f t="shared" si="3"/>
        <v>1376999.9999999998</v>
      </c>
      <c r="L9" s="41">
        <f t="shared" si="4"/>
        <v>1338750</v>
      </c>
      <c r="M9" s="41">
        <f t="shared" si="8"/>
        <v>1452224.9999999998</v>
      </c>
      <c r="N9" s="41">
        <f t="shared" si="5"/>
        <v>174501</v>
      </c>
      <c r="O9" s="41">
        <f t="shared" si="6"/>
        <v>171297.6</v>
      </c>
      <c r="P9" s="41">
        <f t="shared" si="9"/>
        <v>184111.19999999998</v>
      </c>
      <c r="Q9" s="42">
        <f t="shared" si="10"/>
        <v>1636336.1999999997</v>
      </c>
    </row>
    <row r="10" spans="1:17">
      <c r="A10" s="38" t="s">
        <v>29</v>
      </c>
      <c r="B10" s="39" t="s">
        <v>25</v>
      </c>
      <c r="C10" s="40" t="s">
        <v>22</v>
      </c>
      <c r="D10" s="41">
        <v>1064695</v>
      </c>
      <c r="E10" s="41">
        <f t="shared" si="0"/>
        <v>1087553.8521882743</v>
      </c>
      <c r="F10" s="41">
        <v>217000</v>
      </c>
      <c r="G10" s="41">
        <f t="shared" si="11"/>
        <v>1222900</v>
      </c>
      <c r="H10" s="41">
        <f t="shared" si="1"/>
        <v>220027.02702702701</v>
      </c>
      <c r="I10" s="41">
        <f t="shared" si="2"/>
        <v>230100</v>
      </c>
      <c r="J10" s="42">
        <f t="shared" si="7"/>
        <v>1453000</v>
      </c>
      <c r="K10" s="41">
        <f t="shared" si="3"/>
        <v>1320731.9999999998</v>
      </c>
      <c r="L10" s="41">
        <f t="shared" si="4"/>
        <v>1284045</v>
      </c>
      <c r="M10" s="41">
        <f t="shared" si="8"/>
        <v>1392883.0999999996</v>
      </c>
      <c r="N10" s="41">
        <f t="shared" si="5"/>
        <v>238153.5</v>
      </c>
      <c r="O10" s="41">
        <f t="shared" si="6"/>
        <v>233781.6</v>
      </c>
      <c r="P10" s="41">
        <f t="shared" si="9"/>
        <v>251269.19999999998</v>
      </c>
      <c r="Q10" s="42">
        <f t="shared" si="10"/>
        <v>1644152.2999999996</v>
      </c>
    </row>
    <row r="11" spans="1:17">
      <c r="A11" s="38" t="s">
        <v>29</v>
      </c>
      <c r="B11" s="39" t="s">
        <v>30</v>
      </c>
      <c r="C11" s="40" t="s">
        <v>31</v>
      </c>
      <c r="D11" s="41">
        <v>60000</v>
      </c>
      <c r="E11" s="41">
        <f t="shared" si="0"/>
        <v>61288.19157720892</v>
      </c>
      <c r="F11" s="41">
        <v>15000</v>
      </c>
      <c r="G11" s="41">
        <f t="shared" si="11"/>
        <v>68900</v>
      </c>
      <c r="H11" s="41">
        <f t="shared" si="1"/>
        <v>15209.241499564077</v>
      </c>
      <c r="I11" s="41">
        <f t="shared" si="2"/>
        <v>15900</v>
      </c>
      <c r="J11" s="42">
        <f t="shared" si="7"/>
        <v>84800</v>
      </c>
      <c r="K11" s="41">
        <f t="shared" si="3"/>
        <v>74411.999999999985</v>
      </c>
      <c r="L11" s="41">
        <f t="shared" si="4"/>
        <v>72345</v>
      </c>
      <c r="M11" s="41">
        <f t="shared" si="8"/>
        <v>78477.099999999977</v>
      </c>
      <c r="N11" s="41">
        <f t="shared" si="5"/>
        <v>16456.5</v>
      </c>
      <c r="O11" s="41">
        <f t="shared" si="6"/>
        <v>16154.4</v>
      </c>
      <c r="P11" s="41">
        <f t="shared" si="9"/>
        <v>17362.8</v>
      </c>
      <c r="Q11" s="42">
        <f t="shared" si="10"/>
        <v>95839.89999999998</v>
      </c>
    </row>
    <row r="12" spans="1:17">
      <c r="A12" s="38" t="s">
        <v>32</v>
      </c>
      <c r="B12" s="39" t="s">
        <v>25</v>
      </c>
      <c r="C12" s="40" t="s">
        <v>22</v>
      </c>
      <c r="D12" s="41">
        <v>1784000</v>
      </c>
      <c r="E12" s="41">
        <f t="shared" si="0"/>
        <v>1822302.2295623452</v>
      </c>
      <c r="F12" s="41">
        <v>269000</v>
      </c>
      <c r="G12" s="41">
        <f t="shared" si="11"/>
        <v>2049200</v>
      </c>
      <c r="H12" s="41">
        <f t="shared" si="1"/>
        <v>272752.39755884919</v>
      </c>
      <c r="I12" s="41">
        <f t="shared" si="2"/>
        <v>285200</v>
      </c>
      <c r="J12" s="42">
        <f t="shared" si="7"/>
        <v>2334400</v>
      </c>
      <c r="K12" s="41">
        <f t="shared" si="3"/>
        <v>2213136</v>
      </c>
      <c r="L12" s="41">
        <f t="shared" si="4"/>
        <v>2151660</v>
      </c>
      <c r="M12" s="41">
        <f t="shared" si="8"/>
        <v>2334038.7999999998</v>
      </c>
      <c r="N12" s="41">
        <f t="shared" si="5"/>
        <v>295182</v>
      </c>
      <c r="O12" s="41">
        <f t="shared" si="6"/>
        <v>289763.20000000001</v>
      </c>
      <c r="P12" s="41">
        <f t="shared" si="9"/>
        <v>311438.39999999997</v>
      </c>
      <c r="Q12" s="42">
        <f t="shared" si="10"/>
        <v>2645477.1999999997</v>
      </c>
    </row>
    <row r="13" spans="1:17">
      <c r="A13" s="38" t="s">
        <v>32</v>
      </c>
      <c r="B13" s="39" t="s">
        <v>30</v>
      </c>
      <c r="C13" s="40" t="s">
        <v>31</v>
      </c>
      <c r="D13" s="41">
        <v>131000</v>
      </c>
      <c r="E13" s="41">
        <f t="shared" si="0"/>
        <v>133812.55161023949</v>
      </c>
      <c r="F13" s="41">
        <v>28000</v>
      </c>
      <c r="G13" s="41">
        <f t="shared" si="11"/>
        <v>150500</v>
      </c>
      <c r="H13" s="41">
        <f t="shared" si="1"/>
        <v>28390.584132519616</v>
      </c>
      <c r="I13" s="41">
        <f t="shared" si="2"/>
        <v>29700</v>
      </c>
      <c r="J13" s="42">
        <f t="shared" si="7"/>
        <v>180200</v>
      </c>
      <c r="K13" s="41">
        <f t="shared" si="3"/>
        <v>162539.99999999997</v>
      </c>
      <c r="L13" s="41">
        <f t="shared" si="4"/>
        <v>158025</v>
      </c>
      <c r="M13" s="41">
        <f t="shared" si="8"/>
        <v>171419.49999999997</v>
      </c>
      <c r="N13" s="41">
        <f t="shared" si="5"/>
        <v>30739.5</v>
      </c>
      <c r="O13" s="41">
        <f t="shared" si="6"/>
        <v>30175.200000000001</v>
      </c>
      <c r="P13" s="41">
        <f t="shared" si="9"/>
        <v>32432.399999999998</v>
      </c>
      <c r="Q13" s="42">
        <f t="shared" si="10"/>
        <v>203851.89999999997</v>
      </c>
    </row>
    <row r="14" spans="1:17">
      <c r="A14" s="38" t="s">
        <v>33</v>
      </c>
      <c r="B14" s="39" t="s">
        <v>25</v>
      </c>
      <c r="C14" s="40" t="s">
        <v>22</v>
      </c>
      <c r="D14" s="41">
        <v>1100000</v>
      </c>
      <c r="E14" s="41">
        <f t="shared" si="0"/>
        <v>1123616.8455821634</v>
      </c>
      <c r="F14" s="41">
        <v>116000</v>
      </c>
      <c r="G14" s="41">
        <f t="shared" si="11"/>
        <v>1263500</v>
      </c>
      <c r="H14" s="41">
        <f t="shared" si="1"/>
        <v>117618.13426329555</v>
      </c>
      <c r="I14" s="41">
        <f t="shared" si="2"/>
        <v>123000</v>
      </c>
      <c r="J14" s="42">
        <f t="shared" si="7"/>
        <v>1386500</v>
      </c>
      <c r="K14" s="41">
        <f t="shared" si="3"/>
        <v>1364579.9999999998</v>
      </c>
      <c r="L14" s="41">
        <f t="shared" si="4"/>
        <v>1326675</v>
      </c>
      <c r="M14" s="41">
        <f t="shared" si="8"/>
        <v>1439126.4999999998</v>
      </c>
      <c r="N14" s="41">
        <f t="shared" si="5"/>
        <v>127305</v>
      </c>
      <c r="O14" s="41">
        <f t="shared" si="6"/>
        <v>124968</v>
      </c>
      <c r="P14" s="41">
        <f t="shared" si="9"/>
        <v>134316</v>
      </c>
      <c r="Q14" s="42">
        <f t="shared" si="10"/>
        <v>1573442.4999999998</v>
      </c>
    </row>
    <row r="15" spans="1:17">
      <c r="A15" s="38" t="s">
        <v>33</v>
      </c>
      <c r="B15" s="39" t="s">
        <v>30</v>
      </c>
      <c r="C15" s="40" t="s">
        <v>31</v>
      </c>
      <c r="D15" s="41">
        <v>67000</v>
      </c>
      <c r="E15" s="41">
        <f t="shared" si="0"/>
        <v>68438.480594549954</v>
      </c>
      <c r="F15" s="41">
        <v>15000</v>
      </c>
      <c r="G15" s="41">
        <f t="shared" si="11"/>
        <v>77000</v>
      </c>
      <c r="H15" s="41">
        <f t="shared" si="1"/>
        <v>15209.241499564077</v>
      </c>
      <c r="I15" s="41">
        <f t="shared" si="2"/>
        <v>15900</v>
      </c>
      <c r="J15" s="42">
        <f t="shared" si="7"/>
        <v>92900</v>
      </c>
      <c r="K15" s="41">
        <f t="shared" si="3"/>
        <v>83159.999999999985</v>
      </c>
      <c r="L15" s="41">
        <f t="shared" si="4"/>
        <v>80850</v>
      </c>
      <c r="M15" s="41">
        <f t="shared" si="8"/>
        <v>87702.999999999985</v>
      </c>
      <c r="N15" s="41">
        <f t="shared" si="5"/>
        <v>16456.5</v>
      </c>
      <c r="O15" s="41">
        <f t="shared" si="6"/>
        <v>16154.4</v>
      </c>
      <c r="P15" s="41">
        <f t="shared" si="9"/>
        <v>17362.8</v>
      </c>
      <c r="Q15" s="42">
        <f t="shared" si="10"/>
        <v>105065.79999999999</v>
      </c>
    </row>
    <row r="16" spans="1:17">
      <c r="A16" s="38" t="s">
        <v>34</v>
      </c>
      <c r="B16" s="39" t="s">
        <v>25</v>
      </c>
      <c r="C16" s="40" t="s">
        <v>22</v>
      </c>
      <c r="D16" s="41">
        <v>2973000</v>
      </c>
      <c r="E16" s="41">
        <f t="shared" si="0"/>
        <v>3036829.892650702</v>
      </c>
      <c r="F16" s="41">
        <v>368000</v>
      </c>
      <c r="G16" s="41">
        <f t="shared" si="11"/>
        <v>3414900</v>
      </c>
      <c r="H16" s="41">
        <f t="shared" si="1"/>
        <v>373133.39145597204</v>
      </c>
      <c r="I16" s="41">
        <f t="shared" si="2"/>
        <v>390100</v>
      </c>
      <c r="J16" s="42">
        <f t="shared" si="7"/>
        <v>3805000</v>
      </c>
      <c r="K16" s="41">
        <f t="shared" si="3"/>
        <v>3688091.9999999995</v>
      </c>
      <c r="L16" s="41">
        <f t="shared" si="4"/>
        <v>3585645</v>
      </c>
      <c r="M16" s="41">
        <f t="shared" si="8"/>
        <v>3889571.0999999992</v>
      </c>
      <c r="N16" s="41">
        <f t="shared" si="5"/>
        <v>403753.49999999994</v>
      </c>
      <c r="O16" s="41">
        <f t="shared" si="6"/>
        <v>396341.6</v>
      </c>
      <c r="P16" s="41">
        <f t="shared" si="9"/>
        <v>425989.19999999995</v>
      </c>
      <c r="Q16" s="42">
        <f t="shared" si="10"/>
        <v>4315560.2999999989</v>
      </c>
    </row>
    <row r="17" spans="1:17">
      <c r="A17" s="38" t="s">
        <v>35</v>
      </c>
      <c r="B17" s="39" t="s">
        <v>25</v>
      </c>
      <c r="C17" s="40" t="s">
        <v>22</v>
      </c>
      <c r="D17" s="41">
        <v>2369000</v>
      </c>
      <c r="E17" s="41">
        <f t="shared" si="0"/>
        <v>2419862.0974401324</v>
      </c>
      <c r="F17" s="41">
        <v>124000</v>
      </c>
      <c r="G17" s="41">
        <f t="shared" si="11"/>
        <v>2721100</v>
      </c>
      <c r="H17" s="41">
        <f t="shared" si="1"/>
        <v>125729.72972972972</v>
      </c>
      <c r="I17" s="41">
        <f t="shared" si="2"/>
        <v>131500</v>
      </c>
      <c r="J17" s="42">
        <f t="shared" si="7"/>
        <v>2852600</v>
      </c>
      <c r="K17" s="41">
        <f t="shared" si="3"/>
        <v>2938787.9999999995</v>
      </c>
      <c r="L17" s="41">
        <f t="shared" si="4"/>
        <v>2857155</v>
      </c>
      <c r="M17" s="41">
        <f t="shared" si="8"/>
        <v>3099332.8999999994</v>
      </c>
      <c r="N17" s="41">
        <f t="shared" si="5"/>
        <v>136102.5</v>
      </c>
      <c r="O17" s="41">
        <f t="shared" si="6"/>
        <v>133604</v>
      </c>
      <c r="P17" s="41">
        <f t="shared" si="9"/>
        <v>143598</v>
      </c>
      <c r="Q17" s="42">
        <f t="shared" si="10"/>
        <v>3242930.8999999994</v>
      </c>
    </row>
    <row r="18" spans="1:17">
      <c r="A18" s="39" t="s">
        <v>36</v>
      </c>
      <c r="B18" s="39" t="s">
        <v>25</v>
      </c>
      <c r="C18" s="40" t="s">
        <v>22</v>
      </c>
      <c r="D18" s="41">
        <v>4078000</v>
      </c>
      <c r="E18" s="41">
        <f t="shared" si="0"/>
        <v>4165554.0875309668</v>
      </c>
      <c r="F18" s="41">
        <v>454000</v>
      </c>
      <c r="G18" s="41">
        <f t="shared" si="11"/>
        <v>4684100</v>
      </c>
      <c r="H18" s="41">
        <f t="shared" si="1"/>
        <v>460333.04272013949</v>
      </c>
      <c r="I18" s="41">
        <f t="shared" si="2"/>
        <v>481300</v>
      </c>
      <c r="J18" s="42">
        <f t="shared" si="7"/>
        <v>5165400</v>
      </c>
      <c r="K18" s="41">
        <f t="shared" si="3"/>
        <v>5058827.9999999991</v>
      </c>
      <c r="L18" s="41">
        <f t="shared" si="4"/>
        <v>4918305</v>
      </c>
      <c r="M18" s="41">
        <f t="shared" si="8"/>
        <v>5335189.8999999985</v>
      </c>
      <c r="N18" s="41">
        <f t="shared" si="5"/>
        <v>498145.5</v>
      </c>
      <c r="O18" s="41">
        <f t="shared" si="6"/>
        <v>489000.8</v>
      </c>
      <c r="P18" s="41">
        <f t="shared" si="9"/>
        <v>525579.6</v>
      </c>
      <c r="Q18" s="42">
        <f t="shared" si="10"/>
        <v>5860769.4999999981</v>
      </c>
    </row>
    <row r="19" spans="1:17">
      <c r="A19" s="39" t="s">
        <v>37</v>
      </c>
      <c r="B19" s="39" t="s">
        <v>38</v>
      </c>
      <c r="C19" s="40" t="s">
        <v>22</v>
      </c>
      <c r="D19" s="41">
        <v>3814000</v>
      </c>
      <c r="E19" s="41">
        <f t="shared" si="0"/>
        <v>3895886.0445912471</v>
      </c>
      <c r="F19" s="41">
        <v>532000</v>
      </c>
      <c r="G19" s="41">
        <f t="shared" si="11"/>
        <v>4380900</v>
      </c>
      <c r="H19" s="41">
        <f t="shared" si="1"/>
        <v>539421.09851787274</v>
      </c>
      <c r="I19" s="41">
        <f t="shared" si="2"/>
        <v>564000</v>
      </c>
      <c r="J19" s="42">
        <f t="shared" si="7"/>
        <v>4944900</v>
      </c>
      <c r="K19" s="41">
        <f t="shared" si="3"/>
        <v>4731371.9999999991</v>
      </c>
      <c r="L19" s="41">
        <f t="shared" si="4"/>
        <v>4599945</v>
      </c>
      <c r="M19" s="41">
        <f t="shared" si="8"/>
        <v>4989845.0999999987</v>
      </c>
      <c r="N19" s="41">
        <f t="shared" si="5"/>
        <v>583740</v>
      </c>
      <c r="O19" s="41">
        <f t="shared" si="6"/>
        <v>573024</v>
      </c>
      <c r="P19" s="41">
        <f t="shared" si="9"/>
        <v>615888</v>
      </c>
      <c r="Q19" s="42">
        <f t="shared" si="10"/>
        <v>5605733.0999999987</v>
      </c>
    </row>
    <row r="20" spans="1:17">
      <c r="A20" s="39" t="s">
        <v>39</v>
      </c>
      <c r="B20" s="39" t="s">
        <v>40</v>
      </c>
      <c r="C20" s="40"/>
      <c r="D20" s="41">
        <v>2302000</v>
      </c>
      <c r="E20" s="41">
        <f t="shared" si="0"/>
        <v>2351423.6168455821</v>
      </c>
      <c r="F20" s="41">
        <v>309000</v>
      </c>
      <c r="G20" s="41">
        <f t="shared" si="11"/>
        <v>2644200</v>
      </c>
      <c r="H20" s="41">
        <f t="shared" si="1"/>
        <v>313310.37489102001</v>
      </c>
      <c r="I20" s="41">
        <f t="shared" si="2"/>
        <v>327600</v>
      </c>
      <c r="J20" s="42">
        <f t="shared" si="7"/>
        <v>2971800</v>
      </c>
      <c r="K20" s="41">
        <f t="shared" si="3"/>
        <v>2855735.9999999995</v>
      </c>
      <c r="L20" s="41">
        <f t="shared" si="4"/>
        <v>2776410</v>
      </c>
      <c r="M20" s="41">
        <f t="shared" si="8"/>
        <v>3011743.7999999993</v>
      </c>
      <c r="N20" s="41">
        <f t="shared" si="5"/>
        <v>339065.99999999994</v>
      </c>
      <c r="O20" s="41">
        <f t="shared" si="6"/>
        <v>332841.59999999998</v>
      </c>
      <c r="P20" s="41">
        <f t="shared" si="9"/>
        <v>357739.19999999995</v>
      </c>
      <c r="Q20" s="42">
        <f t="shared" si="10"/>
        <v>3369482.9999999991</v>
      </c>
    </row>
    <row r="21" spans="1:17">
      <c r="A21" s="39"/>
      <c r="B21" s="39"/>
      <c r="C21" s="40"/>
      <c r="D21" s="41">
        <v>20000</v>
      </c>
      <c r="E21" s="41">
        <f t="shared" si="0"/>
        <v>20429.397192402976</v>
      </c>
      <c r="F21" s="41">
        <v>6000</v>
      </c>
      <c r="G21" s="41">
        <f t="shared" si="11"/>
        <v>23000</v>
      </c>
      <c r="H21" s="41">
        <f t="shared" si="1"/>
        <v>6083.6965998256319</v>
      </c>
      <c r="I21" s="41">
        <f t="shared" si="2"/>
        <v>6400</v>
      </c>
      <c r="J21" s="42">
        <f t="shared" si="7"/>
        <v>29400</v>
      </c>
      <c r="K21" s="41">
        <f t="shared" si="3"/>
        <v>24839.999999999996</v>
      </c>
      <c r="L21" s="41">
        <f t="shared" si="4"/>
        <v>24150</v>
      </c>
      <c r="M21" s="41">
        <f t="shared" si="8"/>
        <v>26196.999999999996</v>
      </c>
      <c r="N21" s="41">
        <f t="shared" si="5"/>
        <v>6623.9999999999991</v>
      </c>
      <c r="O21" s="41">
        <f t="shared" si="6"/>
        <v>6502.4</v>
      </c>
      <c r="P21" s="41">
        <f t="shared" si="9"/>
        <v>6988.7999999999993</v>
      </c>
      <c r="Q21" s="42">
        <f t="shared" si="10"/>
        <v>33185.799999999996</v>
      </c>
    </row>
    <row r="22" spans="1:17">
      <c r="A22" s="39"/>
      <c r="B22" s="39"/>
      <c r="C22" s="40"/>
      <c r="D22" s="41">
        <v>20000</v>
      </c>
      <c r="E22" s="41">
        <f t="shared" si="0"/>
        <v>20429.397192402976</v>
      </c>
      <c r="F22" s="41">
        <v>6000</v>
      </c>
      <c r="G22" s="41">
        <f t="shared" si="11"/>
        <v>23000</v>
      </c>
      <c r="H22" s="41">
        <f t="shared" si="1"/>
        <v>6083.6965998256319</v>
      </c>
      <c r="I22" s="41">
        <f t="shared" si="2"/>
        <v>6400</v>
      </c>
      <c r="J22" s="42">
        <f t="shared" si="7"/>
        <v>29400</v>
      </c>
      <c r="K22" s="41">
        <f t="shared" si="3"/>
        <v>24839.999999999996</v>
      </c>
      <c r="L22" s="41">
        <f t="shared" si="4"/>
        <v>24150</v>
      </c>
      <c r="M22" s="41">
        <f t="shared" si="8"/>
        <v>26196.999999999996</v>
      </c>
      <c r="N22" s="41">
        <f t="shared" si="5"/>
        <v>6623.9999999999991</v>
      </c>
      <c r="O22" s="41">
        <f t="shared" si="6"/>
        <v>6502.4</v>
      </c>
      <c r="P22" s="41">
        <f t="shared" si="9"/>
        <v>6988.7999999999993</v>
      </c>
      <c r="Q22" s="42">
        <f t="shared" si="10"/>
        <v>33185.799999999996</v>
      </c>
    </row>
    <row r="23" spans="1:17">
      <c r="A23" s="39" t="s">
        <v>41</v>
      </c>
      <c r="B23" s="39" t="s">
        <v>42</v>
      </c>
      <c r="C23" s="44" t="s">
        <v>22</v>
      </c>
      <c r="D23" s="41">
        <v>563000</v>
      </c>
      <c r="E23" s="41">
        <f t="shared" si="0"/>
        <v>575087.53096614382</v>
      </c>
      <c r="F23" s="41">
        <v>0</v>
      </c>
      <c r="G23" s="41">
        <f t="shared" si="11"/>
        <v>646700</v>
      </c>
      <c r="H23" s="41">
        <f t="shared" si="1"/>
        <v>0</v>
      </c>
      <c r="I23" s="41">
        <f t="shared" si="2"/>
        <v>0</v>
      </c>
      <c r="J23" s="42">
        <f t="shared" si="7"/>
        <v>646700</v>
      </c>
      <c r="K23" s="41">
        <f t="shared" si="3"/>
        <v>698435.99999999988</v>
      </c>
      <c r="L23" s="41">
        <f t="shared" si="4"/>
        <v>679035</v>
      </c>
      <c r="M23" s="41">
        <f t="shared" si="8"/>
        <v>736591.29999999981</v>
      </c>
      <c r="N23" s="41">
        <f t="shared" si="5"/>
        <v>0</v>
      </c>
      <c r="O23" s="41">
        <f t="shared" si="6"/>
        <v>0</v>
      </c>
      <c r="P23" s="41">
        <f>$B$75/$B$74*N23</f>
        <v>0</v>
      </c>
      <c r="Q23" s="42">
        <f t="shared" si="10"/>
        <v>736591.29999999981</v>
      </c>
    </row>
    <row r="24" spans="1:17">
      <c r="A24" s="39" t="s">
        <v>43</v>
      </c>
      <c r="B24" s="39" t="s">
        <v>44</v>
      </c>
      <c r="C24" s="40"/>
      <c r="D24" s="41">
        <v>159000</v>
      </c>
      <c r="E24" s="41">
        <f t="shared" si="0"/>
        <v>162413.70767960366</v>
      </c>
      <c r="F24" s="41">
        <v>0</v>
      </c>
      <c r="G24" s="41">
        <f t="shared" si="11"/>
        <v>182600</v>
      </c>
      <c r="H24" s="41">
        <f t="shared" si="1"/>
        <v>0</v>
      </c>
      <c r="I24" s="41">
        <f t="shared" si="2"/>
        <v>0</v>
      </c>
      <c r="J24" s="42">
        <f t="shared" si="7"/>
        <v>182600</v>
      </c>
      <c r="K24" s="41">
        <f t="shared" si="3"/>
        <v>197207.99999999997</v>
      </c>
      <c r="L24" s="41">
        <f t="shared" si="4"/>
        <v>191730</v>
      </c>
      <c r="M24" s="41">
        <f t="shared" si="8"/>
        <v>207981.39999999997</v>
      </c>
      <c r="N24" s="41">
        <f t="shared" si="5"/>
        <v>0</v>
      </c>
      <c r="O24" s="41">
        <f t="shared" si="6"/>
        <v>0</v>
      </c>
      <c r="P24" s="41">
        <f t="shared" si="9"/>
        <v>0</v>
      </c>
      <c r="Q24" s="42">
        <f t="shared" si="10"/>
        <v>207981.39999999997</v>
      </c>
    </row>
    <row r="25" spans="1:17">
      <c r="A25" s="39" t="s">
        <v>45</v>
      </c>
      <c r="B25" s="39" t="s">
        <v>46</v>
      </c>
      <c r="C25" s="40"/>
      <c r="D25" s="41">
        <v>3121000</v>
      </c>
      <c r="E25" s="41">
        <f t="shared" si="0"/>
        <v>3188007.4318744843</v>
      </c>
      <c r="F25" s="41">
        <v>200000</v>
      </c>
      <c r="G25" s="41">
        <f t="shared" si="11"/>
        <v>3584900</v>
      </c>
      <c r="H25" s="41">
        <f t="shared" si="1"/>
        <v>202789.88666085439</v>
      </c>
      <c r="I25" s="41">
        <f t="shared" si="2"/>
        <v>212000</v>
      </c>
      <c r="J25" s="42">
        <f t="shared" si="7"/>
        <v>3796900</v>
      </c>
      <c r="K25" s="41">
        <f t="shared" si="3"/>
        <v>3871691.9999999995</v>
      </c>
      <c r="L25" s="41">
        <f t="shared" si="4"/>
        <v>3764145</v>
      </c>
      <c r="M25" s="41">
        <f t="shared" si="8"/>
        <v>4083201.0999999992</v>
      </c>
      <c r="N25" s="41">
        <f t="shared" si="5"/>
        <v>219420</v>
      </c>
      <c r="O25" s="41">
        <f t="shared" si="6"/>
        <v>215392</v>
      </c>
      <c r="P25" s="41">
        <f t="shared" si="9"/>
        <v>231504</v>
      </c>
      <c r="Q25" s="42">
        <f t="shared" si="10"/>
        <v>4314705.0999999996</v>
      </c>
    </row>
    <row r="26" spans="1:17">
      <c r="A26" s="39" t="s">
        <v>47</v>
      </c>
      <c r="B26" s="39" t="s">
        <v>48</v>
      </c>
      <c r="C26" s="40"/>
      <c r="D26" s="41">
        <v>3044000</v>
      </c>
      <c r="E26" s="41">
        <f t="shared" si="0"/>
        <v>3109354.2526837327</v>
      </c>
      <c r="F26" s="41">
        <v>445000</v>
      </c>
      <c r="G26" s="41">
        <v>4296500</v>
      </c>
      <c r="H26" s="41">
        <f t="shared" si="1"/>
        <v>451207.49782040104</v>
      </c>
      <c r="I26" s="41">
        <f t="shared" si="2"/>
        <v>471800</v>
      </c>
      <c r="J26" s="42">
        <f t="shared" si="7"/>
        <v>4768300</v>
      </c>
      <c r="K26" s="41">
        <f t="shared" si="3"/>
        <v>4640220</v>
      </c>
      <c r="L26" s="41">
        <f t="shared" si="4"/>
        <v>4511325</v>
      </c>
      <c r="M26" s="41">
        <f t="shared" si="8"/>
        <v>4893713.5</v>
      </c>
      <c r="N26" s="41">
        <f t="shared" si="5"/>
        <v>488313</v>
      </c>
      <c r="O26" s="41">
        <f t="shared" si="6"/>
        <v>479348.8</v>
      </c>
      <c r="P26" s="41">
        <f t="shared" si="9"/>
        <v>515205.6</v>
      </c>
      <c r="Q26" s="42">
        <f t="shared" si="10"/>
        <v>5408919.0999999996</v>
      </c>
    </row>
    <row r="27" spans="1:17">
      <c r="A27" s="39" t="s">
        <v>49</v>
      </c>
      <c r="B27" s="39" t="s">
        <v>50</v>
      </c>
      <c r="C27" s="40"/>
      <c r="D27" s="41"/>
      <c r="E27" s="41"/>
      <c r="F27" s="41"/>
      <c r="G27" s="41">
        <v>11485600</v>
      </c>
      <c r="H27" s="41"/>
      <c r="I27" s="41">
        <f t="shared" si="2"/>
        <v>0</v>
      </c>
      <c r="J27" s="42">
        <f t="shared" si="7"/>
        <v>11485600</v>
      </c>
      <c r="K27" s="41">
        <f t="shared" si="3"/>
        <v>12404447.999999998</v>
      </c>
      <c r="L27" s="41">
        <f t="shared" si="4"/>
        <v>12059880</v>
      </c>
      <c r="M27" s="41">
        <f t="shared" si="8"/>
        <v>13082098.399999997</v>
      </c>
      <c r="N27" s="41">
        <f t="shared" si="5"/>
        <v>0</v>
      </c>
      <c r="O27" s="41">
        <f t="shared" si="6"/>
        <v>0</v>
      </c>
      <c r="P27" s="41">
        <f t="shared" si="9"/>
        <v>0</v>
      </c>
      <c r="Q27" s="42">
        <f t="shared" si="10"/>
        <v>13082098.399999997</v>
      </c>
    </row>
    <row r="28" spans="1:17">
      <c r="A28" s="1" t="s">
        <v>51</v>
      </c>
      <c r="B28" s="1"/>
      <c r="C28" s="2"/>
      <c r="D28" s="6">
        <f>SUM(D4:D26)</f>
        <v>38642695</v>
      </c>
      <c r="E28" s="6">
        <f>SUM(E4:E26)</f>
        <v>39472348.236994222</v>
      </c>
      <c r="F28" s="6">
        <f>SUM(F4:F26)</f>
        <v>4283000</v>
      </c>
      <c r="G28" s="20">
        <f>SUM(G4:G27)</f>
        <v>57072200</v>
      </c>
      <c r="H28" s="6">
        <f>SUM(H4:H26)</f>
        <v>4342745.4228421962</v>
      </c>
      <c r="I28" s="6">
        <f t="shared" ref="I28:Q28" si="12">SUM(I4:I27)</f>
        <v>4540800</v>
      </c>
      <c r="J28" s="6">
        <f t="shared" si="12"/>
        <v>61613000</v>
      </c>
      <c r="K28" s="6">
        <f t="shared" si="12"/>
        <v>61637976</v>
      </c>
      <c r="L28" s="20">
        <f t="shared" si="12"/>
        <v>59925810</v>
      </c>
      <c r="M28" s="61">
        <f>SUM(M4:M27)</f>
        <v>65005235.79999999</v>
      </c>
      <c r="N28" s="20">
        <f t="shared" si="12"/>
        <v>4699728</v>
      </c>
      <c r="O28" s="6">
        <f t="shared" si="12"/>
        <v>4613452.8</v>
      </c>
      <c r="P28" s="61">
        <f>SUM(P4:P27)</f>
        <v>4958553.5999999987</v>
      </c>
      <c r="Q28" s="6">
        <f t="shared" si="12"/>
        <v>69963789.399999976</v>
      </c>
    </row>
    <row r="29" spans="1:17">
      <c r="A29" s="1"/>
      <c r="B29" s="1"/>
      <c r="C29" s="2"/>
      <c r="D29" s="6"/>
      <c r="E29" s="6"/>
      <c r="F29" s="6"/>
      <c r="G29" s="6"/>
      <c r="H29" s="6"/>
      <c r="I29" s="6"/>
      <c r="J29" s="6"/>
      <c r="K29" s="6"/>
      <c r="M29" s="59"/>
      <c r="N29" s="60"/>
      <c r="P29" s="59"/>
    </row>
    <row r="30" spans="1:17">
      <c r="A30" s="45" t="s">
        <v>52</v>
      </c>
      <c r="B30" s="46"/>
      <c r="C30" s="47"/>
      <c r="D30" s="48"/>
      <c r="E30" s="48"/>
      <c r="F30" s="49"/>
      <c r="G30" s="49"/>
      <c r="H30" s="49"/>
      <c r="I30" s="49"/>
      <c r="J30" s="50"/>
      <c r="K30" s="50"/>
      <c r="L30" s="51"/>
      <c r="M30" s="41"/>
      <c r="N30" s="51"/>
      <c r="O30" s="51"/>
      <c r="P30" s="41"/>
      <c r="Q30" s="52"/>
    </row>
    <row r="31" spans="1:17">
      <c r="A31" s="39" t="s">
        <v>53</v>
      </c>
      <c r="B31" s="39" t="s">
        <v>54</v>
      </c>
      <c r="C31" s="44" t="s">
        <v>22</v>
      </c>
      <c r="D31" s="41">
        <v>1337000</v>
      </c>
      <c r="E31" s="41">
        <f t="shared" ref="E31:E45" si="13">D31/$B$63*$B$64</f>
        <v>1365705.2023121389</v>
      </c>
      <c r="F31" s="41">
        <v>126000</v>
      </c>
      <c r="G31" s="41">
        <f t="shared" ref="G31:G38" si="14">ROUND(E31/$B$64*$B$65,-2)</f>
        <v>1535700</v>
      </c>
      <c r="H31" s="41">
        <f t="shared" ref="H31:H45" si="15">F31/$B$70*$B$71</f>
        <v>127757.62859633825</v>
      </c>
      <c r="I31" s="41">
        <f t="shared" ref="I31:I54" si="16">ROUND(H31/$B$71*$B$72,-2)</f>
        <v>133600</v>
      </c>
      <c r="J31" s="42">
        <f>G31+I31</f>
        <v>1669300</v>
      </c>
      <c r="K31" s="41">
        <f t="shared" ref="K31:K54" si="17">$B$67/$B$66*L31</f>
        <v>1658555.9999999998</v>
      </c>
      <c r="L31" s="41">
        <f t="shared" ref="L31:L40" si="18">$B$66/$C$65*G31</f>
        <v>1612485</v>
      </c>
      <c r="M31" s="41">
        <f t="shared" si="8"/>
        <v>1749162.2999999996</v>
      </c>
      <c r="N31" s="41">
        <f>$B$74/$B$73*O31</f>
        <v>138276</v>
      </c>
      <c r="O31" s="41">
        <f t="shared" ref="O31:O39" si="19">$B$73/$C$72*I31</f>
        <v>135737.60000000001</v>
      </c>
      <c r="P31" s="41">
        <f t="shared" si="9"/>
        <v>145891.19999999998</v>
      </c>
      <c r="Q31" s="42">
        <f>M31+P31</f>
        <v>1895053.4999999995</v>
      </c>
    </row>
    <row r="32" spans="1:17">
      <c r="A32" s="39" t="s">
        <v>55</v>
      </c>
      <c r="B32" s="39" t="s">
        <v>56</v>
      </c>
      <c r="C32" s="44" t="s">
        <v>22</v>
      </c>
      <c r="D32" s="41">
        <v>9806000</v>
      </c>
      <c r="E32" s="41">
        <f t="shared" si="13"/>
        <v>10016533.443435177</v>
      </c>
      <c r="F32" s="41">
        <v>1682000</v>
      </c>
      <c r="G32" s="41">
        <f t="shared" si="14"/>
        <v>11263500</v>
      </c>
      <c r="H32" s="41">
        <f t="shared" si="15"/>
        <v>1705462.9468177855</v>
      </c>
      <c r="I32" s="41">
        <f t="shared" si="16"/>
        <v>1783200</v>
      </c>
      <c r="J32" s="42">
        <f t="shared" ref="J32:J57" si="20">G32+I32</f>
        <v>13046700</v>
      </c>
      <c r="K32" s="41">
        <f t="shared" si="17"/>
        <v>12164579.999999998</v>
      </c>
      <c r="L32" s="41">
        <f t="shared" si="18"/>
        <v>11826675</v>
      </c>
      <c r="M32" s="41">
        <f t="shared" si="8"/>
        <v>12829126.499999998</v>
      </c>
      <c r="N32" s="41">
        <f>$B$74/$B$73*O32</f>
        <v>1845612</v>
      </c>
      <c r="O32" s="41">
        <f t="shared" si="19"/>
        <v>1811731.2</v>
      </c>
      <c r="P32" s="41">
        <f t="shared" si="9"/>
        <v>1947254.4</v>
      </c>
      <c r="Q32" s="42">
        <f>M32+P32</f>
        <v>14776380.899999999</v>
      </c>
    </row>
    <row r="33" spans="1:17">
      <c r="A33" s="39" t="s">
        <v>57</v>
      </c>
      <c r="B33" s="39" t="s">
        <v>58</v>
      </c>
      <c r="C33" s="44" t="s">
        <v>22</v>
      </c>
      <c r="D33" s="41">
        <v>2534000</v>
      </c>
      <c r="E33" s="41">
        <f t="shared" si="13"/>
        <v>2588404.6242774567</v>
      </c>
      <c r="F33" s="41">
        <v>1260000</v>
      </c>
      <c r="G33" s="41">
        <f t="shared" si="14"/>
        <v>2910600</v>
      </c>
      <c r="H33" s="41">
        <f t="shared" si="15"/>
        <v>1277576.2859633828</v>
      </c>
      <c r="I33" s="41">
        <f t="shared" si="16"/>
        <v>1335800</v>
      </c>
      <c r="J33" s="42">
        <f t="shared" si="20"/>
        <v>4246400</v>
      </c>
      <c r="K33" s="41">
        <f t="shared" si="17"/>
        <v>3143447.9999999995</v>
      </c>
      <c r="L33" s="41">
        <f t="shared" si="18"/>
        <v>3056130</v>
      </c>
      <c r="M33" s="41">
        <f t="shared" si="8"/>
        <v>3315173.3999999994</v>
      </c>
      <c r="N33" s="41">
        <f>$B$74/$B$73*O33</f>
        <v>1382553</v>
      </c>
      <c r="O33" s="41">
        <f t="shared" si="19"/>
        <v>1357172.8</v>
      </c>
      <c r="P33" s="41">
        <f t="shared" si="9"/>
        <v>1458693.5999999999</v>
      </c>
      <c r="Q33" s="42">
        <f t="shared" ref="Q33:Q56" si="21">M33+P33</f>
        <v>4773866.9999999991</v>
      </c>
    </row>
    <row r="34" spans="1:17">
      <c r="A34" s="39" t="s">
        <v>59</v>
      </c>
      <c r="B34" s="39" t="s">
        <v>60</v>
      </c>
      <c r="C34" s="44" t="s">
        <v>22</v>
      </c>
      <c r="D34" s="41">
        <v>1019000</v>
      </c>
      <c r="E34" s="41">
        <f t="shared" si="13"/>
        <v>1040877.7869529314</v>
      </c>
      <c r="F34" s="41">
        <v>775000</v>
      </c>
      <c r="G34" s="41">
        <f t="shared" si="14"/>
        <v>1170500</v>
      </c>
      <c r="H34" s="41">
        <f t="shared" si="15"/>
        <v>785810.81081081077</v>
      </c>
      <c r="I34" s="41">
        <f t="shared" si="16"/>
        <v>821600</v>
      </c>
      <c r="J34" s="42">
        <f t="shared" si="20"/>
        <v>1992100</v>
      </c>
      <c r="K34" s="41">
        <f t="shared" si="17"/>
        <v>1264139.9999999998</v>
      </c>
      <c r="L34" s="41">
        <f t="shared" si="18"/>
        <v>1229025</v>
      </c>
      <c r="M34" s="41">
        <f t="shared" si="8"/>
        <v>1333199.4999999998</v>
      </c>
      <c r="N34" s="41"/>
      <c r="O34" s="41">
        <f t="shared" si="19"/>
        <v>834745.6</v>
      </c>
      <c r="P34" s="41">
        <f t="shared" si="9"/>
        <v>0</v>
      </c>
      <c r="Q34" s="42">
        <f t="shared" si="21"/>
        <v>1333199.4999999998</v>
      </c>
    </row>
    <row r="35" spans="1:17">
      <c r="A35" s="39" t="s">
        <v>61</v>
      </c>
      <c r="B35" s="39" t="s">
        <v>62</v>
      </c>
      <c r="C35" s="44" t="s">
        <v>22</v>
      </c>
      <c r="D35" s="41">
        <v>3119000</v>
      </c>
      <c r="E35" s="41">
        <f t="shared" si="13"/>
        <v>3185964.4921552441</v>
      </c>
      <c r="F35" s="41">
        <v>1055000</v>
      </c>
      <c r="G35" s="41">
        <f t="shared" si="14"/>
        <v>3582600</v>
      </c>
      <c r="H35" s="41">
        <f t="shared" si="15"/>
        <v>1069716.6521360069</v>
      </c>
      <c r="I35" s="41">
        <f t="shared" si="16"/>
        <v>1118500</v>
      </c>
      <c r="J35" s="42">
        <f t="shared" si="20"/>
        <v>4701100</v>
      </c>
      <c r="K35" s="41">
        <f t="shared" si="17"/>
        <v>3869207.9999999995</v>
      </c>
      <c r="L35" s="41">
        <f t="shared" si="18"/>
        <v>3761730</v>
      </c>
      <c r="M35" s="41">
        <f t="shared" si="8"/>
        <v>4080581.3999999994</v>
      </c>
      <c r="N35" s="41">
        <f>$B$74/$B$73*O35</f>
        <v>1157647.5</v>
      </c>
      <c r="O35" s="41">
        <f t="shared" si="19"/>
        <v>1136396</v>
      </c>
      <c r="P35" s="41">
        <f t="shared" si="9"/>
        <v>1221402</v>
      </c>
      <c r="Q35" s="42">
        <f t="shared" si="21"/>
        <v>5301983.3999999994</v>
      </c>
    </row>
    <row r="36" spans="1:17">
      <c r="A36" s="39" t="s">
        <v>63</v>
      </c>
      <c r="B36" s="39" t="s">
        <v>64</v>
      </c>
      <c r="C36" s="44" t="s">
        <v>22</v>
      </c>
      <c r="D36" s="41">
        <v>162000</v>
      </c>
      <c r="E36" s="41">
        <f t="shared" si="13"/>
        <v>165478.1172584641</v>
      </c>
      <c r="F36" s="41">
        <v>155000</v>
      </c>
      <c r="G36" s="41">
        <f t="shared" si="14"/>
        <v>186100</v>
      </c>
      <c r="H36" s="41">
        <f t="shared" si="15"/>
        <v>157162.16216216216</v>
      </c>
      <c r="I36" s="41">
        <f t="shared" si="16"/>
        <v>164300</v>
      </c>
      <c r="J36" s="42">
        <f t="shared" si="20"/>
        <v>350400</v>
      </c>
      <c r="K36" s="41">
        <f t="shared" si="17"/>
        <v>200987.99999999997</v>
      </c>
      <c r="L36" s="41">
        <f t="shared" si="18"/>
        <v>195405</v>
      </c>
      <c r="M36" s="41">
        <f t="shared" si="8"/>
        <v>211967.89999999997</v>
      </c>
      <c r="N36" s="41">
        <f>$B$74/$B$73*O36</f>
        <v>170050.49999999997</v>
      </c>
      <c r="O36" s="41">
        <f t="shared" si="19"/>
        <v>166928.79999999999</v>
      </c>
      <c r="P36" s="41">
        <f t="shared" si="9"/>
        <v>179415.59999999998</v>
      </c>
      <c r="Q36" s="42">
        <f t="shared" si="21"/>
        <v>391383.49999999994</v>
      </c>
    </row>
    <row r="37" spans="1:17">
      <c r="A37" s="39" t="s">
        <v>65</v>
      </c>
      <c r="B37" s="39" t="s">
        <v>66</v>
      </c>
      <c r="C37" s="44" t="s">
        <v>22</v>
      </c>
      <c r="D37" s="41">
        <v>66000</v>
      </c>
      <c r="E37" s="41">
        <f t="shared" si="13"/>
        <v>67417.010734929805</v>
      </c>
      <c r="F37" s="41">
        <v>0</v>
      </c>
      <c r="G37" s="41">
        <f t="shared" si="14"/>
        <v>75800</v>
      </c>
      <c r="H37" s="41">
        <f t="shared" si="15"/>
        <v>0</v>
      </c>
      <c r="I37" s="41">
        <f t="shared" si="16"/>
        <v>0</v>
      </c>
      <c r="J37" s="42">
        <f t="shared" si="20"/>
        <v>75800</v>
      </c>
      <c r="K37" s="41">
        <f t="shared" si="17"/>
        <v>81863.999999999985</v>
      </c>
      <c r="L37" s="41">
        <f t="shared" si="18"/>
        <v>79590</v>
      </c>
      <c r="M37" s="41">
        <f t="shared" si="8"/>
        <v>86336.199999999983</v>
      </c>
      <c r="N37" s="41"/>
      <c r="O37" s="41">
        <f t="shared" si="19"/>
        <v>0</v>
      </c>
      <c r="P37" s="41">
        <f t="shared" si="9"/>
        <v>0</v>
      </c>
      <c r="Q37" s="42">
        <f t="shared" si="21"/>
        <v>86336.199999999983</v>
      </c>
    </row>
    <row r="38" spans="1:17">
      <c r="A38" s="39" t="s">
        <v>67</v>
      </c>
      <c r="B38" s="39" t="s">
        <v>68</v>
      </c>
      <c r="C38" s="44" t="s">
        <v>22</v>
      </c>
      <c r="D38" s="41">
        <v>54000</v>
      </c>
      <c r="E38" s="41">
        <f t="shared" si="13"/>
        <v>55159.372419488027</v>
      </c>
      <c r="F38" s="41">
        <v>0</v>
      </c>
      <c r="G38" s="41">
        <f t="shared" si="14"/>
        <v>62000</v>
      </c>
      <c r="H38" s="41">
        <f t="shared" si="15"/>
        <v>0</v>
      </c>
      <c r="I38" s="41">
        <f t="shared" si="16"/>
        <v>0</v>
      </c>
      <c r="J38" s="42">
        <f t="shared" si="20"/>
        <v>62000</v>
      </c>
      <c r="K38" s="41">
        <f t="shared" si="17"/>
        <v>66960</v>
      </c>
      <c r="L38" s="41">
        <f t="shared" si="18"/>
        <v>65100</v>
      </c>
      <c r="M38" s="41">
        <f t="shared" si="8"/>
        <v>70618</v>
      </c>
      <c r="N38" s="41"/>
      <c r="O38" s="41">
        <f t="shared" si="19"/>
        <v>0</v>
      </c>
      <c r="P38" s="41">
        <f t="shared" si="9"/>
        <v>0</v>
      </c>
      <c r="Q38" s="42">
        <f t="shared" si="21"/>
        <v>70618</v>
      </c>
    </row>
    <row r="39" spans="1:17">
      <c r="A39" s="39" t="s">
        <v>69</v>
      </c>
      <c r="B39" s="39" t="s">
        <v>70</v>
      </c>
      <c r="C39" s="44" t="s">
        <v>22</v>
      </c>
      <c r="D39" s="41">
        <v>129000</v>
      </c>
      <c r="E39" s="41">
        <f t="shared" si="13"/>
        <v>131769.61189099919</v>
      </c>
      <c r="F39" s="41">
        <v>0</v>
      </c>
      <c r="G39" s="41">
        <v>560000</v>
      </c>
      <c r="H39" s="41">
        <f t="shared" si="15"/>
        <v>0</v>
      </c>
      <c r="I39" s="41">
        <f t="shared" si="16"/>
        <v>0</v>
      </c>
      <c r="J39" s="42">
        <f t="shared" si="20"/>
        <v>560000</v>
      </c>
      <c r="K39" s="41">
        <f t="shared" si="17"/>
        <v>604799.99999999988</v>
      </c>
      <c r="L39" s="41">
        <f t="shared" si="18"/>
        <v>588000</v>
      </c>
      <c r="M39" s="41">
        <f t="shared" si="8"/>
        <v>637839.99999999988</v>
      </c>
      <c r="N39" s="41"/>
      <c r="O39" s="41">
        <f t="shared" si="19"/>
        <v>0</v>
      </c>
      <c r="P39" s="41">
        <f t="shared" si="9"/>
        <v>0</v>
      </c>
      <c r="Q39" s="42">
        <f t="shared" si="21"/>
        <v>637839.99999999988</v>
      </c>
    </row>
    <row r="40" spans="1:17">
      <c r="A40" s="39" t="s">
        <v>71</v>
      </c>
      <c r="B40" s="39" t="s">
        <v>72</v>
      </c>
      <c r="C40" s="44" t="s">
        <v>22</v>
      </c>
      <c r="D40" s="41">
        <v>72000</v>
      </c>
      <c r="E40" s="41">
        <f t="shared" si="13"/>
        <v>73545.829892650712</v>
      </c>
      <c r="F40" s="41">
        <v>0</v>
      </c>
      <c r="G40" s="41">
        <v>560000</v>
      </c>
      <c r="H40" s="41">
        <f t="shared" si="15"/>
        <v>0</v>
      </c>
      <c r="I40" s="41">
        <f t="shared" si="16"/>
        <v>0</v>
      </c>
      <c r="J40" s="42">
        <f t="shared" si="20"/>
        <v>560000</v>
      </c>
      <c r="K40" s="41">
        <f t="shared" si="17"/>
        <v>604799.99999999988</v>
      </c>
      <c r="L40" s="41">
        <f t="shared" si="18"/>
        <v>588000</v>
      </c>
      <c r="M40" s="41">
        <f t="shared" si="8"/>
        <v>637839.99999999988</v>
      </c>
      <c r="N40" s="41">
        <f t="shared" ref="N40" si="22">$B$74/$B$73*O40</f>
        <v>162992.12598425196</v>
      </c>
      <c r="O40" s="41">
        <v>160000</v>
      </c>
      <c r="P40" s="41">
        <f t="shared" si="9"/>
        <v>171968.50393700786</v>
      </c>
      <c r="Q40" s="42">
        <f t="shared" si="21"/>
        <v>809808.50393700774</v>
      </c>
    </row>
    <row r="41" spans="1:17">
      <c r="A41" s="39" t="s">
        <v>73</v>
      </c>
      <c r="B41" s="39" t="s">
        <v>74</v>
      </c>
      <c r="C41" s="44" t="s">
        <v>22</v>
      </c>
      <c r="D41" s="41">
        <v>72000</v>
      </c>
      <c r="E41" s="41">
        <f t="shared" si="13"/>
        <v>73545.829892650712</v>
      </c>
      <c r="F41" s="41">
        <v>0</v>
      </c>
      <c r="G41" s="41">
        <f t="shared" ref="G41:G54" si="23">ROUND(E41/$B$64*$B$65,-2)</f>
        <v>82700</v>
      </c>
      <c r="H41" s="41">
        <f t="shared" si="15"/>
        <v>0</v>
      </c>
      <c r="I41" s="41">
        <f t="shared" si="16"/>
        <v>0</v>
      </c>
      <c r="J41" s="42">
        <f t="shared" si="20"/>
        <v>82700</v>
      </c>
      <c r="K41" s="41">
        <f t="shared" si="17"/>
        <v>462857.14285714284</v>
      </c>
      <c r="L41" s="41">
        <v>450000</v>
      </c>
      <c r="M41" s="41">
        <f t="shared" si="8"/>
        <v>488142.8571428571</v>
      </c>
      <c r="N41" s="41"/>
      <c r="O41" s="41">
        <f t="shared" ref="O41:O54" si="24">$B$73/$C$72*I41</f>
        <v>0</v>
      </c>
      <c r="P41" s="41">
        <f t="shared" si="9"/>
        <v>0</v>
      </c>
      <c r="Q41" s="42">
        <f t="shared" si="21"/>
        <v>488142.8571428571</v>
      </c>
    </row>
    <row r="42" spans="1:17">
      <c r="A42" s="39" t="s">
        <v>75</v>
      </c>
      <c r="B42" s="39" t="s">
        <v>76</v>
      </c>
      <c r="C42" s="44"/>
      <c r="D42" s="41">
        <v>29000</v>
      </c>
      <c r="E42" s="41">
        <f t="shared" si="13"/>
        <v>29622.625928984311</v>
      </c>
      <c r="F42" s="41">
        <v>0</v>
      </c>
      <c r="G42" s="41">
        <f t="shared" si="23"/>
        <v>33300</v>
      </c>
      <c r="H42" s="41">
        <f t="shared" si="15"/>
        <v>0</v>
      </c>
      <c r="I42" s="41">
        <f t="shared" si="16"/>
        <v>0</v>
      </c>
      <c r="J42" s="42">
        <f t="shared" si="20"/>
        <v>33300</v>
      </c>
      <c r="K42" s="41">
        <f t="shared" si="17"/>
        <v>35964</v>
      </c>
      <c r="L42" s="41">
        <f t="shared" ref="L42:L54" si="25">$B$66/$C$65*G42</f>
        <v>34965</v>
      </c>
      <c r="M42" s="41">
        <f t="shared" si="8"/>
        <v>37928.699999999997</v>
      </c>
      <c r="N42" s="41"/>
      <c r="O42" s="41">
        <f t="shared" si="24"/>
        <v>0</v>
      </c>
      <c r="P42" s="41">
        <f t="shared" si="9"/>
        <v>0</v>
      </c>
      <c r="Q42" s="42">
        <f t="shared" si="21"/>
        <v>37928.699999999997</v>
      </c>
    </row>
    <row r="43" spans="1:17">
      <c r="A43" s="39" t="s">
        <v>77</v>
      </c>
      <c r="B43" s="39" t="s">
        <v>78</v>
      </c>
      <c r="C43" s="44" t="s">
        <v>79</v>
      </c>
      <c r="D43" s="41">
        <v>97000</v>
      </c>
      <c r="E43" s="41">
        <f t="shared" si="13"/>
        <v>99082.576383154417</v>
      </c>
      <c r="F43" s="41">
        <v>0</v>
      </c>
      <c r="G43" s="41">
        <f t="shared" si="23"/>
        <v>111400</v>
      </c>
      <c r="H43" s="41">
        <f t="shared" si="15"/>
        <v>0</v>
      </c>
      <c r="I43" s="41">
        <f t="shared" si="16"/>
        <v>0</v>
      </c>
      <c r="J43" s="42">
        <f t="shared" si="20"/>
        <v>111400</v>
      </c>
      <c r="K43" s="41">
        <f t="shared" si="17"/>
        <v>120311.99999999999</v>
      </c>
      <c r="L43" s="41">
        <f t="shared" si="25"/>
        <v>116970</v>
      </c>
      <c r="M43" s="41">
        <f t="shared" si="8"/>
        <v>126884.59999999998</v>
      </c>
      <c r="N43" s="41"/>
      <c r="O43" s="41">
        <f t="shared" si="24"/>
        <v>0</v>
      </c>
      <c r="P43" s="41">
        <f t="shared" si="9"/>
        <v>0</v>
      </c>
      <c r="Q43" s="42">
        <f t="shared" si="21"/>
        <v>126884.59999999998</v>
      </c>
    </row>
    <row r="44" spans="1:17">
      <c r="A44" s="39" t="s">
        <v>80</v>
      </c>
      <c r="B44" s="39" t="s">
        <v>81</v>
      </c>
      <c r="C44" s="44" t="s">
        <v>22</v>
      </c>
      <c r="D44" s="41">
        <v>236000</v>
      </c>
      <c r="E44" s="41">
        <f t="shared" si="13"/>
        <v>241066.88687035508</v>
      </c>
      <c r="F44" s="41">
        <v>0</v>
      </c>
      <c r="G44" s="41">
        <f t="shared" si="23"/>
        <v>271100</v>
      </c>
      <c r="H44" s="41">
        <f t="shared" si="15"/>
        <v>0</v>
      </c>
      <c r="I44" s="41">
        <f t="shared" si="16"/>
        <v>0</v>
      </c>
      <c r="J44" s="42">
        <f t="shared" si="20"/>
        <v>271100</v>
      </c>
      <c r="K44" s="41">
        <f t="shared" si="17"/>
        <v>292788</v>
      </c>
      <c r="L44" s="41">
        <f t="shared" si="25"/>
        <v>284655</v>
      </c>
      <c r="M44" s="41">
        <f t="shared" si="8"/>
        <v>308782.89999999997</v>
      </c>
      <c r="N44" s="41"/>
      <c r="O44" s="41">
        <f t="shared" si="24"/>
        <v>0</v>
      </c>
      <c r="P44" s="41">
        <f t="shared" si="9"/>
        <v>0</v>
      </c>
      <c r="Q44" s="42">
        <f t="shared" si="21"/>
        <v>308782.89999999997</v>
      </c>
    </row>
    <row r="45" spans="1:17">
      <c r="A45" s="39" t="s">
        <v>82</v>
      </c>
      <c r="B45" s="39" t="s">
        <v>83</v>
      </c>
      <c r="C45" s="44"/>
      <c r="D45" s="41">
        <v>555000</v>
      </c>
      <c r="E45" s="41">
        <f t="shared" si="13"/>
        <v>566915.77208918252</v>
      </c>
      <c r="F45" s="41">
        <v>0</v>
      </c>
      <c r="G45" s="41">
        <f t="shared" si="23"/>
        <v>637500</v>
      </c>
      <c r="H45" s="41">
        <f t="shared" si="15"/>
        <v>0</v>
      </c>
      <c r="I45" s="41">
        <f t="shared" si="16"/>
        <v>0</v>
      </c>
      <c r="J45" s="42">
        <f t="shared" si="20"/>
        <v>637500</v>
      </c>
      <c r="K45" s="41">
        <f t="shared" si="17"/>
        <v>688499.99999999988</v>
      </c>
      <c r="L45" s="41">
        <f t="shared" si="25"/>
        <v>669375</v>
      </c>
      <c r="M45" s="41">
        <f t="shared" si="8"/>
        <v>726112.49999999988</v>
      </c>
      <c r="N45" s="41"/>
      <c r="O45" s="41">
        <f t="shared" si="24"/>
        <v>0</v>
      </c>
      <c r="P45" s="41">
        <f t="shared" si="9"/>
        <v>0</v>
      </c>
      <c r="Q45" s="42">
        <f t="shared" si="21"/>
        <v>726112.49999999988</v>
      </c>
    </row>
    <row r="46" spans="1:17">
      <c r="A46" s="39" t="s">
        <v>84</v>
      </c>
      <c r="B46" s="39" t="s">
        <v>85</v>
      </c>
      <c r="C46" s="44"/>
      <c r="D46" s="41">
        <v>3034000</v>
      </c>
      <c r="E46" s="41">
        <f>D46/B63*B64</f>
        <v>3099139.5540875313</v>
      </c>
      <c r="F46" s="41" t="s">
        <v>86</v>
      </c>
      <c r="G46" s="41">
        <f t="shared" si="23"/>
        <v>3485000</v>
      </c>
      <c r="H46" s="41"/>
      <c r="I46" s="41">
        <f t="shared" si="16"/>
        <v>0</v>
      </c>
      <c r="J46" s="42">
        <f t="shared" si="20"/>
        <v>3485000</v>
      </c>
      <c r="K46" s="41">
        <f t="shared" si="17"/>
        <v>3763799.9999999995</v>
      </c>
      <c r="L46" s="41">
        <f t="shared" si="25"/>
        <v>3659250</v>
      </c>
      <c r="M46" s="41">
        <f t="shared" si="8"/>
        <v>3969414.9999999995</v>
      </c>
      <c r="N46" s="41"/>
      <c r="O46" s="41">
        <f t="shared" si="24"/>
        <v>0</v>
      </c>
      <c r="P46" s="41">
        <f t="shared" si="9"/>
        <v>0</v>
      </c>
      <c r="Q46" s="42">
        <f t="shared" si="21"/>
        <v>3969414.9999999995</v>
      </c>
    </row>
    <row r="47" spans="1:17">
      <c r="A47" s="39" t="s">
        <v>87</v>
      </c>
      <c r="B47" s="39" t="s">
        <v>88</v>
      </c>
      <c r="C47" s="44" t="s">
        <v>22</v>
      </c>
      <c r="D47" s="41">
        <v>284000</v>
      </c>
      <c r="E47" s="41">
        <f t="shared" ref="E47:E54" si="26">D47/$B$63*$B$64</f>
        <v>290097.44013212225</v>
      </c>
      <c r="F47" s="41">
        <v>0</v>
      </c>
      <c r="G47" s="41">
        <f t="shared" si="23"/>
        <v>326200</v>
      </c>
      <c r="H47" s="41">
        <f t="shared" ref="H47:H54" si="27">F47/$B$70*$B$71</f>
        <v>0</v>
      </c>
      <c r="I47" s="41">
        <f t="shared" si="16"/>
        <v>0</v>
      </c>
      <c r="J47" s="42">
        <f t="shared" si="20"/>
        <v>326200</v>
      </c>
      <c r="K47" s="41">
        <f t="shared" si="17"/>
        <v>352295.99999999994</v>
      </c>
      <c r="L47" s="41">
        <f t="shared" si="25"/>
        <v>342510</v>
      </c>
      <c r="M47" s="41">
        <f t="shared" si="8"/>
        <v>371541.79999999993</v>
      </c>
      <c r="N47" s="41"/>
      <c r="O47" s="41">
        <f t="shared" si="24"/>
        <v>0</v>
      </c>
      <c r="P47" s="41">
        <f t="shared" si="9"/>
        <v>0</v>
      </c>
      <c r="Q47" s="42">
        <f t="shared" si="21"/>
        <v>371541.79999999993</v>
      </c>
    </row>
    <row r="48" spans="1:17">
      <c r="A48" s="39" t="s">
        <v>89</v>
      </c>
      <c r="B48" s="39" t="s">
        <v>90</v>
      </c>
      <c r="C48" s="44" t="s">
        <v>91</v>
      </c>
      <c r="D48" s="41">
        <v>101000</v>
      </c>
      <c r="E48" s="41">
        <f t="shared" si="26"/>
        <v>103168.45582163503</v>
      </c>
      <c r="F48" s="41">
        <v>0</v>
      </c>
      <c r="G48" s="41">
        <f t="shared" si="23"/>
        <v>116000</v>
      </c>
      <c r="H48" s="41">
        <f t="shared" si="27"/>
        <v>0</v>
      </c>
      <c r="I48" s="41">
        <f t="shared" si="16"/>
        <v>0</v>
      </c>
      <c r="J48" s="42">
        <f t="shared" si="20"/>
        <v>116000</v>
      </c>
      <c r="K48" s="41">
        <f t="shared" si="17"/>
        <v>125279.99999999999</v>
      </c>
      <c r="L48" s="41">
        <f t="shared" si="25"/>
        <v>121800</v>
      </c>
      <c r="M48" s="41">
        <f t="shared" si="8"/>
        <v>132123.99999999997</v>
      </c>
      <c r="N48" s="41"/>
      <c r="O48" s="41">
        <f t="shared" si="24"/>
        <v>0</v>
      </c>
      <c r="P48" s="41">
        <f t="shared" si="9"/>
        <v>0</v>
      </c>
      <c r="Q48" s="42">
        <f t="shared" si="21"/>
        <v>132123.99999999997</v>
      </c>
    </row>
    <row r="49" spans="1:17">
      <c r="A49" s="39" t="s">
        <v>92</v>
      </c>
      <c r="B49" s="39" t="s">
        <v>93</v>
      </c>
      <c r="C49" s="44" t="s">
        <v>91</v>
      </c>
      <c r="D49" s="41">
        <v>100000</v>
      </c>
      <c r="E49" s="41">
        <f t="shared" si="26"/>
        <v>102146.98596201486</v>
      </c>
      <c r="F49" s="41">
        <v>0</v>
      </c>
      <c r="G49" s="41">
        <f t="shared" si="23"/>
        <v>114900</v>
      </c>
      <c r="H49" s="41">
        <f t="shared" si="27"/>
        <v>0</v>
      </c>
      <c r="I49" s="41">
        <f t="shared" si="16"/>
        <v>0</v>
      </c>
      <c r="J49" s="42">
        <f t="shared" si="20"/>
        <v>114900</v>
      </c>
      <c r="K49" s="41">
        <f t="shared" si="17"/>
        <v>124091.99999999999</v>
      </c>
      <c r="L49" s="41">
        <f t="shared" si="25"/>
        <v>120645</v>
      </c>
      <c r="M49" s="41">
        <f t="shared" si="8"/>
        <v>130871.09999999998</v>
      </c>
      <c r="N49" s="41"/>
      <c r="O49" s="41">
        <f t="shared" si="24"/>
        <v>0</v>
      </c>
      <c r="P49" s="41">
        <f t="shared" si="9"/>
        <v>0</v>
      </c>
      <c r="Q49" s="42">
        <f t="shared" si="21"/>
        <v>130871.09999999998</v>
      </c>
    </row>
    <row r="50" spans="1:17">
      <c r="A50" s="53" t="s">
        <v>94</v>
      </c>
      <c r="B50" s="54" t="s">
        <v>95</v>
      </c>
      <c r="C50" s="3" t="s">
        <v>96</v>
      </c>
      <c r="D50" s="41">
        <v>428000</v>
      </c>
      <c r="E50" s="41">
        <f t="shared" si="26"/>
        <v>437189.09991742362</v>
      </c>
      <c r="F50" s="41">
        <v>0</v>
      </c>
      <c r="G50" s="41">
        <f t="shared" si="23"/>
        <v>491600</v>
      </c>
      <c r="H50" s="41">
        <f t="shared" si="27"/>
        <v>0</v>
      </c>
      <c r="I50" s="41">
        <f t="shared" si="16"/>
        <v>0</v>
      </c>
      <c r="J50" s="42">
        <f t="shared" si="20"/>
        <v>491600</v>
      </c>
      <c r="K50" s="41">
        <f t="shared" si="17"/>
        <v>530928</v>
      </c>
      <c r="L50" s="41">
        <f t="shared" si="25"/>
        <v>516180</v>
      </c>
      <c r="M50" s="41">
        <f t="shared" si="8"/>
        <v>559932.4</v>
      </c>
      <c r="N50" s="41"/>
      <c r="O50" s="41">
        <f t="shared" si="24"/>
        <v>0</v>
      </c>
      <c r="P50" s="41">
        <f t="shared" si="9"/>
        <v>0</v>
      </c>
      <c r="Q50" s="42">
        <f t="shared" si="21"/>
        <v>559932.4</v>
      </c>
    </row>
    <row r="51" spans="1:17">
      <c r="A51" s="54" t="s">
        <v>97</v>
      </c>
      <c r="B51" s="54" t="s">
        <v>95</v>
      </c>
      <c r="C51" s="3" t="s">
        <v>96</v>
      </c>
      <c r="D51" s="41">
        <v>454000</v>
      </c>
      <c r="E51" s="41">
        <f t="shared" si="26"/>
        <v>463747.31626754749</v>
      </c>
      <c r="F51" s="41">
        <v>0</v>
      </c>
      <c r="G51" s="41">
        <f t="shared" si="23"/>
        <v>521500</v>
      </c>
      <c r="H51" s="41">
        <f t="shared" si="27"/>
        <v>0</v>
      </c>
      <c r="I51" s="41">
        <f t="shared" si="16"/>
        <v>0</v>
      </c>
      <c r="J51" s="42">
        <f t="shared" si="20"/>
        <v>521500</v>
      </c>
      <c r="K51" s="41">
        <f t="shared" si="17"/>
        <v>563220</v>
      </c>
      <c r="L51" s="41">
        <f t="shared" si="25"/>
        <v>547575</v>
      </c>
      <c r="M51" s="41">
        <f t="shared" si="8"/>
        <v>593988.5</v>
      </c>
      <c r="N51" s="41"/>
      <c r="O51" s="41">
        <f t="shared" si="24"/>
        <v>0</v>
      </c>
      <c r="P51" s="41">
        <f t="shared" si="9"/>
        <v>0</v>
      </c>
      <c r="Q51" s="42">
        <f t="shared" si="21"/>
        <v>593988.5</v>
      </c>
    </row>
    <row r="52" spans="1:17">
      <c r="A52" s="55" t="s">
        <v>98</v>
      </c>
      <c r="B52" s="55" t="s">
        <v>99</v>
      </c>
      <c r="C52" s="3" t="s">
        <v>100</v>
      </c>
      <c r="D52" s="41">
        <v>252000</v>
      </c>
      <c r="E52" s="41">
        <f t="shared" si="26"/>
        <v>257410.40462427749</v>
      </c>
      <c r="F52" s="41">
        <v>0</v>
      </c>
      <c r="G52" s="41">
        <f t="shared" si="23"/>
        <v>289500</v>
      </c>
      <c r="H52" s="41">
        <f t="shared" si="27"/>
        <v>0</v>
      </c>
      <c r="I52" s="41">
        <f t="shared" si="16"/>
        <v>0</v>
      </c>
      <c r="J52" s="42">
        <f t="shared" si="20"/>
        <v>289500</v>
      </c>
      <c r="K52" s="41">
        <f t="shared" si="17"/>
        <v>312659.99999999994</v>
      </c>
      <c r="L52" s="41">
        <f t="shared" si="25"/>
        <v>303975</v>
      </c>
      <c r="M52" s="41">
        <f t="shared" si="8"/>
        <v>329740.49999999994</v>
      </c>
      <c r="N52" s="41"/>
      <c r="O52" s="41">
        <f t="shared" si="24"/>
        <v>0</v>
      </c>
      <c r="P52" s="41">
        <f t="shared" si="9"/>
        <v>0</v>
      </c>
      <c r="Q52" s="42">
        <f t="shared" si="21"/>
        <v>329740.49999999994</v>
      </c>
    </row>
    <row r="53" spans="1:17">
      <c r="A53" s="55" t="s">
        <v>101</v>
      </c>
      <c r="B53" s="55" t="s">
        <v>102</v>
      </c>
      <c r="C53" s="3" t="s">
        <v>103</v>
      </c>
      <c r="D53" s="41">
        <v>101000</v>
      </c>
      <c r="E53" s="41">
        <f t="shared" si="26"/>
        <v>103168.45582163503</v>
      </c>
      <c r="F53" s="41">
        <v>0</v>
      </c>
      <c r="G53" s="41">
        <f t="shared" si="23"/>
        <v>116000</v>
      </c>
      <c r="H53" s="41">
        <f t="shared" si="27"/>
        <v>0</v>
      </c>
      <c r="I53" s="41">
        <f t="shared" si="16"/>
        <v>0</v>
      </c>
      <c r="J53" s="42">
        <f t="shared" si="20"/>
        <v>116000</v>
      </c>
      <c r="K53" s="41">
        <f t="shared" si="17"/>
        <v>125279.99999999999</v>
      </c>
      <c r="L53" s="41">
        <f t="shared" si="25"/>
        <v>121800</v>
      </c>
      <c r="M53" s="41">
        <f t="shared" si="8"/>
        <v>132123.99999999997</v>
      </c>
      <c r="N53" s="41"/>
      <c r="O53" s="41">
        <f t="shared" si="24"/>
        <v>0</v>
      </c>
      <c r="P53" s="41">
        <f t="shared" si="9"/>
        <v>0</v>
      </c>
      <c r="Q53" s="42">
        <f t="shared" si="21"/>
        <v>132123.99999999997</v>
      </c>
    </row>
    <row r="54" spans="1:17">
      <c r="A54" s="55" t="s">
        <v>104</v>
      </c>
      <c r="B54" s="55" t="s">
        <v>105</v>
      </c>
      <c r="C54" s="3" t="s">
        <v>106</v>
      </c>
      <c r="D54" s="41">
        <v>152000</v>
      </c>
      <c r="E54" s="41">
        <f t="shared" si="26"/>
        <v>155263.41866226259</v>
      </c>
      <c r="F54" s="41">
        <v>0</v>
      </c>
      <c r="G54" s="41">
        <f t="shared" si="23"/>
        <v>174600</v>
      </c>
      <c r="H54" s="41">
        <f t="shared" si="27"/>
        <v>0</v>
      </c>
      <c r="I54" s="41">
        <f t="shared" si="16"/>
        <v>0</v>
      </c>
      <c r="J54" s="42">
        <f t="shared" si="20"/>
        <v>174600</v>
      </c>
      <c r="K54" s="41">
        <f t="shared" si="17"/>
        <v>188567.99999999997</v>
      </c>
      <c r="L54" s="41">
        <f t="shared" si="25"/>
        <v>183330</v>
      </c>
      <c r="M54" s="41">
        <f t="shared" si="8"/>
        <v>198869.39999999997</v>
      </c>
      <c r="N54" s="41"/>
      <c r="O54" s="41">
        <f t="shared" si="24"/>
        <v>0</v>
      </c>
      <c r="P54" s="41">
        <f t="shared" si="9"/>
        <v>0</v>
      </c>
      <c r="Q54" s="42">
        <f t="shared" si="21"/>
        <v>198869.39999999997</v>
      </c>
    </row>
    <row r="55" spans="1:17">
      <c r="A55" s="55" t="s">
        <v>107</v>
      </c>
      <c r="B55" s="55" t="s">
        <v>108</v>
      </c>
      <c r="C55" s="3" t="s">
        <v>109</v>
      </c>
      <c r="D55" s="41"/>
      <c r="E55" s="41"/>
      <c r="F55" s="41"/>
      <c r="G55" s="41"/>
      <c r="H55" s="41"/>
      <c r="I55" s="41"/>
      <c r="J55" s="42"/>
      <c r="K55" s="41">
        <v>500000</v>
      </c>
      <c r="L55" s="41"/>
      <c r="M55" s="41">
        <f t="shared" si="8"/>
        <v>527314.81481481483</v>
      </c>
      <c r="N55" s="41"/>
      <c r="O55" s="41"/>
      <c r="P55" s="41">
        <f t="shared" si="9"/>
        <v>0</v>
      </c>
      <c r="Q55" s="42">
        <f t="shared" si="21"/>
        <v>527314.81481481483</v>
      </c>
    </row>
    <row r="56" spans="1:17">
      <c r="A56" s="39" t="s">
        <v>61</v>
      </c>
      <c r="B56" s="39" t="s">
        <v>110</v>
      </c>
      <c r="C56" s="3" t="s">
        <v>22</v>
      </c>
      <c r="D56" s="41">
        <v>3600000</v>
      </c>
      <c r="E56" s="41">
        <f>D56/$B$63*$B$64</f>
        <v>3677291.4946325351</v>
      </c>
      <c r="F56" s="41">
        <v>1900000</v>
      </c>
      <c r="G56" s="41">
        <f>ROUND(E56/$B$64*$B$65,-2)</f>
        <v>4135100</v>
      </c>
      <c r="H56" s="41">
        <f>F56/$B$70*$B$71</f>
        <v>1926503.9232781166</v>
      </c>
      <c r="I56" s="41">
        <f>ROUND(H56/$B$71*$B$72,-2)</f>
        <v>2014300</v>
      </c>
      <c r="J56" s="42">
        <f t="shared" si="20"/>
        <v>6149400</v>
      </c>
      <c r="K56" s="41">
        <f>$B$67/$B$66*L56</f>
        <v>4465908</v>
      </c>
      <c r="L56" s="41">
        <f>$B$66/$C$65*G56</f>
        <v>4341855</v>
      </c>
      <c r="M56" s="41">
        <f t="shared" si="8"/>
        <v>4709878.8999999994</v>
      </c>
      <c r="N56" s="41">
        <f t="shared" ref="N56" si="28">$B$74/$B$73*O56</f>
        <v>2084800.5</v>
      </c>
      <c r="O56" s="41">
        <f>$B$73/$C$72*I56</f>
        <v>2046528.8</v>
      </c>
      <c r="P56" s="41">
        <f t="shared" si="9"/>
        <v>2199615.6</v>
      </c>
      <c r="Q56" s="42">
        <f t="shared" si="21"/>
        <v>6909494.5</v>
      </c>
    </row>
    <row r="57" spans="1:17">
      <c r="A57" s="39" t="s">
        <v>61</v>
      </c>
      <c r="B57" s="39" t="s">
        <v>111</v>
      </c>
      <c r="C57" s="3" t="s">
        <v>22</v>
      </c>
      <c r="D57" s="41">
        <v>0</v>
      </c>
      <c r="E57" s="41"/>
      <c r="F57" s="41">
        <v>0</v>
      </c>
      <c r="G57" s="41">
        <f>E57/$B$63*$B$64</f>
        <v>0</v>
      </c>
      <c r="H57" s="41">
        <f>F57/$B$70*$B$71</f>
        <v>0</v>
      </c>
      <c r="I57" s="41">
        <f>ROUND(H57/$B$71*$B$72,-2)</f>
        <v>0</v>
      </c>
      <c r="J57" s="42">
        <f t="shared" si="20"/>
        <v>0</v>
      </c>
      <c r="K57" s="41">
        <f>$B$67/$B$66*L57</f>
        <v>0</v>
      </c>
      <c r="L57" s="41">
        <f>$B$66/$C$65*G57</f>
        <v>0</v>
      </c>
      <c r="M57" s="41">
        <f t="shared" si="8"/>
        <v>0</v>
      </c>
      <c r="N57" s="41"/>
      <c r="O57" s="41">
        <f>$B$73/$C$72*I57</f>
        <v>0</v>
      </c>
      <c r="P57" s="41">
        <f t="shared" si="9"/>
        <v>0</v>
      </c>
      <c r="Q57" s="42">
        <f t="shared" ref="Q57" si="29">K57+N57</f>
        <v>0</v>
      </c>
    </row>
    <row r="58" spans="1:17">
      <c r="A58" s="21" t="s">
        <v>112</v>
      </c>
      <c r="B58" s="21"/>
      <c r="C58" s="22"/>
      <c r="D58" s="23">
        <f>SUM(D31:D57)</f>
        <v>27793000</v>
      </c>
      <c r="E58" s="23">
        <f>SUM(E31:E57)</f>
        <v>28389711.808422778</v>
      </c>
      <c r="F58" s="23">
        <f>F56+F36+F35+F34+F33+F32+F31</f>
        <v>6953000</v>
      </c>
      <c r="G58" s="23">
        <f t="shared" ref="G58:Q58" si="30">SUM(G31:G57)</f>
        <v>32813200</v>
      </c>
      <c r="H58" s="23">
        <f t="shared" si="30"/>
        <v>7049990.4097646037</v>
      </c>
      <c r="I58" s="23">
        <f t="shared" si="30"/>
        <v>7371300</v>
      </c>
      <c r="J58" s="23">
        <f t="shared" si="30"/>
        <v>40184500</v>
      </c>
      <c r="K58" s="23">
        <f t="shared" si="30"/>
        <v>36311797.142857134</v>
      </c>
      <c r="L58" s="23">
        <f t="shared" si="30"/>
        <v>34817025</v>
      </c>
      <c r="M58" s="23">
        <f>SUM(M31:M57)</f>
        <v>38295497.171957664</v>
      </c>
      <c r="N58" s="23">
        <f t="shared" si="30"/>
        <v>6941931.6259842515</v>
      </c>
      <c r="O58" s="23">
        <f t="shared" si="30"/>
        <v>7649240.7999999998</v>
      </c>
      <c r="P58" s="23">
        <f>SUM(P31:P57)</f>
        <v>7324240.9039370064</v>
      </c>
      <c r="Q58" s="23">
        <f t="shared" si="30"/>
        <v>45619738.075894669</v>
      </c>
    </row>
    <row r="59" spans="1:17">
      <c r="A59" s="21"/>
      <c r="B59" s="56"/>
      <c r="C59" s="4"/>
      <c r="D59" s="7"/>
      <c r="E59" s="7"/>
      <c r="F59" s="7"/>
      <c r="G59" s="14"/>
      <c r="H59" s="14"/>
      <c r="I59" s="14"/>
      <c r="J59" s="9"/>
      <c r="K59" s="23"/>
    </row>
    <row r="60" spans="1:17" ht="15.75" thickBot="1">
      <c r="A60" s="10" t="s">
        <v>113</v>
      </c>
      <c r="B60" s="10"/>
      <c r="C60" s="11"/>
      <c r="D60" s="12">
        <f t="shared" ref="D60:I60" si="31">D58+D28</f>
        <v>66435695</v>
      </c>
      <c r="E60" s="12">
        <f t="shared" si="31"/>
        <v>67862060.045416996</v>
      </c>
      <c r="F60" s="12">
        <f t="shared" si="31"/>
        <v>11236000</v>
      </c>
      <c r="G60" s="12">
        <f t="shared" si="31"/>
        <v>89885400</v>
      </c>
      <c r="H60" s="12">
        <f t="shared" si="31"/>
        <v>11392735.8326068</v>
      </c>
      <c r="I60" s="15">
        <f t="shared" si="31"/>
        <v>11912100</v>
      </c>
      <c r="J60" s="13">
        <f>G60+I60</f>
        <v>101797500</v>
      </c>
      <c r="K60" s="15"/>
      <c r="L60" s="12">
        <f>L58+L28</f>
        <v>94742835</v>
      </c>
      <c r="M60" s="12">
        <f>M58+M28</f>
        <v>103300732.97195765</v>
      </c>
      <c r="N60" s="12"/>
      <c r="O60" s="12">
        <f>O58+O28</f>
        <v>12262693.6</v>
      </c>
      <c r="P60" s="12">
        <f>P28+P58</f>
        <v>12282794.503937006</v>
      </c>
      <c r="Q60" s="12">
        <f>Q58+Q28</f>
        <v>115583527.47589464</v>
      </c>
    </row>
    <row r="63" spans="1:17" hidden="1">
      <c r="A63" s="16" t="s">
        <v>114</v>
      </c>
      <c r="B63" s="16">
        <v>121.1</v>
      </c>
    </row>
    <row r="64" spans="1:17" hidden="1">
      <c r="A64" s="16" t="s">
        <v>115</v>
      </c>
      <c r="B64" s="16">
        <v>123.7</v>
      </c>
    </row>
    <row r="65" spans="1:3">
      <c r="A65" s="16" t="s">
        <v>116</v>
      </c>
      <c r="B65" s="16">
        <v>139.1</v>
      </c>
      <c r="C65" s="57">
        <v>100</v>
      </c>
    </row>
    <row r="66" spans="1:3">
      <c r="A66" s="16" t="s">
        <v>117</v>
      </c>
      <c r="B66" s="16">
        <v>105</v>
      </c>
      <c r="C66" s="57"/>
    </row>
    <row r="67" spans="1:3">
      <c r="A67" s="16" t="s">
        <v>118</v>
      </c>
      <c r="B67" s="16">
        <v>108</v>
      </c>
      <c r="C67" s="57"/>
    </row>
    <row r="68" spans="1:3">
      <c r="A68" s="58" t="s">
        <v>119</v>
      </c>
      <c r="B68" s="58">
        <v>113.9</v>
      </c>
      <c r="C68" s="57"/>
    </row>
    <row r="69" spans="1:3">
      <c r="C69" s="57"/>
    </row>
    <row r="70" spans="1:3" hidden="1">
      <c r="A70" s="16" t="s">
        <v>120</v>
      </c>
      <c r="B70" s="16">
        <v>114.7</v>
      </c>
      <c r="C70" s="57"/>
    </row>
    <row r="71" spans="1:3" hidden="1">
      <c r="A71" s="16" t="s">
        <v>121</v>
      </c>
      <c r="B71" s="16">
        <v>116.3</v>
      </c>
      <c r="C71" s="57"/>
    </row>
    <row r="72" spans="1:3">
      <c r="A72" s="16" t="s">
        <v>122</v>
      </c>
      <c r="B72" s="16">
        <v>121.6</v>
      </c>
      <c r="C72" s="57">
        <v>100</v>
      </c>
    </row>
    <row r="73" spans="1:3">
      <c r="A73" s="16" t="s">
        <v>123</v>
      </c>
      <c r="B73" s="16">
        <v>101.6</v>
      </c>
    </row>
    <row r="74" spans="1:3">
      <c r="A74" s="16" t="s">
        <v>123</v>
      </c>
      <c r="B74" s="16">
        <v>103.5</v>
      </c>
    </row>
    <row r="75" spans="1:3">
      <c r="A75" s="58" t="s">
        <v>124</v>
      </c>
      <c r="B75" s="58">
        <v>109.2</v>
      </c>
    </row>
  </sheetData>
  <phoneticPr fontId="17" type="noConversion"/>
  <pageMargins left="0.70866141732283472" right="0.70866141732283472" top="0.74803149606299213" bottom="0.74803149606299213" header="0.31496062992125984" footer="0.31496062992125984"/>
  <pageSetup paperSize="9" scale="90" orientation="landscape" r:id="rId1"/>
  <rowBreaks count="1" manualBreakCount="1">
    <brk id="34" max="1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AE1D4C-1638-4948-968F-090207CDC934}">
  <dimension ref="A2:J22"/>
  <sheetViews>
    <sheetView workbookViewId="0">
      <selection activeCell="B17" sqref="B17"/>
    </sheetView>
  </sheetViews>
  <sheetFormatPr defaultRowHeight="15"/>
  <cols>
    <col min="1" max="1" width="14" bestFit="1" customWidth="1"/>
    <col min="2" max="2" width="36" customWidth="1"/>
    <col min="3" max="3" width="28.85546875" customWidth="1"/>
    <col min="4" max="4" width="15.42578125" customWidth="1"/>
    <col min="5" max="5" width="14.140625" customWidth="1"/>
    <col min="6" max="6" width="16" customWidth="1"/>
    <col min="7" max="7" width="14" customWidth="1"/>
  </cols>
  <sheetData>
    <row r="2" spans="1:10">
      <c r="A2" s="62" t="s">
        <v>125</v>
      </c>
      <c r="B2" s="62" t="s">
        <v>126</v>
      </c>
      <c r="C2" s="62" t="s">
        <v>127</v>
      </c>
      <c r="D2" s="62" t="s">
        <v>128</v>
      </c>
      <c r="F2" s="62" t="s">
        <v>129</v>
      </c>
    </row>
    <row r="3" spans="1:10">
      <c r="D3" s="62" t="s">
        <v>130</v>
      </c>
      <c r="E3" s="62" t="s">
        <v>131</v>
      </c>
      <c r="F3" s="62" t="s">
        <v>130</v>
      </c>
      <c r="G3" s="62" t="s">
        <v>132</v>
      </c>
    </row>
    <row r="4" spans="1:10">
      <c r="A4" s="63">
        <v>44580</v>
      </c>
      <c r="B4" t="s">
        <v>133</v>
      </c>
      <c r="C4" t="s">
        <v>134</v>
      </c>
      <c r="D4" s="64"/>
      <c r="E4" s="64"/>
      <c r="F4" s="64">
        <v>80000</v>
      </c>
      <c r="G4" s="64"/>
    </row>
    <row r="5" spans="1:10">
      <c r="A5" s="65">
        <v>44615</v>
      </c>
      <c r="B5" t="s">
        <v>135</v>
      </c>
      <c r="C5" t="s">
        <v>136</v>
      </c>
      <c r="D5" s="64">
        <v>694000</v>
      </c>
      <c r="E5" s="64"/>
      <c r="F5" s="64"/>
      <c r="G5" s="64"/>
    </row>
    <row r="6" spans="1:10">
      <c r="A6" s="63">
        <v>44706</v>
      </c>
      <c r="B6" t="s">
        <v>137</v>
      </c>
      <c r="C6" t="s">
        <v>138</v>
      </c>
      <c r="D6" s="64">
        <v>642500</v>
      </c>
      <c r="E6" s="64"/>
      <c r="F6" s="64"/>
      <c r="G6" s="64"/>
    </row>
    <row r="7" spans="1:10">
      <c r="A7" s="65">
        <v>44733</v>
      </c>
      <c r="B7" t="s">
        <v>139</v>
      </c>
      <c r="C7" t="s">
        <v>140</v>
      </c>
      <c r="D7" s="64"/>
      <c r="E7" s="64"/>
      <c r="F7" s="64">
        <v>64608.35</v>
      </c>
      <c r="G7" s="64"/>
      <c r="H7" t="s">
        <v>141</v>
      </c>
    </row>
    <row r="8" spans="1:10">
      <c r="A8" s="65">
        <v>44733</v>
      </c>
      <c r="B8" t="s">
        <v>139</v>
      </c>
      <c r="C8" t="s">
        <v>142</v>
      </c>
      <c r="D8" s="64"/>
      <c r="E8" s="64"/>
      <c r="F8" s="64">
        <v>69693.039999999994</v>
      </c>
      <c r="G8" s="64"/>
      <c r="H8" t="s">
        <v>143</v>
      </c>
    </row>
    <row r="9" spans="1:10">
      <c r="A9" s="65">
        <v>44733</v>
      </c>
      <c r="B9" t="s">
        <v>139</v>
      </c>
      <c r="C9" t="s">
        <v>34</v>
      </c>
      <c r="D9" s="64"/>
      <c r="E9" s="64"/>
      <c r="F9" s="64">
        <v>50662.12</v>
      </c>
      <c r="G9" s="64"/>
      <c r="H9" t="s">
        <v>144</v>
      </c>
    </row>
    <row r="10" spans="1:10">
      <c r="A10" s="65">
        <v>44733</v>
      </c>
      <c r="B10" t="s">
        <v>139</v>
      </c>
      <c r="C10" t="s">
        <v>145</v>
      </c>
      <c r="D10" s="64"/>
      <c r="E10" s="64"/>
      <c r="F10" s="64">
        <v>49626.57</v>
      </c>
      <c r="G10" s="64"/>
      <c r="H10" t="s">
        <v>146</v>
      </c>
    </row>
    <row r="11" spans="1:10">
      <c r="A11" s="65">
        <v>44733</v>
      </c>
      <c r="B11" t="s">
        <v>139</v>
      </c>
      <c r="C11" t="s">
        <v>147</v>
      </c>
      <c r="D11" s="64"/>
      <c r="E11" s="64"/>
      <c r="F11" s="64">
        <v>76093.48</v>
      </c>
      <c r="G11" s="64"/>
      <c r="H11" t="s">
        <v>148</v>
      </c>
    </row>
    <row r="12" spans="1:10">
      <c r="A12" s="65">
        <v>44733</v>
      </c>
      <c r="B12" t="s">
        <v>139</v>
      </c>
      <c r="C12" t="s">
        <v>32</v>
      </c>
      <c r="D12" s="64"/>
      <c r="E12" s="64"/>
      <c r="F12" s="64">
        <v>37957.760000000002</v>
      </c>
      <c r="G12" s="64"/>
      <c r="H12" t="s">
        <v>149</v>
      </c>
      <c r="J12" t="s">
        <v>150</v>
      </c>
    </row>
    <row r="13" spans="1:10">
      <c r="A13" s="65"/>
      <c r="D13" s="64"/>
      <c r="E13" s="64"/>
      <c r="F13" s="64"/>
      <c r="G13" s="64"/>
    </row>
    <row r="14" spans="1:10">
      <c r="D14" s="64"/>
      <c r="E14" s="64"/>
      <c r="F14" s="64"/>
      <c r="G14" s="64"/>
    </row>
    <row r="15" spans="1:10">
      <c r="D15" s="64"/>
      <c r="E15" s="64"/>
      <c r="F15" s="64"/>
      <c r="G15" s="64"/>
    </row>
    <row r="16" spans="1:10">
      <c r="D16" s="64"/>
      <c r="E16" s="64"/>
      <c r="F16" s="64"/>
      <c r="G16" s="64"/>
    </row>
    <row r="17" spans="4:7">
      <c r="D17" s="64"/>
      <c r="E17" s="64"/>
      <c r="F17" s="64"/>
      <c r="G17" s="64"/>
    </row>
    <row r="18" spans="4:7">
      <c r="D18" s="64"/>
      <c r="E18" s="64"/>
      <c r="F18" s="64"/>
      <c r="G18" s="64"/>
    </row>
    <row r="19" spans="4:7">
      <c r="D19" s="64"/>
      <c r="E19" s="64"/>
      <c r="F19" s="64"/>
      <c r="G19" s="64"/>
    </row>
    <row r="20" spans="4:7">
      <c r="D20" s="64"/>
      <c r="E20" s="64"/>
      <c r="F20" s="64"/>
      <c r="G20" s="64"/>
    </row>
    <row r="21" spans="4:7">
      <c r="D21" s="64"/>
      <c r="E21" s="64"/>
      <c r="F21" s="64"/>
      <c r="G21" s="64"/>
    </row>
    <row r="22" spans="4:7">
      <c r="D22" s="64"/>
      <c r="E22" s="64"/>
      <c r="F22" s="64"/>
      <c r="G22" s="6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61A3E8-EF2D-46CE-926C-8BA02756BD91}">
  <dimension ref="A1:U79"/>
  <sheetViews>
    <sheetView tabSelected="1" zoomScaleNormal="100" workbookViewId="0">
      <pane ySplit="2" topLeftCell="A3" activePane="bottomLeft" state="frozen"/>
      <selection pane="bottomLeft" activeCell="N16" sqref="N16"/>
    </sheetView>
  </sheetViews>
  <sheetFormatPr defaultRowHeight="15"/>
  <cols>
    <col min="1" max="1" width="16.28515625" customWidth="1"/>
    <col min="2" max="2" width="24.5703125" customWidth="1"/>
    <col min="3" max="3" width="25.7109375" customWidth="1"/>
    <col min="4" max="4" width="13.85546875" style="5" customWidth="1"/>
    <col min="5" max="6" width="15.85546875" style="8" hidden="1" customWidth="1"/>
    <col min="7" max="8" width="31.7109375" style="8" hidden="1" customWidth="1"/>
    <col min="9" max="10" width="28.7109375" style="8" hidden="1" customWidth="1"/>
    <col min="11" max="11" width="14.28515625" style="8" hidden="1" customWidth="1"/>
    <col min="12" max="12" width="28.140625" style="8" customWidth="1"/>
    <col min="13" max="13" width="26" hidden="1" customWidth="1"/>
    <col min="14" max="15" width="26" customWidth="1"/>
    <col min="16" max="16" width="23.42578125" hidden="1" customWidth="1"/>
    <col min="17" max="17" width="23.42578125" customWidth="1"/>
    <col min="18" max="18" width="15.140625" bestFit="1" customWidth="1"/>
  </cols>
  <sheetData>
    <row r="1" spans="1:21" ht="23.25">
      <c r="A1" s="5" t="s">
        <v>151</v>
      </c>
      <c r="B1" s="24" t="s">
        <v>0</v>
      </c>
      <c r="C1" s="25" t="s">
        <v>152</v>
      </c>
      <c r="D1" s="26"/>
      <c r="E1" s="17" t="s">
        <v>2</v>
      </c>
      <c r="F1" s="17"/>
      <c r="G1" s="18"/>
      <c r="H1" s="18"/>
      <c r="I1" s="18"/>
      <c r="J1" s="18"/>
      <c r="K1" s="19"/>
      <c r="L1" s="19"/>
    </row>
    <row r="2" spans="1:21" ht="73.5">
      <c r="A2" s="5">
        <v>2022</v>
      </c>
      <c r="B2" s="27" t="s">
        <v>3</v>
      </c>
      <c r="C2" s="28" t="s">
        <v>4</v>
      </c>
      <c r="D2" s="29" t="s">
        <v>5</v>
      </c>
      <c r="E2" s="30" t="s">
        <v>6</v>
      </c>
      <c r="F2" s="30" t="s">
        <v>7</v>
      </c>
      <c r="G2" s="30" t="s">
        <v>8</v>
      </c>
      <c r="H2" s="30" t="s">
        <v>9</v>
      </c>
      <c r="I2" s="30" t="s">
        <v>10</v>
      </c>
      <c r="J2" s="30" t="s">
        <v>11</v>
      </c>
      <c r="K2" s="30" t="s">
        <v>12</v>
      </c>
      <c r="L2" s="30" t="s">
        <v>13</v>
      </c>
      <c r="M2" s="30" t="s">
        <v>14</v>
      </c>
      <c r="N2" s="30" t="s">
        <v>15</v>
      </c>
      <c r="O2" s="30" t="s">
        <v>16</v>
      </c>
      <c r="P2" s="30" t="s">
        <v>17</v>
      </c>
      <c r="Q2" s="30" t="s">
        <v>18</v>
      </c>
      <c r="R2" s="30" t="s">
        <v>12</v>
      </c>
      <c r="S2" s="73" t="s">
        <v>153</v>
      </c>
      <c r="T2" s="73" t="s">
        <v>154</v>
      </c>
      <c r="U2" s="73" t="s">
        <v>155</v>
      </c>
    </row>
    <row r="3" spans="1:21">
      <c r="B3" s="31" t="s">
        <v>19</v>
      </c>
      <c r="C3" s="32"/>
      <c r="D3" s="33"/>
      <c r="E3" s="34"/>
      <c r="F3" s="34"/>
      <c r="G3" s="34"/>
      <c r="H3" s="34"/>
      <c r="I3" s="34"/>
      <c r="J3" s="34"/>
      <c r="K3" s="35"/>
      <c r="L3" s="35"/>
      <c r="M3" s="36"/>
      <c r="N3" s="36"/>
      <c r="O3" s="36"/>
      <c r="P3" s="36"/>
      <c r="Q3" s="36"/>
      <c r="R3" s="37"/>
    </row>
    <row r="4" spans="1:21">
      <c r="B4" s="38" t="s">
        <v>20</v>
      </c>
      <c r="C4" s="39" t="s">
        <v>21</v>
      </c>
      <c r="D4" s="40" t="s">
        <v>22</v>
      </c>
      <c r="E4" s="41">
        <v>978000</v>
      </c>
      <c r="F4" s="41">
        <f t="shared" ref="F4:F17" si="0">E4/$C$67*$C$68</f>
        <v>998997.52270850551</v>
      </c>
      <c r="G4" s="41">
        <v>169000</v>
      </c>
      <c r="H4" s="41">
        <f>ROUND(F4/$C$68*$C$69,-2)</f>
        <v>1123400</v>
      </c>
      <c r="I4" s="41">
        <f t="shared" ref="I4:I17" si="1">G4/$C$74*$C$75</f>
        <v>171357.45422842196</v>
      </c>
      <c r="J4" s="41">
        <f t="shared" ref="J4:J17" si="2">ROUND(I4/$C$75*$C$76,-2)</f>
        <v>179200</v>
      </c>
      <c r="K4" s="42">
        <f>H4+J4</f>
        <v>1302600</v>
      </c>
      <c r="L4" s="41">
        <f t="shared" ref="L4:L17" si="3">$C$71/$C$70*M4</f>
        <v>1213271.9999999998</v>
      </c>
      <c r="M4" s="41">
        <f t="shared" ref="M4:M17" si="4">$C$70/$D$69*H4</f>
        <v>1179570</v>
      </c>
      <c r="N4" s="41">
        <f t="shared" ref="N4:N17" si="5">$C$72/$C$71*L4</f>
        <v>1279552.5999999996</v>
      </c>
      <c r="O4" s="41">
        <f t="shared" ref="O4:O17" si="6">$C$78/$C$77*P4</f>
        <v>185472</v>
      </c>
      <c r="P4" s="41">
        <f t="shared" ref="P4:P17" si="7">$C$77/$D$76*J4</f>
        <v>182067.20000000001</v>
      </c>
      <c r="Q4" s="41">
        <f t="shared" ref="Q4:Q17" si="8">$C$79/$C$78*O4</f>
        <v>195686.39999999999</v>
      </c>
      <c r="R4" s="42">
        <f>N4+Q4</f>
        <v>1475238.9999999995</v>
      </c>
      <c r="S4" s="16" t="s">
        <v>156</v>
      </c>
      <c r="T4" s="16"/>
      <c r="U4" s="16" t="s">
        <v>157</v>
      </c>
    </row>
    <row r="5" spans="1:21">
      <c r="B5" s="38" t="s">
        <v>23</v>
      </c>
      <c r="C5" s="39" t="s">
        <v>21</v>
      </c>
      <c r="D5" s="40" t="s">
        <v>22</v>
      </c>
      <c r="E5" s="41">
        <v>1151000</v>
      </c>
      <c r="F5" s="41">
        <f t="shared" si="0"/>
        <v>1175711.8084227911</v>
      </c>
      <c r="G5" s="41">
        <v>128000</v>
      </c>
      <c r="H5" s="41">
        <f>ROUND(F5/$C$68*$C$69,-2)</f>
        <v>1322100</v>
      </c>
      <c r="I5" s="41">
        <f t="shared" si="1"/>
        <v>129785.52746294682</v>
      </c>
      <c r="J5" s="41">
        <f t="shared" si="2"/>
        <v>135700</v>
      </c>
      <c r="K5" s="42">
        <f t="shared" ref="K5:K29" si="9">H5+J5</f>
        <v>1457800</v>
      </c>
      <c r="L5" s="41">
        <f t="shared" si="3"/>
        <v>1427867.9999999998</v>
      </c>
      <c r="M5" s="41">
        <f t="shared" si="4"/>
        <v>1388205</v>
      </c>
      <c r="N5" s="41">
        <f t="shared" si="5"/>
        <v>1505871.8999999997</v>
      </c>
      <c r="O5" s="41">
        <f t="shared" si="6"/>
        <v>140449.5</v>
      </c>
      <c r="P5" s="41">
        <f t="shared" si="7"/>
        <v>137871.20000000001</v>
      </c>
      <c r="Q5" s="41">
        <f t="shared" si="8"/>
        <v>148184.4</v>
      </c>
      <c r="R5" s="42">
        <f>N5+Q5</f>
        <v>1654056.2999999996</v>
      </c>
      <c r="S5" s="16" t="s">
        <v>156</v>
      </c>
      <c r="T5" s="16"/>
      <c r="U5" s="16" t="s">
        <v>158</v>
      </c>
    </row>
    <row r="6" spans="1:21">
      <c r="B6" s="38" t="s">
        <v>24</v>
      </c>
      <c r="C6" s="43" t="s">
        <v>25</v>
      </c>
      <c r="D6" s="40" t="s">
        <v>22</v>
      </c>
      <c r="E6" s="41">
        <v>2568000</v>
      </c>
      <c r="F6" s="41">
        <f t="shared" si="0"/>
        <v>2623134.5995045421</v>
      </c>
      <c r="G6" s="41">
        <v>187000</v>
      </c>
      <c r="H6" s="41">
        <f>ROUND(F6/$C$68*$C$69,-2)</f>
        <v>2949700</v>
      </c>
      <c r="I6" s="41">
        <f t="shared" si="1"/>
        <v>189608.54402789887</v>
      </c>
      <c r="J6" s="41">
        <f t="shared" si="2"/>
        <v>198200</v>
      </c>
      <c r="K6" s="42">
        <f t="shared" si="9"/>
        <v>3147900</v>
      </c>
      <c r="L6" s="41">
        <f t="shared" si="3"/>
        <v>3185675.9999999995</v>
      </c>
      <c r="M6" s="41">
        <f t="shared" si="4"/>
        <v>3097185</v>
      </c>
      <c r="N6" s="41">
        <f t="shared" si="5"/>
        <v>3359708.2999999993</v>
      </c>
      <c r="O6" s="41">
        <f t="shared" si="6"/>
        <v>205137</v>
      </c>
      <c r="P6" s="41">
        <f t="shared" si="7"/>
        <v>201371.2</v>
      </c>
      <c r="Q6" s="41">
        <f t="shared" si="8"/>
        <v>216434.4</v>
      </c>
      <c r="R6" s="42">
        <f t="shared" ref="R6:R29" si="10">N6+Q6</f>
        <v>3576142.6999999993</v>
      </c>
      <c r="S6" s="16" t="s">
        <v>156</v>
      </c>
      <c r="T6" s="16" t="s">
        <v>156</v>
      </c>
      <c r="U6" s="16" t="s">
        <v>157</v>
      </c>
    </row>
    <row r="7" spans="1:21">
      <c r="A7" t="s">
        <v>159</v>
      </c>
      <c r="B7" s="38" t="s">
        <v>26</v>
      </c>
      <c r="C7" s="43" t="s">
        <v>25</v>
      </c>
      <c r="D7" s="40" t="s">
        <v>22</v>
      </c>
      <c r="E7" s="41">
        <v>2879000</v>
      </c>
      <c r="F7" s="41">
        <f t="shared" si="0"/>
        <v>2940811.7258464084</v>
      </c>
      <c r="G7" s="41">
        <v>363000</v>
      </c>
      <c r="H7" s="41">
        <f>ROUND(F7/$C$68*$C$69,-2)</f>
        <v>3306900</v>
      </c>
      <c r="I7" s="41">
        <f t="shared" si="1"/>
        <v>368063.64428945072</v>
      </c>
      <c r="J7" s="41">
        <f t="shared" si="2"/>
        <v>384800</v>
      </c>
      <c r="K7" s="42">
        <f t="shared" si="9"/>
        <v>3691700</v>
      </c>
      <c r="L7" s="41">
        <f t="shared" si="3"/>
        <v>3571451.9999999995</v>
      </c>
      <c r="M7" s="41">
        <f t="shared" si="4"/>
        <v>3472245</v>
      </c>
      <c r="N7" s="41">
        <f t="shared" si="5"/>
        <v>3766559.0999999992</v>
      </c>
      <c r="O7" s="41">
        <f t="shared" si="6"/>
        <v>398268</v>
      </c>
      <c r="P7" s="41">
        <f t="shared" si="7"/>
        <v>390956.79999999999</v>
      </c>
      <c r="Q7" s="67">
        <f>$C$79/$C$78*O7+49626.57</f>
        <v>469828.17</v>
      </c>
      <c r="R7" s="42">
        <f t="shared" si="10"/>
        <v>4236387.2699999996</v>
      </c>
      <c r="S7" s="16" t="s">
        <v>156</v>
      </c>
      <c r="T7" s="16" t="s">
        <v>156</v>
      </c>
      <c r="U7" s="16" t="s">
        <v>157</v>
      </c>
    </row>
    <row r="8" spans="1:21">
      <c r="B8" s="38" t="s">
        <v>27</v>
      </c>
      <c r="C8" s="43" t="s">
        <v>25</v>
      </c>
      <c r="D8" s="40" t="s">
        <v>22</v>
      </c>
      <c r="E8" s="41">
        <v>3287000</v>
      </c>
      <c r="F8" s="41">
        <f t="shared" si="0"/>
        <v>3357571.4285714291</v>
      </c>
      <c r="G8" s="41">
        <v>173000</v>
      </c>
      <c r="H8" s="41">
        <v>4175600</v>
      </c>
      <c r="I8" s="41">
        <f t="shared" si="1"/>
        <v>175413.25196163903</v>
      </c>
      <c r="J8" s="41">
        <f t="shared" si="2"/>
        <v>183400</v>
      </c>
      <c r="K8" s="42">
        <f t="shared" si="9"/>
        <v>4359000</v>
      </c>
      <c r="L8" s="41">
        <f t="shared" si="3"/>
        <v>4509648</v>
      </c>
      <c r="M8" s="41">
        <f t="shared" si="4"/>
        <v>4384380</v>
      </c>
      <c r="N8" s="41">
        <f t="shared" si="5"/>
        <v>4756008.3999999994</v>
      </c>
      <c r="O8" s="41">
        <f t="shared" si="6"/>
        <v>189819</v>
      </c>
      <c r="P8" s="41">
        <f t="shared" si="7"/>
        <v>186334.4</v>
      </c>
      <c r="Q8" s="41">
        <f t="shared" si="8"/>
        <v>200272.8</v>
      </c>
      <c r="R8" s="42">
        <f t="shared" si="10"/>
        <v>4956281.1999999993</v>
      </c>
      <c r="S8" s="16" t="s">
        <v>156</v>
      </c>
      <c r="T8" s="16" t="s">
        <v>156</v>
      </c>
      <c r="U8" s="16" t="s">
        <v>157</v>
      </c>
    </row>
    <row r="9" spans="1:21">
      <c r="B9" s="38" t="s">
        <v>28</v>
      </c>
      <c r="C9" s="39" t="s">
        <v>25</v>
      </c>
      <c r="D9" s="40" t="s">
        <v>22</v>
      </c>
      <c r="E9" s="41">
        <v>1110000</v>
      </c>
      <c r="F9" s="41">
        <f t="shared" si="0"/>
        <v>1133831.544178365</v>
      </c>
      <c r="G9" s="41">
        <v>159000</v>
      </c>
      <c r="H9" s="41">
        <f t="shared" ref="H9:H17" si="11">ROUND(F9/$C$68*$C$69,-2)</f>
        <v>1275000</v>
      </c>
      <c r="I9" s="41">
        <f t="shared" si="1"/>
        <v>161217.95989537923</v>
      </c>
      <c r="J9" s="41">
        <f t="shared" si="2"/>
        <v>168600</v>
      </c>
      <c r="K9" s="42">
        <f t="shared" si="9"/>
        <v>1443600</v>
      </c>
      <c r="L9" s="41">
        <f t="shared" si="3"/>
        <v>1376999.9999999998</v>
      </c>
      <c r="M9" s="41">
        <f t="shared" si="4"/>
        <v>1338750</v>
      </c>
      <c r="N9" s="41">
        <f t="shared" si="5"/>
        <v>1452224.9999999998</v>
      </c>
      <c r="O9" s="41">
        <f t="shared" si="6"/>
        <v>174501</v>
      </c>
      <c r="P9" s="41">
        <f t="shared" si="7"/>
        <v>171297.6</v>
      </c>
      <c r="Q9" s="41">
        <f t="shared" si="8"/>
        <v>184111.19999999998</v>
      </c>
      <c r="R9" s="42">
        <f t="shared" si="10"/>
        <v>1636336.1999999997</v>
      </c>
      <c r="S9" s="16" t="s">
        <v>156</v>
      </c>
      <c r="T9" s="16" t="s">
        <v>156</v>
      </c>
      <c r="U9" s="16" t="s">
        <v>157</v>
      </c>
    </row>
    <row r="10" spans="1:21">
      <c r="A10" t="s">
        <v>159</v>
      </c>
      <c r="B10" s="68" t="s">
        <v>29</v>
      </c>
      <c r="C10" s="69" t="s">
        <v>25</v>
      </c>
      <c r="D10" s="70" t="s">
        <v>22</v>
      </c>
      <c r="E10" s="71">
        <v>1064695</v>
      </c>
      <c r="F10" s="71">
        <f t="shared" si="0"/>
        <v>1087553.8521882743</v>
      </c>
      <c r="G10" s="71">
        <v>217000</v>
      </c>
      <c r="H10" s="71">
        <f t="shared" si="11"/>
        <v>1222900</v>
      </c>
      <c r="I10" s="71">
        <f t="shared" si="1"/>
        <v>220027.02702702701</v>
      </c>
      <c r="J10" s="71">
        <f t="shared" si="2"/>
        <v>230100</v>
      </c>
      <c r="K10" s="72">
        <f t="shared" si="9"/>
        <v>1453000</v>
      </c>
      <c r="L10" s="71">
        <f t="shared" si="3"/>
        <v>1320731.9999999998</v>
      </c>
      <c r="M10" s="71">
        <f t="shared" si="4"/>
        <v>1284045</v>
      </c>
      <c r="N10" s="71">
        <f t="shared" si="5"/>
        <v>1392883.0999999996</v>
      </c>
      <c r="O10" s="71">
        <f t="shared" si="6"/>
        <v>238153.5</v>
      </c>
      <c r="P10" s="67">
        <f t="shared" si="7"/>
        <v>233781.6</v>
      </c>
      <c r="Q10" s="67">
        <f>$C$79/$C$78*O10+69693.04</f>
        <v>320962.24</v>
      </c>
      <c r="R10" s="42">
        <f t="shared" si="10"/>
        <v>1713845.3399999996</v>
      </c>
      <c r="S10" s="16" t="s">
        <v>156</v>
      </c>
      <c r="T10" s="16" t="s">
        <v>156</v>
      </c>
      <c r="U10" s="16" t="s">
        <v>157</v>
      </c>
    </row>
    <row r="11" spans="1:21">
      <c r="B11" s="38" t="s">
        <v>29</v>
      </c>
      <c r="C11" s="39" t="s">
        <v>30</v>
      </c>
      <c r="D11" s="40" t="s">
        <v>31</v>
      </c>
      <c r="E11" s="41">
        <v>60000</v>
      </c>
      <c r="F11" s="41">
        <f t="shared" si="0"/>
        <v>61288.19157720892</v>
      </c>
      <c r="G11" s="41">
        <v>15000</v>
      </c>
      <c r="H11" s="41">
        <f t="shared" si="11"/>
        <v>68900</v>
      </c>
      <c r="I11" s="41">
        <f t="shared" si="1"/>
        <v>15209.241499564077</v>
      </c>
      <c r="J11" s="41">
        <f t="shared" si="2"/>
        <v>15900</v>
      </c>
      <c r="K11" s="42">
        <f t="shared" si="9"/>
        <v>84800</v>
      </c>
      <c r="L11" s="41">
        <f t="shared" si="3"/>
        <v>74411.999999999985</v>
      </c>
      <c r="M11" s="41">
        <f t="shared" si="4"/>
        <v>72345</v>
      </c>
      <c r="N11" s="41">
        <f t="shared" si="5"/>
        <v>78477.099999999977</v>
      </c>
      <c r="O11" s="41">
        <f t="shared" si="6"/>
        <v>16456.5</v>
      </c>
      <c r="P11" s="41">
        <f t="shared" si="7"/>
        <v>16154.4</v>
      </c>
      <c r="Q11" s="41">
        <f t="shared" si="8"/>
        <v>17362.8</v>
      </c>
      <c r="R11" s="42">
        <f t="shared" si="10"/>
        <v>95839.89999999998</v>
      </c>
      <c r="S11" s="16"/>
      <c r="T11" s="16"/>
      <c r="U11" s="16" t="s">
        <v>157</v>
      </c>
    </row>
    <row r="12" spans="1:21">
      <c r="A12" t="s">
        <v>159</v>
      </c>
      <c r="B12" s="38" t="s">
        <v>32</v>
      </c>
      <c r="C12" s="39" t="s">
        <v>25</v>
      </c>
      <c r="D12" s="40" t="s">
        <v>22</v>
      </c>
      <c r="E12" s="41">
        <v>1784000</v>
      </c>
      <c r="F12" s="41">
        <f t="shared" si="0"/>
        <v>1822302.2295623452</v>
      </c>
      <c r="G12" s="41">
        <v>269000</v>
      </c>
      <c r="H12" s="41">
        <f t="shared" si="11"/>
        <v>2049200</v>
      </c>
      <c r="I12" s="41">
        <f t="shared" si="1"/>
        <v>272752.39755884919</v>
      </c>
      <c r="J12" s="41">
        <f t="shared" si="2"/>
        <v>285200</v>
      </c>
      <c r="K12" s="42">
        <f t="shared" si="9"/>
        <v>2334400</v>
      </c>
      <c r="L12" s="41">
        <f t="shared" si="3"/>
        <v>2213136</v>
      </c>
      <c r="M12" s="41">
        <f t="shared" si="4"/>
        <v>2151660</v>
      </c>
      <c r="N12" s="41">
        <f t="shared" si="5"/>
        <v>2334038.7999999998</v>
      </c>
      <c r="O12" s="41">
        <f t="shared" si="6"/>
        <v>295182</v>
      </c>
      <c r="P12" s="41">
        <f t="shared" si="7"/>
        <v>289763.20000000001</v>
      </c>
      <c r="Q12" s="67">
        <f>$C$79/$C$78*O12+37957.76</f>
        <v>349396.16</v>
      </c>
      <c r="R12" s="42">
        <f t="shared" si="10"/>
        <v>2683434.96</v>
      </c>
      <c r="S12" s="16" t="s">
        <v>156</v>
      </c>
      <c r="T12" s="16" t="s">
        <v>156</v>
      </c>
      <c r="U12" s="16" t="s">
        <v>157</v>
      </c>
    </row>
    <row r="13" spans="1:21">
      <c r="B13" s="38" t="s">
        <v>32</v>
      </c>
      <c r="C13" s="39" t="s">
        <v>30</v>
      </c>
      <c r="D13" s="40" t="s">
        <v>31</v>
      </c>
      <c r="E13" s="41">
        <v>131000</v>
      </c>
      <c r="F13" s="41">
        <f t="shared" si="0"/>
        <v>133812.55161023949</v>
      </c>
      <c r="G13" s="41">
        <v>28000</v>
      </c>
      <c r="H13" s="41">
        <f t="shared" si="11"/>
        <v>150500</v>
      </c>
      <c r="I13" s="41">
        <f t="shared" si="1"/>
        <v>28390.584132519616</v>
      </c>
      <c r="J13" s="41">
        <f t="shared" si="2"/>
        <v>29700</v>
      </c>
      <c r="K13" s="42">
        <f t="shared" si="9"/>
        <v>180200</v>
      </c>
      <c r="L13" s="41">
        <f t="shared" si="3"/>
        <v>162539.99999999997</v>
      </c>
      <c r="M13" s="41">
        <f t="shared" si="4"/>
        <v>158025</v>
      </c>
      <c r="N13" s="41">
        <f t="shared" si="5"/>
        <v>171419.49999999997</v>
      </c>
      <c r="O13" s="41">
        <f t="shared" si="6"/>
        <v>30739.5</v>
      </c>
      <c r="P13" s="41">
        <f t="shared" si="7"/>
        <v>30175.200000000001</v>
      </c>
      <c r="Q13" s="41">
        <f t="shared" si="8"/>
        <v>32432.399999999998</v>
      </c>
      <c r="R13" s="42">
        <f t="shared" si="10"/>
        <v>203851.89999999997</v>
      </c>
      <c r="S13" s="16"/>
      <c r="T13" s="16"/>
      <c r="U13" s="16" t="s">
        <v>157</v>
      </c>
    </row>
    <row r="14" spans="1:21">
      <c r="B14" s="38" t="s">
        <v>33</v>
      </c>
      <c r="C14" s="39" t="s">
        <v>25</v>
      </c>
      <c r="D14" s="40" t="s">
        <v>22</v>
      </c>
      <c r="E14" s="41">
        <v>1100000</v>
      </c>
      <c r="F14" s="41">
        <f t="shared" si="0"/>
        <v>1123616.8455821634</v>
      </c>
      <c r="G14" s="41">
        <v>116000</v>
      </c>
      <c r="H14" s="41">
        <f t="shared" si="11"/>
        <v>1263500</v>
      </c>
      <c r="I14" s="41">
        <f t="shared" si="1"/>
        <v>117618.13426329555</v>
      </c>
      <c r="J14" s="41">
        <f t="shared" si="2"/>
        <v>123000</v>
      </c>
      <c r="K14" s="42">
        <f t="shared" si="9"/>
        <v>1386500</v>
      </c>
      <c r="L14" s="41">
        <f t="shared" si="3"/>
        <v>1364579.9999999998</v>
      </c>
      <c r="M14" s="41">
        <f t="shared" si="4"/>
        <v>1326675</v>
      </c>
      <c r="N14" s="41">
        <f t="shared" si="5"/>
        <v>1439126.4999999998</v>
      </c>
      <c r="O14" s="41">
        <f t="shared" si="6"/>
        <v>127305</v>
      </c>
      <c r="P14" s="41">
        <f t="shared" si="7"/>
        <v>124968</v>
      </c>
      <c r="Q14" s="41">
        <f t="shared" si="8"/>
        <v>134316</v>
      </c>
      <c r="R14" s="42">
        <f t="shared" si="10"/>
        <v>1573442.4999999998</v>
      </c>
      <c r="S14" s="16" t="s">
        <v>156</v>
      </c>
      <c r="T14" s="16" t="s">
        <v>156</v>
      </c>
      <c r="U14" s="16" t="s">
        <v>157</v>
      </c>
    </row>
    <row r="15" spans="1:21">
      <c r="B15" s="38" t="s">
        <v>33</v>
      </c>
      <c r="C15" s="39" t="s">
        <v>30</v>
      </c>
      <c r="D15" s="40" t="s">
        <v>31</v>
      </c>
      <c r="E15" s="41">
        <v>67000</v>
      </c>
      <c r="F15" s="41">
        <f t="shared" si="0"/>
        <v>68438.480594549954</v>
      </c>
      <c r="G15" s="41">
        <v>15000</v>
      </c>
      <c r="H15" s="41">
        <f t="shared" si="11"/>
        <v>77000</v>
      </c>
      <c r="I15" s="41">
        <f t="shared" si="1"/>
        <v>15209.241499564077</v>
      </c>
      <c r="J15" s="41">
        <f t="shared" si="2"/>
        <v>15900</v>
      </c>
      <c r="K15" s="42">
        <f t="shared" si="9"/>
        <v>92900</v>
      </c>
      <c r="L15" s="41">
        <f t="shared" si="3"/>
        <v>83159.999999999985</v>
      </c>
      <c r="M15" s="41">
        <f t="shared" si="4"/>
        <v>80850</v>
      </c>
      <c r="N15" s="41">
        <f t="shared" si="5"/>
        <v>87702.999999999985</v>
      </c>
      <c r="O15" s="41">
        <f t="shared" si="6"/>
        <v>16456.5</v>
      </c>
      <c r="P15" s="41">
        <f t="shared" si="7"/>
        <v>16154.4</v>
      </c>
      <c r="Q15" s="41">
        <f t="shared" si="8"/>
        <v>17362.8</v>
      </c>
      <c r="R15" s="42">
        <f t="shared" si="10"/>
        <v>105065.79999999999</v>
      </c>
      <c r="S15" s="16"/>
      <c r="T15" s="16"/>
      <c r="U15" s="16" t="s">
        <v>157</v>
      </c>
    </row>
    <row r="16" spans="1:21">
      <c r="A16" t="s">
        <v>159</v>
      </c>
      <c r="B16" s="68" t="s">
        <v>34</v>
      </c>
      <c r="C16" s="69" t="s">
        <v>25</v>
      </c>
      <c r="D16" s="70" t="s">
        <v>22</v>
      </c>
      <c r="E16" s="71">
        <v>2973000</v>
      </c>
      <c r="F16" s="71">
        <f t="shared" si="0"/>
        <v>3036829.892650702</v>
      </c>
      <c r="G16" s="71">
        <v>368000</v>
      </c>
      <c r="H16" s="71">
        <f t="shared" si="11"/>
        <v>3414900</v>
      </c>
      <c r="I16" s="71">
        <f t="shared" si="1"/>
        <v>373133.39145597204</v>
      </c>
      <c r="J16" s="71">
        <f t="shared" si="2"/>
        <v>390100</v>
      </c>
      <c r="K16" s="72">
        <f t="shared" si="9"/>
        <v>3805000</v>
      </c>
      <c r="L16" s="71">
        <f t="shared" si="3"/>
        <v>3688091.9999999995</v>
      </c>
      <c r="M16" s="71">
        <f t="shared" si="4"/>
        <v>3585645</v>
      </c>
      <c r="N16" s="71">
        <f t="shared" si="5"/>
        <v>3889571.0999999992</v>
      </c>
      <c r="O16" s="71">
        <f t="shared" si="6"/>
        <v>403753.49999999994</v>
      </c>
      <c r="P16" s="67">
        <f t="shared" si="7"/>
        <v>396341.6</v>
      </c>
      <c r="Q16" s="67">
        <f>$C$79/$C$78*O16+50662.12</f>
        <v>476651.31999999995</v>
      </c>
      <c r="R16" s="42">
        <f t="shared" si="10"/>
        <v>4366222.419999999</v>
      </c>
      <c r="S16" s="16" t="s">
        <v>156</v>
      </c>
      <c r="T16" s="16" t="s">
        <v>156</v>
      </c>
      <c r="U16" s="16" t="s">
        <v>157</v>
      </c>
    </row>
    <row r="17" spans="1:21">
      <c r="B17" s="38" t="s">
        <v>35</v>
      </c>
      <c r="C17" s="39" t="s">
        <v>25</v>
      </c>
      <c r="D17" s="40" t="s">
        <v>22</v>
      </c>
      <c r="E17" s="41">
        <v>2369000</v>
      </c>
      <c r="F17" s="41">
        <f t="shared" si="0"/>
        <v>2419862.0974401324</v>
      </c>
      <c r="G17" s="41">
        <v>124000</v>
      </c>
      <c r="H17" s="41">
        <f t="shared" si="11"/>
        <v>2721100</v>
      </c>
      <c r="I17" s="41">
        <f t="shared" si="1"/>
        <v>125729.72972972972</v>
      </c>
      <c r="J17" s="41">
        <f t="shared" si="2"/>
        <v>131500</v>
      </c>
      <c r="K17" s="42">
        <f t="shared" si="9"/>
        <v>2852600</v>
      </c>
      <c r="L17" s="41">
        <f t="shared" si="3"/>
        <v>2938787.9999999995</v>
      </c>
      <c r="M17" s="41">
        <f t="shared" si="4"/>
        <v>2857155</v>
      </c>
      <c r="N17" s="41">
        <f t="shared" si="5"/>
        <v>3099332.8999999994</v>
      </c>
      <c r="O17" s="41">
        <f t="shared" si="6"/>
        <v>136102.5</v>
      </c>
      <c r="P17" s="41">
        <f t="shared" si="7"/>
        <v>133604</v>
      </c>
      <c r="Q17" s="41">
        <f t="shared" si="8"/>
        <v>143598</v>
      </c>
      <c r="R17" s="42">
        <f t="shared" si="10"/>
        <v>3242930.8999999994</v>
      </c>
      <c r="S17" s="16" t="s">
        <v>156</v>
      </c>
      <c r="T17" s="16" t="s">
        <v>156</v>
      </c>
      <c r="U17" s="16" t="s">
        <v>157</v>
      </c>
    </row>
    <row r="18" spans="1:21">
      <c r="A18" t="s">
        <v>159</v>
      </c>
      <c r="B18" s="38" t="s">
        <v>160</v>
      </c>
      <c r="C18" s="39" t="s">
        <v>25</v>
      </c>
      <c r="D18" s="40" t="s">
        <v>22</v>
      </c>
      <c r="E18" s="41"/>
      <c r="F18" s="41"/>
      <c r="G18" s="41"/>
      <c r="H18" s="41"/>
      <c r="I18" s="41"/>
      <c r="J18" s="41"/>
      <c r="K18" s="42"/>
      <c r="L18" s="41">
        <v>0</v>
      </c>
      <c r="M18" s="41"/>
      <c r="N18" s="41">
        <v>0</v>
      </c>
      <c r="O18" s="41">
        <v>0</v>
      </c>
      <c r="P18" s="41"/>
      <c r="Q18" s="67">
        <v>80000</v>
      </c>
      <c r="R18" s="42">
        <f t="shared" si="10"/>
        <v>80000</v>
      </c>
      <c r="S18" s="16" t="s">
        <v>156</v>
      </c>
      <c r="T18" s="16" t="s">
        <v>156</v>
      </c>
      <c r="U18" s="16" t="s">
        <v>157</v>
      </c>
    </row>
    <row r="19" spans="1:21">
      <c r="B19" s="39" t="s">
        <v>36</v>
      </c>
      <c r="C19" s="39" t="s">
        <v>25</v>
      </c>
      <c r="D19" s="40" t="s">
        <v>22</v>
      </c>
      <c r="E19" s="41">
        <v>4078000</v>
      </c>
      <c r="F19" s="41">
        <f>E19/$C$67*$C$68</f>
        <v>4165554.0875309668</v>
      </c>
      <c r="G19" s="41">
        <v>454000</v>
      </c>
      <c r="H19" s="41">
        <f>ROUND(F19/$C$68*$C$69,-2)</f>
        <v>4684100</v>
      </c>
      <c r="I19" s="41">
        <f>G19/$C$74*$C$75</f>
        <v>460333.04272013949</v>
      </c>
      <c r="J19" s="41">
        <f>ROUND(I19/$C$75*$C$76,-2)</f>
        <v>481300</v>
      </c>
      <c r="K19" s="42">
        <f t="shared" si="9"/>
        <v>5165400</v>
      </c>
      <c r="L19" s="41">
        <f>$C$71/$C$70*M19</f>
        <v>5058827.9999999991</v>
      </c>
      <c r="M19" s="41">
        <f>$C$70/$D$69*H19</f>
        <v>4918305</v>
      </c>
      <c r="N19" s="41">
        <f>$C$72/$C$71*L19</f>
        <v>5335189.8999999985</v>
      </c>
      <c r="O19" s="41">
        <f>$C$78/$C$77*P19</f>
        <v>498145.5</v>
      </c>
      <c r="P19" s="41">
        <f>$C$77/$D$76*J19</f>
        <v>489000.8</v>
      </c>
      <c r="Q19" s="41">
        <f>$C$79/$C$78*O19</f>
        <v>525579.6</v>
      </c>
      <c r="R19" s="42">
        <f t="shared" si="10"/>
        <v>5860769.4999999981</v>
      </c>
      <c r="S19" s="16" t="s">
        <v>156</v>
      </c>
      <c r="T19" s="16" t="s">
        <v>156</v>
      </c>
      <c r="U19" s="16" t="s">
        <v>157</v>
      </c>
    </row>
    <row r="20" spans="1:21">
      <c r="A20" t="s">
        <v>159</v>
      </c>
      <c r="B20" s="69" t="s">
        <v>37</v>
      </c>
      <c r="C20" s="69" t="s">
        <v>38</v>
      </c>
      <c r="D20" s="70" t="s">
        <v>22</v>
      </c>
      <c r="E20" s="71">
        <v>3814000</v>
      </c>
      <c r="F20" s="71">
        <f>E20/$C$67*$C$68</f>
        <v>3895886.0445912471</v>
      </c>
      <c r="G20" s="71">
        <v>532000</v>
      </c>
      <c r="H20" s="71">
        <f>ROUND(F20/$C$68*$C$69,-2)</f>
        <v>4380900</v>
      </c>
      <c r="I20" s="71">
        <f>G20/$C$74*$C$75</f>
        <v>539421.09851787274</v>
      </c>
      <c r="J20" s="71">
        <f>ROUND(I20/$C$75*$C$76,-2)</f>
        <v>564000</v>
      </c>
      <c r="K20" s="72">
        <f t="shared" si="9"/>
        <v>4944900</v>
      </c>
      <c r="L20" s="71">
        <f>$C$71/$C$70*M20</f>
        <v>4731371.9999999991</v>
      </c>
      <c r="M20" s="71">
        <f>$C$70/$D$69*H20</f>
        <v>4599945</v>
      </c>
      <c r="N20" s="71">
        <f>$C$72/$C$71*L20</f>
        <v>4989845.0999999987</v>
      </c>
      <c r="O20" s="71">
        <f>$C$78/$C$77*P20</f>
        <v>583740</v>
      </c>
      <c r="P20" s="67">
        <f>$C$77/$D$76*J20</f>
        <v>573024</v>
      </c>
      <c r="Q20" s="67">
        <f>$C$79/$C$78*O20+64608.35</f>
        <v>680496.35</v>
      </c>
      <c r="R20" s="42">
        <f t="shared" si="10"/>
        <v>5670341.4499999983</v>
      </c>
      <c r="S20" s="16" t="s">
        <v>156</v>
      </c>
      <c r="T20" s="16" t="s">
        <v>156</v>
      </c>
      <c r="U20" s="16" t="s">
        <v>157</v>
      </c>
    </row>
    <row r="21" spans="1:21">
      <c r="B21" s="39" t="s">
        <v>39</v>
      </c>
      <c r="C21" s="39" t="s">
        <v>40</v>
      </c>
      <c r="D21" s="40"/>
      <c r="E21" s="41">
        <v>2302000</v>
      </c>
      <c r="F21" s="41">
        <f>E21/$C$67*$C$68</f>
        <v>2351423.6168455821</v>
      </c>
      <c r="G21" s="41">
        <v>309000</v>
      </c>
      <c r="H21" s="41">
        <f>ROUND(F21/$C$68*$C$69,-2)</f>
        <v>2644200</v>
      </c>
      <c r="I21" s="41">
        <f>G21/$C$74*$C$75</f>
        <v>313310.37489102001</v>
      </c>
      <c r="J21" s="41">
        <f>ROUND(I21/$C$75*$C$76,-2)</f>
        <v>327600</v>
      </c>
      <c r="K21" s="42">
        <f t="shared" si="9"/>
        <v>2971800</v>
      </c>
      <c r="L21" s="41">
        <f>$C$71/$C$70*M21</f>
        <v>2855735.9999999995</v>
      </c>
      <c r="M21" s="41">
        <f>$C$70/$D$69*H21</f>
        <v>2776410</v>
      </c>
      <c r="N21" s="41">
        <f>$C$72/$C$71*L21</f>
        <v>3011743.7999999993</v>
      </c>
      <c r="O21" s="41">
        <f>$C$78/$C$77*P21</f>
        <v>339065.99999999994</v>
      </c>
      <c r="P21" s="41">
        <f>$C$77/$D$76*J21</f>
        <v>332841.59999999998</v>
      </c>
      <c r="Q21" s="41">
        <f>$C$79/$C$78*O21</f>
        <v>357739.19999999995</v>
      </c>
      <c r="R21" s="42">
        <f t="shared" si="10"/>
        <v>3369482.9999999991</v>
      </c>
      <c r="S21" s="16" t="s">
        <v>156</v>
      </c>
      <c r="T21" s="16" t="s">
        <v>156</v>
      </c>
      <c r="U21" s="16"/>
    </row>
    <row r="22" spans="1:21">
      <c r="B22" s="39"/>
      <c r="C22" s="39"/>
      <c r="D22" s="40"/>
      <c r="E22" s="41">
        <v>20000</v>
      </c>
      <c r="F22" s="41">
        <f>E22/$C$67*$C$68</f>
        <v>20429.397192402976</v>
      </c>
      <c r="G22" s="41">
        <v>6000</v>
      </c>
      <c r="H22" s="41">
        <f>ROUND(F22/$C$68*$C$69,-2)</f>
        <v>23000</v>
      </c>
      <c r="I22" s="41">
        <f>G22/$C$74*$C$75</f>
        <v>6083.6965998256319</v>
      </c>
      <c r="J22" s="41">
        <f>ROUND(I22/$C$75*$C$76,-2)</f>
        <v>6400</v>
      </c>
      <c r="K22" s="42">
        <f t="shared" si="9"/>
        <v>29400</v>
      </c>
      <c r="L22" s="41">
        <f>$C$71/$C$70*M22</f>
        <v>24839.999999999996</v>
      </c>
      <c r="M22" s="41">
        <f>$C$70/$D$69*H22</f>
        <v>24150</v>
      </c>
      <c r="N22" s="41">
        <f>$C$72/$C$71*L22</f>
        <v>26196.999999999996</v>
      </c>
      <c r="O22" s="41">
        <f>$C$78/$C$77*P22</f>
        <v>6623.9999999999991</v>
      </c>
      <c r="P22" s="41">
        <f>$C$77/$D$76*J22</f>
        <v>6502.4</v>
      </c>
      <c r="Q22" s="41">
        <f>$C$79/$C$78*O22</f>
        <v>6988.7999999999993</v>
      </c>
      <c r="R22" s="42">
        <f t="shared" si="10"/>
        <v>33185.799999999996</v>
      </c>
      <c r="S22" s="16"/>
      <c r="T22" s="16"/>
      <c r="U22" s="16"/>
    </row>
    <row r="23" spans="1:21">
      <c r="B23" s="39"/>
      <c r="C23" s="39"/>
      <c r="D23" s="40"/>
      <c r="E23" s="41">
        <v>20000</v>
      </c>
      <c r="F23" s="41">
        <f>E23/$C$67*$C$68</f>
        <v>20429.397192402976</v>
      </c>
      <c r="G23" s="41">
        <v>6000</v>
      </c>
      <c r="H23" s="41">
        <f>ROUND(F23/$C$68*$C$69,-2)</f>
        <v>23000</v>
      </c>
      <c r="I23" s="41">
        <f>G23/$C$74*$C$75</f>
        <v>6083.6965998256319</v>
      </c>
      <c r="J23" s="41">
        <f>ROUND(I23/$C$75*$C$76,-2)</f>
        <v>6400</v>
      </c>
      <c r="K23" s="42">
        <f t="shared" si="9"/>
        <v>29400</v>
      </c>
      <c r="L23" s="41">
        <f>$C$71/$C$70*M23</f>
        <v>24839.999999999996</v>
      </c>
      <c r="M23" s="41">
        <f>$C$70/$D$69*H23</f>
        <v>24150</v>
      </c>
      <c r="N23" s="41">
        <f>$C$72/$C$71*L23</f>
        <v>26196.999999999996</v>
      </c>
      <c r="O23" s="41">
        <f>$C$78/$C$77*P23</f>
        <v>6623.9999999999991</v>
      </c>
      <c r="P23" s="41">
        <f>$C$77/$D$76*J23</f>
        <v>6502.4</v>
      </c>
      <c r="Q23" s="41">
        <f>$C$79/$C$78*O23</f>
        <v>6988.7999999999993</v>
      </c>
      <c r="R23" s="42">
        <f t="shared" si="10"/>
        <v>33185.799999999996</v>
      </c>
      <c r="S23" s="16"/>
      <c r="T23" s="16"/>
      <c r="U23" s="16"/>
    </row>
    <row r="24" spans="1:21">
      <c r="B24" s="39"/>
      <c r="C24" s="39"/>
      <c r="D24" s="40"/>
      <c r="E24" s="41"/>
      <c r="F24" s="41"/>
      <c r="G24" s="41"/>
      <c r="H24" s="41"/>
      <c r="I24" s="41"/>
      <c r="J24" s="41"/>
      <c r="K24" s="42"/>
      <c r="L24" s="41"/>
      <c r="M24" s="41"/>
      <c r="N24" s="41"/>
      <c r="O24" s="41"/>
      <c r="P24" s="41"/>
      <c r="Q24" s="41"/>
      <c r="R24" s="42">
        <f t="shared" si="10"/>
        <v>0</v>
      </c>
      <c r="S24" s="16"/>
      <c r="T24" s="16"/>
      <c r="U24" s="16"/>
    </row>
    <row r="25" spans="1:21">
      <c r="B25" s="39" t="s">
        <v>41</v>
      </c>
      <c r="C25" s="39" t="s">
        <v>42</v>
      </c>
      <c r="D25" s="44" t="s">
        <v>22</v>
      </c>
      <c r="E25" s="41">
        <v>563000</v>
      </c>
      <c r="F25" s="41">
        <f>E25/$C$67*$C$68</f>
        <v>575087.53096614382</v>
      </c>
      <c r="G25" s="41">
        <v>0</v>
      </c>
      <c r="H25" s="41">
        <f>ROUND(F25/$C$68*$C$69,-2)</f>
        <v>646700</v>
      </c>
      <c r="I25" s="41">
        <f>G25/$C$74*$C$75</f>
        <v>0</v>
      </c>
      <c r="J25" s="41">
        <f>ROUND(I25/$C$75*$C$76,-2)</f>
        <v>0</v>
      </c>
      <c r="K25" s="42">
        <f t="shared" si="9"/>
        <v>646700</v>
      </c>
      <c r="L25" s="41">
        <f>$C$71/$C$70*M25</f>
        <v>698435.99999999988</v>
      </c>
      <c r="M25" s="41">
        <f>$C$70/$D$69*H25</f>
        <v>679035</v>
      </c>
      <c r="N25" s="41">
        <f>$C$72/$C$71*L25</f>
        <v>736591.29999999981</v>
      </c>
      <c r="O25" s="41">
        <f>$C$78/$C$77*P25</f>
        <v>0</v>
      </c>
      <c r="P25" s="41">
        <f>$C$77/$D$76*J25</f>
        <v>0</v>
      </c>
      <c r="Q25" s="41">
        <f>$C$79/$C$78*O25</f>
        <v>0</v>
      </c>
      <c r="R25" s="42">
        <f t="shared" si="10"/>
        <v>736591.29999999981</v>
      </c>
      <c r="S25" s="16"/>
      <c r="T25" s="16"/>
      <c r="U25" s="16" t="s">
        <v>157</v>
      </c>
    </row>
    <row r="26" spans="1:21">
      <c r="B26" s="39" t="s">
        <v>43</v>
      </c>
      <c r="C26" s="39" t="s">
        <v>44</v>
      </c>
      <c r="D26" s="40"/>
      <c r="E26" s="41">
        <v>159000</v>
      </c>
      <c r="F26" s="41">
        <f>E26/$C$67*$C$68</f>
        <v>162413.70767960366</v>
      </c>
      <c r="G26" s="41">
        <v>0</v>
      </c>
      <c r="H26" s="41">
        <f>ROUND(F26/$C$68*$C$69,-2)</f>
        <v>182600</v>
      </c>
      <c r="I26" s="41">
        <f>G26/$C$74*$C$75</f>
        <v>0</v>
      </c>
      <c r="J26" s="41">
        <f>ROUND(I26/$C$75*$C$76,-2)</f>
        <v>0</v>
      </c>
      <c r="K26" s="42">
        <f t="shared" si="9"/>
        <v>182600</v>
      </c>
      <c r="L26" s="41">
        <f>$C$71/$C$70*M26</f>
        <v>197207.99999999997</v>
      </c>
      <c r="M26" s="41">
        <f>$C$70/$D$69*H26</f>
        <v>191730</v>
      </c>
      <c r="N26" s="41">
        <f>$C$72/$C$71*L26</f>
        <v>207981.39999999997</v>
      </c>
      <c r="O26" s="41">
        <f>$C$78/$C$77*P26</f>
        <v>0</v>
      </c>
      <c r="P26" s="41">
        <f>$C$77/$D$76*J26</f>
        <v>0</v>
      </c>
      <c r="Q26" s="41">
        <f>$C$79/$C$78*O26</f>
        <v>0</v>
      </c>
      <c r="R26" s="42">
        <f t="shared" si="10"/>
        <v>207981.39999999997</v>
      </c>
      <c r="S26" s="16"/>
      <c r="T26" s="16"/>
      <c r="U26" s="16" t="s">
        <v>157</v>
      </c>
    </row>
    <row r="27" spans="1:21">
      <c r="B27" s="39" t="s">
        <v>45</v>
      </c>
      <c r="C27" s="39" t="s">
        <v>46</v>
      </c>
      <c r="D27" s="40"/>
      <c r="E27" s="41">
        <v>3121000</v>
      </c>
      <c r="F27" s="41">
        <f>E27/$C$67*$C$68</f>
        <v>3188007.4318744843</v>
      </c>
      <c r="G27" s="41">
        <v>200000</v>
      </c>
      <c r="H27" s="41">
        <f>ROUND(F27/$C$68*$C$69,-2)</f>
        <v>3584900</v>
      </c>
      <c r="I27" s="41">
        <f>G27/$C$74*$C$75</f>
        <v>202789.88666085439</v>
      </c>
      <c r="J27" s="41">
        <f>ROUND(I27/$C$75*$C$76,-2)</f>
        <v>212000</v>
      </c>
      <c r="K27" s="42">
        <f t="shared" si="9"/>
        <v>3796900</v>
      </c>
      <c r="L27" s="41">
        <f>$C$71/$C$70*M27</f>
        <v>3871691.9999999995</v>
      </c>
      <c r="M27" s="41">
        <f>$C$70/$D$69*H27</f>
        <v>3764145</v>
      </c>
      <c r="N27" s="41">
        <f>$C$72/$C$71*L27</f>
        <v>4083201.0999999992</v>
      </c>
      <c r="O27" s="41">
        <f>$C$78/$C$77*P27</f>
        <v>219420</v>
      </c>
      <c r="P27" s="41">
        <f>$C$77/$D$76*J27</f>
        <v>215392</v>
      </c>
      <c r="Q27" s="41">
        <f>$C$79/$C$78*O27</f>
        <v>231504</v>
      </c>
      <c r="R27" s="42">
        <f t="shared" si="10"/>
        <v>4314705.0999999996</v>
      </c>
      <c r="S27" s="16" t="s">
        <v>156</v>
      </c>
      <c r="T27" s="16" t="s">
        <v>156</v>
      </c>
      <c r="U27" s="16" t="s">
        <v>161</v>
      </c>
    </row>
    <row r="28" spans="1:21">
      <c r="B28" s="39" t="s">
        <v>47</v>
      </c>
      <c r="C28" s="39" t="s">
        <v>48</v>
      </c>
      <c r="D28" s="40"/>
      <c r="E28" s="41">
        <v>3044000</v>
      </c>
      <c r="F28" s="41">
        <f>E28/$C$67*$C$68</f>
        <v>3109354.2526837327</v>
      </c>
      <c r="G28" s="41">
        <v>445000</v>
      </c>
      <c r="H28" s="41">
        <v>4296500</v>
      </c>
      <c r="I28" s="41">
        <f>G28/$C$74*$C$75</f>
        <v>451207.49782040104</v>
      </c>
      <c r="J28" s="41">
        <f>ROUND(I28/$C$75*$C$76,-2)</f>
        <v>471800</v>
      </c>
      <c r="K28" s="42">
        <f t="shared" si="9"/>
        <v>4768300</v>
      </c>
      <c r="L28" s="41">
        <f>$C$71/$C$70*M28</f>
        <v>4640220</v>
      </c>
      <c r="M28" s="41">
        <f>$C$70/$D$69*H28</f>
        <v>4511325</v>
      </c>
      <c r="N28" s="41">
        <f>$C$72/$C$71*L28</f>
        <v>4893713.5</v>
      </c>
      <c r="O28" s="41">
        <f>$C$78/$C$77*P28</f>
        <v>488313</v>
      </c>
      <c r="P28" s="41">
        <f>$C$77/$D$76*J28</f>
        <v>479348.8</v>
      </c>
      <c r="Q28" s="67">
        <f>$C$79/$C$78*O28+76093.48</f>
        <v>591299.07999999996</v>
      </c>
      <c r="R28" s="42">
        <f t="shared" si="10"/>
        <v>5485012.5800000001</v>
      </c>
      <c r="S28" s="16"/>
      <c r="T28" s="16"/>
      <c r="U28" s="16" t="s">
        <v>162</v>
      </c>
    </row>
    <row r="29" spans="1:21">
      <c r="B29" s="39" t="s">
        <v>49</v>
      </c>
      <c r="C29" s="39" t="s">
        <v>50</v>
      </c>
      <c r="D29" s="40"/>
      <c r="E29" s="41"/>
      <c r="F29" s="41"/>
      <c r="G29" s="41"/>
      <c r="H29" s="41">
        <v>11485600</v>
      </c>
      <c r="I29" s="41"/>
      <c r="J29" s="41">
        <f>ROUND(I29/$C$75*$C$76,-2)</f>
        <v>0</v>
      </c>
      <c r="K29" s="42">
        <f t="shared" si="9"/>
        <v>11485600</v>
      </c>
      <c r="L29" s="41">
        <f>$C$71/$C$70*M29</f>
        <v>12404447.999999998</v>
      </c>
      <c r="M29" s="41">
        <f>$C$70/$D$69*H29</f>
        <v>12059880</v>
      </c>
      <c r="N29" s="41">
        <f>$C$72/$C$71*L29</f>
        <v>13082098.399999997</v>
      </c>
      <c r="O29" s="41">
        <f>$C$78/$C$77*P29</f>
        <v>0</v>
      </c>
      <c r="P29" s="41">
        <f>$C$77/$D$76*J29</f>
        <v>0</v>
      </c>
      <c r="Q29" s="41">
        <f>$C$79/$C$78*O29</f>
        <v>0</v>
      </c>
      <c r="R29" s="42">
        <f t="shared" si="10"/>
        <v>13082098.399999997</v>
      </c>
      <c r="S29" s="16"/>
      <c r="T29" s="16"/>
      <c r="U29" s="16"/>
    </row>
    <row r="30" spans="1:21">
      <c r="B30" s="1" t="s">
        <v>51</v>
      </c>
      <c r="C30" s="1"/>
      <c r="D30" s="2"/>
      <c r="E30" s="6">
        <f>SUM(E4:E28)</f>
        <v>38642695</v>
      </c>
      <c r="F30" s="6">
        <f>SUM(F4:F28)</f>
        <v>39472348.236994222</v>
      </c>
      <c r="G30" s="6">
        <f>SUM(G4:G28)</f>
        <v>4283000</v>
      </c>
      <c r="H30" s="20">
        <f>SUM(H4:H29)</f>
        <v>57072200</v>
      </c>
      <c r="I30" s="6">
        <f>SUM(I4:I28)</f>
        <v>4342745.4228421962</v>
      </c>
      <c r="J30" s="6">
        <f t="shared" ref="J30:R30" si="12">SUM(J4:J29)</f>
        <v>4540800</v>
      </c>
      <c r="K30" s="6">
        <f t="shared" si="12"/>
        <v>61613000</v>
      </c>
      <c r="L30" s="6">
        <f t="shared" si="12"/>
        <v>61637976</v>
      </c>
      <c r="M30" s="20">
        <f t="shared" si="12"/>
        <v>59925810</v>
      </c>
      <c r="N30" s="61">
        <f>SUM(N4:N29)</f>
        <v>65005235.79999999</v>
      </c>
      <c r="O30" s="20">
        <f t="shared" si="12"/>
        <v>4699728</v>
      </c>
      <c r="P30" s="6">
        <f t="shared" si="12"/>
        <v>4613452.8</v>
      </c>
      <c r="Q30" s="61">
        <f>SUM(Q4:Q29)</f>
        <v>5387194.919999999</v>
      </c>
      <c r="R30" s="6">
        <f t="shared" si="12"/>
        <v>70392430.719999969</v>
      </c>
    </row>
    <row r="31" spans="1:21">
      <c r="B31" s="1"/>
      <c r="C31" s="1"/>
      <c r="D31" s="2"/>
      <c r="E31" s="6"/>
      <c r="F31" s="6"/>
      <c r="G31" s="6"/>
      <c r="H31" s="6"/>
      <c r="I31" s="6"/>
      <c r="J31" s="6"/>
      <c r="K31" s="6"/>
      <c r="L31" s="6"/>
      <c r="N31" s="59"/>
      <c r="O31" s="60"/>
      <c r="Q31" s="59"/>
    </row>
    <row r="32" spans="1:21">
      <c r="B32" s="45" t="s">
        <v>52</v>
      </c>
      <c r="C32" s="46"/>
      <c r="D32" s="47"/>
      <c r="E32" s="48"/>
      <c r="F32" s="48"/>
      <c r="G32" s="49"/>
      <c r="H32" s="49"/>
      <c r="I32" s="49"/>
      <c r="J32" s="49"/>
      <c r="K32" s="50"/>
      <c r="L32" s="50"/>
      <c r="M32" s="51"/>
      <c r="N32" s="41"/>
      <c r="O32" s="51"/>
      <c r="P32" s="51"/>
      <c r="Q32" s="41"/>
      <c r="R32" s="52"/>
    </row>
    <row r="33" spans="2:21">
      <c r="B33" s="39" t="s">
        <v>53</v>
      </c>
      <c r="C33" s="39" t="s">
        <v>54</v>
      </c>
      <c r="D33" s="44" t="s">
        <v>22</v>
      </c>
      <c r="E33" s="41">
        <v>1337000</v>
      </c>
      <c r="F33" s="41">
        <f t="shared" ref="F33:F47" si="13">E33/$C$67*$C$68</f>
        <v>1365705.2023121389</v>
      </c>
      <c r="G33" s="41">
        <v>126000</v>
      </c>
      <c r="H33" s="41">
        <f t="shared" ref="H33:H40" si="14">ROUND(F33/$C$68*$C$69,-2)</f>
        <v>1535700</v>
      </c>
      <c r="I33" s="41">
        <f t="shared" ref="I33:I47" si="15">G33/$C$74*$C$75</f>
        <v>127757.62859633825</v>
      </c>
      <c r="J33" s="41">
        <f t="shared" ref="J33:J56" si="16">ROUND(I33/$C$75*$C$76,-2)</f>
        <v>133600</v>
      </c>
      <c r="K33" s="42">
        <f>H33+J33</f>
        <v>1669300</v>
      </c>
      <c r="L33" s="41">
        <f t="shared" ref="L33:L56" si="17">$C$71/$C$70*M33</f>
        <v>1658555.9999999998</v>
      </c>
      <c r="M33" s="41">
        <f t="shared" ref="M33:M42" si="18">$C$70/$D$69*H33</f>
        <v>1612485</v>
      </c>
      <c r="N33" s="41">
        <f t="shared" ref="N33:N59" si="19">$C$72/$C$71*L33</f>
        <v>1749162.2999999996</v>
      </c>
      <c r="O33" s="41">
        <f>$C$78/$C$77*P33</f>
        <v>138276</v>
      </c>
      <c r="P33" s="41">
        <f t="shared" ref="P33:P41" si="20">$C$77/$D$76*J33</f>
        <v>135737.60000000001</v>
      </c>
      <c r="Q33" s="41">
        <f t="shared" ref="Q33:Q59" si="21">$C$79/$C$78*O33</f>
        <v>145891.19999999998</v>
      </c>
      <c r="R33" s="42">
        <f>N33+Q33</f>
        <v>1895053.4999999995</v>
      </c>
      <c r="S33" s="16" t="s">
        <v>156</v>
      </c>
      <c r="T33" s="16" t="s">
        <v>156</v>
      </c>
      <c r="U33" s="16" t="s">
        <v>157</v>
      </c>
    </row>
    <row r="34" spans="2:21">
      <c r="B34" s="39" t="s">
        <v>55</v>
      </c>
      <c r="C34" s="39" t="s">
        <v>56</v>
      </c>
      <c r="D34" s="44" t="s">
        <v>22</v>
      </c>
      <c r="E34" s="41">
        <v>9806000</v>
      </c>
      <c r="F34" s="41">
        <f t="shared" si="13"/>
        <v>10016533.443435177</v>
      </c>
      <c r="G34" s="41">
        <v>1682000</v>
      </c>
      <c r="H34" s="41">
        <f t="shared" si="14"/>
        <v>11263500</v>
      </c>
      <c r="I34" s="41">
        <f t="shared" si="15"/>
        <v>1705462.9468177855</v>
      </c>
      <c r="J34" s="41">
        <f t="shared" si="16"/>
        <v>1783200</v>
      </c>
      <c r="K34" s="42">
        <f t="shared" ref="K34:K59" si="22">H34+J34</f>
        <v>13046700</v>
      </c>
      <c r="L34" s="41">
        <f t="shared" si="17"/>
        <v>12164579.999999998</v>
      </c>
      <c r="M34" s="41">
        <f t="shared" si="18"/>
        <v>11826675</v>
      </c>
      <c r="N34" s="41">
        <f t="shared" si="19"/>
        <v>12829126.499999998</v>
      </c>
      <c r="O34" s="41">
        <f>$C$78/$C$77*P34</f>
        <v>1845612</v>
      </c>
      <c r="P34" s="41">
        <f t="shared" si="20"/>
        <v>1811731.2</v>
      </c>
      <c r="Q34" s="41">
        <f t="shared" si="21"/>
        <v>1947254.4</v>
      </c>
      <c r="R34" s="42">
        <f>N34+Q34</f>
        <v>14776380.899999999</v>
      </c>
      <c r="S34" s="16" t="s">
        <v>156</v>
      </c>
      <c r="T34" s="16" t="s">
        <v>156</v>
      </c>
      <c r="U34" s="16" t="s">
        <v>163</v>
      </c>
    </row>
    <row r="35" spans="2:21">
      <c r="B35" s="39" t="s">
        <v>57</v>
      </c>
      <c r="C35" s="39" t="s">
        <v>58</v>
      </c>
      <c r="D35" s="44" t="s">
        <v>22</v>
      </c>
      <c r="E35" s="41">
        <v>2534000</v>
      </c>
      <c r="F35" s="41">
        <f t="shared" si="13"/>
        <v>2588404.6242774567</v>
      </c>
      <c r="G35" s="41">
        <v>1260000</v>
      </c>
      <c r="H35" s="41">
        <f t="shared" si="14"/>
        <v>2910600</v>
      </c>
      <c r="I35" s="41">
        <f t="shared" si="15"/>
        <v>1277576.2859633828</v>
      </c>
      <c r="J35" s="41">
        <f t="shared" si="16"/>
        <v>1335800</v>
      </c>
      <c r="K35" s="42">
        <f t="shared" si="22"/>
        <v>4246400</v>
      </c>
      <c r="L35" s="41">
        <f t="shared" si="17"/>
        <v>3143447.9999999995</v>
      </c>
      <c r="M35" s="41">
        <f t="shared" si="18"/>
        <v>3056130</v>
      </c>
      <c r="N35" s="41">
        <f t="shared" si="19"/>
        <v>3315173.3999999994</v>
      </c>
      <c r="O35" s="41">
        <f>$C$78/$C$77*P35</f>
        <v>1382553</v>
      </c>
      <c r="P35" s="41">
        <f t="shared" si="20"/>
        <v>1357172.8</v>
      </c>
      <c r="Q35" s="41">
        <f t="shared" si="21"/>
        <v>1458693.5999999999</v>
      </c>
      <c r="R35" s="42">
        <f t="shared" ref="R35:R58" si="23">N35+Q35</f>
        <v>4773866.9999999991</v>
      </c>
      <c r="S35" s="16" t="s">
        <v>156</v>
      </c>
      <c r="T35" s="16" t="s">
        <v>156</v>
      </c>
      <c r="U35" s="16" t="s">
        <v>157</v>
      </c>
    </row>
    <row r="36" spans="2:21">
      <c r="B36" s="39" t="s">
        <v>59</v>
      </c>
      <c r="C36" s="39" t="s">
        <v>60</v>
      </c>
      <c r="D36" s="44" t="s">
        <v>22</v>
      </c>
      <c r="E36" s="41">
        <v>1019000</v>
      </c>
      <c r="F36" s="41">
        <f t="shared" si="13"/>
        <v>1040877.7869529314</v>
      </c>
      <c r="G36" s="41">
        <v>775000</v>
      </c>
      <c r="H36" s="41">
        <f t="shared" si="14"/>
        <v>1170500</v>
      </c>
      <c r="I36" s="41">
        <f t="shared" si="15"/>
        <v>785810.81081081077</v>
      </c>
      <c r="J36" s="41">
        <f t="shared" si="16"/>
        <v>821600</v>
      </c>
      <c r="K36" s="42">
        <f t="shared" si="22"/>
        <v>1992100</v>
      </c>
      <c r="L36" s="41">
        <f t="shared" si="17"/>
        <v>1264139.9999999998</v>
      </c>
      <c r="M36" s="41">
        <f t="shared" si="18"/>
        <v>1229025</v>
      </c>
      <c r="N36" s="41">
        <f t="shared" si="19"/>
        <v>1333199.4999999998</v>
      </c>
      <c r="O36" s="41"/>
      <c r="P36" s="41">
        <f t="shared" si="20"/>
        <v>834745.6</v>
      </c>
      <c r="Q36" s="41">
        <f t="shared" si="21"/>
        <v>0</v>
      </c>
      <c r="R36" s="42">
        <f t="shared" si="23"/>
        <v>1333199.4999999998</v>
      </c>
      <c r="S36" s="16"/>
      <c r="T36" s="16"/>
      <c r="U36" s="16" t="s">
        <v>157</v>
      </c>
    </row>
    <row r="37" spans="2:21">
      <c r="B37" s="39" t="s">
        <v>61</v>
      </c>
      <c r="C37" s="39" t="s">
        <v>62</v>
      </c>
      <c r="D37" s="44" t="s">
        <v>22</v>
      </c>
      <c r="E37" s="41">
        <v>3119000</v>
      </c>
      <c r="F37" s="41">
        <f t="shared" si="13"/>
        <v>3185964.4921552441</v>
      </c>
      <c r="G37" s="41">
        <v>1055000</v>
      </c>
      <c r="H37" s="41">
        <f t="shared" si="14"/>
        <v>3582600</v>
      </c>
      <c r="I37" s="41">
        <f t="shared" si="15"/>
        <v>1069716.6521360069</v>
      </c>
      <c r="J37" s="41">
        <f t="shared" si="16"/>
        <v>1118500</v>
      </c>
      <c r="K37" s="42">
        <f t="shared" si="22"/>
        <v>4701100</v>
      </c>
      <c r="L37" s="41">
        <f t="shared" si="17"/>
        <v>3869207.9999999995</v>
      </c>
      <c r="M37" s="41">
        <f t="shared" si="18"/>
        <v>3761730</v>
      </c>
      <c r="N37" s="41">
        <f t="shared" si="19"/>
        <v>4080581.3999999994</v>
      </c>
      <c r="O37" s="41">
        <f>$C$78/$C$77*P37</f>
        <v>1157647.5</v>
      </c>
      <c r="P37" s="41">
        <f t="shared" si="20"/>
        <v>1136396</v>
      </c>
      <c r="Q37" s="41">
        <f t="shared" si="21"/>
        <v>1221402</v>
      </c>
      <c r="R37" s="42">
        <f t="shared" si="23"/>
        <v>5301983.3999999994</v>
      </c>
      <c r="S37" s="16" t="s">
        <v>156</v>
      </c>
      <c r="T37" s="16" t="s">
        <v>156</v>
      </c>
      <c r="U37" s="16" t="s">
        <v>157</v>
      </c>
    </row>
    <row r="38" spans="2:21">
      <c r="B38" s="39" t="s">
        <v>63</v>
      </c>
      <c r="C38" s="39" t="s">
        <v>64</v>
      </c>
      <c r="D38" s="44" t="s">
        <v>22</v>
      </c>
      <c r="E38" s="41">
        <v>162000</v>
      </c>
      <c r="F38" s="41">
        <f t="shared" si="13"/>
        <v>165478.1172584641</v>
      </c>
      <c r="G38" s="41">
        <v>155000</v>
      </c>
      <c r="H38" s="41">
        <f t="shared" si="14"/>
        <v>186100</v>
      </c>
      <c r="I38" s="41">
        <f t="shared" si="15"/>
        <v>157162.16216216216</v>
      </c>
      <c r="J38" s="41">
        <f t="shared" si="16"/>
        <v>164300</v>
      </c>
      <c r="K38" s="42">
        <f t="shared" si="22"/>
        <v>350400</v>
      </c>
      <c r="L38" s="41">
        <f t="shared" si="17"/>
        <v>200987.99999999997</v>
      </c>
      <c r="M38" s="41">
        <f t="shared" si="18"/>
        <v>195405</v>
      </c>
      <c r="N38" s="41">
        <f t="shared" si="19"/>
        <v>211967.89999999997</v>
      </c>
      <c r="O38" s="41">
        <f>$C$78/$C$77*P38</f>
        <v>170050.49999999997</v>
      </c>
      <c r="P38" s="41">
        <f t="shared" si="20"/>
        <v>166928.79999999999</v>
      </c>
      <c r="Q38" s="41">
        <f t="shared" si="21"/>
        <v>179415.59999999998</v>
      </c>
      <c r="R38" s="42">
        <f t="shared" si="23"/>
        <v>391383.49999999994</v>
      </c>
      <c r="S38" s="16"/>
      <c r="T38" s="16"/>
      <c r="U38" s="16" t="s">
        <v>157</v>
      </c>
    </row>
    <row r="39" spans="2:21">
      <c r="B39" s="39" t="s">
        <v>65</v>
      </c>
      <c r="C39" s="39" t="s">
        <v>66</v>
      </c>
      <c r="D39" s="44" t="s">
        <v>22</v>
      </c>
      <c r="E39" s="41">
        <v>66000</v>
      </c>
      <c r="F39" s="41">
        <f t="shared" si="13"/>
        <v>67417.010734929805</v>
      </c>
      <c r="G39" s="41">
        <v>0</v>
      </c>
      <c r="H39" s="41">
        <f t="shared" si="14"/>
        <v>75800</v>
      </c>
      <c r="I39" s="41">
        <f t="shared" si="15"/>
        <v>0</v>
      </c>
      <c r="J39" s="41">
        <f t="shared" si="16"/>
        <v>0</v>
      </c>
      <c r="K39" s="42">
        <f t="shared" si="22"/>
        <v>75800</v>
      </c>
      <c r="L39" s="41">
        <f t="shared" si="17"/>
        <v>81863.999999999985</v>
      </c>
      <c r="M39" s="41">
        <f t="shared" si="18"/>
        <v>79590</v>
      </c>
      <c r="N39" s="41">
        <f t="shared" si="19"/>
        <v>86336.199999999983</v>
      </c>
      <c r="O39" s="41"/>
      <c r="P39" s="41">
        <f t="shared" si="20"/>
        <v>0</v>
      </c>
      <c r="Q39" s="41">
        <f t="shared" si="21"/>
        <v>0</v>
      </c>
      <c r="R39" s="42">
        <f t="shared" si="23"/>
        <v>86336.199999999983</v>
      </c>
      <c r="S39" s="16" t="s">
        <v>157</v>
      </c>
      <c r="T39" s="16" t="s">
        <v>157</v>
      </c>
      <c r="U39" s="16" t="s">
        <v>157</v>
      </c>
    </row>
    <row r="40" spans="2:21">
      <c r="B40" s="39" t="s">
        <v>67</v>
      </c>
      <c r="C40" s="39" t="s">
        <v>68</v>
      </c>
      <c r="D40" s="44" t="s">
        <v>22</v>
      </c>
      <c r="E40" s="41">
        <v>54000</v>
      </c>
      <c r="F40" s="41">
        <f t="shared" si="13"/>
        <v>55159.372419488027</v>
      </c>
      <c r="G40" s="41">
        <v>0</v>
      </c>
      <c r="H40" s="41">
        <f t="shared" si="14"/>
        <v>62000</v>
      </c>
      <c r="I40" s="41">
        <f t="shared" si="15"/>
        <v>0</v>
      </c>
      <c r="J40" s="41">
        <f t="shared" si="16"/>
        <v>0</v>
      </c>
      <c r="K40" s="42">
        <f t="shared" si="22"/>
        <v>62000</v>
      </c>
      <c r="L40" s="41">
        <f t="shared" si="17"/>
        <v>66960</v>
      </c>
      <c r="M40" s="41">
        <f t="shared" si="18"/>
        <v>65100</v>
      </c>
      <c r="N40" s="41">
        <f t="shared" si="19"/>
        <v>70618</v>
      </c>
      <c r="O40" s="41"/>
      <c r="P40" s="41">
        <f t="shared" si="20"/>
        <v>0</v>
      </c>
      <c r="Q40" s="41">
        <f t="shared" si="21"/>
        <v>0</v>
      </c>
      <c r="R40" s="42">
        <f t="shared" si="23"/>
        <v>70618</v>
      </c>
      <c r="S40" s="16"/>
      <c r="T40" s="16"/>
      <c r="U40" s="16" t="s">
        <v>157</v>
      </c>
    </row>
    <row r="41" spans="2:21">
      <c r="B41" s="39" t="s">
        <v>69</v>
      </c>
      <c r="C41" s="39" t="s">
        <v>70</v>
      </c>
      <c r="D41" s="44" t="s">
        <v>22</v>
      </c>
      <c r="E41" s="41">
        <v>129000</v>
      </c>
      <c r="F41" s="41">
        <f t="shared" si="13"/>
        <v>131769.61189099919</v>
      </c>
      <c r="G41" s="41">
        <v>0</v>
      </c>
      <c r="H41" s="41">
        <v>560000</v>
      </c>
      <c r="I41" s="41">
        <f t="shared" si="15"/>
        <v>0</v>
      </c>
      <c r="J41" s="41">
        <f t="shared" si="16"/>
        <v>0</v>
      </c>
      <c r="K41" s="42">
        <f t="shared" si="22"/>
        <v>560000</v>
      </c>
      <c r="L41" s="41">
        <f t="shared" si="17"/>
        <v>604799.99999999988</v>
      </c>
      <c r="M41" s="41">
        <f t="shared" si="18"/>
        <v>588000</v>
      </c>
      <c r="N41" s="41">
        <f t="shared" si="19"/>
        <v>637839.99999999988</v>
      </c>
      <c r="O41" s="41"/>
      <c r="P41" s="41">
        <f t="shared" si="20"/>
        <v>0</v>
      </c>
      <c r="Q41" s="41">
        <f t="shared" si="21"/>
        <v>0</v>
      </c>
      <c r="R41" s="42">
        <f t="shared" si="23"/>
        <v>637839.99999999988</v>
      </c>
      <c r="S41" s="16"/>
      <c r="T41" s="16"/>
      <c r="U41" s="16" t="s">
        <v>157</v>
      </c>
    </row>
    <row r="42" spans="2:21">
      <c r="B42" s="39" t="s">
        <v>71</v>
      </c>
      <c r="C42" s="39" t="s">
        <v>72</v>
      </c>
      <c r="D42" s="44" t="s">
        <v>22</v>
      </c>
      <c r="E42" s="41">
        <v>72000</v>
      </c>
      <c r="F42" s="41">
        <f t="shared" si="13"/>
        <v>73545.829892650712</v>
      </c>
      <c r="G42" s="41">
        <v>0</v>
      </c>
      <c r="H42" s="41">
        <v>560000</v>
      </c>
      <c r="I42" s="41">
        <f t="shared" si="15"/>
        <v>0</v>
      </c>
      <c r="J42" s="41">
        <f t="shared" si="16"/>
        <v>0</v>
      </c>
      <c r="K42" s="42">
        <f t="shared" si="22"/>
        <v>560000</v>
      </c>
      <c r="L42" s="41">
        <f t="shared" si="17"/>
        <v>604799.99999999988</v>
      </c>
      <c r="M42" s="41">
        <f t="shared" si="18"/>
        <v>588000</v>
      </c>
      <c r="N42" s="41">
        <f t="shared" si="19"/>
        <v>637839.99999999988</v>
      </c>
      <c r="O42" s="41">
        <f t="shared" ref="O42" si="24">$C$78/$C$77*P42</f>
        <v>162992.12598425196</v>
      </c>
      <c r="P42" s="41">
        <v>160000</v>
      </c>
      <c r="Q42" s="41">
        <f t="shared" si="21"/>
        <v>171968.50393700786</v>
      </c>
      <c r="R42" s="42">
        <f t="shared" si="23"/>
        <v>809808.50393700774</v>
      </c>
      <c r="S42" s="16"/>
      <c r="T42" s="16"/>
      <c r="U42" s="16" t="s">
        <v>157</v>
      </c>
    </row>
    <row r="43" spans="2:21">
      <c r="B43" s="39" t="s">
        <v>73</v>
      </c>
      <c r="C43" s="39" t="s">
        <v>74</v>
      </c>
      <c r="D43" s="44" t="s">
        <v>22</v>
      </c>
      <c r="E43" s="41">
        <v>72000</v>
      </c>
      <c r="F43" s="41">
        <f t="shared" si="13"/>
        <v>73545.829892650712</v>
      </c>
      <c r="G43" s="41">
        <v>0</v>
      </c>
      <c r="H43" s="41">
        <f t="shared" ref="H43:H56" si="25">ROUND(F43/$C$68*$C$69,-2)</f>
        <v>82700</v>
      </c>
      <c r="I43" s="41">
        <f t="shared" si="15"/>
        <v>0</v>
      </c>
      <c r="J43" s="41">
        <f t="shared" si="16"/>
        <v>0</v>
      </c>
      <c r="K43" s="42">
        <f t="shared" si="22"/>
        <v>82700</v>
      </c>
      <c r="L43" s="41">
        <f t="shared" si="17"/>
        <v>462857.14285714284</v>
      </c>
      <c r="M43" s="41">
        <v>450000</v>
      </c>
      <c r="N43" s="41">
        <f t="shared" si="19"/>
        <v>488142.8571428571</v>
      </c>
      <c r="O43" s="41"/>
      <c r="P43" s="41">
        <f t="shared" ref="P43:P56" si="26">$C$77/$D$76*J43</f>
        <v>0</v>
      </c>
      <c r="Q43" s="41">
        <f t="shared" si="21"/>
        <v>0</v>
      </c>
      <c r="R43" s="42">
        <f t="shared" si="23"/>
        <v>488142.8571428571</v>
      </c>
      <c r="S43" s="16"/>
      <c r="T43" s="16"/>
      <c r="U43" s="16" t="s">
        <v>164</v>
      </c>
    </row>
    <row r="44" spans="2:21">
      <c r="B44" s="39" t="s">
        <v>75</v>
      </c>
      <c r="C44" s="39" t="s">
        <v>76</v>
      </c>
      <c r="D44" s="44"/>
      <c r="E44" s="41">
        <v>29000</v>
      </c>
      <c r="F44" s="41">
        <f t="shared" si="13"/>
        <v>29622.625928984311</v>
      </c>
      <c r="G44" s="41">
        <v>0</v>
      </c>
      <c r="H44" s="41">
        <f t="shared" si="25"/>
        <v>33300</v>
      </c>
      <c r="I44" s="41">
        <f t="shared" si="15"/>
        <v>0</v>
      </c>
      <c r="J44" s="41">
        <f t="shared" si="16"/>
        <v>0</v>
      </c>
      <c r="K44" s="42">
        <f t="shared" si="22"/>
        <v>33300</v>
      </c>
      <c r="L44" s="41">
        <f t="shared" si="17"/>
        <v>35964</v>
      </c>
      <c r="M44" s="41">
        <f t="shared" ref="M44:M56" si="27">$C$70/$D$69*H44</f>
        <v>34965</v>
      </c>
      <c r="N44" s="41">
        <f t="shared" si="19"/>
        <v>37928.699999999997</v>
      </c>
      <c r="O44" s="41"/>
      <c r="P44" s="41">
        <f t="shared" si="26"/>
        <v>0</v>
      </c>
      <c r="Q44" s="41">
        <f t="shared" si="21"/>
        <v>0</v>
      </c>
      <c r="R44" s="42">
        <f t="shared" si="23"/>
        <v>37928.699999999997</v>
      </c>
      <c r="S44" s="16"/>
      <c r="T44" s="16"/>
      <c r="U44" s="16"/>
    </row>
    <row r="45" spans="2:21">
      <c r="B45" s="39" t="s">
        <v>77</v>
      </c>
      <c r="C45" s="39" t="s">
        <v>78</v>
      </c>
      <c r="D45" s="44" t="s">
        <v>79</v>
      </c>
      <c r="E45" s="41">
        <v>97000</v>
      </c>
      <c r="F45" s="41">
        <f t="shared" si="13"/>
        <v>99082.576383154417</v>
      </c>
      <c r="G45" s="41">
        <v>0</v>
      </c>
      <c r="H45" s="41">
        <f t="shared" si="25"/>
        <v>111400</v>
      </c>
      <c r="I45" s="41">
        <f t="shared" si="15"/>
        <v>0</v>
      </c>
      <c r="J45" s="41">
        <f t="shared" si="16"/>
        <v>0</v>
      </c>
      <c r="K45" s="42">
        <f t="shared" si="22"/>
        <v>111400</v>
      </c>
      <c r="L45" s="41">
        <f t="shared" si="17"/>
        <v>120311.99999999999</v>
      </c>
      <c r="M45" s="41">
        <f t="shared" si="27"/>
        <v>116970</v>
      </c>
      <c r="N45" s="41">
        <f t="shared" si="19"/>
        <v>126884.59999999998</v>
      </c>
      <c r="O45" s="41"/>
      <c r="P45" s="41">
        <f t="shared" si="26"/>
        <v>0</v>
      </c>
      <c r="Q45" s="41">
        <f t="shared" si="21"/>
        <v>0</v>
      </c>
      <c r="R45" s="42">
        <f t="shared" si="23"/>
        <v>126884.59999999998</v>
      </c>
      <c r="S45" s="16" t="s">
        <v>157</v>
      </c>
      <c r="T45" s="16" t="s">
        <v>157</v>
      </c>
      <c r="U45" s="16" t="s">
        <v>157</v>
      </c>
    </row>
    <row r="46" spans="2:21">
      <c r="B46" s="39" t="s">
        <v>80</v>
      </c>
      <c r="C46" s="39" t="s">
        <v>81</v>
      </c>
      <c r="D46" s="44" t="s">
        <v>22</v>
      </c>
      <c r="E46" s="41">
        <v>236000</v>
      </c>
      <c r="F46" s="41">
        <f t="shared" si="13"/>
        <v>241066.88687035508</v>
      </c>
      <c r="G46" s="41">
        <v>0</v>
      </c>
      <c r="H46" s="41">
        <f t="shared" si="25"/>
        <v>271100</v>
      </c>
      <c r="I46" s="41">
        <f t="shared" si="15"/>
        <v>0</v>
      </c>
      <c r="J46" s="41">
        <f t="shared" si="16"/>
        <v>0</v>
      </c>
      <c r="K46" s="42">
        <f t="shared" si="22"/>
        <v>271100</v>
      </c>
      <c r="L46" s="41">
        <f t="shared" si="17"/>
        <v>292788</v>
      </c>
      <c r="M46" s="41">
        <f t="shared" si="27"/>
        <v>284655</v>
      </c>
      <c r="N46" s="41">
        <f t="shared" si="19"/>
        <v>308782.89999999997</v>
      </c>
      <c r="O46" s="41"/>
      <c r="P46" s="41">
        <f t="shared" si="26"/>
        <v>0</v>
      </c>
      <c r="Q46" s="41">
        <f t="shared" si="21"/>
        <v>0</v>
      </c>
      <c r="R46" s="42">
        <f t="shared" si="23"/>
        <v>308782.89999999997</v>
      </c>
      <c r="S46" s="16"/>
      <c r="T46" s="16"/>
      <c r="U46" s="16" t="s">
        <v>157</v>
      </c>
    </row>
    <row r="47" spans="2:21">
      <c r="B47" s="39" t="s">
        <v>82</v>
      </c>
      <c r="C47" s="39" t="s">
        <v>83</v>
      </c>
      <c r="D47" s="44"/>
      <c r="E47" s="41">
        <v>555000</v>
      </c>
      <c r="F47" s="41">
        <f t="shared" si="13"/>
        <v>566915.77208918252</v>
      </c>
      <c r="G47" s="41">
        <v>0</v>
      </c>
      <c r="H47" s="41">
        <f t="shared" si="25"/>
        <v>637500</v>
      </c>
      <c r="I47" s="41">
        <f t="shared" si="15"/>
        <v>0</v>
      </c>
      <c r="J47" s="41">
        <f t="shared" si="16"/>
        <v>0</v>
      </c>
      <c r="K47" s="42">
        <f t="shared" si="22"/>
        <v>637500</v>
      </c>
      <c r="L47" s="41">
        <f t="shared" si="17"/>
        <v>688499.99999999988</v>
      </c>
      <c r="M47" s="41">
        <f t="shared" si="27"/>
        <v>669375</v>
      </c>
      <c r="N47" s="41">
        <f t="shared" si="19"/>
        <v>726112.49999999988</v>
      </c>
      <c r="O47" s="41"/>
      <c r="P47" s="41">
        <f t="shared" si="26"/>
        <v>0</v>
      </c>
      <c r="Q47" s="41">
        <f t="shared" si="21"/>
        <v>0</v>
      </c>
      <c r="R47" s="42">
        <f t="shared" si="23"/>
        <v>726112.49999999988</v>
      </c>
      <c r="S47" s="16" t="s">
        <v>156</v>
      </c>
      <c r="T47" s="16" t="s">
        <v>156</v>
      </c>
      <c r="U47" s="16" t="s">
        <v>157</v>
      </c>
    </row>
    <row r="48" spans="2:21">
      <c r="B48" s="39" t="s">
        <v>84</v>
      </c>
      <c r="C48" s="39" t="s">
        <v>85</v>
      </c>
      <c r="D48" s="44"/>
      <c r="E48" s="41">
        <v>3034000</v>
      </c>
      <c r="F48" s="41">
        <f>E48/C67*C68</f>
        <v>3099139.5540875313</v>
      </c>
      <c r="G48" s="41" t="s">
        <v>86</v>
      </c>
      <c r="H48" s="41">
        <f t="shared" si="25"/>
        <v>3485000</v>
      </c>
      <c r="I48" s="41"/>
      <c r="J48" s="41">
        <f t="shared" si="16"/>
        <v>0</v>
      </c>
      <c r="K48" s="42">
        <f t="shared" si="22"/>
        <v>3485000</v>
      </c>
      <c r="L48" s="41">
        <f t="shared" si="17"/>
        <v>3763799.9999999995</v>
      </c>
      <c r="M48" s="41">
        <f t="shared" si="27"/>
        <v>3659250</v>
      </c>
      <c r="N48" s="41">
        <f t="shared" si="19"/>
        <v>3969414.9999999995</v>
      </c>
      <c r="O48" s="41"/>
      <c r="P48" s="41">
        <f t="shared" si="26"/>
        <v>0</v>
      </c>
      <c r="Q48" s="41">
        <f t="shared" si="21"/>
        <v>0</v>
      </c>
      <c r="R48" s="42">
        <f t="shared" si="23"/>
        <v>3969414.9999999995</v>
      </c>
      <c r="S48" s="16" t="s">
        <v>156</v>
      </c>
      <c r="T48" s="16" t="s">
        <v>156</v>
      </c>
      <c r="U48" s="16" t="s">
        <v>157</v>
      </c>
    </row>
    <row r="49" spans="1:21">
      <c r="B49" s="39" t="s">
        <v>87</v>
      </c>
      <c r="C49" s="39" t="s">
        <v>88</v>
      </c>
      <c r="D49" s="44" t="s">
        <v>22</v>
      </c>
      <c r="E49" s="41">
        <v>284000</v>
      </c>
      <c r="F49" s="41">
        <f t="shared" ref="F49:F56" si="28">E49/$C$67*$C$68</f>
        <v>290097.44013212225</v>
      </c>
      <c r="G49" s="41">
        <v>0</v>
      </c>
      <c r="H49" s="41">
        <f t="shared" si="25"/>
        <v>326200</v>
      </c>
      <c r="I49" s="41">
        <f t="shared" ref="I49:I56" si="29">G49/$C$74*$C$75</f>
        <v>0</v>
      </c>
      <c r="J49" s="41">
        <f t="shared" si="16"/>
        <v>0</v>
      </c>
      <c r="K49" s="42">
        <f t="shared" si="22"/>
        <v>326200</v>
      </c>
      <c r="L49" s="41">
        <f t="shared" si="17"/>
        <v>352295.99999999994</v>
      </c>
      <c r="M49" s="41">
        <f t="shared" si="27"/>
        <v>342510</v>
      </c>
      <c r="N49" s="41">
        <f t="shared" si="19"/>
        <v>371541.79999999993</v>
      </c>
      <c r="O49" s="41"/>
      <c r="P49" s="41">
        <f t="shared" si="26"/>
        <v>0</v>
      </c>
      <c r="Q49" s="41">
        <f t="shared" si="21"/>
        <v>0</v>
      </c>
      <c r="R49" s="42">
        <f t="shared" si="23"/>
        <v>371541.79999999993</v>
      </c>
      <c r="S49" s="16"/>
      <c r="T49" s="16" t="s">
        <v>156</v>
      </c>
      <c r="U49" s="16" t="s">
        <v>157</v>
      </c>
    </row>
    <row r="50" spans="1:21">
      <c r="B50" s="39" t="s">
        <v>89</v>
      </c>
      <c r="C50" s="39" t="s">
        <v>90</v>
      </c>
      <c r="D50" s="44" t="s">
        <v>91</v>
      </c>
      <c r="E50" s="41">
        <v>101000</v>
      </c>
      <c r="F50" s="41">
        <f t="shared" si="28"/>
        <v>103168.45582163503</v>
      </c>
      <c r="G50" s="41">
        <v>0</v>
      </c>
      <c r="H50" s="41">
        <f t="shared" si="25"/>
        <v>116000</v>
      </c>
      <c r="I50" s="41">
        <f t="shared" si="29"/>
        <v>0</v>
      </c>
      <c r="J50" s="41">
        <f t="shared" si="16"/>
        <v>0</v>
      </c>
      <c r="K50" s="42">
        <f t="shared" si="22"/>
        <v>116000</v>
      </c>
      <c r="L50" s="41">
        <f t="shared" si="17"/>
        <v>125279.99999999999</v>
      </c>
      <c r="M50" s="41">
        <f t="shared" si="27"/>
        <v>121800</v>
      </c>
      <c r="N50" s="41">
        <f t="shared" si="19"/>
        <v>132123.99999999997</v>
      </c>
      <c r="O50" s="41"/>
      <c r="P50" s="41">
        <f t="shared" si="26"/>
        <v>0</v>
      </c>
      <c r="Q50" s="41">
        <f t="shared" si="21"/>
        <v>0</v>
      </c>
      <c r="R50" s="42">
        <f t="shared" si="23"/>
        <v>132123.99999999997</v>
      </c>
      <c r="S50" s="16"/>
      <c r="T50" s="16"/>
      <c r="U50" s="16" t="s">
        <v>157</v>
      </c>
    </row>
    <row r="51" spans="1:21">
      <c r="B51" s="39" t="s">
        <v>92</v>
      </c>
      <c r="C51" s="39" t="s">
        <v>93</v>
      </c>
      <c r="D51" s="44" t="s">
        <v>91</v>
      </c>
      <c r="E51" s="41">
        <v>100000</v>
      </c>
      <c r="F51" s="41">
        <f t="shared" si="28"/>
        <v>102146.98596201486</v>
      </c>
      <c r="G51" s="41">
        <v>0</v>
      </c>
      <c r="H51" s="41">
        <f t="shared" si="25"/>
        <v>114900</v>
      </c>
      <c r="I51" s="41">
        <f t="shared" si="29"/>
        <v>0</v>
      </c>
      <c r="J51" s="41">
        <f t="shared" si="16"/>
        <v>0</v>
      </c>
      <c r="K51" s="42">
        <f t="shared" si="22"/>
        <v>114900</v>
      </c>
      <c r="L51" s="41">
        <f t="shared" si="17"/>
        <v>124091.99999999999</v>
      </c>
      <c r="M51" s="41">
        <f t="shared" si="27"/>
        <v>120645</v>
      </c>
      <c r="N51" s="41">
        <f t="shared" si="19"/>
        <v>130871.09999999998</v>
      </c>
      <c r="O51" s="41"/>
      <c r="P51" s="41">
        <f t="shared" si="26"/>
        <v>0</v>
      </c>
      <c r="Q51" s="41">
        <f t="shared" si="21"/>
        <v>0</v>
      </c>
      <c r="R51" s="42">
        <f t="shared" si="23"/>
        <v>130871.09999999998</v>
      </c>
      <c r="S51" s="16"/>
      <c r="T51" s="16"/>
      <c r="U51" s="16" t="s">
        <v>157</v>
      </c>
    </row>
    <row r="52" spans="1:21">
      <c r="B52" s="53" t="s">
        <v>94</v>
      </c>
      <c r="C52" s="54" t="s">
        <v>95</v>
      </c>
      <c r="D52" s="3" t="s">
        <v>96</v>
      </c>
      <c r="E52" s="41">
        <v>428000</v>
      </c>
      <c r="F52" s="41">
        <f t="shared" si="28"/>
        <v>437189.09991742362</v>
      </c>
      <c r="G52" s="41">
        <v>0</v>
      </c>
      <c r="H52" s="41">
        <f t="shared" si="25"/>
        <v>491600</v>
      </c>
      <c r="I52" s="41">
        <f t="shared" si="29"/>
        <v>0</v>
      </c>
      <c r="J52" s="41">
        <f t="shared" si="16"/>
        <v>0</v>
      </c>
      <c r="K52" s="42">
        <f t="shared" si="22"/>
        <v>491600</v>
      </c>
      <c r="L52" s="41">
        <f t="shared" si="17"/>
        <v>530928</v>
      </c>
      <c r="M52" s="41">
        <f t="shared" si="27"/>
        <v>516180</v>
      </c>
      <c r="N52" s="41">
        <f t="shared" si="19"/>
        <v>559932.4</v>
      </c>
      <c r="O52" s="41"/>
      <c r="P52" s="41">
        <f t="shared" si="26"/>
        <v>0</v>
      </c>
      <c r="Q52" s="41">
        <f t="shared" si="21"/>
        <v>0</v>
      </c>
      <c r="R52" s="42">
        <f t="shared" si="23"/>
        <v>559932.4</v>
      </c>
      <c r="S52" s="16" t="s">
        <v>157</v>
      </c>
      <c r="T52" s="16" t="s">
        <v>157</v>
      </c>
      <c r="U52" s="16" t="s">
        <v>157</v>
      </c>
    </row>
    <row r="53" spans="1:21">
      <c r="B53" s="54" t="s">
        <v>97</v>
      </c>
      <c r="C53" s="54" t="s">
        <v>95</v>
      </c>
      <c r="D53" s="3" t="s">
        <v>96</v>
      </c>
      <c r="E53" s="41">
        <v>454000</v>
      </c>
      <c r="F53" s="41">
        <f t="shared" si="28"/>
        <v>463747.31626754749</v>
      </c>
      <c r="G53" s="41">
        <v>0</v>
      </c>
      <c r="H53" s="41">
        <f t="shared" si="25"/>
        <v>521500</v>
      </c>
      <c r="I53" s="41">
        <f t="shared" si="29"/>
        <v>0</v>
      </c>
      <c r="J53" s="41">
        <f t="shared" si="16"/>
        <v>0</v>
      </c>
      <c r="K53" s="42">
        <f t="shared" si="22"/>
        <v>521500</v>
      </c>
      <c r="L53" s="41">
        <f t="shared" si="17"/>
        <v>563220</v>
      </c>
      <c r="M53" s="41">
        <f t="shared" si="27"/>
        <v>547575</v>
      </c>
      <c r="N53" s="41">
        <f t="shared" si="19"/>
        <v>593988.5</v>
      </c>
      <c r="O53" s="41"/>
      <c r="P53" s="41">
        <f t="shared" si="26"/>
        <v>0</v>
      </c>
      <c r="Q53" s="41">
        <f t="shared" si="21"/>
        <v>0</v>
      </c>
      <c r="R53" s="42">
        <f t="shared" si="23"/>
        <v>593988.5</v>
      </c>
      <c r="S53" s="16" t="s">
        <v>157</v>
      </c>
      <c r="T53" s="16" t="s">
        <v>157</v>
      </c>
      <c r="U53" s="16" t="s">
        <v>157</v>
      </c>
    </row>
    <row r="54" spans="1:21">
      <c r="B54" s="55" t="s">
        <v>98</v>
      </c>
      <c r="C54" s="55" t="s">
        <v>99</v>
      </c>
      <c r="D54" s="3" t="s">
        <v>100</v>
      </c>
      <c r="E54" s="41">
        <v>252000</v>
      </c>
      <c r="F54" s="41">
        <f t="shared" si="28"/>
        <v>257410.40462427749</v>
      </c>
      <c r="G54" s="41">
        <v>0</v>
      </c>
      <c r="H54" s="41">
        <f t="shared" si="25"/>
        <v>289500</v>
      </c>
      <c r="I54" s="41">
        <f t="shared" si="29"/>
        <v>0</v>
      </c>
      <c r="J54" s="41">
        <f t="shared" si="16"/>
        <v>0</v>
      </c>
      <c r="K54" s="42">
        <f t="shared" si="22"/>
        <v>289500</v>
      </c>
      <c r="L54" s="41">
        <f t="shared" si="17"/>
        <v>312659.99999999994</v>
      </c>
      <c r="M54" s="41">
        <f t="shared" si="27"/>
        <v>303975</v>
      </c>
      <c r="N54" s="41">
        <f t="shared" si="19"/>
        <v>329740.49999999994</v>
      </c>
      <c r="O54" s="41"/>
      <c r="P54" s="41">
        <f t="shared" si="26"/>
        <v>0</v>
      </c>
      <c r="Q54" s="41">
        <f t="shared" si="21"/>
        <v>0</v>
      </c>
      <c r="R54" s="42">
        <f t="shared" si="23"/>
        <v>329740.49999999994</v>
      </c>
      <c r="S54" s="16" t="s">
        <v>157</v>
      </c>
      <c r="T54" s="16" t="s">
        <v>157</v>
      </c>
      <c r="U54" s="16" t="s">
        <v>157</v>
      </c>
    </row>
    <row r="55" spans="1:21">
      <c r="B55" s="55" t="s">
        <v>101</v>
      </c>
      <c r="C55" s="55" t="s">
        <v>102</v>
      </c>
      <c r="D55" s="3" t="s">
        <v>103</v>
      </c>
      <c r="E55" s="41">
        <v>101000</v>
      </c>
      <c r="F55" s="41">
        <f t="shared" si="28"/>
        <v>103168.45582163503</v>
      </c>
      <c r="G55" s="41">
        <v>0</v>
      </c>
      <c r="H55" s="41">
        <f t="shared" si="25"/>
        <v>116000</v>
      </c>
      <c r="I55" s="41">
        <f t="shared" si="29"/>
        <v>0</v>
      </c>
      <c r="J55" s="41">
        <f t="shared" si="16"/>
        <v>0</v>
      </c>
      <c r="K55" s="42">
        <f t="shared" si="22"/>
        <v>116000</v>
      </c>
      <c r="L55" s="41">
        <f t="shared" si="17"/>
        <v>125279.99999999999</v>
      </c>
      <c r="M55" s="41">
        <f t="shared" si="27"/>
        <v>121800</v>
      </c>
      <c r="N55" s="41">
        <f t="shared" si="19"/>
        <v>132123.99999999997</v>
      </c>
      <c r="O55" s="41"/>
      <c r="P55" s="41">
        <f t="shared" si="26"/>
        <v>0</v>
      </c>
      <c r="Q55" s="41">
        <f t="shared" si="21"/>
        <v>0</v>
      </c>
      <c r="R55" s="42">
        <f t="shared" si="23"/>
        <v>132123.99999999997</v>
      </c>
      <c r="S55" s="16"/>
      <c r="T55" s="16"/>
      <c r="U55" s="16" t="s">
        <v>157</v>
      </c>
    </row>
    <row r="56" spans="1:21">
      <c r="B56" s="55" t="s">
        <v>104</v>
      </c>
      <c r="C56" s="55" t="s">
        <v>105</v>
      </c>
      <c r="D56" s="3" t="s">
        <v>106</v>
      </c>
      <c r="E56" s="41">
        <v>152000</v>
      </c>
      <c r="F56" s="41">
        <f t="shared" si="28"/>
        <v>155263.41866226259</v>
      </c>
      <c r="G56" s="41">
        <v>0</v>
      </c>
      <c r="H56" s="41">
        <f t="shared" si="25"/>
        <v>174600</v>
      </c>
      <c r="I56" s="41">
        <f t="shared" si="29"/>
        <v>0</v>
      </c>
      <c r="J56" s="41">
        <f t="shared" si="16"/>
        <v>0</v>
      </c>
      <c r="K56" s="42">
        <f t="shared" si="22"/>
        <v>174600</v>
      </c>
      <c r="L56" s="41">
        <f t="shared" si="17"/>
        <v>188567.99999999997</v>
      </c>
      <c r="M56" s="41">
        <f t="shared" si="27"/>
        <v>183330</v>
      </c>
      <c r="N56" s="41">
        <f t="shared" si="19"/>
        <v>198869.39999999997</v>
      </c>
      <c r="O56" s="41"/>
      <c r="P56" s="41">
        <f t="shared" si="26"/>
        <v>0</v>
      </c>
      <c r="Q56" s="41">
        <f t="shared" si="21"/>
        <v>0</v>
      </c>
      <c r="R56" s="42">
        <f t="shared" si="23"/>
        <v>198869.39999999997</v>
      </c>
      <c r="S56" s="16"/>
      <c r="T56" s="16"/>
      <c r="U56" s="16" t="s">
        <v>157</v>
      </c>
    </row>
    <row r="57" spans="1:21">
      <c r="B57" s="55" t="s">
        <v>107</v>
      </c>
      <c r="C57" s="55" t="s">
        <v>108</v>
      </c>
      <c r="D57" s="3" t="s">
        <v>109</v>
      </c>
      <c r="E57" s="41"/>
      <c r="F57" s="41"/>
      <c r="G57" s="41"/>
      <c r="H57" s="41"/>
      <c r="I57" s="41"/>
      <c r="J57" s="41"/>
      <c r="K57" s="42"/>
      <c r="L57" s="41">
        <v>500000</v>
      </c>
      <c r="M57" s="41"/>
      <c r="N57" s="41">
        <f t="shared" si="19"/>
        <v>527314.81481481483</v>
      </c>
      <c r="O57" s="41"/>
      <c r="P57" s="41"/>
      <c r="Q57" s="41">
        <f t="shared" si="21"/>
        <v>0</v>
      </c>
      <c r="R57" s="42">
        <f t="shared" si="23"/>
        <v>527314.81481481483</v>
      </c>
      <c r="S57" s="16"/>
      <c r="T57" s="16"/>
      <c r="U57" s="16" t="s">
        <v>157</v>
      </c>
    </row>
    <row r="58" spans="1:21">
      <c r="B58" s="39" t="s">
        <v>61</v>
      </c>
      <c r="C58" s="39" t="s">
        <v>110</v>
      </c>
      <c r="D58" s="3" t="s">
        <v>22</v>
      </c>
      <c r="E58" s="41">
        <v>3600000</v>
      </c>
      <c r="F58" s="41">
        <f>E58/$C$67*$C$68</f>
        <v>3677291.4946325351</v>
      </c>
      <c r="G58" s="41">
        <v>1900000</v>
      </c>
      <c r="H58" s="41">
        <f>ROUND(F58/$C$68*$C$69,-2)</f>
        <v>4135100</v>
      </c>
      <c r="I58" s="41">
        <f>G58/$C$74*$C$75</f>
        <v>1926503.9232781166</v>
      </c>
      <c r="J58" s="41">
        <f>ROUND(I58/$C$75*$C$76,-2)</f>
        <v>2014300</v>
      </c>
      <c r="K58" s="42">
        <f t="shared" si="22"/>
        <v>6149400</v>
      </c>
      <c r="L58" s="41">
        <f>$C$71/$C$70*M58</f>
        <v>4465908</v>
      </c>
      <c r="M58" s="41">
        <f>$C$70/$D$69*H58</f>
        <v>4341855</v>
      </c>
      <c r="N58" s="41">
        <f t="shared" si="19"/>
        <v>4709878.8999999994</v>
      </c>
      <c r="O58" s="41">
        <f t="shared" ref="O58" si="30">$C$78/$C$77*P58</f>
        <v>2084800.5</v>
      </c>
      <c r="P58" s="41">
        <f>$C$77/$D$76*J58</f>
        <v>2046528.8</v>
      </c>
      <c r="Q58" s="41">
        <f t="shared" si="21"/>
        <v>2199615.6</v>
      </c>
      <c r="R58" s="42">
        <f t="shared" si="23"/>
        <v>6909494.5</v>
      </c>
      <c r="S58" s="16" t="s">
        <v>156</v>
      </c>
      <c r="T58" s="16" t="s">
        <v>156</v>
      </c>
      <c r="U58" s="16" t="s">
        <v>157</v>
      </c>
    </row>
    <row r="59" spans="1:21">
      <c r="B59" s="39" t="s">
        <v>61</v>
      </c>
      <c r="C59" s="39" t="s">
        <v>111</v>
      </c>
      <c r="D59" s="3" t="s">
        <v>22</v>
      </c>
      <c r="E59" s="41">
        <v>0</v>
      </c>
      <c r="F59" s="41"/>
      <c r="G59" s="41">
        <v>0</v>
      </c>
      <c r="H59" s="41">
        <f>F59/$C$67*$C$68</f>
        <v>0</v>
      </c>
      <c r="I59" s="41">
        <f>G59/$C$74*$C$75</f>
        <v>0</v>
      </c>
      <c r="J59" s="41">
        <f>ROUND(I59/$C$75*$C$76,-2)</f>
        <v>0</v>
      </c>
      <c r="K59" s="42">
        <f t="shared" si="22"/>
        <v>0</v>
      </c>
      <c r="L59" s="41">
        <f>$C$71/$C$70*M59</f>
        <v>0</v>
      </c>
      <c r="M59" s="41">
        <f>$C$70/$D$69*H59</f>
        <v>0</v>
      </c>
      <c r="N59" s="41">
        <f t="shared" si="19"/>
        <v>0</v>
      </c>
      <c r="O59" s="41"/>
      <c r="P59" s="41">
        <f>$C$77/$D$76*J59</f>
        <v>0</v>
      </c>
      <c r="Q59" s="41">
        <f t="shared" si="21"/>
        <v>0</v>
      </c>
      <c r="R59" s="42">
        <f t="shared" ref="R59" si="31">L59+O59</f>
        <v>0</v>
      </c>
      <c r="S59" s="16" t="s">
        <v>156</v>
      </c>
      <c r="T59" s="16" t="s">
        <v>156</v>
      </c>
      <c r="U59" s="16" t="s">
        <v>157</v>
      </c>
    </row>
    <row r="60" spans="1:21">
      <c r="A60" s="66" t="s">
        <v>135</v>
      </c>
      <c r="B60" s="39" t="s">
        <v>165</v>
      </c>
      <c r="C60" s="39" t="s">
        <v>166</v>
      </c>
      <c r="D60" s="40"/>
      <c r="E60" s="41"/>
      <c r="F60" s="41"/>
      <c r="G60" s="41"/>
      <c r="H60" s="41"/>
      <c r="I60" s="41"/>
      <c r="J60" s="41"/>
      <c r="K60" s="42"/>
      <c r="L60" s="41"/>
      <c r="M60" s="41"/>
      <c r="N60" s="67">
        <v>642500</v>
      </c>
      <c r="O60" s="41"/>
      <c r="P60" s="41"/>
      <c r="Q60" s="41"/>
      <c r="R60" s="42">
        <f t="shared" ref="R60" si="32">N60+Q60</f>
        <v>642500</v>
      </c>
      <c r="S60" s="16" t="s">
        <v>157</v>
      </c>
      <c r="T60" s="16" t="s">
        <v>157</v>
      </c>
      <c r="U60" s="16" t="s">
        <v>157</v>
      </c>
    </row>
    <row r="61" spans="1:21">
      <c r="A61" s="66" t="s">
        <v>135</v>
      </c>
      <c r="B61" s="39" t="s">
        <v>167</v>
      </c>
      <c r="C61" s="39"/>
      <c r="D61" s="3"/>
      <c r="E61" s="41"/>
      <c r="F61" s="41"/>
      <c r="G61" s="41"/>
      <c r="H61" s="41"/>
      <c r="I61" s="41"/>
      <c r="J61" s="41"/>
      <c r="K61" s="42"/>
      <c r="L61" s="41"/>
      <c r="M61" s="41"/>
      <c r="N61" s="67">
        <v>694000</v>
      </c>
      <c r="O61" s="41"/>
      <c r="P61" s="41"/>
      <c r="Q61" s="41"/>
      <c r="R61" s="42">
        <f>N61+Q61</f>
        <v>694000</v>
      </c>
      <c r="S61" s="16"/>
      <c r="T61" s="16"/>
      <c r="U61" s="16"/>
    </row>
    <row r="62" spans="1:21">
      <c r="B62" s="21" t="s">
        <v>112</v>
      </c>
      <c r="C62" s="21"/>
      <c r="D62" s="22"/>
      <c r="E62" s="23">
        <f>SUM(E33:E59)</f>
        <v>27793000</v>
      </c>
      <c r="F62" s="23">
        <f>SUM(F33:F59)</f>
        <v>28389711.808422778</v>
      </c>
      <c r="G62" s="23">
        <f>G58+G38+G37+G36+G35+G34+G33</f>
        <v>6953000</v>
      </c>
      <c r="H62" s="23">
        <f t="shared" ref="H62:R62" si="33">SUM(H33:H59)</f>
        <v>32813200</v>
      </c>
      <c r="I62" s="23">
        <f t="shared" si="33"/>
        <v>7049990.4097646037</v>
      </c>
      <c r="J62" s="23">
        <f t="shared" si="33"/>
        <v>7371300</v>
      </c>
      <c r="K62" s="23">
        <f t="shared" si="33"/>
        <v>40184500</v>
      </c>
      <c r="L62" s="23">
        <f t="shared" si="33"/>
        <v>36311797.142857134</v>
      </c>
      <c r="M62" s="23">
        <f t="shared" si="33"/>
        <v>34817025</v>
      </c>
      <c r="N62" s="23">
        <f>SUM(N33:N59)</f>
        <v>38295497.171957664</v>
      </c>
      <c r="O62" s="23">
        <f t="shared" si="33"/>
        <v>6941931.6259842515</v>
      </c>
      <c r="P62" s="23">
        <f t="shared" si="33"/>
        <v>7649240.7999999998</v>
      </c>
      <c r="Q62" s="23">
        <f>SUM(Q33:Q59)</f>
        <v>7324240.9039370064</v>
      </c>
      <c r="R62" s="23">
        <f t="shared" si="33"/>
        <v>45619738.075894669</v>
      </c>
    </row>
    <row r="63" spans="1:21">
      <c r="B63" s="21"/>
      <c r="C63" s="56"/>
      <c r="D63" s="4"/>
      <c r="E63" s="7"/>
      <c r="F63" s="7"/>
      <c r="G63" s="7"/>
      <c r="H63" s="14"/>
      <c r="I63" s="14"/>
      <c r="J63" s="14"/>
      <c r="K63" s="9"/>
      <c r="L63" s="23"/>
    </row>
    <row r="64" spans="1:21">
      <c r="B64" s="10" t="s">
        <v>113</v>
      </c>
      <c r="C64" s="10"/>
      <c r="D64" s="11"/>
      <c r="E64" s="12">
        <f t="shared" ref="E64:J64" si="34">E62+E30</f>
        <v>66435695</v>
      </c>
      <c r="F64" s="12">
        <f t="shared" si="34"/>
        <v>67862060.045416996</v>
      </c>
      <c r="G64" s="12">
        <f t="shared" si="34"/>
        <v>11236000</v>
      </c>
      <c r="H64" s="12">
        <f t="shared" si="34"/>
        <v>89885400</v>
      </c>
      <c r="I64" s="12">
        <f t="shared" si="34"/>
        <v>11392735.8326068</v>
      </c>
      <c r="J64" s="15">
        <f t="shared" si="34"/>
        <v>11912100</v>
      </c>
      <c r="K64" s="13">
        <f>H64+J64</f>
        <v>101797500</v>
      </c>
      <c r="L64" s="15"/>
      <c r="M64" s="12">
        <f>M62+M30</f>
        <v>94742835</v>
      </c>
      <c r="N64" s="12">
        <f>N62+N30</f>
        <v>103300732.97195765</v>
      </c>
      <c r="O64" s="12"/>
      <c r="P64" s="12">
        <f>P62+P30</f>
        <v>12262693.6</v>
      </c>
      <c r="Q64" s="12">
        <f>Q30+Q62</f>
        <v>12711435.823937006</v>
      </c>
      <c r="R64" s="12">
        <f>R62+R30</f>
        <v>116012168.79589464</v>
      </c>
    </row>
    <row r="67" spans="2:18" hidden="1">
      <c r="B67" s="16" t="s">
        <v>114</v>
      </c>
      <c r="C67" s="16">
        <v>121.1</v>
      </c>
    </row>
    <row r="68" spans="2:18" hidden="1">
      <c r="B68" s="16" t="s">
        <v>115</v>
      </c>
      <c r="C68" s="16">
        <v>123.7</v>
      </c>
    </row>
    <row r="69" spans="2:18" s="8" customFormat="1">
      <c r="B69" s="16" t="s">
        <v>116</v>
      </c>
      <c r="C69" s="16">
        <v>139.1</v>
      </c>
      <c r="D69" s="57">
        <v>100</v>
      </c>
      <c r="M69"/>
      <c r="N69"/>
      <c r="O69"/>
      <c r="P69"/>
      <c r="Q69"/>
      <c r="R69"/>
    </row>
    <row r="70" spans="2:18" s="8" customFormat="1">
      <c r="B70" s="16" t="s">
        <v>117</v>
      </c>
      <c r="C70" s="16">
        <v>105</v>
      </c>
      <c r="D70" s="57"/>
      <c r="M70"/>
      <c r="N70"/>
      <c r="O70"/>
      <c r="P70"/>
      <c r="Q70"/>
      <c r="R70"/>
    </row>
    <row r="71" spans="2:18" s="8" customFormat="1">
      <c r="B71" s="16" t="s">
        <v>118</v>
      </c>
      <c r="C71" s="16">
        <v>108</v>
      </c>
      <c r="D71" s="57"/>
      <c r="M71"/>
      <c r="N71"/>
      <c r="O71"/>
      <c r="P71"/>
      <c r="Q71"/>
      <c r="R71"/>
    </row>
    <row r="72" spans="2:18" s="8" customFormat="1">
      <c r="B72" s="58" t="s">
        <v>119</v>
      </c>
      <c r="C72" s="58">
        <v>113.9</v>
      </c>
      <c r="D72" s="57"/>
      <c r="M72"/>
      <c r="N72"/>
      <c r="O72"/>
      <c r="P72"/>
      <c r="Q72"/>
      <c r="R72"/>
    </row>
    <row r="73" spans="2:18" s="8" customFormat="1">
      <c r="B73"/>
      <c r="C73"/>
      <c r="D73" s="57"/>
      <c r="M73"/>
      <c r="N73"/>
      <c r="O73"/>
      <c r="P73"/>
      <c r="Q73"/>
      <c r="R73"/>
    </row>
    <row r="74" spans="2:18" s="8" customFormat="1" hidden="1">
      <c r="B74" s="16" t="s">
        <v>120</v>
      </c>
      <c r="C74" s="16">
        <v>114.7</v>
      </c>
      <c r="D74" s="57"/>
      <c r="M74"/>
      <c r="N74"/>
      <c r="O74"/>
      <c r="P74"/>
      <c r="Q74"/>
      <c r="R74"/>
    </row>
    <row r="75" spans="2:18" s="8" customFormat="1" hidden="1">
      <c r="B75" s="16" t="s">
        <v>121</v>
      </c>
      <c r="C75" s="16">
        <v>116.3</v>
      </c>
      <c r="D75" s="57"/>
      <c r="M75"/>
      <c r="N75"/>
      <c r="O75"/>
      <c r="P75"/>
      <c r="Q75"/>
      <c r="R75"/>
    </row>
    <row r="76" spans="2:18" s="8" customFormat="1">
      <c r="B76" s="16" t="s">
        <v>122</v>
      </c>
      <c r="C76" s="16">
        <v>121.6</v>
      </c>
      <c r="D76" s="57">
        <v>100</v>
      </c>
      <c r="M76"/>
      <c r="N76"/>
      <c r="O76"/>
      <c r="P76"/>
      <c r="Q76"/>
      <c r="R76"/>
    </row>
    <row r="77" spans="2:18" s="8" customFormat="1">
      <c r="B77" s="16" t="s">
        <v>123</v>
      </c>
      <c r="C77" s="16">
        <v>101.6</v>
      </c>
      <c r="D77" s="5"/>
      <c r="M77"/>
      <c r="N77"/>
      <c r="O77"/>
      <c r="P77"/>
      <c r="Q77"/>
      <c r="R77"/>
    </row>
    <row r="78" spans="2:18" s="8" customFormat="1">
      <c r="B78" s="16" t="s">
        <v>123</v>
      </c>
      <c r="C78" s="16">
        <v>103.5</v>
      </c>
      <c r="D78" s="5"/>
      <c r="M78"/>
      <c r="N78"/>
      <c r="O78"/>
      <c r="P78"/>
      <c r="Q78"/>
      <c r="R78"/>
    </row>
    <row r="79" spans="2:18" s="8" customFormat="1">
      <c r="B79" s="58" t="s">
        <v>124</v>
      </c>
      <c r="C79" s="58">
        <v>109.2</v>
      </c>
      <c r="D79" s="5"/>
      <c r="M79"/>
      <c r="N79"/>
      <c r="O79"/>
      <c r="P79"/>
      <c r="Q79"/>
      <c r="R79"/>
    </row>
  </sheetData>
  <pageMargins left="0.70866141732283472" right="0.70866141732283472" top="0.74803149606299213" bottom="0.74803149606299213" header="0.31496062992125984" footer="0.31496062992125984"/>
  <pageSetup paperSize="9" scale="90" orientation="landscape" r:id="rId1"/>
  <rowBreaks count="1" manualBreakCount="1">
    <brk id="36" min="1" max="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A5CBE16F97A5A4294983DBF97AAE849" ma:contentTypeVersion="8" ma:contentTypeDescription="Create a new document." ma:contentTypeScope="" ma:versionID="2e7ed52f9d394dbfcc68b184aa3c0cd2">
  <xsd:schema xmlns:xsd="http://www.w3.org/2001/XMLSchema" xmlns:xs="http://www.w3.org/2001/XMLSchema" xmlns:p="http://schemas.microsoft.com/office/2006/metadata/properties" xmlns:ns3="39bc2dbb-a8d7-489b-9b62-8d34383894a9" targetNamespace="http://schemas.microsoft.com/office/2006/metadata/properties" ma:root="true" ma:fieldsID="3efd2de5c7f2804fd543a1e3f8c9c3f5" ns3:_="">
    <xsd:import namespace="39bc2dbb-a8d7-489b-9b62-8d34383894a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bc2dbb-a8d7-489b-9b62-8d34383894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0BD062-AF7B-4BC8-BDC1-5ED81FC98311}">
  <ds:schemaRefs>
    <ds:schemaRef ds:uri="39bc2dbb-a8d7-489b-9b62-8d34383894a9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DE82FCF7-A044-4CC8-8542-24CAD1970E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0BB259E-2CB0-4664-A43D-0E0E8CD3922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9bc2dbb-a8d7-489b-9b62-8d34383894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Spec. aanhangsel 3</vt:lpstr>
      <vt:lpstr>Mutaties</vt:lpstr>
      <vt:lpstr>Spec. aanhangsel 4</vt:lpstr>
    </vt:vector>
  </TitlesOfParts>
  <Manager/>
  <Company>Concordia de Keizer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Janssens, Niek</dc:creator>
  <cp:keywords/>
  <dc:description/>
  <cp:lastModifiedBy>Joep Naterop</cp:lastModifiedBy>
  <cp:revision/>
  <dcterms:created xsi:type="dcterms:W3CDTF">2016-08-15T13:36:22Z</dcterms:created>
  <dcterms:modified xsi:type="dcterms:W3CDTF">2022-09-09T07:23:28Z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0x010100BA5CBE16F97A5A4294983DBF97AAE849</vt:lpwstr>
  </property>
</Properties>
</file>