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:\Aanbestedingsprojecten\Schoonmaak 2022\Documenten 2022\"/>
    </mc:Choice>
  </mc:AlternateContent>
  <xr:revisionPtr revIDLastSave="0" documentId="8_{93FFD1BD-5A1B-4E92-86F6-41E1C3783734}" xr6:coauthVersionLast="47" xr6:coauthVersionMax="47" xr10:uidLastSave="{00000000-0000-0000-0000-000000000000}"/>
  <bookViews>
    <workbookView xWindow="22920" yWindow="-120" windowWidth="23280" windowHeight="12600" activeTab="1" xr2:uid="{00000000-000D-0000-FFFF-FFFF00000000}"/>
  </bookViews>
  <sheets>
    <sheet name="1-Contractblad dag" sheetId="1" r:id="rId1"/>
    <sheet name="1-Contractblad locatie" sheetId="2" r:id="rId2"/>
    <sheet name="2-Kengetal" sheetId="3" r:id="rId3"/>
    <sheet name="3-Basis ruimtestaat" sheetId="4" r:id="rId4"/>
    <sheet name="4-Premies en opslagen" sheetId="5" r:id="rId5"/>
    <sheet name="5-Opbouw uurtarieven" sheetId="6" r:id="rId6"/>
    <sheet name="6- toeslagenmatrix" sheetId="7" r:id="rId7"/>
    <sheet name="7-Machine-investeringskosten" sheetId="8" r:id="rId8"/>
    <sheet name="8-Glasbewassing" sheetId="9" r:id="rId9"/>
    <sheet name="9-Additionele kosten" sheetId="10" r:id="rId10"/>
  </sheets>
  <definedNames>
    <definedName name="_Fill" localSheetId="1">#REF!</definedName>
    <definedName name="_Fill" localSheetId="8">#REF!</definedName>
    <definedName name="_Fill" localSheetId="9">#REF!</definedName>
    <definedName name="_Fill">#REF!</definedName>
    <definedName name="_xlnm._FilterDatabase" localSheetId="2" hidden="1">'2-Kengetal'!$A$8:$M$481</definedName>
    <definedName name="_xlnm._FilterDatabase" localSheetId="3" hidden="1">'3-Basis ruimtestaat'!$A$9:$AB$337</definedName>
    <definedName name="_Key1" localSheetId="1">#REF!</definedName>
    <definedName name="_Key1" localSheetId="8">#REF!</definedName>
    <definedName name="_Key1" localSheetId="9">#REF!</definedName>
    <definedName name="_Key1">#REF!</definedName>
    <definedName name="code">'2-Kengetal'!$A$10:$A$481</definedName>
    <definedName name="gebouw">#REF!</definedName>
    <definedName name="glas">'8-Glasbewassing'!$A$14:$AD$55</definedName>
    <definedName name="han" localSheetId="1">#REF!</definedName>
    <definedName name="han" localSheetId="8">#REF!</definedName>
    <definedName name="han" localSheetId="9">#REF!</definedName>
    <definedName name="han">#REF!</definedName>
    <definedName name="Kengetal">'2-Kengetal'!$A$9:$M$481</definedName>
    <definedName name="locatie">'8-Glasbewassing'!$A$16:$A$55</definedName>
    <definedName name="toezicht">#REF!</definedName>
    <definedName name="uren_mavr">'3-Basis ruimtestaat'!$L:$L</definedName>
    <definedName name="uren_naloop">'3-Basis ruimtestaat'!$M:$M</definedName>
    <definedName name="uren_naloopzazofe">'3-Basis ruimtestaat'!$O:$O</definedName>
    <definedName name="uren_zazofe">'3-Basis ruimtestaat'!$N:$N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15" roundtripDataSignature="AMtx7mgMA64Z9KqadXjo7VUOb+LR7kir4g=="/>
    </ext>
  </extLst>
</workbook>
</file>

<file path=xl/calcChain.xml><?xml version="1.0" encoding="utf-8"?>
<calcChain xmlns="http://schemas.openxmlformats.org/spreadsheetml/2006/main">
  <c r="Z40" i="6" l="1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G90" i="2"/>
  <c r="D90" i="2"/>
  <c r="C90" i="2"/>
  <c r="T336" i="4"/>
  <c r="S336" i="4"/>
  <c r="O336" i="4" s="1"/>
  <c r="R336" i="4"/>
  <c r="N336" i="4" s="1"/>
  <c r="Q336" i="4"/>
  <c r="M336" i="4" s="1"/>
  <c r="P336" i="4"/>
  <c r="L336" i="4" s="1"/>
  <c r="K336" i="4"/>
  <c r="Z336" i="4" s="1"/>
  <c r="T335" i="4"/>
  <c r="S335" i="4"/>
  <c r="O335" i="4" s="1"/>
  <c r="R335" i="4"/>
  <c r="N335" i="4" s="1"/>
  <c r="Q335" i="4"/>
  <c r="M335" i="4" s="1"/>
  <c r="P335" i="4"/>
  <c r="L335" i="4" s="1"/>
  <c r="K335" i="4"/>
  <c r="Z335" i="4" s="1"/>
  <c r="T334" i="4"/>
  <c r="S334" i="4"/>
  <c r="O334" i="4" s="1"/>
  <c r="R334" i="4"/>
  <c r="N334" i="4" s="1"/>
  <c r="Q334" i="4"/>
  <c r="M334" i="4" s="1"/>
  <c r="P334" i="4"/>
  <c r="L334" i="4" s="1"/>
  <c r="K334" i="4"/>
  <c r="Z334" i="4" s="1"/>
  <c r="N17" i="9"/>
  <c r="N18" i="9" s="1"/>
  <c r="N19" i="9" s="1"/>
  <c r="N20" i="9" s="1"/>
  <c r="N21" i="9" s="1"/>
  <c r="N22" i="9" s="1"/>
  <c r="N23" i="9" s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N35" i="9" s="1"/>
  <c r="N36" i="9" s="1"/>
  <c r="N37" i="9" s="1"/>
  <c r="N38" i="9" s="1"/>
  <c r="N39" i="9" s="1"/>
  <c r="N40" i="9" s="1"/>
  <c r="N41" i="9" s="1"/>
  <c r="N42" i="9" s="1"/>
  <c r="N43" i="9" s="1"/>
  <c r="N44" i="9" s="1"/>
  <c r="N45" i="9" s="1"/>
  <c r="N46" i="9" s="1"/>
  <c r="N47" i="9" s="1"/>
  <c r="N48" i="9" s="1"/>
  <c r="N49" i="9" s="1"/>
  <c r="N50" i="9" s="1"/>
  <c r="N51" i="9" s="1"/>
  <c r="N52" i="9" s="1"/>
  <c r="N53" i="9" s="1"/>
  <c r="N54" i="9" s="1"/>
  <c r="N55" i="9" s="1"/>
  <c r="I17" i="9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D17" i="9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D38" i="9" s="1"/>
  <c r="D39" i="9" s="1"/>
  <c r="D40" i="9" s="1"/>
  <c r="D41" i="9" s="1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D53" i="9" s="1"/>
  <c r="D54" i="9" s="1"/>
  <c r="D55" i="9" s="1"/>
  <c r="T264" i="4"/>
  <c r="S264" i="4"/>
  <c r="O264" i="4" s="1"/>
  <c r="R264" i="4"/>
  <c r="N264" i="4" s="1"/>
  <c r="Q264" i="4"/>
  <c r="M264" i="4" s="1"/>
  <c r="K264" i="4"/>
  <c r="Z264" i="4" s="1"/>
  <c r="T55" i="4"/>
  <c r="S55" i="4"/>
  <c r="O55" i="4" s="1"/>
  <c r="R55" i="4"/>
  <c r="N55" i="4" s="1"/>
  <c r="Q55" i="4"/>
  <c r="M55" i="4" s="1"/>
  <c r="K55" i="4"/>
  <c r="Z55" i="4" s="1"/>
  <c r="T54" i="4"/>
  <c r="S54" i="4"/>
  <c r="O54" i="4" s="1"/>
  <c r="R54" i="4"/>
  <c r="N54" i="4" s="1"/>
  <c r="Q54" i="4"/>
  <c r="M54" i="4" s="1"/>
  <c r="K54" i="4"/>
  <c r="Z54" i="4" s="1"/>
  <c r="T53" i="4"/>
  <c r="S53" i="4"/>
  <c r="O53" i="4" s="1"/>
  <c r="R53" i="4"/>
  <c r="N53" i="4" s="1"/>
  <c r="Q53" i="4"/>
  <c r="M53" i="4" s="1"/>
  <c r="K53" i="4"/>
  <c r="Z53" i="4" s="1"/>
  <c r="T52" i="4"/>
  <c r="S52" i="4"/>
  <c r="O52" i="4" s="1"/>
  <c r="R52" i="4"/>
  <c r="N52" i="4" s="1"/>
  <c r="Q52" i="4"/>
  <c r="M52" i="4" s="1"/>
  <c r="K52" i="4"/>
  <c r="Z52" i="4" s="1"/>
  <c r="T156" i="4"/>
  <c r="S156" i="4"/>
  <c r="O156" i="4" s="1"/>
  <c r="R156" i="4"/>
  <c r="N156" i="4" s="1"/>
  <c r="Q156" i="4"/>
  <c r="M156" i="4" s="1"/>
  <c r="K156" i="4"/>
  <c r="Z156" i="4" s="1"/>
  <c r="T94" i="4"/>
  <c r="S94" i="4"/>
  <c r="O94" i="4" s="1"/>
  <c r="R94" i="4"/>
  <c r="N94" i="4" s="1"/>
  <c r="Q94" i="4"/>
  <c r="M94" i="4" s="1"/>
  <c r="K94" i="4"/>
  <c r="Z94" i="4" s="1"/>
  <c r="T79" i="4"/>
  <c r="S79" i="4"/>
  <c r="O79" i="4" s="1"/>
  <c r="R79" i="4"/>
  <c r="N79" i="4" s="1"/>
  <c r="Q79" i="4"/>
  <c r="M79" i="4" s="1"/>
  <c r="K79" i="4"/>
  <c r="Z79" i="4" s="1"/>
  <c r="K78" i="4"/>
  <c r="Z78" i="4" s="1"/>
  <c r="Q78" i="4"/>
  <c r="M78" i="4" s="1"/>
  <c r="R78" i="4"/>
  <c r="N78" i="4" s="1"/>
  <c r="S78" i="4"/>
  <c r="O78" i="4" s="1"/>
  <c r="T78" i="4"/>
  <c r="T72" i="4"/>
  <c r="S72" i="4"/>
  <c r="O72" i="4" s="1"/>
  <c r="R72" i="4"/>
  <c r="N72" i="4" s="1"/>
  <c r="Q72" i="4"/>
  <c r="M72" i="4" s="1"/>
  <c r="K72" i="4"/>
  <c r="Z72" i="4" s="1"/>
  <c r="T71" i="4"/>
  <c r="S71" i="4"/>
  <c r="O71" i="4" s="1"/>
  <c r="R71" i="4"/>
  <c r="N71" i="4" s="1"/>
  <c r="Q71" i="4"/>
  <c r="M71" i="4" s="1"/>
  <c r="K71" i="4"/>
  <c r="Z71" i="4" s="1"/>
  <c r="T70" i="4"/>
  <c r="S70" i="4"/>
  <c r="O70" i="4" s="1"/>
  <c r="R70" i="4"/>
  <c r="N70" i="4" s="1"/>
  <c r="Q70" i="4"/>
  <c r="M70" i="4" s="1"/>
  <c r="K70" i="4"/>
  <c r="Z70" i="4" s="1"/>
  <c r="T69" i="4"/>
  <c r="S69" i="4"/>
  <c r="O69" i="4" s="1"/>
  <c r="R69" i="4"/>
  <c r="N69" i="4" s="1"/>
  <c r="Q69" i="4"/>
  <c r="M69" i="4" s="1"/>
  <c r="K69" i="4"/>
  <c r="Z69" i="4" s="1"/>
  <c r="T68" i="4"/>
  <c r="S68" i="4"/>
  <c r="O68" i="4" s="1"/>
  <c r="R68" i="4"/>
  <c r="N68" i="4" s="1"/>
  <c r="Q68" i="4"/>
  <c r="M68" i="4" s="1"/>
  <c r="K68" i="4"/>
  <c r="Z68" i="4" s="1"/>
  <c r="T67" i="4"/>
  <c r="S67" i="4"/>
  <c r="O67" i="4" s="1"/>
  <c r="R67" i="4"/>
  <c r="N67" i="4" s="1"/>
  <c r="Q67" i="4"/>
  <c r="M67" i="4" s="1"/>
  <c r="K67" i="4"/>
  <c r="Z67" i="4" s="1"/>
  <c r="T31" i="4"/>
  <c r="S31" i="4"/>
  <c r="O31" i="4" s="1"/>
  <c r="R31" i="4"/>
  <c r="N31" i="4" s="1"/>
  <c r="Q31" i="4"/>
  <c r="M31" i="4" s="1"/>
  <c r="K31" i="4"/>
  <c r="Z31" i="4" s="1"/>
  <c r="T66" i="4"/>
  <c r="S66" i="4"/>
  <c r="O66" i="4" s="1"/>
  <c r="R66" i="4"/>
  <c r="N66" i="4" s="1"/>
  <c r="Q66" i="4"/>
  <c r="M66" i="4" s="1"/>
  <c r="K66" i="4"/>
  <c r="Z66" i="4" s="1"/>
  <c r="T65" i="4"/>
  <c r="S65" i="4"/>
  <c r="O65" i="4" s="1"/>
  <c r="R65" i="4"/>
  <c r="N65" i="4" s="1"/>
  <c r="Q65" i="4"/>
  <c r="M65" i="4" s="1"/>
  <c r="K65" i="4"/>
  <c r="Z65" i="4" s="1"/>
  <c r="T59" i="4"/>
  <c r="S59" i="4"/>
  <c r="O59" i="4" s="1"/>
  <c r="R59" i="4"/>
  <c r="N59" i="4" s="1"/>
  <c r="Q59" i="4"/>
  <c r="M59" i="4" s="1"/>
  <c r="K59" i="4"/>
  <c r="Z59" i="4" s="1"/>
  <c r="C35" i="5"/>
  <c r="C66" i="2"/>
  <c r="C67" i="1"/>
  <c r="F90" i="2" l="1"/>
  <c r="E90" i="2" s="1"/>
  <c r="AA336" i="4"/>
  <c r="AA335" i="4"/>
  <c r="AA334" i="4"/>
  <c r="E11" i="6"/>
  <c r="T265" i="4"/>
  <c r="S265" i="4"/>
  <c r="O265" i="4" s="1"/>
  <c r="R265" i="4"/>
  <c r="N265" i="4" s="1"/>
  <c r="Q265" i="4"/>
  <c r="M265" i="4" s="1"/>
  <c r="K265" i="4"/>
  <c r="Z265" i="4" s="1"/>
  <c r="T263" i="4"/>
  <c r="S263" i="4"/>
  <c r="O263" i="4" s="1"/>
  <c r="R263" i="4"/>
  <c r="N263" i="4" s="1"/>
  <c r="Q263" i="4"/>
  <c r="M263" i="4" s="1"/>
  <c r="K263" i="4"/>
  <c r="Z263" i="4" s="1"/>
  <c r="T262" i="4"/>
  <c r="S262" i="4"/>
  <c r="O262" i="4" s="1"/>
  <c r="R262" i="4"/>
  <c r="N262" i="4" s="1"/>
  <c r="Q262" i="4"/>
  <c r="M262" i="4" s="1"/>
  <c r="K262" i="4"/>
  <c r="Z262" i="4" s="1"/>
  <c r="T245" i="4"/>
  <c r="S245" i="4"/>
  <c r="O245" i="4" s="1"/>
  <c r="R245" i="4"/>
  <c r="N245" i="4" s="1"/>
  <c r="Q245" i="4"/>
  <c r="M245" i="4" s="1"/>
  <c r="K245" i="4"/>
  <c r="Z245" i="4" s="1"/>
  <c r="T261" i="4" l="1"/>
  <c r="S261" i="4"/>
  <c r="O261" i="4" s="1"/>
  <c r="R261" i="4"/>
  <c r="N261" i="4" s="1"/>
  <c r="Q261" i="4"/>
  <c r="M261" i="4" s="1"/>
  <c r="K261" i="4"/>
  <c r="Z261" i="4" s="1"/>
  <c r="T260" i="4"/>
  <c r="S260" i="4"/>
  <c r="O260" i="4" s="1"/>
  <c r="R260" i="4"/>
  <c r="N260" i="4" s="1"/>
  <c r="Q260" i="4"/>
  <c r="M260" i="4" s="1"/>
  <c r="K260" i="4"/>
  <c r="Z260" i="4" s="1"/>
  <c r="T259" i="4"/>
  <c r="S259" i="4"/>
  <c r="O259" i="4" s="1"/>
  <c r="R259" i="4"/>
  <c r="N259" i="4" s="1"/>
  <c r="Q259" i="4"/>
  <c r="M259" i="4" s="1"/>
  <c r="K259" i="4"/>
  <c r="Z259" i="4" s="1"/>
  <c r="T258" i="4"/>
  <c r="S258" i="4"/>
  <c r="O258" i="4" s="1"/>
  <c r="R258" i="4"/>
  <c r="N258" i="4" s="1"/>
  <c r="Q258" i="4"/>
  <c r="M258" i="4" s="1"/>
  <c r="K258" i="4"/>
  <c r="Z258" i="4" s="1"/>
  <c r="T257" i="4"/>
  <c r="S257" i="4"/>
  <c r="O257" i="4" s="1"/>
  <c r="R257" i="4"/>
  <c r="N257" i="4" s="1"/>
  <c r="Q257" i="4"/>
  <c r="M257" i="4" s="1"/>
  <c r="K257" i="4"/>
  <c r="Z257" i="4" s="1"/>
  <c r="T256" i="4"/>
  <c r="S256" i="4"/>
  <c r="O256" i="4" s="1"/>
  <c r="R256" i="4"/>
  <c r="N256" i="4" s="1"/>
  <c r="Q256" i="4"/>
  <c r="M256" i="4" s="1"/>
  <c r="K256" i="4"/>
  <c r="Z256" i="4" s="1"/>
  <c r="T255" i="4"/>
  <c r="S255" i="4"/>
  <c r="O255" i="4" s="1"/>
  <c r="R255" i="4"/>
  <c r="N255" i="4" s="1"/>
  <c r="Q255" i="4"/>
  <c r="M255" i="4" s="1"/>
  <c r="K255" i="4"/>
  <c r="Z255" i="4" s="1"/>
  <c r="T254" i="4"/>
  <c r="S254" i="4"/>
  <c r="O254" i="4" s="1"/>
  <c r="R254" i="4"/>
  <c r="N254" i="4" s="1"/>
  <c r="Q254" i="4"/>
  <c r="M254" i="4" s="1"/>
  <c r="K254" i="4"/>
  <c r="Z254" i="4" s="1"/>
  <c r="T253" i="4"/>
  <c r="S253" i="4"/>
  <c r="O253" i="4" s="1"/>
  <c r="R253" i="4"/>
  <c r="N253" i="4" s="1"/>
  <c r="Q253" i="4"/>
  <c r="M253" i="4" s="1"/>
  <c r="K253" i="4"/>
  <c r="Z253" i="4" s="1"/>
  <c r="T252" i="4"/>
  <c r="S252" i="4"/>
  <c r="O252" i="4" s="1"/>
  <c r="R252" i="4"/>
  <c r="N252" i="4" s="1"/>
  <c r="Q252" i="4"/>
  <c r="M252" i="4" s="1"/>
  <c r="K252" i="4"/>
  <c r="Z252" i="4" s="1"/>
  <c r="T251" i="4"/>
  <c r="S251" i="4"/>
  <c r="O251" i="4" s="1"/>
  <c r="R251" i="4"/>
  <c r="N251" i="4" s="1"/>
  <c r="Q251" i="4"/>
  <c r="M251" i="4" s="1"/>
  <c r="K251" i="4"/>
  <c r="Z251" i="4" s="1"/>
  <c r="T250" i="4"/>
  <c r="S250" i="4"/>
  <c r="O250" i="4" s="1"/>
  <c r="R250" i="4"/>
  <c r="N250" i="4" s="1"/>
  <c r="Q250" i="4"/>
  <c r="M250" i="4" s="1"/>
  <c r="K250" i="4"/>
  <c r="Z250" i="4" s="1"/>
  <c r="T249" i="4"/>
  <c r="S249" i="4"/>
  <c r="O249" i="4" s="1"/>
  <c r="R249" i="4"/>
  <c r="N249" i="4" s="1"/>
  <c r="Q249" i="4"/>
  <c r="M249" i="4" s="1"/>
  <c r="K249" i="4"/>
  <c r="Z249" i="4" s="1"/>
  <c r="T248" i="4"/>
  <c r="S248" i="4"/>
  <c r="O248" i="4" s="1"/>
  <c r="R248" i="4"/>
  <c r="N248" i="4" s="1"/>
  <c r="Q248" i="4"/>
  <c r="M248" i="4" s="1"/>
  <c r="K248" i="4"/>
  <c r="Z248" i="4" s="1"/>
  <c r="T247" i="4"/>
  <c r="S247" i="4"/>
  <c r="O247" i="4" s="1"/>
  <c r="R247" i="4"/>
  <c r="N247" i="4" s="1"/>
  <c r="Q247" i="4"/>
  <c r="M247" i="4" s="1"/>
  <c r="K247" i="4"/>
  <c r="Z247" i="4" s="1"/>
  <c r="T244" i="4"/>
  <c r="S244" i="4"/>
  <c r="O244" i="4" s="1"/>
  <c r="R244" i="4"/>
  <c r="N244" i="4" s="1"/>
  <c r="Q244" i="4"/>
  <c r="M244" i="4" s="1"/>
  <c r="K244" i="4"/>
  <c r="Z244" i="4" s="1"/>
  <c r="T243" i="4"/>
  <c r="S243" i="4"/>
  <c r="O243" i="4" s="1"/>
  <c r="R243" i="4"/>
  <c r="N243" i="4" s="1"/>
  <c r="Q243" i="4"/>
  <c r="M243" i="4" s="1"/>
  <c r="K243" i="4"/>
  <c r="Z243" i="4" s="1"/>
  <c r="T242" i="4"/>
  <c r="S242" i="4"/>
  <c r="O242" i="4" s="1"/>
  <c r="R242" i="4"/>
  <c r="N242" i="4" s="1"/>
  <c r="Q242" i="4"/>
  <c r="M242" i="4" s="1"/>
  <c r="K242" i="4"/>
  <c r="Z242" i="4" s="1"/>
  <c r="T241" i="4"/>
  <c r="S241" i="4"/>
  <c r="O241" i="4" s="1"/>
  <c r="R241" i="4"/>
  <c r="N241" i="4" s="1"/>
  <c r="Q241" i="4"/>
  <c r="M241" i="4" s="1"/>
  <c r="K241" i="4"/>
  <c r="Z241" i="4" s="1"/>
  <c r="T246" i="4"/>
  <c r="S246" i="4"/>
  <c r="O246" i="4" s="1"/>
  <c r="R246" i="4"/>
  <c r="N246" i="4" s="1"/>
  <c r="Q246" i="4"/>
  <c r="M246" i="4" s="1"/>
  <c r="K246" i="4"/>
  <c r="Z246" i="4" s="1"/>
  <c r="T240" i="4"/>
  <c r="S240" i="4"/>
  <c r="O240" i="4" s="1"/>
  <c r="R240" i="4"/>
  <c r="N240" i="4" s="1"/>
  <c r="Q240" i="4"/>
  <c r="M240" i="4" s="1"/>
  <c r="K240" i="4"/>
  <c r="Z240" i="4" s="1"/>
  <c r="T239" i="4"/>
  <c r="S239" i="4"/>
  <c r="O239" i="4" s="1"/>
  <c r="R239" i="4"/>
  <c r="N239" i="4" s="1"/>
  <c r="Q239" i="4"/>
  <c r="M239" i="4" s="1"/>
  <c r="K239" i="4"/>
  <c r="Z239" i="4" s="1"/>
  <c r="T238" i="4"/>
  <c r="S238" i="4"/>
  <c r="O238" i="4" s="1"/>
  <c r="R238" i="4"/>
  <c r="N238" i="4" s="1"/>
  <c r="Q238" i="4"/>
  <c r="M238" i="4" s="1"/>
  <c r="K238" i="4"/>
  <c r="Z238" i="4" s="1"/>
  <c r="T237" i="4"/>
  <c r="S237" i="4"/>
  <c r="O237" i="4" s="1"/>
  <c r="R237" i="4"/>
  <c r="N237" i="4" s="1"/>
  <c r="Q237" i="4"/>
  <c r="M237" i="4" s="1"/>
  <c r="K237" i="4"/>
  <c r="Z237" i="4" s="1"/>
  <c r="T236" i="4"/>
  <c r="S236" i="4"/>
  <c r="O236" i="4" s="1"/>
  <c r="R236" i="4"/>
  <c r="N236" i="4" s="1"/>
  <c r="Q236" i="4"/>
  <c r="M236" i="4" s="1"/>
  <c r="K236" i="4"/>
  <c r="Z236" i="4" s="1"/>
  <c r="T333" i="4"/>
  <c r="S333" i="4"/>
  <c r="O333" i="4" s="1"/>
  <c r="R333" i="4"/>
  <c r="N333" i="4" s="1"/>
  <c r="Q333" i="4"/>
  <c r="M333" i="4" s="1"/>
  <c r="K333" i="4"/>
  <c r="Z333" i="4" s="1"/>
  <c r="T332" i="4"/>
  <c r="S332" i="4"/>
  <c r="O332" i="4" s="1"/>
  <c r="R332" i="4"/>
  <c r="N332" i="4" s="1"/>
  <c r="Q332" i="4"/>
  <c r="M332" i="4" s="1"/>
  <c r="K332" i="4"/>
  <c r="Z332" i="4" s="1"/>
  <c r="T285" i="4"/>
  <c r="S285" i="4"/>
  <c r="O285" i="4" s="1"/>
  <c r="R285" i="4"/>
  <c r="N285" i="4" s="1"/>
  <c r="Q285" i="4"/>
  <c r="M285" i="4" s="1"/>
  <c r="K285" i="4"/>
  <c r="Z285" i="4" s="1"/>
  <c r="T284" i="4"/>
  <c r="S284" i="4"/>
  <c r="O284" i="4" s="1"/>
  <c r="R284" i="4"/>
  <c r="N284" i="4" s="1"/>
  <c r="Q284" i="4"/>
  <c r="M284" i="4" s="1"/>
  <c r="K284" i="4"/>
  <c r="Z284" i="4" s="1"/>
  <c r="T283" i="4"/>
  <c r="S283" i="4"/>
  <c r="O283" i="4" s="1"/>
  <c r="R283" i="4"/>
  <c r="N283" i="4" s="1"/>
  <c r="Q283" i="4"/>
  <c r="M283" i="4" s="1"/>
  <c r="K283" i="4"/>
  <c r="Z283" i="4" s="1"/>
  <c r="T278" i="4"/>
  <c r="S278" i="4"/>
  <c r="O278" i="4" s="1"/>
  <c r="R278" i="4"/>
  <c r="N278" i="4" s="1"/>
  <c r="Q278" i="4"/>
  <c r="M278" i="4" s="1"/>
  <c r="K278" i="4"/>
  <c r="Z278" i="4" s="1"/>
  <c r="K185" i="4"/>
  <c r="Z185" i="4" s="1"/>
  <c r="Q185" i="4"/>
  <c r="M185" i="4" s="1"/>
  <c r="R185" i="4"/>
  <c r="N185" i="4" s="1"/>
  <c r="S185" i="4"/>
  <c r="O185" i="4" s="1"/>
  <c r="T185" i="4"/>
  <c r="I30" i="3"/>
  <c r="J49" i="3"/>
  <c r="J46" i="3"/>
  <c r="J42" i="3"/>
  <c r="J44" i="3"/>
  <c r="K44" i="3" s="1"/>
  <c r="J17" i="3"/>
  <c r="J232" i="3"/>
  <c r="J233" i="3"/>
  <c r="J321" i="3"/>
  <c r="K321" i="3" s="1"/>
  <c r="J323" i="3"/>
  <c r="K323" i="3" s="1"/>
  <c r="J227" i="3"/>
  <c r="K227" i="3" s="1"/>
  <c r="J229" i="3"/>
  <c r="J195" i="3"/>
  <c r="K195" i="3" s="1"/>
  <c r="J197" i="3"/>
  <c r="K197" i="3" s="1"/>
  <c r="J148" i="3"/>
  <c r="K148" i="3" s="1"/>
  <c r="J150" i="3"/>
  <c r="J131" i="3"/>
  <c r="K131" i="3" s="1"/>
  <c r="J133" i="3"/>
  <c r="J114" i="3"/>
  <c r="K114" i="3" s="1"/>
  <c r="J116" i="3"/>
  <c r="J97" i="3"/>
  <c r="K97" i="3" s="1"/>
  <c r="J99" i="3"/>
  <c r="J80" i="3"/>
  <c r="K80" i="3" s="1"/>
  <c r="J82" i="3"/>
  <c r="J63" i="3"/>
  <c r="K63" i="3" s="1"/>
  <c r="J65" i="3"/>
  <c r="J40" i="3"/>
  <c r="K40" i="3" s="1"/>
  <c r="J47" i="3"/>
  <c r="J23" i="3"/>
  <c r="K23" i="3" s="1"/>
  <c r="J25" i="3"/>
  <c r="J322" i="3"/>
  <c r="I321" i="3"/>
  <c r="K10" i="4"/>
  <c r="Z10" i="4" s="1"/>
  <c r="K11" i="4"/>
  <c r="Z11" i="4" s="1"/>
  <c r="K12" i="4"/>
  <c r="Z12" i="4" s="1"/>
  <c r="K13" i="4"/>
  <c r="Z13" i="4" s="1"/>
  <c r="K14" i="4"/>
  <c r="Z14" i="4" s="1"/>
  <c r="K15" i="4"/>
  <c r="Z15" i="4" s="1"/>
  <c r="K16" i="4"/>
  <c r="Z16" i="4" s="1"/>
  <c r="K17" i="4"/>
  <c r="Z17" i="4" s="1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J306" i="3"/>
  <c r="K306" i="3" s="1"/>
  <c r="J291" i="3"/>
  <c r="K291" i="3" s="1"/>
  <c r="J276" i="3"/>
  <c r="K276" i="3" s="1"/>
  <c r="J261" i="3"/>
  <c r="K261" i="3" s="1"/>
  <c r="J246" i="3"/>
  <c r="K246" i="3" s="1"/>
  <c r="J228" i="3"/>
  <c r="J212" i="3"/>
  <c r="K212" i="3" s="1"/>
  <c r="J196" i="3"/>
  <c r="J180" i="3"/>
  <c r="K180" i="3" s="1"/>
  <c r="J165" i="3"/>
  <c r="K165" i="3" s="1"/>
  <c r="J149" i="3"/>
  <c r="J132" i="3"/>
  <c r="J115" i="3"/>
  <c r="J98" i="3"/>
  <c r="J81" i="3"/>
  <c r="J64" i="3"/>
  <c r="J41" i="3"/>
  <c r="J21" i="3"/>
  <c r="K21" i="3" s="1"/>
  <c r="G11" i="10"/>
  <c r="G10" i="10"/>
  <c r="G9" i="10"/>
  <c r="A9" i="10"/>
  <c r="G8" i="10"/>
  <c r="B8" i="10"/>
  <c r="A8" i="10"/>
  <c r="G7" i="10"/>
  <c r="B7" i="10"/>
  <c r="A7" i="10"/>
  <c r="G6" i="10"/>
  <c r="B6" i="10"/>
  <c r="A6" i="10"/>
  <c r="G5" i="10"/>
  <c r="B5" i="10"/>
  <c r="A5" i="10"/>
  <c r="A4" i="10"/>
  <c r="B3" i="10"/>
  <c r="A3" i="10"/>
  <c r="V57" i="9"/>
  <c r="Q57" i="9"/>
  <c r="L57" i="9"/>
  <c r="G57" i="9"/>
  <c r="B57" i="9"/>
  <c r="D87" i="2"/>
  <c r="G9" i="9"/>
  <c r="A9" i="9"/>
  <c r="G8" i="9"/>
  <c r="B8" i="9"/>
  <c r="A8" i="9"/>
  <c r="G7" i="9"/>
  <c r="B7" i="9"/>
  <c r="A7" i="9"/>
  <c r="G6" i="9"/>
  <c r="B6" i="9"/>
  <c r="A6" i="9"/>
  <c r="G5" i="9"/>
  <c r="B5" i="9"/>
  <c r="A5" i="9"/>
  <c r="G4" i="9"/>
  <c r="A4" i="9"/>
  <c r="G3" i="9"/>
  <c r="B3" i="9"/>
  <c r="A3" i="9"/>
  <c r="D98" i="8"/>
  <c r="D106" i="8"/>
  <c r="D83" i="8"/>
  <c r="D80" i="8"/>
  <c r="D78" i="8"/>
  <c r="D86" i="8"/>
  <c r="D63" i="8"/>
  <c r="D60" i="8"/>
  <c r="D58" i="8"/>
  <c r="D66" i="8" s="1"/>
  <c r="D40" i="8"/>
  <c r="D38" i="8"/>
  <c r="D45" i="8" s="1"/>
  <c r="D20" i="8"/>
  <c r="D18" i="8"/>
  <c r="D23" i="8" s="1"/>
  <c r="B8" i="8"/>
  <c r="A8" i="8"/>
  <c r="B7" i="8"/>
  <c r="A7" i="8"/>
  <c r="B6" i="8"/>
  <c r="A6" i="8"/>
  <c r="B5" i="8"/>
  <c r="A5" i="8"/>
  <c r="A4" i="8"/>
  <c r="B3" i="8"/>
  <c r="A3" i="8"/>
  <c r="I74" i="7"/>
  <c r="H74" i="7"/>
  <c r="G74" i="7"/>
  <c r="F74" i="7"/>
  <c r="E74" i="7"/>
  <c r="D74" i="7"/>
  <c r="C74" i="7"/>
  <c r="B74" i="7"/>
  <c r="A74" i="7"/>
  <c r="I73" i="7"/>
  <c r="H73" i="7"/>
  <c r="G73" i="7"/>
  <c r="F73" i="7"/>
  <c r="E73" i="7"/>
  <c r="D73" i="7"/>
  <c r="C73" i="7"/>
  <c r="B73" i="7"/>
  <c r="A73" i="7"/>
  <c r="I72" i="7"/>
  <c r="H72" i="7"/>
  <c r="G72" i="7"/>
  <c r="F72" i="7"/>
  <c r="E72" i="7"/>
  <c r="D72" i="7"/>
  <c r="C72" i="7"/>
  <c r="B72" i="7"/>
  <c r="A72" i="7"/>
  <c r="K70" i="7"/>
  <c r="A67" i="7"/>
  <c r="A66" i="7"/>
  <c r="A65" i="7"/>
  <c r="A63" i="7"/>
  <c r="K63" i="7"/>
  <c r="A60" i="7"/>
  <c r="A59" i="7"/>
  <c r="A58" i="7"/>
  <c r="A56" i="7"/>
  <c r="K56" i="7" s="1"/>
  <c r="A52" i="7"/>
  <c r="A51" i="7"/>
  <c r="A50" i="7"/>
  <c r="A48" i="7"/>
  <c r="K48" i="7" s="1"/>
  <c r="A45" i="7"/>
  <c r="A44" i="7"/>
  <c r="A43" i="7"/>
  <c r="A41" i="7"/>
  <c r="K41" i="7"/>
  <c r="A38" i="7"/>
  <c r="A37" i="7"/>
  <c r="A36" i="7"/>
  <c r="A34" i="7"/>
  <c r="K34" i="7"/>
  <c r="A30" i="7"/>
  <c r="A29" i="7"/>
  <c r="A28" i="7"/>
  <c r="A26" i="7"/>
  <c r="K26" i="7" s="1"/>
  <c r="A22" i="7"/>
  <c r="A21" i="7"/>
  <c r="A20" i="7"/>
  <c r="A18" i="7"/>
  <c r="K18" i="7"/>
  <c r="A14" i="7"/>
  <c r="A13" i="7"/>
  <c r="A12" i="7"/>
  <c r="A10" i="7"/>
  <c r="K10" i="7"/>
  <c r="B8" i="7"/>
  <c r="B7" i="7"/>
  <c r="B6" i="7"/>
  <c r="B5" i="7"/>
  <c r="B3" i="7"/>
  <c r="H42" i="6"/>
  <c r="K42" i="6" s="1"/>
  <c r="N42" i="6" s="1"/>
  <c r="Q42" i="6" s="1"/>
  <c r="T42" i="6" s="1"/>
  <c r="W42" i="6" s="1"/>
  <c r="Z42" i="6" s="1"/>
  <c r="H41" i="6"/>
  <c r="K41" i="6" s="1"/>
  <c r="N41" i="6" s="1"/>
  <c r="Q41" i="6" s="1"/>
  <c r="T41" i="6" s="1"/>
  <c r="W41" i="6" s="1"/>
  <c r="Z41" i="6" s="1"/>
  <c r="K40" i="6"/>
  <c r="N40" i="6" s="1"/>
  <c r="H40" i="6"/>
  <c r="H39" i="6"/>
  <c r="K39" i="6" s="1"/>
  <c r="N39" i="6" s="1"/>
  <c r="Q39" i="6" s="1"/>
  <c r="T39" i="6" s="1"/>
  <c r="W39" i="6" s="1"/>
  <c r="Z39" i="6" s="1"/>
  <c r="H38" i="6"/>
  <c r="K38" i="6" s="1"/>
  <c r="N38" i="6" s="1"/>
  <c r="Q38" i="6" s="1"/>
  <c r="T38" i="6" s="1"/>
  <c r="W38" i="6" s="1"/>
  <c r="Z38" i="6" s="1"/>
  <c r="H37" i="6"/>
  <c r="K37" i="6" s="1"/>
  <c r="N37" i="6" s="1"/>
  <c r="Q37" i="6" s="1"/>
  <c r="T37" i="6" s="1"/>
  <c r="W37" i="6" s="1"/>
  <c r="Z37" i="6" s="1"/>
  <c r="H36" i="6"/>
  <c r="K36" i="6" s="1"/>
  <c r="N36" i="6" s="1"/>
  <c r="Q36" i="6" s="1"/>
  <c r="T36" i="6" s="1"/>
  <c r="W36" i="6" s="1"/>
  <c r="Z36" i="6" s="1"/>
  <c r="H35" i="6"/>
  <c r="K35" i="6" s="1"/>
  <c r="N35" i="6" s="1"/>
  <c r="Q35" i="6" s="1"/>
  <c r="T35" i="6" s="1"/>
  <c r="W35" i="6" s="1"/>
  <c r="Z35" i="6" s="1"/>
  <c r="H34" i="6"/>
  <c r="K34" i="6" s="1"/>
  <c r="N34" i="6" s="1"/>
  <c r="Q34" i="6" s="1"/>
  <c r="T34" i="6" s="1"/>
  <c r="W34" i="6" s="1"/>
  <c r="Z34" i="6" s="1"/>
  <c r="H29" i="6"/>
  <c r="K29" i="6" s="1"/>
  <c r="N29" i="6" s="1"/>
  <c r="Q29" i="6" s="1"/>
  <c r="T29" i="6" s="1"/>
  <c r="W29" i="6" s="1"/>
  <c r="Z29" i="6" s="1"/>
  <c r="H28" i="6"/>
  <c r="K28" i="6" s="1"/>
  <c r="N28" i="6" s="1"/>
  <c r="Q28" i="6" s="1"/>
  <c r="T28" i="6" s="1"/>
  <c r="W28" i="6" s="1"/>
  <c r="Z28" i="6" s="1"/>
  <c r="Z15" i="6"/>
  <c r="Z18" i="6" s="1"/>
  <c r="W15" i="6"/>
  <c r="W18" i="6" s="1"/>
  <c r="T15" i="6"/>
  <c r="T18" i="6" s="1"/>
  <c r="Q15" i="6"/>
  <c r="N15" i="6"/>
  <c r="K15" i="6"/>
  <c r="K18" i="6" s="1"/>
  <c r="H15" i="6"/>
  <c r="E15" i="6"/>
  <c r="B7" i="6"/>
  <c r="B6" i="6"/>
  <c r="B5" i="6"/>
  <c r="B4" i="6"/>
  <c r="B2" i="6"/>
  <c r="B67" i="5"/>
  <c r="E56" i="5"/>
  <c r="E62" i="5" s="1"/>
  <c r="D65" i="5" s="1"/>
  <c r="C56" i="5"/>
  <c r="C62" i="5" s="1"/>
  <c r="B7" i="5"/>
  <c r="B6" i="5"/>
  <c r="B5" i="5"/>
  <c r="B4" i="5"/>
  <c r="B2" i="5"/>
  <c r="T331" i="4"/>
  <c r="S331" i="4"/>
  <c r="O331" i="4" s="1"/>
  <c r="R331" i="4"/>
  <c r="N331" i="4" s="1"/>
  <c r="Q331" i="4"/>
  <c r="M331" i="4" s="1"/>
  <c r="K331" i="4"/>
  <c r="Z331" i="4" s="1"/>
  <c r="T330" i="4"/>
  <c r="S330" i="4"/>
  <c r="O330" i="4" s="1"/>
  <c r="R330" i="4"/>
  <c r="N330" i="4" s="1"/>
  <c r="Q330" i="4"/>
  <c r="M330" i="4" s="1"/>
  <c r="K330" i="4"/>
  <c r="Z330" i="4" s="1"/>
  <c r="T329" i="4"/>
  <c r="S329" i="4"/>
  <c r="O329" i="4" s="1"/>
  <c r="R329" i="4"/>
  <c r="N329" i="4" s="1"/>
  <c r="Q329" i="4"/>
  <c r="M329" i="4" s="1"/>
  <c r="K329" i="4"/>
  <c r="Z329" i="4" s="1"/>
  <c r="T328" i="4"/>
  <c r="S328" i="4"/>
  <c r="O328" i="4" s="1"/>
  <c r="R328" i="4"/>
  <c r="N328" i="4" s="1"/>
  <c r="Q328" i="4"/>
  <c r="M328" i="4" s="1"/>
  <c r="K328" i="4"/>
  <c r="Z328" i="4" s="1"/>
  <c r="T327" i="4"/>
  <c r="S327" i="4"/>
  <c r="O327" i="4" s="1"/>
  <c r="R327" i="4"/>
  <c r="N327" i="4" s="1"/>
  <c r="Q327" i="4"/>
  <c r="M327" i="4" s="1"/>
  <c r="K327" i="4"/>
  <c r="Z327" i="4" s="1"/>
  <c r="T326" i="4"/>
  <c r="S326" i="4"/>
  <c r="O326" i="4" s="1"/>
  <c r="R326" i="4"/>
  <c r="N326" i="4" s="1"/>
  <c r="Q326" i="4"/>
  <c r="M326" i="4" s="1"/>
  <c r="K326" i="4"/>
  <c r="Z326" i="4" s="1"/>
  <c r="T325" i="4"/>
  <c r="S325" i="4"/>
  <c r="O325" i="4" s="1"/>
  <c r="R325" i="4"/>
  <c r="N325" i="4" s="1"/>
  <c r="Q325" i="4"/>
  <c r="M325" i="4" s="1"/>
  <c r="K325" i="4"/>
  <c r="Z325" i="4" s="1"/>
  <c r="T324" i="4"/>
  <c r="S324" i="4"/>
  <c r="O324" i="4" s="1"/>
  <c r="R324" i="4"/>
  <c r="N324" i="4" s="1"/>
  <c r="K324" i="4"/>
  <c r="Z324" i="4" s="1"/>
  <c r="T323" i="4"/>
  <c r="S323" i="4"/>
  <c r="O323" i="4" s="1"/>
  <c r="R323" i="4"/>
  <c r="N323" i="4" s="1"/>
  <c r="Q323" i="4"/>
  <c r="M323" i="4" s="1"/>
  <c r="K323" i="4"/>
  <c r="Z323" i="4" s="1"/>
  <c r="T322" i="4"/>
  <c r="S322" i="4"/>
  <c r="O322" i="4" s="1"/>
  <c r="R322" i="4"/>
  <c r="N322" i="4" s="1"/>
  <c r="Q322" i="4"/>
  <c r="M322" i="4" s="1"/>
  <c r="K322" i="4"/>
  <c r="Z322" i="4" s="1"/>
  <c r="T321" i="4"/>
  <c r="S321" i="4"/>
  <c r="O321" i="4" s="1"/>
  <c r="R321" i="4"/>
  <c r="N321" i="4" s="1"/>
  <c r="Q321" i="4"/>
  <c r="M321" i="4" s="1"/>
  <c r="K321" i="4"/>
  <c r="Z321" i="4" s="1"/>
  <c r="T320" i="4"/>
  <c r="S320" i="4"/>
  <c r="O320" i="4" s="1"/>
  <c r="R320" i="4"/>
  <c r="N320" i="4" s="1"/>
  <c r="K320" i="4"/>
  <c r="Z320" i="4" s="1"/>
  <c r="T319" i="4"/>
  <c r="S319" i="4"/>
  <c r="O319" i="4" s="1"/>
  <c r="R319" i="4"/>
  <c r="N319" i="4" s="1"/>
  <c r="K319" i="4"/>
  <c r="Z319" i="4" s="1"/>
  <c r="T318" i="4"/>
  <c r="S318" i="4"/>
  <c r="O318" i="4" s="1"/>
  <c r="R318" i="4"/>
  <c r="N318" i="4" s="1"/>
  <c r="K318" i="4"/>
  <c r="Z318" i="4" s="1"/>
  <c r="T317" i="4"/>
  <c r="S317" i="4"/>
  <c r="O317" i="4" s="1"/>
  <c r="R317" i="4"/>
  <c r="N317" i="4" s="1"/>
  <c r="K317" i="4"/>
  <c r="Z317" i="4" s="1"/>
  <c r="T316" i="4"/>
  <c r="S316" i="4"/>
  <c r="O316" i="4" s="1"/>
  <c r="R316" i="4"/>
  <c r="N316" i="4" s="1"/>
  <c r="K316" i="4"/>
  <c r="Z316" i="4" s="1"/>
  <c r="T315" i="4"/>
  <c r="S315" i="4"/>
  <c r="O315" i="4" s="1"/>
  <c r="R315" i="4"/>
  <c r="N315" i="4" s="1"/>
  <c r="K315" i="4"/>
  <c r="Z315" i="4" s="1"/>
  <c r="T314" i="4"/>
  <c r="S314" i="4"/>
  <c r="O314" i="4" s="1"/>
  <c r="R314" i="4"/>
  <c r="N314" i="4" s="1"/>
  <c r="K314" i="4"/>
  <c r="Z314" i="4" s="1"/>
  <c r="T313" i="4"/>
  <c r="S313" i="4"/>
  <c r="O313" i="4" s="1"/>
  <c r="R313" i="4"/>
  <c r="N313" i="4" s="1"/>
  <c r="K313" i="4"/>
  <c r="Z313" i="4" s="1"/>
  <c r="T312" i="4"/>
  <c r="S312" i="4"/>
  <c r="O312" i="4" s="1"/>
  <c r="R312" i="4"/>
  <c r="N312" i="4" s="1"/>
  <c r="K312" i="4"/>
  <c r="Z312" i="4" s="1"/>
  <c r="T311" i="4"/>
  <c r="S311" i="4"/>
  <c r="O311" i="4" s="1"/>
  <c r="R311" i="4"/>
  <c r="N311" i="4" s="1"/>
  <c r="Q311" i="4"/>
  <c r="M311" i="4" s="1"/>
  <c r="K311" i="4"/>
  <c r="Z311" i="4" s="1"/>
  <c r="T310" i="4"/>
  <c r="S310" i="4"/>
  <c r="O310" i="4" s="1"/>
  <c r="R310" i="4"/>
  <c r="N310" i="4" s="1"/>
  <c r="Q310" i="4"/>
  <c r="M310" i="4" s="1"/>
  <c r="K310" i="4"/>
  <c r="Z310" i="4" s="1"/>
  <c r="T309" i="4"/>
  <c r="S309" i="4"/>
  <c r="O309" i="4" s="1"/>
  <c r="R309" i="4"/>
  <c r="N309" i="4" s="1"/>
  <c r="Q309" i="4"/>
  <c r="M309" i="4" s="1"/>
  <c r="K309" i="4"/>
  <c r="Z309" i="4" s="1"/>
  <c r="T308" i="4"/>
  <c r="S308" i="4"/>
  <c r="O308" i="4" s="1"/>
  <c r="R308" i="4"/>
  <c r="N308" i="4" s="1"/>
  <c r="Q308" i="4"/>
  <c r="M308" i="4" s="1"/>
  <c r="K308" i="4"/>
  <c r="Z308" i="4" s="1"/>
  <c r="T307" i="4"/>
  <c r="S307" i="4"/>
  <c r="O307" i="4" s="1"/>
  <c r="R307" i="4"/>
  <c r="N307" i="4" s="1"/>
  <c r="Q307" i="4"/>
  <c r="M307" i="4" s="1"/>
  <c r="K307" i="4"/>
  <c r="Z307" i="4" s="1"/>
  <c r="T306" i="4"/>
  <c r="S306" i="4"/>
  <c r="O306" i="4" s="1"/>
  <c r="R306" i="4"/>
  <c r="N306" i="4" s="1"/>
  <c r="Q306" i="4"/>
  <c r="M306" i="4" s="1"/>
  <c r="K306" i="4"/>
  <c r="Z306" i="4" s="1"/>
  <c r="T305" i="4"/>
  <c r="S305" i="4"/>
  <c r="O305" i="4" s="1"/>
  <c r="R305" i="4"/>
  <c r="N305" i="4" s="1"/>
  <c r="Q305" i="4"/>
  <c r="M305" i="4" s="1"/>
  <c r="K305" i="4"/>
  <c r="Z305" i="4" s="1"/>
  <c r="T304" i="4"/>
  <c r="S304" i="4"/>
  <c r="O304" i="4" s="1"/>
  <c r="R304" i="4"/>
  <c r="N304" i="4" s="1"/>
  <c r="K304" i="4"/>
  <c r="Z304" i="4" s="1"/>
  <c r="T303" i="4"/>
  <c r="S303" i="4"/>
  <c r="O303" i="4" s="1"/>
  <c r="R303" i="4"/>
  <c r="N303" i="4" s="1"/>
  <c r="K303" i="4"/>
  <c r="Z303" i="4" s="1"/>
  <c r="T302" i="4"/>
  <c r="S302" i="4"/>
  <c r="O302" i="4" s="1"/>
  <c r="R302" i="4"/>
  <c r="N302" i="4" s="1"/>
  <c r="K302" i="4"/>
  <c r="Z302" i="4" s="1"/>
  <c r="T301" i="4"/>
  <c r="S301" i="4"/>
  <c r="O301" i="4" s="1"/>
  <c r="R301" i="4"/>
  <c r="N301" i="4" s="1"/>
  <c r="K301" i="4"/>
  <c r="Z301" i="4" s="1"/>
  <c r="T300" i="4"/>
  <c r="S300" i="4"/>
  <c r="O300" i="4" s="1"/>
  <c r="R300" i="4"/>
  <c r="N300" i="4" s="1"/>
  <c r="K300" i="4"/>
  <c r="Z300" i="4" s="1"/>
  <c r="T299" i="4"/>
  <c r="S299" i="4"/>
  <c r="O299" i="4" s="1"/>
  <c r="R299" i="4"/>
  <c r="N299" i="4" s="1"/>
  <c r="K299" i="4"/>
  <c r="Z299" i="4" s="1"/>
  <c r="T298" i="4"/>
  <c r="S298" i="4"/>
  <c r="O298" i="4" s="1"/>
  <c r="R298" i="4"/>
  <c r="N298" i="4" s="1"/>
  <c r="Q298" i="4"/>
  <c r="M298" i="4" s="1"/>
  <c r="K298" i="4"/>
  <c r="Z298" i="4" s="1"/>
  <c r="T297" i="4"/>
  <c r="S297" i="4"/>
  <c r="O297" i="4" s="1"/>
  <c r="R297" i="4"/>
  <c r="N297" i="4" s="1"/>
  <c r="Q297" i="4"/>
  <c r="M297" i="4" s="1"/>
  <c r="K297" i="4"/>
  <c r="Z297" i="4" s="1"/>
  <c r="T296" i="4"/>
  <c r="S296" i="4"/>
  <c r="O296" i="4" s="1"/>
  <c r="R296" i="4"/>
  <c r="N296" i="4" s="1"/>
  <c r="Q296" i="4"/>
  <c r="M296" i="4" s="1"/>
  <c r="K296" i="4"/>
  <c r="Z296" i="4" s="1"/>
  <c r="T295" i="4"/>
  <c r="S295" i="4"/>
  <c r="O295" i="4" s="1"/>
  <c r="R295" i="4"/>
  <c r="N295" i="4" s="1"/>
  <c r="Q295" i="4"/>
  <c r="M295" i="4" s="1"/>
  <c r="K295" i="4"/>
  <c r="Z295" i="4" s="1"/>
  <c r="T294" i="4"/>
  <c r="S294" i="4"/>
  <c r="O294" i="4" s="1"/>
  <c r="R294" i="4"/>
  <c r="N294" i="4" s="1"/>
  <c r="Q294" i="4"/>
  <c r="M294" i="4" s="1"/>
  <c r="K294" i="4"/>
  <c r="Z294" i="4" s="1"/>
  <c r="T293" i="4"/>
  <c r="S293" i="4"/>
  <c r="O293" i="4" s="1"/>
  <c r="R293" i="4"/>
  <c r="N293" i="4" s="1"/>
  <c r="Q293" i="4"/>
  <c r="M293" i="4" s="1"/>
  <c r="K293" i="4"/>
  <c r="Z293" i="4" s="1"/>
  <c r="T292" i="4"/>
  <c r="S292" i="4"/>
  <c r="O292" i="4" s="1"/>
  <c r="R292" i="4"/>
  <c r="N292" i="4" s="1"/>
  <c r="Q292" i="4"/>
  <c r="M292" i="4" s="1"/>
  <c r="K292" i="4"/>
  <c r="Z292" i="4" s="1"/>
  <c r="T291" i="4"/>
  <c r="S291" i="4"/>
  <c r="O291" i="4" s="1"/>
  <c r="R291" i="4"/>
  <c r="N291" i="4" s="1"/>
  <c r="Q291" i="4"/>
  <c r="M291" i="4" s="1"/>
  <c r="K291" i="4"/>
  <c r="Z291" i="4" s="1"/>
  <c r="T290" i="4"/>
  <c r="S290" i="4"/>
  <c r="O290" i="4" s="1"/>
  <c r="R290" i="4"/>
  <c r="N290" i="4" s="1"/>
  <c r="Q290" i="4"/>
  <c r="M290" i="4" s="1"/>
  <c r="K290" i="4"/>
  <c r="Z290" i="4" s="1"/>
  <c r="T289" i="4"/>
  <c r="S289" i="4"/>
  <c r="O289" i="4" s="1"/>
  <c r="R289" i="4"/>
  <c r="N289" i="4" s="1"/>
  <c r="Q289" i="4"/>
  <c r="M289" i="4" s="1"/>
  <c r="K289" i="4"/>
  <c r="Z289" i="4" s="1"/>
  <c r="T288" i="4"/>
  <c r="S288" i="4"/>
  <c r="O288" i="4" s="1"/>
  <c r="R288" i="4"/>
  <c r="N288" i="4" s="1"/>
  <c r="Q288" i="4"/>
  <c r="M288" i="4" s="1"/>
  <c r="K288" i="4"/>
  <c r="Z288" i="4" s="1"/>
  <c r="T287" i="4"/>
  <c r="S287" i="4"/>
  <c r="O287" i="4" s="1"/>
  <c r="R287" i="4"/>
  <c r="N287" i="4" s="1"/>
  <c r="Q287" i="4"/>
  <c r="M287" i="4" s="1"/>
  <c r="K287" i="4"/>
  <c r="Z287" i="4" s="1"/>
  <c r="T286" i="4"/>
  <c r="S286" i="4"/>
  <c r="O286" i="4" s="1"/>
  <c r="R286" i="4"/>
  <c r="N286" i="4" s="1"/>
  <c r="Q286" i="4"/>
  <c r="M286" i="4" s="1"/>
  <c r="K286" i="4"/>
  <c r="Z286" i="4" s="1"/>
  <c r="T282" i="4"/>
  <c r="S282" i="4"/>
  <c r="O282" i="4" s="1"/>
  <c r="R282" i="4"/>
  <c r="N282" i="4" s="1"/>
  <c r="Q282" i="4"/>
  <c r="M282" i="4" s="1"/>
  <c r="K282" i="4"/>
  <c r="Z282" i="4" s="1"/>
  <c r="T281" i="4"/>
  <c r="S281" i="4"/>
  <c r="O281" i="4" s="1"/>
  <c r="R281" i="4"/>
  <c r="N281" i="4" s="1"/>
  <c r="Q281" i="4"/>
  <c r="M281" i="4" s="1"/>
  <c r="K281" i="4"/>
  <c r="Z281" i="4" s="1"/>
  <c r="T280" i="4"/>
  <c r="S280" i="4"/>
  <c r="O280" i="4" s="1"/>
  <c r="R280" i="4"/>
  <c r="N280" i="4" s="1"/>
  <c r="Q280" i="4"/>
  <c r="M280" i="4" s="1"/>
  <c r="K280" i="4"/>
  <c r="Z280" i="4" s="1"/>
  <c r="T279" i="4"/>
  <c r="S279" i="4"/>
  <c r="O279" i="4" s="1"/>
  <c r="R279" i="4"/>
  <c r="N279" i="4" s="1"/>
  <c r="Q279" i="4"/>
  <c r="M279" i="4" s="1"/>
  <c r="K279" i="4"/>
  <c r="Z279" i="4" s="1"/>
  <c r="T277" i="4"/>
  <c r="S277" i="4"/>
  <c r="O277" i="4" s="1"/>
  <c r="R277" i="4"/>
  <c r="N277" i="4" s="1"/>
  <c r="Q277" i="4"/>
  <c r="M277" i="4" s="1"/>
  <c r="K277" i="4"/>
  <c r="Z277" i="4" s="1"/>
  <c r="T276" i="4"/>
  <c r="S276" i="4"/>
  <c r="O276" i="4" s="1"/>
  <c r="R276" i="4"/>
  <c r="N276" i="4" s="1"/>
  <c r="Q276" i="4"/>
  <c r="M276" i="4" s="1"/>
  <c r="K276" i="4"/>
  <c r="Z276" i="4" s="1"/>
  <c r="T275" i="4"/>
  <c r="S275" i="4"/>
  <c r="O275" i="4" s="1"/>
  <c r="R275" i="4"/>
  <c r="N275" i="4" s="1"/>
  <c r="Q275" i="4"/>
  <c r="M275" i="4" s="1"/>
  <c r="K275" i="4"/>
  <c r="Z275" i="4" s="1"/>
  <c r="T274" i="4"/>
  <c r="S274" i="4"/>
  <c r="O274" i="4" s="1"/>
  <c r="R274" i="4"/>
  <c r="N274" i="4" s="1"/>
  <c r="Q274" i="4"/>
  <c r="M274" i="4" s="1"/>
  <c r="K274" i="4"/>
  <c r="Z274" i="4" s="1"/>
  <c r="T273" i="4"/>
  <c r="S273" i="4"/>
  <c r="O273" i="4" s="1"/>
  <c r="R273" i="4"/>
  <c r="N273" i="4" s="1"/>
  <c r="Q273" i="4"/>
  <c r="M273" i="4" s="1"/>
  <c r="K273" i="4"/>
  <c r="Z273" i="4" s="1"/>
  <c r="T272" i="4"/>
  <c r="S272" i="4"/>
  <c r="O272" i="4" s="1"/>
  <c r="R272" i="4"/>
  <c r="N272" i="4" s="1"/>
  <c r="Q272" i="4"/>
  <c r="M272" i="4" s="1"/>
  <c r="K272" i="4"/>
  <c r="Z272" i="4" s="1"/>
  <c r="T271" i="4"/>
  <c r="S271" i="4"/>
  <c r="O271" i="4" s="1"/>
  <c r="R271" i="4"/>
  <c r="N271" i="4" s="1"/>
  <c r="Q271" i="4"/>
  <c r="M271" i="4" s="1"/>
  <c r="K271" i="4"/>
  <c r="Z271" i="4" s="1"/>
  <c r="T270" i="4"/>
  <c r="S270" i="4"/>
  <c r="O270" i="4" s="1"/>
  <c r="R270" i="4"/>
  <c r="N270" i="4" s="1"/>
  <c r="Q270" i="4"/>
  <c r="M270" i="4" s="1"/>
  <c r="K270" i="4"/>
  <c r="Z270" i="4" s="1"/>
  <c r="T269" i="4"/>
  <c r="S269" i="4"/>
  <c r="O269" i="4" s="1"/>
  <c r="R269" i="4"/>
  <c r="N269" i="4" s="1"/>
  <c r="Q269" i="4"/>
  <c r="M269" i="4" s="1"/>
  <c r="K269" i="4"/>
  <c r="Z269" i="4" s="1"/>
  <c r="T268" i="4"/>
  <c r="S268" i="4"/>
  <c r="O268" i="4" s="1"/>
  <c r="R268" i="4"/>
  <c r="N268" i="4" s="1"/>
  <c r="Q268" i="4"/>
  <c r="M268" i="4" s="1"/>
  <c r="K268" i="4"/>
  <c r="Z268" i="4" s="1"/>
  <c r="T267" i="4"/>
  <c r="S267" i="4"/>
  <c r="O267" i="4" s="1"/>
  <c r="R267" i="4"/>
  <c r="N267" i="4" s="1"/>
  <c r="Q267" i="4"/>
  <c r="M267" i="4" s="1"/>
  <c r="K267" i="4"/>
  <c r="Z267" i="4" s="1"/>
  <c r="T266" i="4"/>
  <c r="S266" i="4"/>
  <c r="O266" i="4" s="1"/>
  <c r="R266" i="4"/>
  <c r="N266" i="4" s="1"/>
  <c r="Q266" i="4"/>
  <c r="M266" i="4" s="1"/>
  <c r="K266" i="4"/>
  <c r="Z266" i="4" s="1"/>
  <c r="T235" i="4"/>
  <c r="S235" i="4"/>
  <c r="O235" i="4" s="1"/>
  <c r="R235" i="4"/>
  <c r="N235" i="4" s="1"/>
  <c r="Q235" i="4"/>
  <c r="M235" i="4" s="1"/>
  <c r="K235" i="4"/>
  <c r="Z235" i="4" s="1"/>
  <c r="T234" i="4"/>
  <c r="S234" i="4"/>
  <c r="O234" i="4" s="1"/>
  <c r="R234" i="4"/>
  <c r="N234" i="4" s="1"/>
  <c r="Q234" i="4"/>
  <c r="M234" i="4" s="1"/>
  <c r="K234" i="4"/>
  <c r="Z234" i="4" s="1"/>
  <c r="T233" i="4"/>
  <c r="S233" i="4"/>
  <c r="O233" i="4" s="1"/>
  <c r="R233" i="4"/>
  <c r="N233" i="4" s="1"/>
  <c r="Q233" i="4"/>
  <c r="M233" i="4" s="1"/>
  <c r="K233" i="4"/>
  <c r="Z233" i="4" s="1"/>
  <c r="T232" i="4"/>
  <c r="S232" i="4"/>
  <c r="O232" i="4" s="1"/>
  <c r="R232" i="4"/>
  <c r="N232" i="4" s="1"/>
  <c r="Q232" i="4"/>
  <c r="M232" i="4" s="1"/>
  <c r="K232" i="4"/>
  <c r="Z232" i="4" s="1"/>
  <c r="T231" i="4"/>
  <c r="S231" i="4"/>
  <c r="O231" i="4" s="1"/>
  <c r="R231" i="4"/>
  <c r="N231" i="4" s="1"/>
  <c r="Q231" i="4"/>
  <c r="M231" i="4" s="1"/>
  <c r="K231" i="4"/>
  <c r="Z231" i="4" s="1"/>
  <c r="T230" i="4"/>
  <c r="S230" i="4"/>
  <c r="O230" i="4" s="1"/>
  <c r="R230" i="4"/>
  <c r="N230" i="4" s="1"/>
  <c r="Q230" i="4"/>
  <c r="M230" i="4" s="1"/>
  <c r="K230" i="4"/>
  <c r="Z230" i="4" s="1"/>
  <c r="T229" i="4"/>
  <c r="S229" i="4"/>
  <c r="O229" i="4" s="1"/>
  <c r="R229" i="4"/>
  <c r="N229" i="4" s="1"/>
  <c r="Q229" i="4"/>
  <c r="M229" i="4" s="1"/>
  <c r="K229" i="4"/>
  <c r="Z229" i="4" s="1"/>
  <c r="T228" i="4"/>
  <c r="S228" i="4"/>
  <c r="O228" i="4" s="1"/>
  <c r="R228" i="4"/>
  <c r="N228" i="4" s="1"/>
  <c r="Q228" i="4"/>
  <c r="M228" i="4" s="1"/>
  <c r="K228" i="4"/>
  <c r="Z228" i="4" s="1"/>
  <c r="T227" i="4"/>
  <c r="S227" i="4"/>
  <c r="O227" i="4" s="1"/>
  <c r="R227" i="4"/>
  <c r="N227" i="4" s="1"/>
  <c r="Q227" i="4"/>
  <c r="M227" i="4" s="1"/>
  <c r="K227" i="4"/>
  <c r="Z227" i="4" s="1"/>
  <c r="T226" i="4"/>
  <c r="S226" i="4"/>
  <c r="O226" i="4" s="1"/>
  <c r="R226" i="4"/>
  <c r="N226" i="4" s="1"/>
  <c r="Q226" i="4"/>
  <c r="M226" i="4" s="1"/>
  <c r="K226" i="4"/>
  <c r="Z226" i="4" s="1"/>
  <c r="T225" i="4"/>
  <c r="S225" i="4"/>
  <c r="O225" i="4" s="1"/>
  <c r="R225" i="4"/>
  <c r="N225" i="4" s="1"/>
  <c r="Q225" i="4"/>
  <c r="M225" i="4" s="1"/>
  <c r="K225" i="4"/>
  <c r="Z225" i="4" s="1"/>
  <c r="T224" i="4"/>
  <c r="S224" i="4"/>
  <c r="O224" i="4" s="1"/>
  <c r="R224" i="4"/>
  <c r="N224" i="4" s="1"/>
  <c r="K224" i="4"/>
  <c r="Z224" i="4" s="1"/>
  <c r="T223" i="4"/>
  <c r="S223" i="4"/>
  <c r="O223" i="4" s="1"/>
  <c r="R223" i="4"/>
  <c r="N223" i="4" s="1"/>
  <c r="K223" i="4"/>
  <c r="Z223" i="4" s="1"/>
  <c r="T222" i="4"/>
  <c r="S222" i="4"/>
  <c r="O222" i="4" s="1"/>
  <c r="R222" i="4"/>
  <c r="N222" i="4" s="1"/>
  <c r="Q222" i="4"/>
  <c r="M222" i="4" s="1"/>
  <c r="K222" i="4"/>
  <c r="Z222" i="4" s="1"/>
  <c r="T221" i="4"/>
  <c r="S221" i="4"/>
  <c r="O221" i="4" s="1"/>
  <c r="R221" i="4"/>
  <c r="N221" i="4" s="1"/>
  <c r="Q221" i="4"/>
  <c r="M221" i="4" s="1"/>
  <c r="K221" i="4"/>
  <c r="Z221" i="4" s="1"/>
  <c r="T220" i="4"/>
  <c r="S220" i="4"/>
  <c r="O220" i="4" s="1"/>
  <c r="R220" i="4"/>
  <c r="N220" i="4" s="1"/>
  <c r="Q220" i="4"/>
  <c r="M220" i="4" s="1"/>
  <c r="K220" i="4"/>
  <c r="Z220" i="4" s="1"/>
  <c r="T219" i="4"/>
  <c r="S219" i="4"/>
  <c r="O219" i="4" s="1"/>
  <c r="R219" i="4"/>
  <c r="N219" i="4" s="1"/>
  <c r="Q219" i="4"/>
  <c r="M219" i="4" s="1"/>
  <c r="K219" i="4"/>
  <c r="Z219" i="4" s="1"/>
  <c r="T218" i="4"/>
  <c r="S218" i="4"/>
  <c r="O218" i="4" s="1"/>
  <c r="R218" i="4"/>
  <c r="N218" i="4" s="1"/>
  <c r="Q218" i="4"/>
  <c r="M218" i="4" s="1"/>
  <c r="K218" i="4"/>
  <c r="Z218" i="4" s="1"/>
  <c r="T217" i="4"/>
  <c r="S217" i="4"/>
  <c r="O217" i="4" s="1"/>
  <c r="R217" i="4"/>
  <c r="N217" i="4" s="1"/>
  <c r="Q217" i="4"/>
  <c r="M217" i="4" s="1"/>
  <c r="K217" i="4"/>
  <c r="Z217" i="4" s="1"/>
  <c r="T216" i="4"/>
  <c r="S216" i="4"/>
  <c r="O216" i="4" s="1"/>
  <c r="R216" i="4"/>
  <c r="N216" i="4" s="1"/>
  <c r="K216" i="4"/>
  <c r="Z216" i="4" s="1"/>
  <c r="T215" i="4"/>
  <c r="S215" i="4"/>
  <c r="O215" i="4" s="1"/>
  <c r="R215" i="4"/>
  <c r="N215" i="4" s="1"/>
  <c r="Q215" i="4"/>
  <c r="M215" i="4" s="1"/>
  <c r="K215" i="4"/>
  <c r="Z215" i="4" s="1"/>
  <c r="T214" i="4"/>
  <c r="S214" i="4"/>
  <c r="O214" i="4" s="1"/>
  <c r="R214" i="4"/>
  <c r="N214" i="4" s="1"/>
  <c r="Q214" i="4"/>
  <c r="M214" i="4" s="1"/>
  <c r="K214" i="4"/>
  <c r="Z214" i="4" s="1"/>
  <c r="T213" i="4"/>
  <c r="S213" i="4"/>
  <c r="O213" i="4" s="1"/>
  <c r="R213" i="4"/>
  <c r="N213" i="4" s="1"/>
  <c r="Q213" i="4"/>
  <c r="M213" i="4" s="1"/>
  <c r="K213" i="4"/>
  <c r="Z213" i="4" s="1"/>
  <c r="T212" i="4"/>
  <c r="S212" i="4"/>
  <c r="O212" i="4" s="1"/>
  <c r="R212" i="4"/>
  <c r="N212" i="4" s="1"/>
  <c r="Q212" i="4"/>
  <c r="M212" i="4" s="1"/>
  <c r="K212" i="4"/>
  <c r="Z212" i="4" s="1"/>
  <c r="T211" i="4"/>
  <c r="S211" i="4"/>
  <c r="O211" i="4" s="1"/>
  <c r="R211" i="4"/>
  <c r="N211" i="4" s="1"/>
  <c r="Q211" i="4"/>
  <c r="M211" i="4" s="1"/>
  <c r="K211" i="4"/>
  <c r="Z211" i="4" s="1"/>
  <c r="T210" i="4"/>
  <c r="S210" i="4"/>
  <c r="O210" i="4" s="1"/>
  <c r="R210" i="4"/>
  <c r="N210" i="4" s="1"/>
  <c r="Q210" i="4"/>
  <c r="M210" i="4" s="1"/>
  <c r="K210" i="4"/>
  <c r="Z210" i="4" s="1"/>
  <c r="T209" i="4"/>
  <c r="S209" i="4"/>
  <c r="O209" i="4" s="1"/>
  <c r="R209" i="4"/>
  <c r="N209" i="4" s="1"/>
  <c r="Q209" i="4"/>
  <c r="M209" i="4" s="1"/>
  <c r="K209" i="4"/>
  <c r="Z209" i="4" s="1"/>
  <c r="T208" i="4"/>
  <c r="S208" i="4"/>
  <c r="O208" i="4" s="1"/>
  <c r="R208" i="4"/>
  <c r="N208" i="4" s="1"/>
  <c r="Q208" i="4"/>
  <c r="M208" i="4" s="1"/>
  <c r="K208" i="4"/>
  <c r="Z208" i="4" s="1"/>
  <c r="T207" i="4"/>
  <c r="S207" i="4"/>
  <c r="O207" i="4" s="1"/>
  <c r="R207" i="4"/>
  <c r="N207" i="4" s="1"/>
  <c r="Q207" i="4"/>
  <c r="M207" i="4" s="1"/>
  <c r="K207" i="4"/>
  <c r="Z207" i="4" s="1"/>
  <c r="T206" i="4"/>
  <c r="S206" i="4"/>
  <c r="O206" i="4" s="1"/>
  <c r="R206" i="4"/>
  <c r="N206" i="4" s="1"/>
  <c r="Q206" i="4"/>
  <c r="M206" i="4" s="1"/>
  <c r="K206" i="4"/>
  <c r="Z206" i="4" s="1"/>
  <c r="T205" i="4"/>
  <c r="S205" i="4"/>
  <c r="O205" i="4" s="1"/>
  <c r="R205" i="4"/>
  <c r="N205" i="4" s="1"/>
  <c r="Q205" i="4"/>
  <c r="M205" i="4" s="1"/>
  <c r="K205" i="4"/>
  <c r="Z205" i="4" s="1"/>
  <c r="T204" i="4"/>
  <c r="S204" i="4"/>
  <c r="O204" i="4" s="1"/>
  <c r="R204" i="4"/>
  <c r="N204" i="4" s="1"/>
  <c r="Q204" i="4"/>
  <c r="M204" i="4" s="1"/>
  <c r="K204" i="4"/>
  <c r="Z204" i="4" s="1"/>
  <c r="T203" i="4"/>
  <c r="S203" i="4"/>
  <c r="O203" i="4" s="1"/>
  <c r="R203" i="4"/>
  <c r="N203" i="4" s="1"/>
  <c r="Q203" i="4"/>
  <c r="M203" i="4" s="1"/>
  <c r="K203" i="4"/>
  <c r="Z203" i="4" s="1"/>
  <c r="T202" i="4"/>
  <c r="S202" i="4"/>
  <c r="O202" i="4" s="1"/>
  <c r="R202" i="4"/>
  <c r="N202" i="4" s="1"/>
  <c r="Q202" i="4"/>
  <c r="M202" i="4" s="1"/>
  <c r="K202" i="4"/>
  <c r="Z202" i="4" s="1"/>
  <c r="T201" i="4"/>
  <c r="S201" i="4"/>
  <c r="O201" i="4" s="1"/>
  <c r="R201" i="4"/>
  <c r="N201" i="4" s="1"/>
  <c r="Q201" i="4"/>
  <c r="M201" i="4" s="1"/>
  <c r="K201" i="4"/>
  <c r="Z201" i="4" s="1"/>
  <c r="T200" i="4"/>
  <c r="S200" i="4"/>
  <c r="O200" i="4" s="1"/>
  <c r="R200" i="4"/>
  <c r="N200" i="4" s="1"/>
  <c r="Q200" i="4"/>
  <c r="M200" i="4" s="1"/>
  <c r="K200" i="4"/>
  <c r="Z200" i="4" s="1"/>
  <c r="T199" i="4"/>
  <c r="S199" i="4"/>
  <c r="O199" i="4" s="1"/>
  <c r="R199" i="4"/>
  <c r="N199" i="4" s="1"/>
  <c r="Q199" i="4"/>
  <c r="M199" i="4" s="1"/>
  <c r="K199" i="4"/>
  <c r="Z199" i="4" s="1"/>
  <c r="T198" i="4"/>
  <c r="S198" i="4"/>
  <c r="O198" i="4" s="1"/>
  <c r="R198" i="4"/>
  <c r="N198" i="4" s="1"/>
  <c r="Q198" i="4"/>
  <c r="M198" i="4" s="1"/>
  <c r="K198" i="4"/>
  <c r="Z198" i="4" s="1"/>
  <c r="T197" i="4"/>
  <c r="S197" i="4"/>
  <c r="O197" i="4" s="1"/>
  <c r="R197" i="4"/>
  <c r="N197" i="4" s="1"/>
  <c r="Q197" i="4"/>
  <c r="M197" i="4" s="1"/>
  <c r="K197" i="4"/>
  <c r="Z197" i="4" s="1"/>
  <c r="T196" i="4"/>
  <c r="S196" i="4"/>
  <c r="O196" i="4" s="1"/>
  <c r="R196" i="4"/>
  <c r="N196" i="4" s="1"/>
  <c r="Q196" i="4"/>
  <c r="M196" i="4" s="1"/>
  <c r="K196" i="4"/>
  <c r="Z196" i="4" s="1"/>
  <c r="T195" i="4"/>
  <c r="S195" i="4"/>
  <c r="O195" i="4" s="1"/>
  <c r="R195" i="4"/>
  <c r="N195" i="4" s="1"/>
  <c r="Q195" i="4"/>
  <c r="M195" i="4" s="1"/>
  <c r="K195" i="4"/>
  <c r="Z195" i="4" s="1"/>
  <c r="T194" i="4"/>
  <c r="S194" i="4"/>
  <c r="O194" i="4" s="1"/>
  <c r="R194" i="4"/>
  <c r="N194" i="4" s="1"/>
  <c r="Q194" i="4"/>
  <c r="M194" i="4" s="1"/>
  <c r="K194" i="4"/>
  <c r="Z194" i="4" s="1"/>
  <c r="T193" i="4"/>
  <c r="S193" i="4"/>
  <c r="O193" i="4" s="1"/>
  <c r="R193" i="4"/>
  <c r="N193" i="4" s="1"/>
  <c r="Q193" i="4"/>
  <c r="M193" i="4" s="1"/>
  <c r="K193" i="4"/>
  <c r="Z193" i="4" s="1"/>
  <c r="T192" i="4"/>
  <c r="S192" i="4"/>
  <c r="O192" i="4" s="1"/>
  <c r="R192" i="4"/>
  <c r="N192" i="4" s="1"/>
  <c r="K192" i="4"/>
  <c r="Z192" i="4" s="1"/>
  <c r="T191" i="4"/>
  <c r="S191" i="4"/>
  <c r="O191" i="4" s="1"/>
  <c r="R191" i="4"/>
  <c r="N191" i="4" s="1"/>
  <c r="K191" i="4"/>
  <c r="Z191" i="4" s="1"/>
  <c r="T190" i="4"/>
  <c r="S190" i="4"/>
  <c r="O190" i="4" s="1"/>
  <c r="R190" i="4"/>
  <c r="N190" i="4" s="1"/>
  <c r="Q190" i="4"/>
  <c r="M190" i="4" s="1"/>
  <c r="K190" i="4"/>
  <c r="Z190" i="4" s="1"/>
  <c r="T189" i="4"/>
  <c r="S189" i="4"/>
  <c r="O189" i="4" s="1"/>
  <c r="R189" i="4"/>
  <c r="N189" i="4" s="1"/>
  <c r="Q189" i="4"/>
  <c r="M189" i="4" s="1"/>
  <c r="K189" i="4"/>
  <c r="Z189" i="4" s="1"/>
  <c r="T188" i="4"/>
  <c r="S188" i="4"/>
  <c r="O188" i="4" s="1"/>
  <c r="R188" i="4"/>
  <c r="N188" i="4" s="1"/>
  <c r="Q188" i="4"/>
  <c r="M188" i="4" s="1"/>
  <c r="K188" i="4"/>
  <c r="Z188" i="4" s="1"/>
  <c r="T187" i="4"/>
  <c r="S187" i="4"/>
  <c r="O187" i="4" s="1"/>
  <c r="R187" i="4"/>
  <c r="N187" i="4" s="1"/>
  <c r="Q187" i="4"/>
  <c r="M187" i="4" s="1"/>
  <c r="K187" i="4"/>
  <c r="Z187" i="4" s="1"/>
  <c r="T186" i="4"/>
  <c r="S186" i="4"/>
  <c r="O186" i="4" s="1"/>
  <c r="R186" i="4"/>
  <c r="N186" i="4" s="1"/>
  <c r="Q186" i="4"/>
  <c r="M186" i="4" s="1"/>
  <c r="K186" i="4"/>
  <c r="Z186" i="4" s="1"/>
  <c r="T184" i="4"/>
  <c r="S184" i="4"/>
  <c r="O184" i="4" s="1"/>
  <c r="R184" i="4"/>
  <c r="N184" i="4" s="1"/>
  <c r="Q184" i="4"/>
  <c r="M184" i="4" s="1"/>
  <c r="K184" i="4"/>
  <c r="Z184" i="4" s="1"/>
  <c r="T183" i="4"/>
  <c r="S183" i="4"/>
  <c r="O183" i="4" s="1"/>
  <c r="R183" i="4"/>
  <c r="N183" i="4" s="1"/>
  <c r="Q183" i="4"/>
  <c r="M183" i="4" s="1"/>
  <c r="K183" i="4"/>
  <c r="Z183" i="4" s="1"/>
  <c r="T182" i="4"/>
  <c r="S182" i="4"/>
  <c r="O182" i="4" s="1"/>
  <c r="R182" i="4"/>
  <c r="N182" i="4" s="1"/>
  <c r="Q182" i="4"/>
  <c r="M182" i="4" s="1"/>
  <c r="K182" i="4"/>
  <c r="Z182" i="4" s="1"/>
  <c r="T181" i="4"/>
  <c r="S181" i="4"/>
  <c r="O181" i="4" s="1"/>
  <c r="R181" i="4"/>
  <c r="N181" i="4" s="1"/>
  <c r="Q181" i="4"/>
  <c r="M181" i="4" s="1"/>
  <c r="K181" i="4"/>
  <c r="Z181" i="4" s="1"/>
  <c r="T180" i="4"/>
  <c r="S180" i="4"/>
  <c r="O180" i="4" s="1"/>
  <c r="R180" i="4"/>
  <c r="N180" i="4" s="1"/>
  <c r="Q180" i="4"/>
  <c r="M180" i="4" s="1"/>
  <c r="K180" i="4"/>
  <c r="Z180" i="4" s="1"/>
  <c r="T179" i="4"/>
  <c r="S179" i="4"/>
  <c r="O179" i="4" s="1"/>
  <c r="R179" i="4"/>
  <c r="N179" i="4" s="1"/>
  <c r="K179" i="4"/>
  <c r="Z179" i="4" s="1"/>
  <c r="T178" i="4"/>
  <c r="S178" i="4"/>
  <c r="O178" i="4" s="1"/>
  <c r="R178" i="4"/>
  <c r="N178" i="4" s="1"/>
  <c r="K178" i="4"/>
  <c r="Z178" i="4" s="1"/>
  <c r="T177" i="4"/>
  <c r="S177" i="4"/>
  <c r="O177" i="4" s="1"/>
  <c r="R177" i="4"/>
  <c r="N177" i="4" s="1"/>
  <c r="K177" i="4"/>
  <c r="Z177" i="4" s="1"/>
  <c r="T176" i="4"/>
  <c r="S176" i="4"/>
  <c r="O176" i="4" s="1"/>
  <c r="R176" i="4"/>
  <c r="N176" i="4" s="1"/>
  <c r="Q176" i="4"/>
  <c r="M176" i="4" s="1"/>
  <c r="K176" i="4"/>
  <c r="Z176" i="4" s="1"/>
  <c r="T175" i="4"/>
  <c r="S175" i="4"/>
  <c r="O175" i="4" s="1"/>
  <c r="R175" i="4"/>
  <c r="N175" i="4" s="1"/>
  <c r="Q175" i="4"/>
  <c r="M175" i="4" s="1"/>
  <c r="K175" i="4"/>
  <c r="Z175" i="4" s="1"/>
  <c r="T174" i="4"/>
  <c r="S174" i="4"/>
  <c r="O174" i="4" s="1"/>
  <c r="R174" i="4"/>
  <c r="N174" i="4" s="1"/>
  <c r="Q174" i="4"/>
  <c r="M174" i="4" s="1"/>
  <c r="K174" i="4"/>
  <c r="Z174" i="4" s="1"/>
  <c r="T173" i="4"/>
  <c r="S173" i="4"/>
  <c r="O173" i="4" s="1"/>
  <c r="R173" i="4"/>
  <c r="N173" i="4" s="1"/>
  <c r="Q173" i="4"/>
  <c r="M173" i="4" s="1"/>
  <c r="K173" i="4"/>
  <c r="Z173" i="4" s="1"/>
  <c r="T172" i="4"/>
  <c r="S172" i="4"/>
  <c r="O172" i="4" s="1"/>
  <c r="R172" i="4"/>
  <c r="N172" i="4" s="1"/>
  <c r="Q172" i="4"/>
  <c r="M172" i="4" s="1"/>
  <c r="K172" i="4"/>
  <c r="Z172" i="4" s="1"/>
  <c r="T171" i="4"/>
  <c r="S171" i="4"/>
  <c r="O171" i="4" s="1"/>
  <c r="R171" i="4"/>
  <c r="N171" i="4" s="1"/>
  <c r="Q171" i="4"/>
  <c r="M171" i="4" s="1"/>
  <c r="K171" i="4"/>
  <c r="Z171" i="4" s="1"/>
  <c r="T170" i="4"/>
  <c r="S170" i="4"/>
  <c r="O170" i="4" s="1"/>
  <c r="R170" i="4"/>
  <c r="N170" i="4" s="1"/>
  <c r="Q170" i="4"/>
  <c r="M170" i="4" s="1"/>
  <c r="K170" i="4"/>
  <c r="Z170" i="4" s="1"/>
  <c r="T169" i="4"/>
  <c r="S169" i="4"/>
  <c r="O169" i="4" s="1"/>
  <c r="R169" i="4"/>
  <c r="N169" i="4" s="1"/>
  <c r="Q169" i="4"/>
  <c r="M169" i="4" s="1"/>
  <c r="K169" i="4"/>
  <c r="Z169" i="4" s="1"/>
  <c r="T168" i="4"/>
  <c r="S168" i="4"/>
  <c r="O168" i="4" s="1"/>
  <c r="R168" i="4"/>
  <c r="N168" i="4" s="1"/>
  <c r="Q168" i="4"/>
  <c r="M168" i="4" s="1"/>
  <c r="K168" i="4"/>
  <c r="Z168" i="4" s="1"/>
  <c r="T167" i="4"/>
  <c r="S167" i="4"/>
  <c r="O167" i="4" s="1"/>
  <c r="R167" i="4"/>
  <c r="N167" i="4" s="1"/>
  <c r="K167" i="4"/>
  <c r="Z167" i="4" s="1"/>
  <c r="T166" i="4"/>
  <c r="S166" i="4"/>
  <c r="O166" i="4" s="1"/>
  <c r="R166" i="4"/>
  <c r="N166" i="4" s="1"/>
  <c r="K166" i="4"/>
  <c r="Z166" i="4" s="1"/>
  <c r="T165" i="4"/>
  <c r="S165" i="4"/>
  <c r="O165" i="4" s="1"/>
  <c r="R165" i="4"/>
  <c r="N165" i="4" s="1"/>
  <c r="Q165" i="4"/>
  <c r="M165" i="4" s="1"/>
  <c r="K165" i="4"/>
  <c r="Z165" i="4" s="1"/>
  <c r="T164" i="4"/>
  <c r="S164" i="4"/>
  <c r="O164" i="4" s="1"/>
  <c r="R164" i="4"/>
  <c r="N164" i="4" s="1"/>
  <c r="Q164" i="4"/>
  <c r="M164" i="4" s="1"/>
  <c r="K164" i="4"/>
  <c r="Z164" i="4" s="1"/>
  <c r="T163" i="4"/>
  <c r="S163" i="4"/>
  <c r="O163" i="4" s="1"/>
  <c r="R163" i="4"/>
  <c r="N163" i="4" s="1"/>
  <c r="Q163" i="4"/>
  <c r="M163" i="4" s="1"/>
  <c r="K163" i="4"/>
  <c r="Z163" i="4" s="1"/>
  <c r="T162" i="4"/>
  <c r="S162" i="4"/>
  <c r="O162" i="4" s="1"/>
  <c r="R162" i="4"/>
  <c r="N162" i="4" s="1"/>
  <c r="Q162" i="4"/>
  <c r="M162" i="4" s="1"/>
  <c r="K162" i="4"/>
  <c r="Z162" i="4" s="1"/>
  <c r="T161" i="4"/>
  <c r="S161" i="4"/>
  <c r="O161" i="4" s="1"/>
  <c r="R161" i="4"/>
  <c r="N161" i="4" s="1"/>
  <c r="Q161" i="4"/>
  <c r="M161" i="4" s="1"/>
  <c r="K161" i="4"/>
  <c r="Z161" i="4" s="1"/>
  <c r="T160" i="4"/>
  <c r="S160" i="4"/>
  <c r="O160" i="4" s="1"/>
  <c r="R160" i="4"/>
  <c r="N160" i="4" s="1"/>
  <c r="Q160" i="4"/>
  <c r="M160" i="4" s="1"/>
  <c r="K160" i="4"/>
  <c r="Z160" i="4" s="1"/>
  <c r="T159" i="4"/>
  <c r="S159" i="4"/>
  <c r="O159" i="4" s="1"/>
  <c r="R159" i="4"/>
  <c r="N159" i="4" s="1"/>
  <c r="Q159" i="4"/>
  <c r="M159" i="4" s="1"/>
  <c r="K159" i="4"/>
  <c r="Z159" i="4" s="1"/>
  <c r="T158" i="4"/>
  <c r="S158" i="4"/>
  <c r="O158" i="4" s="1"/>
  <c r="R158" i="4"/>
  <c r="N158" i="4" s="1"/>
  <c r="Q158" i="4"/>
  <c r="M158" i="4" s="1"/>
  <c r="K158" i="4"/>
  <c r="Z158" i="4" s="1"/>
  <c r="T157" i="4"/>
  <c r="S157" i="4"/>
  <c r="O157" i="4" s="1"/>
  <c r="R157" i="4"/>
  <c r="N157" i="4" s="1"/>
  <c r="Q157" i="4"/>
  <c r="M157" i="4" s="1"/>
  <c r="K157" i="4"/>
  <c r="Z157" i="4" s="1"/>
  <c r="T155" i="4"/>
  <c r="S155" i="4"/>
  <c r="O155" i="4" s="1"/>
  <c r="R155" i="4"/>
  <c r="N155" i="4" s="1"/>
  <c r="K155" i="4"/>
  <c r="Z155" i="4" s="1"/>
  <c r="T154" i="4"/>
  <c r="S154" i="4"/>
  <c r="O154" i="4" s="1"/>
  <c r="R154" i="4"/>
  <c r="N154" i="4" s="1"/>
  <c r="K154" i="4"/>
  <c r="Z154" i="4" s="1"/>
  <c r="T153" i="4"/>
  <c r="S153" i="4"/>
  <c r="O153" i="4" s="1"/>
  <c r="R153" i="4"/>
  <c r="N153" i="4" s="1"/>
  <c r="Q153" i="4"/>
  <c r="M153" i="4" s="1"/>
  <c r="K153" i="4"/>
  <c r="Z153" i="4" s="1"/>
  <c r="T152" i="4"/>
  <c r="S152" i="4"/>
  <c r="O152" i="4" s="1"/>
  <c r="R152" i="4"/>
  <c r="N152" i="4" s="1"/>
  <c r="K152" i="4"/>
  <c r="Z152" i="4" s="1"/>
  <c r="T151" i="4"/>
  <c r="S151" i="4"/>
  <c r="O151" i="4" s="1"/>
  <c r="R151" i="4"/>
  <c r="N151" i="4" s="1"/>
  <c r="K151" i="4"/>
  <c r="Z151" i="4" s="1"/>
  <c r="T150" i="4"/>
  <c r="S150" i="4"/>
  <c r="O150" i="4" s="1"/>
  <c r="R150" i="4"/>
  <c r="N150" i="4" s="1"/>
  <c r="K150" i="4"/>
  <c r="Z150" i="4" s="1"/>
  <c r="T149" i="4"/>
  <c r="S149" i="4"/>
  <c r="O149" i="4" s="1"/>
  <c r="R149" i="4"/>
  <c r="N149" i="4" s="1"/>
  <c r="K149" i="4"/>
  <c r="Z149" i="4" s="1"/>
  <c r="T148" i="4"/>
  <c r="S148" i="4"/>
  <c r="O148" i="4" s="1"/>
  <c r="R148" i="4"/>
  <c r="N148" i="4" s="1"/>
  <c r="Q148" i="4"/>
  <c r="M148" i="4" s="1"/>
  <c r="K148" i="4"/>
  <c r="Z148" i="4" s="1"/>
  <c r="T147" i="4"/>
  <c r="S147" i="4"/>
  <c r="O147" i="4" s="1"/>
  <c r="R147" i="4"/>
  <c r="N147" i="4" s="1"/>
  <c r="Q147" i="4"/>
  <c r="M147" i="4" s="1"/>
  <c r="K147" i="4"/>
  <c r="Z147" i="4" s="1"/>
  <c r="T146" i="4"/>
  <c r="S146" i="4"/>
  <c r="O146" i="4" s="1"/>
  <c r="R146" i="4"/>
  <c r="N146" i="4" s="1"/>
  <c r="Q146" i="4"/>
  <c r="M146" i="4" s="1"/>
  <c r="K146" i="4"/>
  <c r="Z146" i="4" s="1"/>
  <c r="T145" i="4"/>
  <c r="S145" i="4"/>
  <c r="O145" i="4" s="1"/>
  <c r="R145" i="4"/>
  <c r="N145" i="4" s="1"/>
  <c r="Q145" i="4"/>
  <c r="M145" i="4" s="1"/>
  <c r="K145" i="4"/>
  <c r="Z145" i="4" s="1"/>
  <c r="T144" i="4"/>
  <c r="S144" i="4"/>
  <c r="O144" i="4" s="1"/>
  <c r="R144" i="4"/>
  <c r="N144" i="4" s="1"/>
  <c r="Q144" i="4"/>
  <c r="M144" i="4" s="1"/>
  <c r="K144" i="4"/>
  <c r="Z144" i="4" s="1"/>
  <c r="T143" i="4"/>
  <c r="S143" i="4"/>
  <c r="O143" i="4" s="1"/>
  <c r="R143" i="4"/>
  <c r="N143" i="4" s="1"/>
  <c r="Q143" i="4"/>
  <c r="M143" i="4" s="1"/>
  <c r="K143" i="4"/>
  <c r="Z143" i="4" s="1"/>
  <c r="T142" i="4"/>
  <c r="S142" i="4"/>
  <c r="O142" i="4" s="1"/>
  <c r="R142" i="4"/>
  <c r="N142" i="4" s="1"/>
  <c r="Q142" i="4"/>
  <c r="M142" i="4" s="1"/>
  <c r="K142" i="4"/>
  <c r="Z142" i="4" s="1"/>
  <c r="T141" i="4"/>
  <c r="S141" i="4"/>
  <c r="O141" i="4" s="1"/>
  <c r="R141" i="4"/>
  <c r="N141" i="4" s="1"/>
  <c r="Q141" i="4"/>
  <c r="M141" i="4" s="1"/>
  <c r="K141" i="4"/>
  <c r="Z141" i="4" s="1"/>
  <c r="T140" i="4"/>
  <c r="S140" i="4"/>
  <c r="O140" i="4" s="1"/>
  <c r="R140" i="4"/>
  <c r="N140" i="4" s="1"/>
  <c r="Q140" i="4"/>
  <c r="M140" i="4" s="1"/>
  <c r="K140" i="4"/>
  <c r="Z140" i="4" s="1"/>
  <c r="T139" i="4"/>
  <c r="S139" i="4"/>
  <c r="O139" i="4" s="1"/>
  <c r="R139" i="4"/>
  <c r="N139" i="4" s="1"/>
  <c r="Q139" i="4"/>
  <c r="M139" i="4" s="1"/>
  <c r="K139" i="4"/>
  <c r="Z139" i="4" s="1"/>
  <c r="T138" i="4"/>
  <c r="S138" i="4"/>
  <c r="O138" i="4" s="1"/>
  <c r="R138" i="4"/>
  <c r="N138" i="4" s="1"/>
  <c r="Q138" i="4"/>
  <c r="M138" i="4" s="1"/>
  <c r="K138" i="4"/>
  <c r="Z138" i="4" s="1"/>
  <c r="T137" i="4"/>
  <c r="S137" i="4"/>
  <c r="O137" i="4" s="1"/>
  <c r="R137" i="4"/>
  <c r="N137" i="4" s="1"/>
  <c r="Q137" i="4"/>
  <c r="M137" i="4" s="1"/>
  <c r="K137" i="4"/>
  <c r="Z137" i="4" s="1"/>
  <c r="T136" i="4"/>
  <c r="S136" i="4"/>
  <c r="O136" i="4" s="1"/>
  <c r="R136" i="4"/>
  <c r="N136" i="4" s="1"/>
  <c r="Q136" i="4"/>
  <c r="M136" i="4" s="1"/>
  <c r="K136" i="4"/>
  <c r="Z136" i="4" s="1"/>
  <c r="T135" i="4"/>
  <c r="S135" i="4"/>
  <c r="O135" i="4" s="1"/>
  <c r="R135" i="4"/>
  <c r="N135" i="4" s="1"/>
  <c r="Q135" i="4"/>
  <c r="M135" i="4" s="1"/>
  <c r="K135" i="4"/>
  <c r="Z135" i="4" s="1"/>
  <c r="T134" i="4"/>
  <c r="S134" i="4"/>
  <c r="O134" i="4" s="1"/>
  <c r="R134" i="4"/>
  <c r="N134" i="4" s="1"/>
  <c r="Q134" i="4"/>
  <c r="M134" i="4" s="1"/>
  <c r="K134" i="4"/>
  <c r="Z134" i="4" s="1"/>
  <c r="T133" i="4"/>
  <c r="S133" i="4"/>
  <c r="O133" i="4" s="1"/>
  <c r="R133" i="4"/>
  <c r="N133" i="4" s="1"/>
  <c r="Q133" i="4"/>
  <c r="M133" i="4" s="1"/>
  <c r="K133" i="4"/>
  <c r="Z133" i="4" s="1"/>
  <c r="T132" i="4"/>
  <c r="S132" i="4"/>
  <c r="O132" i="4" s="1"/>
  <c r="R132" i="4"/>
  <c r="N132" i="4" s="1"/>
  <c r="Q132" i="4"/>
  <c r="M132" i="4" s="1"/>
  <c r="K132" i="4"/>
  <c r="Z132" i="4" s="1"/>
  <c r="T131" i="4"/>
  <c r="S131" i="4"/>
  <c r="O131" i="4" s="1"/>
  <c r="R131" i="4"/>
  <c r="N131" i="4" s="1"/>
  <c r="Q131" i="4"/>
  <c r="M131" i="4" s="1"/>
  <c r="K131" i="4"/>
  <c r="Z131" i="4" s="1"/>
  <c r="T130" i="4"/>
  <c r="S130" i="4"/>
  <c r="O130" i="4" s="1"/>
  <c r="R130" i="4"/>
  <c r="N130" i="4" s="1"/>
  <c r="Q130" i="4"/>
  <c r="M130" i="4" s="1"/>
  <c r="K130" i="4"/>
  <c r="Z130" i="4" s="1"/>
  <c r="T129" i="4"/>
  <c r="S129" i="4"/>
  <c r="O129" i="4" s="1"/>
  <c r="R129" i="4"/>
  <c r="N129" i="4" s="1"/>
  <c r="Q129" i="4"/>
  <c r="M129" i="4" s="1"/>
  <c r="K129" i="4"/>
  <c r="Z129" i="4" s="1"/>
  <c r="T128" i="4"/>
  <c r="S128" i="4"/>
  <c r="O128" i="4" s="1"/>
  <c r="R128" i="4"/>
  <c r="N128" i="4" s="1"/>
  <c r="Q128" i="4"/>
  <c r="M128" i="4" s="1"/>
  <c r="K128" i="4"/>
  <c r="Z128" i="4" s="1"/>
  <c r="T127" i="4"/>
  <c r="S127" i="4"/>
  <c r="O127" i="4" s="1"/>
  <c r="R127" i="4"/>
  <c r="N127" i="4" s="1"/>
  <c r="Q127" i="4"/>
  <c r="M127" i="4" s="1"/>
  <c r="K127" i="4"/>
  <c r="Z127" i="4" s="1"/>
  <c r="T126" i="4"/>
  <c r="S126" i="4"/>
  <c r="O126" i="4" s="1"/>
  <c r="R126" i="4"/>
  <c r="N126" i="4" s="1"/>
  <c r="Q126" i="4"/>
  <c r="M126" i="4" s="1"/>
  <c r="K126" i="4"/>
  <c r="Z126" i="4" s="1"/>
  <c r="T125" i="4"/>
  <c r="S125" i="4"/>
  <c r="O125" i="4" s="1"/>
  <c r="R125" i="4"/>
  <c r="N125" i="4" s="1"/>
  <c r="Q125" i="4"/>
  <c r="M125" i="4" s="1"/>
  <c r="K125" i="4"/>
  <c r="Z125" i="4" s="1"/>
  <c r="T124" i="4"/>
  <c r="S124" i="4"/>
  <c r="O124" i="4" s="1"/>
  <c r="R124" i="4"/>
  <c r="N124" i="4" s="1"/>
  <c r="Q124" i="4"/>
  <c r="M124" i="4" s="1"/>
  <c r="K124" i="4"/>
  <c r="Z124" i="4" s="1"/>
  <c r="T123" i="4"/>
  <c r="S123" i="4"/>
  <c r="O123" i="4" s="1"/>
  <c r="R123" i="4"/>
  <c r="N123" i="4" s="1"/>
  <c r="Q123" i="4"/>
  <c r="M123" i="4" s="1"/>
  <c r="K123" i="4"/>
  <c r="Z123" i="4" s="1"/>
  <c r="T122" i="4"/>
  <c r="S122" i="4"/>
  <c r="O122" i="4" s="1"/>
  <c r="R122" i="4"/>
  <c r="N122" i="4" s="1"/>
  <c r="Q122" i="4"/>
  <c r="M122" i="4" s="1"/>
  <c r="K122" i="4"/>
  <c r="Z122" i="4" s="1"/>
  <c r="T121" i="4"/>
  <c r="S121" i="4"/>
  <c r="O121" i="4" s="1"/>
  <c r="R121" i="4"/>
  <c r="N121" i="4" s="1"/>
  <c r="Q121" i="4"/>
  <c r="M121" i="4" s="1"/>
  <c r="K121" i="4"/>
  <c r="Z121" i="4" s="1"/>
  <c r="T120" i="4"/>
  <c r="S120" i="4"/>
  <c r="O120" i="4" s="1"/>
  <c r="R120" i="4"/>
  <c r="N120" i="4" s="1"/>
  <c r="Q120" i="4"/>
  <c r="M120" i="4" s="1"/>
  <c r="K120" i="4"/>
  <c r="Z120" i="4" s="1"/>
  <c r="T119" i="4"/>
  <c r="S119" i="4"/>
  <c r="O119" i="4" s="1"/>
  <c r="R119" i="4"/>
  <c r="N119" i="4" s="1"/>
  <c r="Q119" i="4"/>
  <c r="M119" i="4" s="1"/>
  <c r="K119" i="4"/>
  <c r="Z119" i="4" s="1"/>
  <c r="T118" i="4"/>
  <c r="S118" i="4"/>
  <c r="O118" i="4" s="1"/>
  <c r="R118" i="4"/>
  <c r="N118" i="4" s="1"/>
  <c r="Q118" i="4"/>
  <c r="M118" i="4" s="1"/>
  <c r="K118" i="4"/>
  <c r="Z118" i="4" s="1"/>
  <c r="T117" i="4"/>
  <c r="S117" i="4"/>
  <c r="O117" i="4" s="1"/>
  <c r="R117" i="4"/>
  <c r="N117" i="4" s="1"/>
  <c r="Q117" i="4"/>
  <c r="M117" i="4" s="1"/>
  <c r="K117" i="4"/>
  <c r="Z117" i="4" s="1"/>
  <c r="T116" i="4"/>
  <c r="S116" i="4"/>
  <c r="O116" i="4" s="1"/>
  <c r="R116" i="4"/>
  <c r="N116" i="4" s="1"/>
  <c r="Q116" i="4"/>
  <c r="M116" i="4" s="1"/>
  <c r="K116" i="4"/>
  <c r="Z116" i="4" s="1"/>
  <c r="T115" i="4"/>
  <c r="S115" i="4"/>
  <c r="O115" i="4" s="1"/>
  <c r="R115" i="4"/>
  <c r="N115" i="4" s="1"/>
  <c r="Q115" i="4"/>
  <c r="M115" i="4" s="1"/>
  <c r="K115" i="4"/>
  <c r="Z115" i="4" s="1"/>
  <c r="T114" i="4"/>
  <c r="S114" i="4"/>
  <c r="O114" i="4" s="1"/>
  <c r="R114" i="4"/>
  <c r="N114" i="4" s="1"/>
  <c r="Q114" i="4"/>
  <c r="M114" i="4" s="1"/>
  <c r="K114" i="4"/>
  <c r="Z114" i="4" s="1"/>
  <c r="T113" i="4"/>
  <c r="S113" i="4"/>
  <c r="O113" i="4" s="1"/>
  <c r="R113" i="4"/>
  <c r="N113" i="4" s="1"/>
  <c r="Q113" i="4"/>
  <c r="M113" i="4" s="1"/>
  <c r="K113" i="4"/>
  <c r="Z113" i="4" s="1"/>
  <c r="T112" i="4"/>
  <c r="S112" i="4"/>
  <c r="O112" i="4" s="1"/>
  <c r="R112" i="4"/>
  <c r="N112" i="4" s="1"/>
  <c r="Q112" i="4"/>
  <c r="M112" i="4" s="1"/>
  <c r="K112" i="4"/>
  <c r="Z112" i="4" s="1"/>
  <c r="T111" i="4"/>
  <c r="S111" i="4"/>
  <c r="O111" i="4" s="1"/>
  <c r="R111" i="4"/>
  <c r="N111" i="4" s="1"/>
  <c r="Q111" i="4"/>
  <c r="M111" i="4" s="1"/>
  <c r="K111" i="4"/>
  <c r="Z111" i="4" s="1"/>
  <c r="T110" i="4"/>
  <c r="S110" i="4"/>
  <c r="O110" i="4" s="1"/>
  <c r="R110" i="4"/>
  <c r="N110" i="4" s="1"/>
  <c r="Q110" i="4"/>
  <c r="M110" i="4" s="1"/>
  <c r="K110" i="4"/>
  <c r="Z110" i="4" s="1"/>
  <c r="T109" i="4"/>
  <c r="S109" i="4"/>
  <c r="O109" i="4" s="1"/>
  <c r="R109" i="4"/>
  <c r="N109" i="4" s="1"/>
  <c r="Q109" i="4"/>
  <c r="M109" i="4" s="1"/>
  <c r="K109" i="4"/>
  <c r="Z109" i="4" s="1"/>
  <c r="T108" i="4"/>
  <c r="S108" i="4"/>
  <c r="O108" i="4" s="1"/>
  <c r="R108" i="4"/>
  <c r="N108" i="4" s="1"/>
  <c r="Q108" i="4"/>
  <c r="M108" i="4" s="1"/>
  <c r="K108" i="4"/>
  <c r="Z108" i="4" s="1"/>
  <c r="T107" i="4"/>
  <c r="S107" i="4"/>
  <c r="O107" i="4" s="1"/>
  <c r="R107" i="4"/>
  <c r="N107" i="4" s="1"/>
  <c r="K107" i="4"/>
  <c r="Z107" i="4" s="1"/>
  <c r="T106" i="4"/>
  <c r="S106" i="4"/>
  <c r="O106" i="4" s="1"/>
  <c r="R106" i="4"/>
  <c r="N106" i="4" s="1"/>
  <c r="K106" i="4"/>
  <c r="Z106" i="4" s="1"/>
  <c r="T105" i="4"/>
  <c r="S105" i="4"/>
  <c r="O105" i="4" s="1"/>
  <c r="R105" i="4"/>
  <c r="N105" i="4" s="1"/>
  <c r="Q105" i="4"/>
  <c r="M105" i="4" s="1"/>
  <c r="K105" i="4"/>
  <c r="Z105" i="4" s="1"/>
  <c r="T104" i="4"/>
  <c r="S104" i="4"/>
  <c r="O104" i="4" s="1"/>
  <c r="R104" i="4"/>
  <c r="N104" i="4" s="1"/>
  <c r="Q104" i="4"/>
  <c r="M104" i="4" s="1"/>
  <c r="K104" i="4"/>
  <c r="Z104" i="4" s="1"/>
  <c r="T103" i="4"/>
  <c r="S103" i="4"/>
  <c r="O103" i="4" s="1"/>
  <c r="R103" i="4"/>
  <c r="N103" i="4" s="1"/>
  <c r="Q103" i="4"/>
  <c r="M103" i="4" s="1"/>
  <c r="K103" i="4"/>
  <c r="Z103" i="4" s="1"/>
  <c r="T102" i="4"/>
  <c r="S102" i="4"/>
  <c r="O102" i="4" s="1"/>
  <c r="R102" i="4"/>
  <c r="N102" i="4" s="1"/>
  <c r="Q102" i="4"/>
  <c r="M102" i="4" s="1"/>
  <c r="K102" i="4"/>
  <c r="Z102" i="4" s="1"/>
  <c r="T101" i="4"/>
  <c r="S101" i="4"/>
  <c r="O101" i="4" s="1"/>
  <c r="R101" i="4"/>
  <c r="N101" i="4" s="1"/>
  <c r="Q101" i="4"/>
  <c r="M101" i="4" s="1"/>
  <c r="K101" i="4"/>
  <c r="Z101" i="4" s="1"/>
  <c r="T100" i="4"/>
  <c r="S100" i="4"/>
  <c r="O100" i="4" s="1"/>
  <c r="R100" i="4"/>
  <c r="N100" i="4" s="1"/>
  <c r="Q100" i="4"/>
  <c r="M100" i="4" s="1"/>
  <c r="K100" i="4"/>
  <c r="Z100" i="4" s="1"/>
  <c r="T99" i="4"/>
  <c r="S99" i="4"/>
  <c r="O99" i="4" s="1"/>
  <c r="R99" i="4"/>
  <c r="N99" i="4" s="1"/>
  <c r="Q99" i="4"/>
  <c r="M99" i="4" s="1"/>
  <c r="K99" i="4"/>
  <c r="Z99" i="4" s="1"/>
  <c r="T98" i="4"/>
  <c r="S98" i="4"/>
  <c r="O98" i="4" s="1"/>
  <c r="R98" i="4"/>
  <c r="N98" i="4" s="1"/>
  <c r="Q98" i="4"/>
  <c r="M98" i="4" s="1"/>
  <c r="K98" i="4"/>
  <c r="Z98" i="4" s="1"/>
  <c r="T97" i="4"/>
  <c r="S97" i="4"/>
  <c r="O97" i="4" s="1"/>
  <c r="R97" i="4"/>
  <c r="N97" i="4" s="1"/>
  <c r="Q97" i="4"/>
  <c r="M97" i="4" s="1"/>
  <c r="K97" i="4"/>
  <c r="Z97" i="4" s="1"/>
  <c r="T96" i="4"/>
  <c r="S96" i="4"/>
  <c r="O96" i="4" s="1"/>
  <c r="R96" i="4"/>
  <c r="N96" i="4" s="1"/>
  <c r="Q96" i="4"/>
  <c r="M96" i="4" s="1"/>
  <c r="K96" i="4"/>
  <c r="Z96" i="4" s="1"/>
  <c r="T95" i="4"/>
  <c r="S95" i="4"/>
  <c r="O95" i="4" s="1"/>
  <c r="R95" i="4"/>
  <c r="N95" i="4" s="1"/>
  <c r="Q95" i="4"/>
  <c r="M95" i="4" s="1"/>
  <c r="K95" i="4"/>
  <c r="Z95" i="4" s="1"/>
  <c r="T93" i="4"/>
  <c r="S93" i="4"/>
  <c r="O93" i="4" s="1"/>
  <c r="R93" i="4"/>
  <c r="N93" i="4" s="1"/>
  <c r="Q93" i="4"/>
  <c r="M93" i="4" s="1"/>
  <c r="K93" i="4"/>
  <c r="Z93" i="4" s="1"/>
  <c r="T92" i="4"/>
  <c r="S92" i="4"/>
  <c r="O92" i="4" s="1"/>
  <c r="R92" i="4"/>
  <c r="N92" i="4" s="1"/>
  <c r="Q92" i="4"/>
  <c r="M92" i="4" s="1"/>
  <c r="K92" i="4"/>
  <c r="Z92" i="4" s="1"/>
  <c r="T91" i="4"/>
  <c r="S91" i="4"/>
  <c r="O91" i="4" s="1"/>
  <c r="R91" i="4"/>
  <c r="N91" i="4" s="1"/>
  <c r="Q91" i="4"/>
  <c r="M91" i="4" s="1"/>
  <c r="K91" i="4"/>
  <c r="Z91" i="4" s="1"/>
  <c r="T90" i="4"/>
  <c r="S90" i="4"/>
  <c r="O90" i="4" s="1"/>
  <c r="R90" i="4"/>
  <c r="N90" i="4" s="1"/>
  <c r="Q90" i="4"/>
  <c r="M90" i="4" s="1"/>
  <c r="K90" i="4"/>
  <c r="Z90" i="4" s="1"/>
  <c r="T89" i="4"/>
  <c r="S89" i="4"/>
  <c r="O89" i="4" s="1"/>
  <c r="R89" i="4"/>
  <c r="N89" i="4" s="1"/>
  <c r="Q89" i="4"/>
  <c r="M89" i="4" s="1"/>
  <c r="K89" i="4"/>
  <c r="Z89" i="4" s="1"/>
  <c r="T88" i="4"/>
  <c r="S88" i="4"/>
  <c r="O88" i="4" s="1"/>
  <c r="R88" i="4"/>
  <c r="N88" i="4" s="1"/>
  <c r="Q88" i="4"/>
  <c r="M88" i="4" s="1"/>
  <c r="K88" i="4"/>
  <c r="Z88" i="4" s="1"/>
  <c r="T87" i="4"/>
  <c r="S87" i="4"/>
  <c r="O87" i="4" s="1"/>
  <c r="R87" i="4"/>
  <c r="N87" i="4" s="1"/>
  <c r="Q87" i="4"/>
  <c r="M87" i="4" s="1"/>
  <c r="K87" i="4"/>
  <c r="Z87" i="4" s="1"/>
  <c r="T86" i="4"/>
  <c r="S86" i="4"/>
  <c r="O86" i="4" s="1"/>
  <c r="R86" i="4"/>
  <c r="N86" i="4" s="1"/>
  <c r="Q86" i="4"/>
  <c r="M86" i="4" s="1"/>
  <c r="K86" i="4"/>
  <c r="Z86" i="4" s="1"/>
  <c r="T85" i="4"/>
  <c r="S85" i="4"/>
  <c r="O85" i="4" s="1"/>
  <c r="R85" i="4"/>
  <c r="N85" i="4" s="1"/>
  <c r="Q85" i="4"/>
  <c r="M85" i="4" s="1"/>
  <c r="K85" i="4"/>
  <c r="Z85" i="4" s="1"/>
  <c r="T84" i="4"/>
  <c r="S84" i="4"/>
  <c r="O84" i="4" s="1"/>
  <c r="R84" i="4"/>
  <c r="N84" i="4" s="1"/>
  <c r="Q84" i="4"/>
  <c r="M84" i="4" s="1"/>
  <c r="K84" i="4"/>
  <c r="Z84" i="4" s="1"/>
  <c r="T83" i="4"/>
  <c r="S83" i="4"/>
  <c r="O83" i="4" s="1"/>
  <c r="R83" i="4"/>
  <c r="N83" i="4" s="1"/>
  <c r="Q83" i="4"/>
  <c r="M83" i="4" s="1"/>
  <c r="K83" i="4"/>
  <c r="Z83" i="4" s="1"/>
  <c r="T82" i="4"/>
  <c r="S82" i="4"/>
  <c r="O82" i="4" s="1"/>
  <c r="R82" i="4"/>
  <c r="N82" i="4" s="1"/>
  <c r="Q82" i="4"/>
  <c r="M82" i="4" s="1"/>
  <c r="K82" i="4"/>
  <c r="Z82" i="4" s="1"/>
  <c r="T81" i="4"/>
  <c r="S81" i="4"/>
  <c r="O81" i="4" s="1"/>
  <c r="R81" i="4"/>
  <c r="N81" i="4" s="1"/>
  <c r="Q81" i="4"/>
  <c r="M81" i="4" s="1"/>
  <c r="K81" i="4"/>
  <c r="Z81" i="4" s="1"/>
  <c r="T80" i="4"/>
  <c r="S80" i="4"/>
  <c r="O80" i="4" s="1"/>
  <c r="R80" i="4"/>
  <c r="N80" i="4" s="1"/>
  <c r="Q80" i="4"/>
  <c r="M80" i="4" s="1"/>
  <c r="K80" i="4"/>
  <c r="Z80" i="4" s="1"/>
  <c r="T77" i="4"/>
  <c r="S77" i="4"/>
  <c r="O77" i="4" s="1"/>
  <c r="R77" i="4"/>
  <c r="N77" i="4" s="1"/>
  <c r="Q77" i="4"/>
  <c r="M77" i="4" s="1"/>
  <c r="K77" i="4"/>
  <c r="Z77" i="4" s="1"/>
  <c r="T76" i="4"/>
  <c r="S76" i="4"/>
  <c r="O76" i="4" s="1"/>
  <c r="R76" i="4"/>
  <c r="N76" i="4" s="1"/>
  <c r="Q76" i="4"/>
  <c r="M76" i="4" s="1"/>
  <c r="K76" i="4"/>
  <c r="Z76" i="4" s="1"/>
  <c r="T75" i="4"/>
  <c r="S75" i="4"/>
  <c r="O75" i="4" s="1"/>
  <c r="R75" i="4"/>
  <c r="N75" i="4" s="1"/>
  <c r="Q75" i="4"/>
  <c r="M75" i="4" s="1"/>
  <c r="K75" i="4"/>
  <c r="Z75" i="4" s="1"/>
  <c r="T74" i="4"/>
  <c r="S74" i="4"/>
  <c r="O74" i="4" s="1"/>
  <c r="R74" i="4"/>
  <c r="N74" i="4" s="1"/>
  <c r="Q74" i="4"/>
  <c r="M74" i="4" s="1"/>
  <c r="K74" i="4"/>
  <c r="Z74" i="4" s="1"/>
  <c r="T73" i="4"/>
  <c r="S73" i="4"/>
  <c r="O73" i="4" s="1"/>
  <c r="R73" i="4"/>
  <c r="N73" i="4" s="1"/>
  <c r="Q73" i="4"/>
  <c r="M73" i="4" s="1"/>
  <c r="K73" i="4"/>
  <c r="Z73" i="4" s="1"/>
  <c r="T64" i="4"/>
  <c r="S64" i="4"/>
  <c r="O64" i="4" s="1"/>
  <c r="R64" i="4"/>
  <c r="N64" i="4" s="1"/>
  <c r="Q64" i="4"/>
  <c r="M64" i="4" s="1"/>
  <c r="K64" i="4"/>
  <c r="Z64" i="4" s="1"/>
  <c r="T63" i="4"/>
  <c r="S63" i="4"/>
  <c r="O63" i="4" s="1"/>
  <c r="R63" i="4"/>
  <c r="N63" i="4" s="1"/>
  <c r="Q63" i="4"/>
  <c r="M63" i="4" s="1"/>
  <c r="K63" i="4"/>
  <c r="Z63" i="4" s="1"/>
  <c r="T62" i="4"/>
  <c r="S62" i="4"/>
  <c r="O62" i="4" s="1"/>
  <c r="R62" i="4"/>
  <c r="N62" i="4" s="1"/>
  <c r="K62" i="4"/>
  <c r="Z62" i="4" s="1"/>
  <c r="T61" i="4"/>
  <c r="S61" i="4"/>
  <c r="O61" i="4" s="1"/>
  <c r="R61" i="4"/>
  <c r="N61" i="4" s="1"/>
  <c r="Q61" i="4"/>
  <c r="M61" i="4" s="1"/>
  <c r="K61" i="4"/>
  <c r="Z61" i="4" s="1"/>
  <c r="T60" i="4"/>
  <c r="S60" i="4"/>
  <c r="O60" i="4" s="1"/>
  <c r="R60" i="4"/>
  <c r="N60" i="4" s="1"/>
  <c r="Q60" i="4"/>
  <c r="M60" i="4" s="1"/>
  <c r="K60" i="4"/>
  <c r="Z60" i="4" s="1"/>
  <c r="T58" i="4"/>
  <c r="S58" i="4"/>
  <c r="O58" i="4" s="1"/>
  <c r="R58" i="4"/>
  <c r="N58" i="4" s="1"/>
  <c r="Q58" i="4"/>
  <c r="M58" i="4" s="1"/>
  <c r="K58" i="4"/>
  <c r="Z58" i="4" s="1"/>
  <c r="T57" i="4"/>
  <c r="S57" i="4"/>
  <c r="O57" i="4" s="1"/>
  <c r="R57" i="4"/>
  <c r="N57" i="4" s="1"/>
  <c r="Q57" i="4"/>
  <c r="M57" i="4" s="1"/>
  <c r="K57" i="4"/>
  <c r="Z57" i="4" s="1"/>
  <c r="T56" i="4"/>
  <c r="S56" i="4"/>
  <c r="O56" i="4" s="1"/>
  <c r="R56" i="4"/>
  <c r="N56" i="4" s="1"/>
  <c r="Q56" i="4"/>
  <c r="M56" i="4" s="1"/>
  <c r="K56" i="4"/>
  <c r="Z56" i="4" s="1"/>
  <c r="T51" i="4"/>
  <c r="S51" i="4"/>
  <c r="O51" i="4" s="1"/>
  <c r="R51" i="4"/>
  <c r="N51" i="4" s="1"/>
  <c r="Q51" i="4"/>
  <c r="M51" i="4" s="1"/>
  <c r="K51" i="4"/>
  <c r="Z51" i="4" s="1"/>
  <c r="T50" i="4"/>
  <c r="S50" i="4"/>
  <c r="O50" i="4" s="1"/>
  <c r="R50" i="4"/>
  <c r="N50" i="4" s="1"/>
  <c r="Q50" i="4"/>
  <c r="M50" i="4" s="1"/>
  <c r="K50" i="4"/>
  <c r="Z50" i="4" s="1"/>
  <c r="T49" i="4"/>
  <c r="S49" i="4"/>
  <c r="O49" i="4" s="1"/>
  <c r="R49" i="4"/>
  <c r="N49" i="4" s="1"/>
  <c r="Q49" i="4"/>
  <c r="M49" i="4" s="1"/>
  <c r="K49" i="4"/>
  <c r="Z49" i="4" s="1"/>
  <c r="T48" i="4"/>
  <c r="S48" i="4"/>
  <c r="O48" i="4" s="1"/>
  <c r="R48" i="4"/>
  <c r="N48" i="4" s="1"/>
  <c r="Q48" i="4"/>
  <c r="M48" i="4" s="1"/>
  <c r="K48" i="4"/>
  <c r="Z48" i="4" s="1"/>
  <c r="T47" i="4"/>
  <c r="S47" i="4"/>
  <c r="O47" i="4" s="1"/>
  <c r="R47" i="4"/>
  <c r="N47" i="4" s="1"/>
  <c r="Q47" i="4"/>
  <c r="M47" i="4" s="1"/>
  <c r="K47" i="4"/>
  <c r="Z47" i="4" s="1"/>
  <c r="T46" i="4"/>
  <c r="S46" i="4"/>
  <c r="O46" i="4" s="1"/>
  <c r="R46" i="4"/>
  <c r="N46" i="4" s="1"/>
  <c r="Q46" i="4"/>
  <c r="M46" i="4" s="1"/>
  <c r="K46" i="4"/>
  <c r="Z46" i="4" s="1"/>
  <c r="T45" i="4"/>
  <c r="S45" i="4"/>
  <c r="O45" i="4" s="1"/>
  <c r="R45" i="4"/>
  <c r="N45" i="4" s="1"/>
  <c r="Q45" i="4"/>
  <c r="M45" i="4" s="1"/>
  <c r="K45" i="4"/>
  <c r="Z45" i="4" s="1"/>
  <c r="T44" i="4"/>
  <c r="S44" i="4"/>
  <c r="O44" i="4" s="1"/>
  <c r="R44" i="4"/>
  <c r="N44" i="4" s="1"/>
  <c r="Q44" i="4"/>
  <c r="M44" i="4" s="1"/>
  <c r="K44" i="4"/>
  <c r="Z44" i="4" s="1"/>
  <c r="T43" i="4"/>
  <c r="S43" i="4"/>
  <c r="O43" i="4" s="1"/>
  <c r="R43" i="4"/>
  <c r="N43" i="4" s="1"/>
  <c r="Q43" i="4"/>
  <c r="M43" i="4" s="1"/>
  <c r="K43" i="4"/>
  <c r="Z43" i="4" s="1"/>
  <c r="T42" i="4"/>
  <c r="S42" i="4"/>
  <c r="O42" i="4" s="1"/>
  <c r="R42" i="4"/>
  <c r="N42" i="4" s="1"/>
  <c r="Q42" i="4"/>
  <c r="M42" i="4" s="1"/>
  <c r="K42" i="4"/>
  <c r="Z42" i="4" s="1"/>
  <c r="T41" i="4"/>
  <c r="S41" i="4"/>
  <c r="O41" i="4" s="1"/>
  <c r="R41" i="4"/>
  <c r="N41" i="4" s="1"/>
  <c r="Q41" i="4"/>
  <c r="M41" i="4" s="1"/>
  <c r="K41" i="4"/>
  <c r="Z41" i="4" s="1"/>
  <c r="T40" i="4"/>
  <c r="S40" i="4"/>
  <c r="O40" i="4" s="1"/>
  <c r="R40" i="4"/>
  <c r="N40" i="4" s="1"/>
  <c r="Q40" i="4"/>
  <c r="M40" i="4" s="1"/>
  <c r="K40" i="4"/>
  <c r="Z40" i="4" s="1"/>
  <c r="T39" i="4"/>
  <c r="S39" i="4"/>
  <c r="O39" i="4" s="1"/>
  <c r="R39" i="4"/>
  <c r="N39" i="4" s="1"/>
  <c r="Q39" i="4"/>
  <c r="M39" i="4" s="1"/>
  <c r="K39" i="4"/>
  <c r="Z39" i="4" s="1"/>
  <c r="T38" i="4"/>
  <c r="S38" i="4"/>
  <c r="O38" i="4" s="1"/>
  <c r="R38" i="4"/>
  <c r="N38" i="4" s="1"/>
  <c r="Q38" i="4"/>
  <c r="M38" i="4" s="1"/>
  <c r="K38" i="4"/>
  <c r="Z38" i="4" s="1"/>
  <c r="T37" i="4"/>
  <c r="S37" i="4"/>
  <c r="O37" i="4" s="1"/>
  <c r="R37" i="4"/>
  <c r="N37" i="4" s="1"/>
  <c r="Q37" i="4"/>
  <c r="M37" i="4" s="1"/>
  <c r="K37" i="4"/>
  <c r="Z37" i="4" s="1"/>
  <c r="T36" i="4"/>
  <c r="S36" i="4"/>
  <c r="O36" i="4" s="1"/>
  <c r="R36" i="4"/>
  <c r="N36" i="4" s="1"/>
  <c r="Q36" i="4"/>
  <c r="M36" i="4" s="1"/>
  <c r="P36" i="4"/>
  <c r="L36" i="4" s="1"/>
  <c r="K36" i="4"/>
  <c r="Z36" i="4" s="1"/>
  <c r="T35" i="4"/>
  <c r="S35" i="4"/>
  <c r="O35" i="4" s="1"/>
  <c r="R35" i="4"/>
  <c r="N35" i="4" s="1"/>
  <c r="Q35" i="4"/>
  <c r="M35" i="4" s="1"/>
  <c r="P35" i="4"/>
  <c r="L35" i="4" s="1"/>
  <c r="K35" i="4"/>
  <c r="Z35" i="4" s="1"/>
  <c r="T34" i="4"/>
  <c r="S34" i="4"/>
  <c r="O34" i="4" s="1"/>
  <c r="R34" i="4"/>
  <c r="N34" i="4" s="1"/>
  <c r="Q34" i="4"/>
  <c r="M34" i="4" s="1"/>
  <c r="K34" i="4"/>
  <c r="Z34" i="4" s="1"/>
  <c r="T33" i="4"/>
  <c r="S33" i="4"/>
  <c r="O33" i="4" s="1"/>
  <c r="R33" i="4"/>
  <c r="N33" i="4" s="1"/>
  <c r="Q33" i="4"/>
  <c r="M33" i="4" s="1"/>
  <c r="K33" i="4"/>
  <c r="Z33" i="4" s="1"/>
  <c r="T32" i="4"/>
  <c r="S32" i="4"/>
  <c r="O32" i="4" s="1"/>
  <c r="R32" i="4"/>
  <c r="N32" i="4" s="1"/>
  <c r="K32" i="4"/>
  <c r="Z32" i="4" s="1"/>
  <c r="T30" i="4"/>
  <c r="S30" i="4"/>
  <c r="O30" i="4" s="1"/>
  <c r="R30" i="4"/>
  <c r="N30" i="4" s="1"/>
  <c r="K30" i="4"/>
  <c r="Z30" i="4" s="1"/>
  <c r="T29" i="4"/>
  <c r="S29" i="4"/>
  <c r="O29" i="4" s="1"/>
  <c r="R29" i="4"/>
  <c r="N29" i="4" s="1"/>
  <c r="Q29" i="4"/>
  <c r="M29" i="4" s="1"/>
  <c r="K29" i="4"/>
  <c r="Z29" i="4" s="1"/>
  <c r="T28" i="4"/>
  <c r="S28" i="4"/>
  <c r="O28" i="4" s="1"/>
  <c r="R28" i="4"/>
  <c r="N28" i="4" s="1"/>
  <c r="Q28" i="4"/>
  <c r="M28" i="4" s="1"/>
  <c r="K28" i="4"/>
  <c r="Z28" i="4" s="1"/>
  <c r="T27" i="4"/>
  <c r="S27" i="4"/>
  <c r="O27" i="4" s="1"/>
  <c r="R27" i="4"/>
  <c r="N27" i="4" s="1"/>
  <c r="Q27" i="4"/>
  <c r="M27" i="4" s="1"/>
  <c r="K27" i="4"/>
  <c r="Z27" i="4" s="1"/>
  <c r="T26" i="4"/>
  <c r="S26" i="4"/>
  <c r="O26" i="4" s="1"/>
  <c r="R26" i="4"/>
  <c r="N26" i="4" s="1"/>
  <c r="Q26" i="4"/>
  <c r="M26" i="4" s="1"/>
  <c r="K26" i="4"/>
  <c r="Z26" i="4" s="1"/>
  <c r="T25" i="4"/>
  <c r="S25" i="4"/>
  <c r="O25" i="4" s="1"/>
  <c r="R25" i="4"/>
  <c r="N25" i="4" s="1"/>
  <c r="Q25" i="4"/>
  <c r="M25" i="4" s="1"/>
  <c r="K25" i="4"/>
  <c r="Z25" i="4" s="1"/>
  <c r="T24" i="4"/>
  <c r="S24" i="4"/>
  <c r="O24" i="4" s="1"/>
  <c r="R24" i="4"/>
  <c r="N24" i="4" s="1"/>
  <c r="Q24" i="4"/>
  <c r="M24" i="4" s="1"/>
  <c r="K24" i="4"/>
  <c r="Z24" i="4" s="1"/>
  <c r="T23" i="4"/>
  <c r="S23" i="4"/>
  <c r="O23" i="4" s="1"/>
  <c r="R23" i="4"/>
  <c r="N23" i="4" s="1"/>
  <c r="Q23" i="4"/>
  <c r="M23" i="4" s="1"/>
  <c r="K23" i="4"/>
  <c r="Z23" i="4" s="1"/>
  <c r="T22" i="4"/>
  <c r="S22" i="4"/>
  <c r="O22" i="4" s="1"/>
  <c r="R22" i="4"/>
  <c r="N22" i="4" s="1"/>
  <c r="Q22" i="4"/>
  <c r="M22" i="4" s="1"/>
  <c r="K22" i="4"/>
  <c r="Z22" i="4" s="1"/>
  <c r="T21" i="4"/>
  <c r="S21" i="4"/>
  <c r="O21" i="4" s="1"/>
  <c r="R21" i="4"/>
  <c r="N21" i="4" s="1"/>
  <c r="Q21" i="4"/>
  <c r="M21" i="4" s="1"/>
  <c r="K21" i="4"/>
  <c r="Z21" i="4" s="1"/>
  <c r="T20" i="4"/>
  <c r="S20" i="4"/>
  <c r="O20" i="4" s="1"/>
  <c r="R20" i="4"/>
  <c r="N20" i="4" s="1"/>
  <c r="Q20" i="4"/>
  <c r="M20" i="4" s="1"/>
  <c r="K20" i="4"/>
  <c r="Z20" i="4" s="1"/>
  <c r="T19" i="4"/>
  <c r="S19" i="4"/>
  <c r="O19" i="4" s="1"/>
  <c r="R19" i="4"/>
  <c r="N19" i="4" s="1"/>
  <c r="Q19" i="4"/>
  <c r="M19" i="4" s="1"/>
  <c r="K19" i="4"/>
  <c r="Z19" i="4" s="1"/>
  <c r="T18" i="4"/>
  <c r="S18" i="4"/>
  <c r="O18" i="4" s="1"/>
  <c r="R18" i="4"/>
  <c r="N18" i="4" s="1"/>
  <c r="Q18" i="4"/>
  <c r="M18" i="4" s="1"/>
  <c r="K18" i="4"/>
  <c r="Z18" i="4" s="1"/>
  <c r="T17" i="4"/>
  <c r="S17" i="4"/>
  <c r="O17" i="4" s="1"/>
  <c r="R17" i="4"/>
  <c r="N17" i="4" s="1"/>
  <c r="Q17" i="4"/>
  <c r="M17" i="4" s="1"/>
  <c r="T16" i="4"/>
  <c r="S16" i="4"/>
  <c r="O16" i="4" s="1"/>
  <c r="R16" i="4"/>
  <c r="N16" i="4" s="1"/>
  <c r="Q16" i="4"/>
  <c r="M16" i="4" s="1"/>
  <c r="T15" i="4"/>
  <c r="S15" i="4"/>
  <c r="O15" i="4" s="1"/>
  <c r="R15" i="4"/>
  <c r="N15" i="4" s="1"/>
  <c r="Q15" i="4"/>
  <c r="M15" i="4" s="1"/>
  <c r="T14" i="4"/>
  <c r="S14" i="4"/>
  <c r="O14" i="4" s="1"/>
  <c r="R14" i="4"/>
  <c r="N14" i="4" s="1"/>
  <c r="Q14" i="4"/>
  <c r="M14" i="4" s="1"/>
  <c r="T13" i="4"/>
  <c r="S13" i="4"/>
  <c r="O13" i="4" s="1"/>
  <c r="R13" i="4"/>
  <c r="N13" i="4" s="1"/>
  <c r="Q13" i="4"/>
  <c r="M13" i="4" s="1"/>
  <c r="T12" i="4"/>
  <c r="S12" i="4"/>
  <c r="O12" i="4" s="1"/>
  <c r="R12" i="4"/>
  <c r="N12" i="4" s="1"/>
  <c r="Q12" i="4"/>
  <c r="M12" i="4" s="1"/>
  <c r="T11" i="4"/>
  <c r="S11" i="4"/>
  <c r="O11" i="4" s="1"/>
  <c r="R11" i="4"/>
  <c r="N11" i="4" s="1"/>
  <c r="Q11" i="4"/>
  <c r="M11" i="4" s="1"/>
  <c r="T10" i="4"/>
  <c r="S10" i="4"/>
  <c r="O10" i="4" s="1"/>
  <c r="R10" i="4"/>
  <c r="N10" i="4" s="1"/>
  <c r="Q10" i="4"/>
  <c r="M10" i="4" s="1"/>
  <c r="C7" i="4"/>
  <c r="B7" i="4"/>
  <c r="C6" i="4"/>
  <c r="B6" i="4"/>
  <c r="C5" i="4"/>
  <c r="B5" i="4"/>
  <c r="B4" i="4"/>
  <c r="C3" i="4"/>
  <c r="AA22" i="9" s="1"/>
  <c r="AC22" i="9" s="1"/>
  <c r="B3" i="4"/>
  <c r="J481" i="3"/>
  <c r="K481" i="3" s="1"/>
  <c r="I481" i="3"/>
  <c r="J480" i="3"/>
  <c r="I480" i="3"/>
  <c r="J479" i="3"/>
  <c r="K479" i="3" s="1"/>
  <c r="J478" i="3"/>
  <c r="K478" i="3" s="1"/>
  <c r="J477" i="3"/>
  <c r="K477" i="3" s="1"/>
  <c r="J476" i="3"/>
  <c r="K476" i="3" s="1"/>
  <c r="J475" i="3"/>
  <c r="K475" i="3" s="1"/>
  <c r="J474" i="3"/>
  <c r="K474" i="3" s="1"/>
  <c r="J473" i="3"/>
  <c r="K473" i="3" s="1"/>
  <c r="J472" i="3"/>
  <c r="K472" i="3" s="1"/>
  <c r="J471" i="3"/>
  <c r="K471" i="3" s="1"/>
  <c r="J470" i="3"/>
  <c r="K470" i="3" s="1"/>
  <c r="J469" i="3"/>
  <c r="K469" i="3" s="1"/>
  <c r="J468" i="3"/>
  <c r="K468" i="3" s="1"/>
  <c r="J467" i="3"/>
  <c r="K467" i="3" s="1"/>
  <c r="J466" i="3"/>
  <c r="K466" i="3" s="1"/>
  <c r="J465" i="3"/>
  <c r="K465" i="3" s="1"/>
  <c r="J464" i="3"/>
  <c r="K464" i="3" s="1"/>
  <c r="I465" i="3"/>
  <c r="J463" i="3"/>
  <c r="K463" i="3" s="1"/>
  <c r="J462" i="3"/>
  <c r="K462" i="3" s="1"/>
  <c r="J461" i="3"/>
  <c r="K461" i="3" s="1"/>
  <c r="J460" i="3"/>
  <c r="K460" i="3" s="1"/>
  <c r="J459" i="3"/>
  <c r="K459" i="3" s="1"/>
  <c r="J458" i="3"/>
  <c r="K458" i="3" s="1"/>
  <c r="J457" i="3"/>
  <c r="K457" i="3" s="1"/>
  <c r="J456" i="3"/>
  <c r="K456" i="3" s="1"/>
  <c r="J455" i="3"/>
  <c r="K455" i="3" s="1"/>
  <c r="J454" i="3"/>
  <c r="K454" i="3" s="1"/>
  <c r="J453" i="3"/>
  <c r="K453" i="3" s="1"/>
  <c r="J452" i="3"/>
  <c r="K452" i="3" s="1"/>
  <c r="J451" i="3"/>
  <c r="K451" i="3" s="1"/>
  <c r="J450" i="3"/>
  <c r="K450" i="3" s="1"/>
  <c r="J449" i="3"/>
  <c r="K449" i="3" s="1"/>
  <c r="J448" i="3"/>
  <c r="K448" i="3" s="1"/>
  <c r="J447" i="3"/>
  <c r="K447" i="3" s="1"/>
  <c r="J446" i="3"/>
  <c r="K446" i="3" s="1"/>
  <c r="J445" i="3"/>
  <c r="K445" i="3" s="1"/>
  <c r="J444" i="3"/>
  <c r="K444" i="3" s="1"/>
  <c r="J443" i="3"/>
  <c r="K443" i="3" s="1"/>
  <c r="J442" i="3"/>
  <c r="K442" i="3" s="1"/>
  <c r="J441" i="3"/>
  <c r="K441" i="3" s="1"/>
  <c r="J440" i="3"/>
  <c r="K440" i="3" s="1"/>
  <c r="J439" i="3"/>
  <c r="K439" i="3" s="1"/>
  <c r="J438" i="3"/>
  <c r="K438" i="3" s="1"/>
  <c r="J437" i="3"/>
  <c r="K437" i="3" s="1"/>
  <c r="J436" i="3"/>
  <c r="K436" i="3" s="1"/>
  <c r="I436" i="3"/>
  <c r="J435" i="3"/>
  <c r="K435" i="3" s="1"/>
  <c r="J434" i="3"/>
  <c r="K434" i="3" s="1"/>
  <c r="J433" i="3"/>
  <c r="K433" i="3" s="1"/>
  <c r="J432" i="3"/>
  <c r="K432" i="3" s="1"/>
  <c r="J431" i="3"/>
  <c r="K431" i="3" s="1"/>
  <c r="J430" i="3"/>
  <c r="K430" i="3" s="1"/>
  <c r="J429" i="3"/>
  <c r="K429" i="3" s="1"/>
  <c r="J428" i="3"/>
  <c r="K428" i="3" s="1"/>
  <c r="J427" i="3"/>
  <c r="K427" i="3" s="1"/>
  <c r="J426" i="3"/>
  <c r="K426" i="3" s="1"/>
  <c r="J425" i="3"/>
  <c r="K425" i="3" s="1"/>
  <c r="J424" i="3"/>
  <c r="K424" i="3" s="1"/>
  <c r="J423" i="3"/>
  <c r="K423" i="3" s="1"/>
  <c r="J422" i="3"/>
  <c r="K422" i="3" s="1"/>
  <c r="I415" i="3"/>
  <c r="J421" i="3"/>
  <c r="K421" i="3" s="1"/>
  <c r="J420" i="3"/>
  <c r="K420" i="3" s="1"/>
  <c r="J419" i="3"/>
  <c r="K419" i="3" s="1"/>
  <c r="J418" i="3"/>
  <c r="K418" i="3" s="1"/>
  <c r="J417" i="3"/>
  <c r="K417" i="3" s="1"/>
  <c r="J416" i="3"/>
  <c r="K416" i="3" s="1"/>
  <c r="J415" i="3"/>
  <c r="K415" i="3" s="1"/>
  <c r="J414" i="3"/>
  <c r="K414" i="3" s="1"/>
  <c r="J413" i="3"/>
  <c r="K413" i="3" s="1"/>
  <c r="J412" i="3"/>
  <c r="K412" i="3" s="1"/>
  <c r="J411" i="3"/>
  <c r="K411" i="3" s="1"/>
  <c r="J410" i="3"/>
  <c r="K410" i="3" s="1"/>
  <c r="J409" i="3"/>
  <c r="K409" i="3" s="1"/>
  <c r="J408" i="3"/>
  <c r="K408" i="3" s="1"/>
  <c r="I401" i="3"/>
  <c r="J407" i="3"/>
  <c r="K407" i="3" s="1"/>
  <c r="J406" i="3"/>
  <c r="K406" i="3" s="1"/>
  <c r="J405" i="3"/>
  <c r="K405" i="3" s="1"/>
  <c r="J404" i="3"/>
  <c r="K404" i="3" s="1"/>
  <c r="J403" i="3"/>
  <c r="K403" i="3" s="1"/>
  <c r="J402" i="3"/>
  <c r="K402" i="3" s="1"/>
  <c r="J401" i="3"/>
  <c r="K401" i="3" s="1"/>
  <c r="J400" i="3"/>
  <c r="K400" i="3" s="1"/>
  <c r="J399" i="3"/>
  <c r="K399" i="3" s="1"/>
  <c r="J398" i="3"/>
  <c r="K398" i="3" s="1"/>
  <c r="J397" i="3"/>
  <c r="K397" i="3" s="1"/>
  <c r="J396" i="3"/>
  <c r="K396" i="3" s="1"/>
  <c r="J395" i="3"/>
  <c r="K395" i="3" s="1"/>
  <c r="J394" i="3"/>
  <c r="K394" i="3" s="1"/>
  <c r="I394" i="3"/>
  <c r="J393" i="3"/>
  <c r="K393" i="3" s="1"/>
  <c r="J392" i="3"/>
  <c r="K392" i="3" s="1"/>
  <c r="J391" i="3"/>
  <c r="K391" i="3" s="1"/>
  <c r="J390" i="3"/>
  <c r="K390" i="3" s="1"/>
  <c r="J389" i="3"/>
  <c r="K389" i="3" s="1"/>
  <c r="J388" i="3"/>
  <c r="K388" i="3" s="1"/>
  <c r="J387" i="3"/>
  <c r="K387" i="3" s="1"/>
  <c r="J386" i="3"/>
  <c r="K386" i="3" s="1"/>
  <c r="J385" i="3"/>
  <c r="K385" i="3" s="1"/>
  <c r="J384" i="3"/>
  <c r="K384" i="3" s="1"/>
  <c r="J383" i="3"/>
  <c r="K383" i="3" s="1"/>
  <c r="J382" i="3"/>
  <c r="K382" i="3" s="1"/>
  <c r="J381" i="3"/>
  <c r="K381" i="3" s="1"/>
  <c r="J380" i="3"/>
  <c r="K380" i="3" s="1"/>
  <c r="J379" i="3"/>
  <c r="K379" i="3" s="1"/>
  <c r="J378" i="3"/>
  <c r="K378" i="3" s="1"/>
  <c r="J377" i="3"/>
  <c r="K377" i="3" s="1"/>
  <c r="J376" i="3"/>
  <c r="K376" i="3" s="1"/>
  <c r="J375" i="3"/>
  <c r="K375" i="3" s="1"/>
  <c r="J374" i="3"/>
  <c r="K374" i="3" s="1"/>
  <c r="J373" i="3"/>
  <c r="K373" i="3" s="1"/>
  <c r="J372" i="3"/>
  <c r="K372" i="3" s="1"/>
  <c r="J371" i="3"/>
  <c r="K371" i="3" s="1"/>
  <c r="J370" i="3"/>
  <c r="K370" i="3" s="1"/>
  <c r="J369" i="3"/>
  <c r="K369" i="3" s="1"/>
  <c r="J368" i="3"/>
  <c r="K368" i="3" s="1"/>
  <c r="J367" i="3"/>
  <c r="K367" i="3" s="1"/>
  <c r="J366" i="3"/>
  <c r="K366" i="3" s="1"/>
  <c r="J365" i="3"/>
  <c r="K365" i="3" s="1"/>
  <c r="J364" i="3"/>
  <c r="K364" i="3" s="1"/>
  <c r="J363" i="3"/>
  <c r="K363" i="3" s="1"/>
  <c r="J362" i="3"/>
  <c r="K362" i="3" s="1"/>
  <c r="J361" i="3"/>
  <c r="K361" i="3" s="1"/>
  <c r="J360" i="3"/>
  <c r="K360" i="3" s="1"/>
  <c r="J359" i="3"/>
  <c r="K359" i="3" s="1"/>
  <c r="J358" i="3"/>
  <c r="K358" i="3" s="1"/>
  <c r="J357" i="3"/>
  <c r="K357" i="3" s="1"/>
  <c r="J356" i="3"/>
  <c r="K356" i="3" s="1"/>
  <c r="J355" i="3"/>
  <c r="K355" i="3" s="1"/>
  <c r="J354" i="3"/>
  <c r="K354" i="3" s="1"/>
  <c r="J353" i="3"/>
  <c r="K353" i="3" s="1"/>
  <c r="J352" i="3"/>
  <c r="K352" i="3" s="1"/>
  <c r="I353" i="3"/>
  <c r="J351" i="3"/>
  <c r="K351" i="3" s="1"/>
  <c r="J350" i="3"/>
  <c r="K350" i="3" s="1"/>
  <c r="J349" i="3"/>
  <c r="K349" i="3" s="1"/>
  <c r="J348" i="3"/>
  <c r="K348" i="3" s="1"/>
  <c r="J347" i="3"/>
  <c r="K347" i="3" s="1"/>
  <c r="J346" i="3"/>
  <c r="K346" i="3" s="1"/>
  <c r="J345" i="3"/>
  <c r="K345" i="3" s="1"/>
  <c r="J344" i="3"/>
  <c r="K344" i="3" s="1"/>
  <c r="J343" i="3"/>
  <c r="K343" i="3" s="1"/>
  <c r="J342" i="3"/>
  <c r="K342" i="3" s="1"/>
  <c r="J341" i="3"/>
  <c r="K341" i="3" s="1"/>
  <c r="J340" i="3"/>
  <c r="K340" i="3" s="1"/>
  <c r="J339" i="3"/>
  <c r="K339" i="3" s="1"/>
  <c r="J338" i="3"/>
  <c r="K338" i="3" s="1"/>
  <c r="I339" i="3"/>
  <c r="J337" i="3"/>
  <c r="K337" i="3" s="1"/>
  <c r="J336" i="3"/>
  <c r="K336" i="3" s="1"/>
  <c r="J335" i="3"/>
  <c r="K335" i="3" s="1"/>
  <c r="J334" i="3"/>
  <c r="K334" i="3" s="1"/>
  <c r="J333" i="3"/>
  <c r="K333" i="3" s="1"/>
  <c r="J332" i="3"/>
  <c r="K332" i="3" s="1"/>
  <c r="J331" i="3"/>
  <c r="K331" i="3" s="1"/>
  <c r="J330" i="3"/>
  <c r="K330" i="3" s="1"/>
  <c r="J329" i="3"/>
  <c r="K329" i="3" s="1"/>
  <c r="J328" i="3"/>
  <c r="K328" i="3" s="1"/>
  <c r="J327" i="3"/>
  <c r="K327" i="3" s="1"/>
  <c r="J326" i="3"/>
  <c r="K326" i="3" s="1"/>
  <c r="J325" i="3"/>
  <c r="K325" i="3" s="1"/>
  <c r="J324" i="3"/>
  <c r="K324" i="3" s="1"/>
  <c r="I324" i="3"/>
  <c r="J320" i="3"/>
  <c r="K320" i="3" s="1"/>
  <c r="J319" i="3"/>
  <c r="K319" i="3" s="1"/>
  <c r="J318" i="3"/>
  <c r="K318" i="3" s="1"/>
  <c r="J317" i="3"/>
  <c r="K317" i="3" s="1"/>
  <c r="J316" i="3"/>
  <c r="K316" i="3" s="1"/>
  <c r="J315" i="3"/>
  <c r="K315" i="3" s="1"/>
  <c r="J314" i="3"/>
  <c r="K314" i="3" s="1"/>
  <c r="J313" i="3"/>
  <c r="K313" i="3" s="1"/>
  <c r="J312" i="3"/>
  <c r="K312" i="3" s="1"/>
  <c r="J311" i="3"/>
  <c r="K311" i="3" s="1"/>
  <c r="J310" i="3"/>
  <c r="K310" i="3" s="1"/>
  <c r="J309" i="3"/>
  <c r="K309" i="3" s="1"/>
  <c r="J308" i="3"/>
  <c r="K308" i="3" s="1"/>
  <c r="J307" i="3"/>
  <c r="K307" i="3" s="1"/>
  <c r="I305" i="3"/>
  <c r="J305" i="3"/>
  <c r="K305" i="3" s="1"/>
  <c r="J304" i="3"/>
  <c r="K304" i="3" s="1"/>
  <c r="J303" i="3"/>
  <c r="K303" i="3" s="1"/>
  <c r="J302" i="3"/>
  <c r="K302" i="3" s="1"/>
  <c r="J301" i="3"/>
  <c r="K301" i="3" s="1"/>
  <c r="J300" i="3"/>
  <c r="K300" i="3" s="1"/>
  <c r="J299" i="3"/>
  <c r="K299" i="3" s="1"/>
  <c r="J298" i="3"/>
  <c r="K298" i="3" s="1"/>
  <c r="J297" i="3"/>
  <c r="K297" i="3" s="1"/>
  <c r="J296" i="3"/>
  <c r="K296" i="3" s="1"/>
  <c r="J295" i="3"/>
  <c r="K295" i="3" s="1"/>
  <c r="J294" i="3"/>
  <c r="K294" i="3" s="1"/>
  <c r="J293" i="3"/>
  <c r="K293" i="3" s="1"/>
  <c r="J292" i="3"/>
  <c r="K292" i="3" s="1"/>
  <c r="I293" i="3"/>
  <c r="J290" i="3"/>
  <c r="K290" i="3" s="1"/>
  <c r="J289" i="3"/>
  <c r="K289" i="3" s="1"/>
  <c r="J288" i="3"/>
  <c r="K288" i="3" s="1"/>
  <c r="J287" i="3"/>
  <c r="K287" i="3" s="1"/>
  <c r="J286" i="3"/>
  <c r="K286" i="3" s="1"/>
  <c r="J285" i="3"/>
  <c r="K285" i="3" s="1"/>
  <c r="J284" i="3"/>
  <c r="K284" i="3" s="1"/>
  <c r="J283" i="3"/>
  <c r="K283" i="3" s="1"/>
  <c r="J282" i="3"/>
  <c r="K282" i="3" s="1"/>
  <c r="J281" i="3"/>
  <c r="K281" i="3" s="1"/>
  <c r="J280" i="3"/>
  <c r="J279" i="3"/>
  <c r="K279" i="3" s="1"/>
  <c r="J278" i="3"/>
  <c r="K278" i="3" s="1"/>
  <c r="J277" i="3"/>
  <c r="K277" i="3" s="1"/>
  <c r="I266" i="3"/>
  <c r="J275" i="3"/>
  <c r="K275" i="3" s="1"/>
  <c r="J274" i="3"/>
  <c r="K274" i="3" s="1"/>
  <c r="J273" i="3"/>
  <c r="K273" i="3" s="1"/>
  <c r="J272" i="3"/>
  <c r="K272" i="3" s="1"/>
  <c r="J271" i="3"/>
  <c r="K271" i="3" s="1"/>
  <c r="J270" i="3"/>
  <c r="K270" i="3" s="1"/>
  <c r="J269" i="3"/>
  <c r="K269" i="3" s="1"/>
  <c r="J268" i="3"/>
  <c r="K268" i="3" s="1"/>
  <c r="J267" i="3"/>
  <c r="K267" i="3" s="1"/>
  <c r="J266" i="3"/>
  <c r="K266" i="3" s="1"/>
  <c r="J265" i="3"/>
  <c r="K265" i="3" s="1"/>
  <c r="J264" i="3"/>
  <c r="K264" i="3" s="1"/>
  <c r="J263" i="3"/>
  <c r="K263" i="3" s="1"/>
  <c r="J262" i="3"/>
  <c r="I258" i="3"/>
  <c r="J260" i="3"/>
  <c r="K260" i="3" s="1"/>
  <c r="J259" i="3"/>
  <c r="K259" i="3" s="1"/>
  <c r="J258" i="3"/>
  <c r="K258" i="3" s="1"/>
  <c r="J257" i="3"/>
  <c r="J256" i="3"/>
  <c r="K256" i="3" s="1"/>
  <c r="J255" i="3"/>
  <c r="K255" i="3" s="1"/>
  <c r="J254" i="3"/>
  <c r="K254" i="3" s="1"/>
  <c r="J253" i="3"/>
  <c r="K253" i="3" s="1"/>
  <c r="J252" i="3"/>
  <c r="K252" i="3" s="1"/>
  <c r="J251" i="3"/>
  <c r="K251" i="3" s="1"/>
  <c r="J250" i="3"/>
  <c r="K250" i="3" s="1"/>
  <c r="J249" i="3"/>
  <c r="K249" i="3" s="1"/>
  <c r="J248" i="3"/>
  <c r="K248" i="3" s="1"/>
  <c r="J247" i="3"/>
  <c r="K247" i="3" s="1"/>
  <c r="I232" i="3"/>
  <c r="J245" i="3"/>
  <c r="K245" i="3" s="1"/>
  <c r="J244" i="3"/>
  <c r="K244" i="3" s="1"/>
  <c r="J243" i="3"/>
  <c r="K243" i="3" s="1"/>
  <c r="J242" i="3"/>
  <c r="K242" i="3" s="1"/>
  <c r="J241" i="3"/>
  <c r="K241" i="3" s="1"/>
  <c r="J240" i="3"/>
  <c r="K240" i="3" s="1"/>
  <c r="J239" i="3"/>
  <c r="K239" i="3" s="1"/>
  <c r="J238" i="3"/>
  <c r="K238" i="3" s="1"/>
  <c r="J237" i="3"/>
  <c r="K237" i="3" s="1"/>
  <c r="J236" i="3"/>
  <c r="K236" i="3" s="1"/>
  <c r="J235" i="3"/>
  <c r="J234" i="3"/>
  <c r="K234" i="3" s="1"/>
  <c r="J231" i="3"/>
  <c r="K231" i="3" s="1"/>
  <c r="J230" i="3"/>
  <c r="K230" i="3" s="1"/>
  <c r="I229" i="3"/>
  <c r="J226" i="3"/>
  <c r="K226" i="3" s="1"/>
  <c r="J225" i="3"/>
  <c r="K225" i="3" s="1"/>
  <c r="J224" i="3"/>
  <c r="K224" i="3" s="1"/>
  <c r="J223" i="3"/>
  <c r="K223" i="3" s="1"/>
  <c r="J222" i="3"/>
  <c r="K222" i="3" s="1"/>
  <c r="J221" i="3"/>
  <c r="K221" i="3" s="1"/>
  <c r="J220" i="3"/>
  <c r="K220" i="3" s="1"/>
  <c r="J219" i="3"/>
  <c r="K219" i="3" s="1"/>
  <c r="J218" i="3"/>
  <c r="K218" i="3" s="1"/>
  <c r="J217" i="3"/>
  <c r="K217" i="3" s="1"/>
  <c r="J216" i="3"/>
  <c r="K216" i="3" s="1"/>
  <c r="J215" i="3"/>
  <c r="K215" i="3" s="1"/>
  <c r="J214" i="3"/>
  <c r="K214" i="3" s="1"/>
  <c r="J213" i="3"/>
  <c r="K213" i="3" s="1"/>
  <c r="I202" i="3"/>
  <c r="J211" i="3"/>
  <c r="K211" i="3" s="1"/>
  <c r="J210" i="3"/>
  <c r="K210" i="3" s="1"/>
  <c r="J209" i="3"/>
  <c r="K209" i="3" s="1"/>
  <c r="J208" i="3"/>
  <c r="K208" i="3" s="1"/>
  <c r="J207" i="3"/>
  <c r="K207" i="3" s="1"/>
  <c r="J206" i="3"/>
  <c r="K206" i="3" s="1"/>
  <c r="J205" i="3"/>
  <c r="K205" i="3" s="1"/>
  <c r="J204" i="3"/>
  <c r="K204" i="3" s="1"/>
  <c r="J203" i="3"/>
  <c r="K203" i="3" s="1"/>
  <c r="J202" i="3"/>
  <c r="K202" i="3" s="1"/>
  <c r="J201" i="3"/>
  <c r="K201" i="3" s="1"/>
  <c r="J200" i="3"/>
  <c r="K200" i="3" s="1"/>
  <c r="J199" i="3"/>
  <c r="K199" i="3" s="1"/>
  <c r="J198" i="3"/>
  <c r="I195" i="3"/>
  <c r="J194" i="3"/>
  <c r="K194" i="3" s="1"/>
  <c r="J193" i="3"/>
  <c r="K193" i="3" s="1"/>
  <c r="J192" i="3"/>
  <c r="K192" i="3" s="1"/>
  <c r="J191" i="3"/>
  <c r="J190" i="3"/>
  <c r="K190" i="3" s="1"/>
  <c r="J189" i="3"/>
  <c r="K189" i="3" s="1"/>
  <c r="J188" i="3"/>
  <c r="K188" i="3" s="1"/>
  <c r="J187" i="3"/>
  <c r="K187" i="3" s="1"/>
  <c r="J186" i="3"/>
  <c r="K186" i="3" s="1"/>
  <c r="J185" i="3"/>
  <c r="K185" i="3" s="1"/>
  <c r="J184" i="3"/>
  <c r="K184" i="3" s="1"/>
  <c r="J183" i="3"/>
  <c r="K183" i="3" s="1"/>
  <c r="J182" i="3"/>
  <c r="K182" i="3" s="1"/>
  <c r="J181" i="3"/>
  <c r="K181" i="3" s="1"/>
  <c r="I169" i="3"/>
  <c r="J179" i="3"/>
  <c r="K179" i="3" s="1"/>
  <c r="J178" i="3"/>
  <c r="K178" i="3" s="1"/>
  <c r="J177" i="3"/>
  <c r="K177" i="3" s="1"/>
  <c r="J176" i="3"/>
  <c r="K176" i="3" s="1"/>
  <c r="J175" i="3"/>
  <c r="K175" i="3" s="1"/>
  <c r="J174" i="3"/>
  <c r="K174" i="3" s="1"/>
  <c r="J173" i="3"/>
  <c r="K173" i="3" s="1"/>
  <c r="J172" i="3"/>
  <c r="K172" i="3" s="1"/>
  <c r="J171" i="3"/>
  <c r="K171" i="3" s="1"/>
  <c r="J170" i="3"/>
  <c r="K170" i="3" s="1"/>
  <c r="J169" i="3"/>
  <c r="K169" i="3" s="1"/>
  <c r="J168" i="3"/>
  <c r="K168" i="3" s="1"/>
  <c r="J167" i="3"/>
  <c r="K167" i="3" s="1"/>
  <c r="J166" i="3"/>
  <c r="K166" i="3" s="1"/>
  <c r="I159" i="3"/>
  <c r="J164" i="3"/>
  <c r="K164" i="3" s="1"/>
  <c r="J163" i="3"/>
  <c r="K163" i="3" s="1"/>
  <c r="J162" i="3"/>
  <c r="K162" i="3" s="1"/>
  <c r="J161" i="3"/>
  <c r="K161" i="3" s="1"/>
  <c r="J160" i="3"/>
  <c r="K160" i="3" s="1"/>
  <c r="J159" i="3"/>
  <c r="K159" i="3" s="1"/>
  <c r="J158" i="3"/>
  <c r="K158" i="3" s="1"/>
  <c r="J157" i="3"/>
  <c r="K157" i="3" s="1"/>
  <c r="J156" i="3"/>
  <c r="K156" i="3" s="1"/>
  <c r="J155" i="3"/>
  <c r="K155" i="3" s="1"/>
  <c r="J154" i="3"/>
  <c r="K154" i="3" s="1"/>
  <c r="J153" i="3"/>
  <c r="K153" i="3" s="1"/>
  <c r="J152" i="3"/>
  <c r="K152" i="3" s="1"/>
  <c r="J151" i="3"/>
  <c r="J147" i="3"/>
  <c r="K147" i="3" s="1"/>
  <c r="J146" i="3"/>
  <c r="K146" i="3" s="1"/>
  <c r="J145" i="3"/>
  <c r="K145" i="3" s="1"/>
  <c r="J144" i="3"/>
  <c r="J143" i="3"/>
  <c r="K143" i="3" s="1"/>
  <c r="J142" i="3"/>
  <c r="K142" i="3" s="1"/>
  <c r="J141" i="3"/>
  <c r="K141" i="3" s="1"/>
  <c r="J140" i="3"/>
  <c r="K140" i="3" s="1"/>
  <c r="J139" i="3"/>
  <c r="K139" i="3" s="1"/>
  <c r="J138" i="3"/>
  <c r="K138" i="3" s="1"/>
  <c r="J137" i="3"/>
  <c r="K137" i="3" s="1"/>
  <c r="J136" i="3"/>
  <c r="K136" i="3" s="1"/>
  <c r="J135" i="3"/>
  <c r="J134" i="3"/>
  <c r="I131" i="3"/>
  <c r="J130" i="3"/>
  <c r="K130" i="3" s="1"/>
  <c r="J129" i="3"/>
  <c r="K129" i="3" s="1"/>
  <c r="J128" i="3"/>
  <c r="K128" i="3" s="1"/>
  <c r="J127" i="3"/>
  <c r="K127" i="3" s="1"/>
  <c r="J126" i="3"/>
  <c r="K126" i="3" s="1"/>
  <c r="J125" i="3"/>
  <c r="K125" i="3" s="1"/>
  <c r="J124" i="3"/>
  <c r="K124" i="3" s="1"/>
  <c r="J123" i="3"/>
  <c r="K123" i="3" s="1"/>
  <c r="J122" i="3"/>
  <c r="K122" i="3" s="1"/>
  <c r="J121" i="3"/>
  <c r="K121" i="3" s="1"/>
  <c r="J120" i="3"/>
  <c r="K120" i="3" s="1"/>
  <c r="J119" i="3"/>
  <c r="K119" i="3" s="1"/>
  <c r="J118" i="3"/>
  <c r="K118" i="3" s="1"/>
  <c r="J117" i="3"/>
  <c r="J113" i="3"/>
  <c r="K113" i="3" s="1"/>
  <c r="J112" i="3"/>
  <c r="K112" i="3" s="1"/>
  <c r="J111" i="3"/>
  <c r="K111" i="3" s="1"/>
  <c r="J110" i="3"/>
  <c r="K110" i="3" s="1"/>
  <c r="J109" i="3"/>
  <c r="K109" i="3" s="1"/>
  <c r="J108" i="3"/>
  <c r="K108" i="3" s="1"/>
  <c r="J107" i="3"/>
  <c r="K107" i="3" s="1"/>
  <c r="J106" i="3"/>
  <c r="K106" i="3" s="1"/>
  <c r="J105" i="3"/>
  <c r="K105" i="3" s="1"/>
  <c r="J104" i="3"/>
  <c r="K104" i="3" s="1"/>
  <c r="J103" i="3"/>
  <c r="K103" i="3" s="1"/>
  <c r="J102" i="3"/>
  <c r="K102" i="3" s="1"/>
  <c r="J101" i="3"/>
  <c r="K101" i="3" s="1"/>
  <c r="J100" i="3"/>
  <c r="P226" i="4"/>
  <c r="L226" i="4" s="1"/>
  <c r="J96" i="3"/>
  <c r="K96" i="3" s="1"/>
  <c r="J95" i="3"/>
  <c r="K95" i="3" s="1"/>
  <c r="J94" i="3"/>
  <c r="K94" i="3" s="1"/>
  <c r="J93" i="3"/>
  <c r="K93" i="3" s="1"/>
  <c r="J92" i="3"/>
  <c r="K92" i="3" s="1"/>
  <c r="J91" i="3"/>
  <c r="K91" i="3" s="1"/>
  <c r="J90" i="3"/>
  <c r="K90" i="3" s="1"/>
  <c r="J89" i="3"/>
  <c r="K89" i="3" s="1"/>
  <c r="J88" i="3"/>
  <c r="J87" i="3"/>
  <c r="K87" i="3" s="1"/>
  <c r="J86" i="3"/>
  <c r="K86" i="3" s="1"/>
  <c r="J85" i="3"/>
  <c r="K85" i="3" s="1"/>
  <c r="J84" i="3"/>
  <c r="K84" i="3" s="1"/>
  <c r="J83" i="3"/>
  <c r="P94" i="4"/>
  <c r="L94" i="4" s="1"/>
  <c r="AA94" i="4" s="1"/>
  <c r="J79" i="3"/>
  <c r="K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J72" i="3"/>
  <c r="K72" i="3" s="1"/>
  <c r="J71" i="3"/>
  <c r="K71" i="3" s="1"/>
  <c r="J70" i="3"/>
  <c r="K70" i="3" s="1"/>
  <c r="J69" i="3"/>
  <c r="K69" i="3" s="1"/>
  <c r="J68" i="3"/>
  <c r="K68" i="3" s="1"/>
  <c r="J67" i="3"/>
  <c r="J66" i="3"/>
  <c r="P225" i="4"/>
  <c r="L225" i="4" s="1"/>
  <c r="J62" i="3"/>
  <c r="K62" i="3" s="1"/>
  <c r="J61" i="3"/>
  <c r="K61" i="3" s="1"/>
  <c r="J60" i="3"/>
  <c r="K60" i="3" s="1"/>
  <c r="J59" i="3"/>
  <c r="J58" i="3"/>
  <c r="K58" i="3" s="1"/>
  <c r="J57" i="3"/>
  <c r="K57" i="3" s="1"/>
  <c r="J56" i="3"/>
  <c r="K56" i="3" s="1"/>
  <c r="J55" i="3"/>
  <c r="K55" i="3" s="1"/>
  <c r="J54" i="3"/>
  <c r="K54" i="3" s="1"/>
  <c r="J53" i="3"/>
  <c r="K53" i="3" s="1"/>
  <c r="J52" i="3"/>
  <c r="K52" i="3" s="1"/>
  <c r="J51" i="3"/>
  <c r="K51" i="3" s="1"/>
  <c r="J50" i="3"/>
  <c r="K50" i="3" s="1"/>
  <c r="J48" i="3"/>
  <c r="K48" i="3" s="1"/>
  <c r="J45" i="3"/>
  <c r="J43" i="3"/>
  <c r="J39" i="3"/>
  <c r="K39" i="3" s="1"/>
  <c r="J38" i="3"/>
  <c r="K38" i="3" s="1"/>
  <c r="J37" i="3"/>
  <c r="K37" i="3" s="1"/>
  <c r="J36" i="3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J27" i="3"/>
  <c r="K27" i="3" s="1"/>
  <c r="J26" i="3"/>
  <c r="I15" i="3"/>
  <c r="J22" i="3"/>
  <c r="K22" i="3" s="1"/>
  <c r="J24" i="3"/>
  <c r="J20" i="3"/>
  <c r="K20" i="3" s="1"/>
  <c r="J19" i="3"/>
  <c r="J18" i="3"/>
  <c r="K18" i="3" s="1"/>
  <c r="J16" i="3"/>
  <c r="K16" i="3" s="1"/>
  <c r="J15" i="3"/>
  <c r="K15" i="3" s="1"/>
  <c r="J14" i="3"/>
  <c r="K14" i="3" s="1"/>
  <c r="J13" i="3"/>
  <c r="K13" i="3" s="1"/>
  <c r="J12" i="3"/>
  <c r="K12" i="3" s="1"/>
  <c r="J11" i="3"/>
  <c r="K11" i="3" s="1"/>
  <c r="J10" i="3"/>
  <c r="K10" i="3" s="1"/>
  <c r="B6" i="3"/>
  <c r="A6" i="3"/>
  <c r="B5" i="3"/>
  <c r="A5" i="3"/>
  <c r="B4" i="3"/>
  <c r="A4" i="3"/>
  <c r="A3" i="3"/>
  <c r="B2" i="3"/>
  <c r="A2" i="3"/>
  <c r="C47" i="2"/>
  <c r="C27" i="2"/>
  <c r="C23" i="2"/>
  <c r="C21" i="2"/>
  <c r="B7" i="2"/>
  <c r="B6" i="2"/>
  <c r="B5" i="2"/>
  <c r="B4" i="2"/>
  <c r="B2" i="2"/>
  <c r="C48" i="1"/>
  <c r="C29" i="1"/>
  <c r="P84" i="4"/>
  <c r="L84" i="4" s="1"/>
  <c r="C88" i="2"/>
  <c r="C86" i="2"/>
  <c r="D88" i="2"/>
  <c r="D86" i="2"/>
  <c r="C87" i="2"/>
  <c r="D89" i="2"/>
  <c r="C89" i="2"/>
  <c r="I346" i="3"/>
  <c r="I261" i="3"/>
  <c r="I344" i="3"/>
  <c r="I212" i="3"/>
  <c r="I251" i="3"/>
  <c r="I85" i="3"/>
  <c r="I282" i="3"/>
  <c r="I458" i="3"/>
  <c r="I419" i="3"/>
  <c r="I43" i="3"/>
  <c r="I440" i="3"/>
  <c r="I413" i="3"/>
  <c r="I422" i="3"/>
  <c r="I12" i="3"/>
  <c r="I129" i="3"/>
  <c r="I204" i="3"/>
  <c r="I300" i="3"/>
  <c r="I410" i="3"/>
  <c r="I416" i="3"/>
  <c r="I420" i="3"/>
  <c r="I454" i="3"/>
  <c r="I423" i="3"/>
  <c r="I45" i="3"/>
  <c r="I411" i="3"/>
  <c r="I414" i="3"/>
  <c r="I417" i="3"/>
  <c r="I249" i="3"/>
  <c r="I421" i="3"/>
  <c r="I456" i="3"/>
  <c r="I412" i="3"/>
  <c r="I418" i="3"/>
  <c r="I298" i="3"/>
  <c r="I183" i="3"/>
  <c r="I215" i="3"/>
  <c r="I360" i="3"/>
  <c r="I442" i="3"/>
  <c r="I374" i="3"/>
  <c r="I448" i="3"/>
  <c r="I301" i="3"/>
  <c r="I438" i="3"/>
  <c r="I444" i="3"/>
  <c r="I476" i="3"/>
  <c r="I299" i="3"/>
  <c r="I376" i="3"/>
  <c r="I294" i="3"/>
  <c r="I219" i="3"/>
  <c r="I446" i="3"/>
  <c r="I11" i="3"/>
  <c r="I381" i="3"/>
  <c r="C25" i="2"/>
  <c r="I451" i="3"/>
  <c r="I100" i="3"/>
  <c r="I93" i="3"/>
  <c r="I203" i="3"/>
  <c r="I262" i="3"/>
  <c r="I331" i="3"/>
  <c r="I380" i="3"/>
  <c r="I439" i="3"/>
  <c r="I441" i="3"/>
  <c r="I443" i="3"/>
  <c r="I445" i="3"/>
  <c r="I447" i="3"/>
  <c r="I449" i="3"/>
  <c r="I220" i="3"/>
  <c r="I226" i="3"/>
  <c r="I345" i="3"/>
  <c r="I351" i="3"/>
  <c r="I455" i="3"/>
  <c r="I457" i="3"/>
  <c r="I461" i="3"/>
  <c r="I471" i="3"/>
  <c r="I477" i="3"/>
  <c r="I254" i="3"/>
  <c r="I256" i="3"/>
  <c r="I260" i="3"/>
  <c r="I369" i="3"/>
  <c r="I373" i="3"/>
  <c r="I375" i="3"/>
  <c r="I377" i="3"/>
  <c r="I379" i="3"/>
  <c r="Q18" i="6"/>
  <c r="Q17" i="6"/>
  <c r="Q19" i="6" s="1"/>
  <c r="D67" i="5"/>
  <c r="D66" i="5"/>
  <c r="D64" i="5"/>
  <c r="N18" i="6"/>
  <c r="N17" i="6"/>
  <c r="H17" i="6"/>
  <c r="H18" i="6"/>
  <c r="D25" i="8"/>
  <c r="D46" i="8"/>
  <c r="K17" i="6"/>
  <c r="D26" i="8"/>
  <c r="D103" i="8"/>
  <c r="D105" i="8"/>
  <c r="T17" i="6"/>
  <c r="T19" i="6" s="1"/>
  <c r="W17" i="6"/>
  <c r="W19" i="6" s="1"/>
  <c r="D85" i="8"/>
  <c r="D88" i="8"/>
  <c r="D90" i="8"/>
  <c r="Z17" i="6"/>
  <c r="Z19" i="6" s="1"/>
  <c r="D43" i="8"/>
  <c r="D48" i="8" s="1"/>
  <c r="D50" i="8" s="1"/>
  <c r="D65" i="8"/>
  <c r="E17" i="6"/>
  <c r="E18" i="6"/>
  <c r="P12" i="4"/>
  <c r="L12" i="4" s="1"/>
  <c r="P13" i="4"/>
  <c r="L13" i="4" s="1"/>
  <c r="C33" i="1"/>
  <c r="C35" i="1"/>
  <c r="D108" i="8" l="1"/>
  <c r="D110" i="8" s="1"/>
  <c r="E19" i="6"/>
  <c r="E21" i="6" s="1"/>
  <c r="E68" i="5"/>
  <c r="B65" i="5"/>
  <c r="B66" i="5"/>
  <c r="B64" i="5"/>
  <c r="C68" i="5" s="1"/>
  <c r="O21" i="9"/>
  <c r="Y18" i="9"/>
  <c r="Y26" i="9"/>
  <c r="Y34" i="9"/>
  <c r="Y42" i="9"/>
  <c r="Y50" i="9"/>
  <c r="Y19" i="9"/>
  <c r="Y27" i="9"/>
  <c r="Y35" i="9"/>
  <c r="Y43" i="9"/>
  <c r="Y51" i="9"/>
  <c r="Y20" i="9"/>
  <c r="Y28" i="9"/>
  <c r="Y36" i="9"/>
  <c r="Y44" i="9"/>
  <c r="Y52" i="9"/>
  <c r="Y46" i="9"/>
  <c r="Y21" i="9"/>
  <c r="Y29" i="9"/>
  <c r="Y37" i="9"/>
  <c r="Y45" i="9"/>
  <c r="Y53" i="9"/>
  <c r="Y22" i="9"/>
  <c r="Y30" i="9"/>
  <c r="Y38" i="9"/>
  <c r="Y54" i="9"/>
  <c r="Y23" i="9"/>
  <c r="Y31" i="9"/>
  <c r="Y39" i="9"/>
  <c r="Y47" i="9"/>
  <c r="Y55" i="9"/>
  <c r="Y24" i="9"/>
  <c r="Y32" i="9"/>
  <c r="Y40" i="9"/>
  <c r="Y48" i="9"/>
  <c r="Y17" i="9"/>
  <c r="Y25" i="9"/>
  <c r="Y33" i="9"/>
  <c r="Y41" i="9"/>
  <c r="Y49" i="9"/>
  <c r="J22" i="9"/>
  <c r="E22" i="9"/>
  <c r="O22" i="9"/>
  <c r="O18" i="9"/>
  <c r="J21" i="9"/>
  <c r="J18" i="9"/>
  <c r="E21" i="9"/>
  <c r="E18" i="9"/>
  <c r="D28" i="8"/>
  <c r="D30" i="8" s="1"/>
  <c r="I242" i="3"/>
  <c r="I473" i="3"/>
  <c r="P52" i="4"/>
  <c r="L52" i="4" s="1"/>
  <c r="AA52" i="4" s="1"/>
  <c r="I367" i="3"/>
  <c r="I307" i="3"/>
  <c r="I174" i="3"/>
  <c r="I170" i="3"/>
  <c r="I297" i="3"/>
  <c r="I306" i="3"/>
  <c r="I182" i="3"/>
  <c r="I178" i="3"/>
  <c r="I302" i="3"/>
  <c r="I349" i="3"/>
  <c r="I216" i="3"/>
  <c r="I88" i="3"/>
  <c r="I91" i="3"/>
  <c r="I460" i="3"/>
  <c r="I425" i="3"/>
  <c r="I437" i="3"/>
  <c r="I192" i="3"/>
  <c r="I348" i="3"/>
  <c r="I342" i="3"/>
  <c r="I87" i="3"/>
  <c r="I463" i="3"/>
  <c r="I347" i="3"/>
  <c r="I92" i="3"/>
  <c r="I267" i="3"/>
  <c r="I434" i="3"/>
  <c r="I452" i="3"/>
  <c r="I424" i="3"/>
  <c r="I312" i="3"/>
  <c r="I435" i="3"/>
  <c r="I433" i="3"/>
  <c r="I223" i="3"/>
  <c r="I188" i="3"/>
  <c r="I427" i="3"/>
  <c r="I316" i="3"/>
  <c r="I459" i="3"/>
  <c r="I343" i="3"/>
  <c r="I464" i="3"/>
  <c r="I430" i="3"/>
  <c r="I426" i="3"/>
  <c r="I191" i="3"/>
  <c r="I432" i="3"/>
  <c r="I313" i="3"/>
  <c r="I310" i="3"/>
  <c r="I184" i="3"/>
  <c r="I429" i="3"/>
  <c r="I341" i="3"/>
  <c r="I352" i="3"/>
  <c r="I318" i="3"/>
  <c r="I320" i="3"/>
  <c r="I431" i="3"/>
  <c r="I319" i="3"/>
  <c r="I187" i="3"/>
  <c r="I194" i="3"/>
  <c r="I315" i="3"/>
  <c r="I314" i="3"/>
  <c r="I317" i="3"/>
  <c r="I193" i="3"/>
  <c r="I198" i="3"/>
  <c r="I428" i="3"/>
  <c r="I453" i="3"/>
  <c r="I222" i="3"/>
  <c r="I311" i="3"/>
  <c r="I60" i="3"/>
  <c r="I181" i="3"/>
  <c r="I186" i="3"/>
  <c r="I462" i="3"/>
  <c r="I309" i="3"/>
  <c r="I171" i="3"/>
  <c r="I350" i="3"/>
  <c r="I340" i="3"/>
  <c r="P181" i="4"/>
  <c r="L181" i="4" s="1"/>
  <c r="I27" i="3"/>
  <c r="I26" i="3"/>
  <c r="I157" i="3"/>
  <c r="I10" i="3"/>
  <c r="I285" i="3"/>
  <c r="I279" i="3"/>
  <c r="I155" i="3"/>
  <c r="I166" i="3"/>
  <c r="I329" i="3"/>
  <c r="I201" i="3"/>
  <c r="I332" i="3"/>
  <c r="I326" i="3"/>
  <c r="P330" i="4"/>
  <c r="L330" i="4" s="1"/>
  <c r="I327" i="3"/>
  <c r="I211" i="3"/>
  <c r="I450" i="3"/>
  <c r="I77" i="3"/>
  <c r="I22" i="3"/>
  <c r="I200" i="3"/>
  <c r="I330" i="3"/>
  <c r="I208" i="3"/>
  <c r="I161" i="3"/>
  <c r="I78" i="3"/>
  <c r="I210" i="3"/>
  <c r="I79" i="3"/>
  <c r="I328" i="3"/>
  <c r="I337" i="3"/>
  <c r="I209" i="3"/>
  <c r="I338" i="3"/>
  <c r="I69" i="3"/>
  <c r="I206" i="3"/>
  <c r="I334" i="3"/>
  <c r="I213" i="3"/>
  <c r="P287" i="4"/>
  <c r="L287" i="4" s="1"/>
  <c r="I29" i="3"/>
  <c r="I335" i="3"/>
  <c r="I207" i="3"/>
  <c r="I333" i="3"/>
  <c r="I205" i="3"/>
  <c r="I336" i="3"/>
  <c r="P85" i="4"/>
  <c r="L85" i="4" s="1"/>
  <c r="P322" i="4"/>
  <c r="L322" i="4" s="1"/>
  <c r="P138" i="4"/>
  <c r="L138" i="4" s="1"/>
  <c r="I289" i="3"/>
  <c r="I286" i="3"/>
  <c r="I288" i="3"/>
  <c r="I280" i="3"/>
  <c r="I283" i="3"/>
  <c r="I292" i="3"/>
  <c r="I160" i="3"/>
  <c r="P17" i="4"/>
  <c r="L17" i="4" s="1"/>
  <c r="I154" i="3"/>
  <c r="I75" i="3"/>
  <c r="I168" i="3"/>
  <c r="I74" i="3"/>
  <c r="I304" i="3"/>
  <c r="I303" i="3"/>
  <c r="I189" i="3"/>
  <c r="I177" i="3"/>
  <c r="I287" i="3"/>
  <c r="I51" i="3"/>
  <c r="I190" i="3"/>
  <c r="I83" i="3"/>
  <c r="I156" i="3"/>
  <c r="I175" i="3"/>
  <c r="I172" i="3"/>
  <c r="I281" i="3"/>
  <c r="I158" i="3"/>
  <c r="I76" i="3"/>
  <c r="I164" i="3"/>
  <c r="I73" i="3"/>
  <c r="I407" i="3"/>
  <c r="I397" i="3"/>
  <c r="I408" i="3"/>
  <c r="I295" i="3"/>
  <c r="I179" i="3"/>
  <c r="I56" i="3"/>
  <c r="I72" i="3"/>
  <c r="I185" i="3"/>
  <c r="I180" i="3"/>
  <c r="I153" i="3"/>
  <c r="I53" i="3"/>
  <c r="P60" i="4"/>
  <c r="L60" i="4" s="1"/>
  <c r="I71" i="3"/>
  <c r="I398" i="3"/>
  <c r="I404" i="3"/>
  <c r="I70" i="3"/>
  <c r="I403" i="3"/>
  <c r="I296" i="3"/>
  <c r="I399" i="3"/>
  <c r="I405" i="3"/>
  <c r="I173" i="3"/>
  <c r="I19" i="3"/>
  <c r="I62" i="3"/>
  <c r="I176" i="3"/>
  <c r="I291" i="3"/>
  <c r="I400" i="3"/>
  <c r="I406" i="3"/>
  <c r="I396" i="3"/>
  <c r="I402" i="3"/>
  <c r="I290" i="3"/>
  <c r="I284" i="3"/>
  <c r="I165" i="3"/>
  <c r="I162" i="3"/>
  <c r="I163" i="3"/>
  <c r="I146" i="3"/>
  <c r="I268" i="3"/>
  <c r="I395" i="3"/>
  <c r="I265" i="3"/>
  <c r="I389" i="3"/>
  <c r="I354" i="3"/>
  <c r="I365" i="3"/>
  <c r="I143" i="3"/>
  <c r="I44" i="3"/>
  <c r="I469" i="3"/>
  <c r="I479" i="3"/>
  <c r="I308" i="3"/>
  <c r="I363" i="3"/>
  <c r="I478" i="3"/>
  <c r="I244" i="3"/>
  <c r="I151" i="3"/>
  <c r="I39" i="3"/>
  <c r="I234" i="3"/>
  <c r="I359" i="3"/>
  <c r="I362" i="3"/>
  <c r="I357" i="3"/>
  <c r="I243" i="3"/>
  <c r="I247" i="3"/>
  <c r="I237" i="3"/>
  <c r="I364" i="3"/>
  <c r="I474" i="3"/>
  <c r="I468" i="3"/>
  <c r="I150" i="3"/>
  <c r="P241" i="4"/>
  <c r="L241" i="4" s="1"/>
  <c r="I115" i="3"/>
  <c r="I64" i="3"/>
  <c r="I144" i="3"/>
  <c r="I109" i="3"/>
  <c r="I392" i="3"/>
  <c r="I119" i="3"/>
  <c r="I386" i="3"/>
  <c r="I124" i="3"/>
  <c r="P34" i="4"/>
  <c r="L34" i="4" s="1"/>
  <c r="P100" i="4"/>
  <c r="L100" i="4" s="1"/>
  <c r="P273" i="4"/>
  <c r="L273" i="4" s="1"/>
  <c r="P262" i="4"/>
  <c r="L262" i="4" s="1"/>
  <c r="AA262" i="4" s="1"/>
  <c r="P31" i="4"/>
  <c r="L31" i="4" s="1"/>
  <c r="AA31" i="4" s="1"/>
  <c r="I145" i="3"/>
  <c r="I388" i="3"/>
  <c r="I278" i="3"/>
  <c r="I123" i="3"/>
  <c r="I270" i="3"/>
  <c r="I121" i="3"/>
  <c r="I110" i="3"/>
  <c r="P75" i="4"/>
  <c r="L75" i="4" s="1"/>
  <c r="P267" i="4"/>
  <c r="L267" i="4" s="1"/>
  <c r="I138" i="3"/>
  <c r="I275" i="3"/>
  <c r="I273" i="3"/>
  <c r="I128" i="3"/>
  <c r="I383" i="3"/>
  <c r="P61" i="4"/>
  <c r="L61" i="4" s="1"/>
  <c r="I122" i="3"/>
  <c r="I196" i="3"/>
  <c r="I271" i="3"/>
  <c r="I393" i="3"/>
  <c r="I105" i="3"/>
  <c r="I384" i="3"/>
  <c r="I269" i="3"/>
  <c r="I107" i="3"/>
  <c r="I387" i="3"/>
  <c r="I274" i="3"/>
  <c r="I133" i="3"/>
  <c r="P74" i="4"/>
  <c r="L74" i="4" s="1"/>
  <c r="P220" i="4"/>
  <c r="L220" i="4" s="1"/>
  <c r="P263" i="4"/>
  <c r="L263" i="4" s="1"/>
  <c r="AA263" i="4" s="1"/>
  <c r="P54" i="4"/>
  <c r="L54" i="4" s="1"/>
  <c r="AA54" i="4" s="1"/>
  <c r="I148" i="3"/>
  <c r="P264" i="4"/>
  <c r="L264" i="4" s="1"/>
  <c r="AA264" i="4" s="1"/>
  <c r="P11" i="4"/>
  <c r="L11" i="4" s="1"/>
  <c r="I142" i="3"/>
  <c r="I136" i="3"/>
  <c r="I385" i="3"/>
  <c r="I102" i="3"/>
  <c r="I137" i="3"/>
  <c r="I104" i="3"/>
  <c r="I130" i="3"/>
  <c r="I125" i="3"/>
  <c r="I382" i="3"/>
  <c r="I272" i="3"/>
  <c r="I276" i="3"/>
  <c r="I97" i="3"/>
  <c r="P59" i="4"/>
  <c r="L59" i="4" s="1"/>
  <c r="AA59" i="4" s="1"/>
  <c r="I147" i="3"/>
  <c r="I106" i="3"/>
  <c r="I103" i="3"/>
  <c r="I117" i="3"/>
  <c r="I264" i="3"/>
  <c r="I390" i="3"/>
  <c r="I134" i="3"/>
  <c r="I277" i="3"/>
  <c r="P10" i="4"/>
  <c r="L10" i="4" s="1"/>
  <c r="I140" i="3"/>
  <c r="I141" i="3"/>
  <c r="I112" i="3"/>
  <c r="I108" i="3"/>
  <c r="I111" i="3"/>
  <c r="I113" i="3"/>
  <c r="I120" i="3"/>
  <c r="I139" i="3"/>
  <c r="I126" i="3"/>
  <c r="I391" i="3"/>
  <c r="I127" i="3"/>
  <c r="I25" i="3"/>
  <c r="P71" i="4"/>
  <c r="L71" i="4" s="1"/>
  <c r="AA71" i="4" s="1"/>
  <c r="P67" i="4"/>
  <c r="L67" i="4" s="1"/>
  <c r="AA67" i="4" s="1"/>
  <c r="P78" i="4"/>
  <c r="L78" i="4" s="1"/>
  <c r="AA78" i="4" s="1"/>
  <c r="P55" i="4"/>
  <c r="L55" i="4" s="1"/>
  <c r="AA55" i="4" s="1"/>
  <c r="P156" i="4"/>
  <c r="L156" i="4" s="1"/>
  <c r="AA156" i="4" s="1"/>
  <c r="P72" i="4"/>
  <c r="L72" i="4" s="1"/>
  <c r="AA72" i="4" s="1"/>
  <c r="P68" i="4"/>
  <c r="L68" i="4" s="1"/>
  <c r="AA68" i="4" s="1"/>
  <c r="P65" i="4"/>
  <c r="L65" i="4" s="1"/>
  <c r="AA65" i="4" s="1"/>
  <c r="P66" i="4"/>
  <c r="L66" i="4" s="1"/>
  <c r="AA66" i="4" s="1"/>
  <c r="P69" i="4"/>
  <c r="L69" i="4" s="1"/>
  <c r="AA69" i="4" s="1"/>
  <c r="P79" i="4"/>
  <c r="L79" i="4" s="1"/>
  <c r="AA79" i="4" s="1"/>
  <c r="P70" i="4"/>
  <c r="L70" i="4" s="1"/>
  <c r="AA70" i="4" s="1"/>
  <c r="I65" i="3"/>
  <c r="P53" i="4"/>
  <c r="L53" i="4" s="1"/>
  <c r="AA53" i="4" s="1"/>
  <c r="P38" i="4"/>
  <c r="L38" i="4" s="1"/>
  <c r="P132" i="4"/>
  <c r="L132" i="4" s="1"/>
  <c r="P280" i="4"/>
  <c r="L280" i="4" s="1"/>
  <c r="I28" i="3"/>
  <c r="AA45" i="9"/>
  <c r="AC45" i="9" s="1"/>
  <c r="AA55" i="9"/>
  <c r="AC55" i="9" s="1"/>
  <c r="AA53" i="9"/>
  <c r="AC53" i="9" s="1"/>
  <c r="I325" i="3"/>
  <c r="I239" i="3"/>
  <c r="I218" i="3"/>
  <c r="I259" i="3"/>
  <c r="I255" i="3"/>
  <c r="I240" i="3"/>
  <c r="I118" i="3"/>
  <c r="I409" i="3"/>
  <c r="P18" i="4"/>
  <c r="L18" i="4" s="1"/>
  <c r="P21" i="4"/>
  <c r="L21" i="4" s="1"/>
  <c r="I371" i="3"/>
  <c r="I252" i="3"/>
  <c r="I355" i="3"/>
  <c r="I224" i="3"/>
  <c r="I230" i="3"/>
  <c r="I94" i="3"/>
  <c r="I13" i="3"/>
  <c r="I372" i="3"/>
  <c r="I370" i="3"/>
  <c r="I356" i="3"/>
  <c r="I378" i="3"/>
  <c r="I253" i="3"/>
  <c r="I257" i="3"/>
  <c r="I238" i="3"/>
  <c r="I197" i="3"/>
  <c r="I31" i="3"/>
  <c r="P16" i="4"/>
  <c r="L16" i="4" s="1"/>
  <c r="I250" i="3"/>
  <c r="I467" i="3"/>
  <c r="I245" i="3"/>
  <c r="I86" i="3"/>
  <c r="I96" i="3"/>
  <c r="I89" i="3"/>
  <c r="I66" i="3"/>
  <c r="I52" i="3"/>
  <c r="I14" i="3"/>
  <c r="I225" i="3"/>
  <c r="I149" i="3"/>
  <c r="I358" i="3"/>
  <c r="I54" i="3"/>
  <c r="I236" i="3"/>
  <c r="I472" i="3"/>
  <c r="I59" i="3"/>
  <c r="I221" i="3"/>
  <c r="I35" i="3"/>
  <c r="I55" i="3"/>
  <c r="I470" i="3"/>
  <c r="I36" i="3"/>
  <c r="I37" i="3"/>
  <c r="I475" i="3"/>
  <c r="I361" i="3"/>
  <c r="I241" i="3"/>
  <c r="I95" i="3"/>
  <c r="I90" i="3"/>
  <c r="I20" i="3"/>
  <c r="I61" i="3"/>
  <c r="I57" i="3"/>
  <c r="I217" i="3"/>
  <c r="I368" i="3"/>
  <c r="I16" i="3"/>
  <c r="P295" i="4"/>
  <c r="L295" i="4" s="1"/>
  <c r="AA295" i="4" s="1"/>
  <c r="I366" i="3"/>
  <c r="I246" i="3"/>
  <c r="I58" i="3"/>
  <c r="I466" i="3"/>
  <c r="I38" i="3"/>
  <c r="D68" i="8"/>
  <c r="D70" i="8" s="1"/>
  <c r="D112" i="8" s="1"/>
  <c r="G76" i="1" s="1"/>
  <c r="I75" i="2" s="1"/>
  <c r="E46" i="2"/>
  <c r="E44" i="2"/>
  <c r="E42" i="2"/>
  <c r="E40" i="2"/>
  <c r="E65" i="2"/>
  <c r="E63" i="2"/>
  <c r="E61" i="2"/>
  <c r="E59" i="2"/>
  <c r="C28" i="2"/>
  <c r="I263" i="3"/>
  <c r="I67" i="3"/>
  <c r="P140" i="4"/>
  <c r="L140" i="4" s="1"/>
  <c r="AA140" i="4" s="1"/>
  <c r="I235" i="3"/>
  <c r="P50" i="4"/>
  <c r="L50" i="4" s="1"/>
  <c r="AA50" i="4" s="1"/>
  <c r="P104" i="4"/>
  <c r="L104" i="4" s="1"/>
  <c r="AA104" i="4" s="1"/>
  <c r="I167" i="3"/>
  <c r="P253" i="4"/>
  <c r="L253" i="4" s="1"/>
  <c r="AA253" i="4" s="1"/>
  <c r="P249" i="4"/>
  <c r="L249" i="4" s="1"/>
  <c r="AA249" i="4" s="1"/>
  <c r="P258" i="4"/>
  <c r="L258" i="4" s="1"/>
  <c r="AA258" i="4" s="1"/>
  <c r="P252" i="4"/>
  <c r="L252" i="4" s="1"/>
  <c r="AA252" i="4" s="1"/>
  <c r="P248" i="4"/>
  <c r="L248" i="4" s="1"/>
  <c r="AA248" i="4" s="1"/>
  <c r="P185" i="4"/>
  <c r="L185" i="4" s="1"/>
  <c r="AA185" i="4" s="1"/>
  <c r="P277" i="4"/>
  <c r="L277" i="4" s="1"/>
  <c r="AA277" i="4" s="1"/>
  <c r="P194" i="4"/>
  <c r="L194" i="4" s="1"/>
  <c r="AA194" i="4" s="1"/>
  <c r="P141" i="4"/>
  <c r="L141" i="4" s="1"/>
  <c r="AA141" i="4" s="1"/>
  <c r="P266" i="4"/>
  <c r="L266" i="4" s="1"/>
  <c r="AA266" i="4" s="1"/>
  <c r="P162" i="4"/>
  <c r="L162" i="4" s="1"/>
  <c r="AA162" i="4" s="1"/>
  <c r="P196" i="4"/>
  <c r="L196" i="4" s="1"/>
  <c r="AA196" i="4" s="1"/>
  <c r="P92" i="4"/>
  <c r="L92" i="4" s="1"/>
  <c r="AA92" i="4" s="1"/>
  <c r="P268" i="4"/>
  <c r="L268" i="4" s="1"/>
  <c r="AA268" i="4" s="1"/>
  <c r="P189" i="4"/>
  <c r="L189" i="4" s="1"/>
  <c r="AA189" i="4" s="1"/>
  <c r="P206" i="4"/>
  <c r="L206" i="4" s="1"/>
  <c r="AA206" i="4" s="1"/>
  <c r="P157" i="4"/>
  <c r="L157" i="4" s="1"/>
  <c r="AA157" i="4" s="1"/>
  <c r="P270" i="4"/>
  <c r="L270" i="4" s="1"/>
  <c r="AA270" i="4" s="1"/>
  <c r="P158" i="4"/>
  <c r="L158" i="4" s="1"/>
  <c r="AA158" i="4" s="1"/>
  <c r="P159" i="4"/>
  <c r="L159" i="4" s="1"/>
  <c r="AA159" i="4" s="1"/>
  <c r="P201" i="4"/>
  <c r="L201" i="4" s="1"/>
  <c r="AA201" i="4" s="1"/>
  <c r="P144" i="4"/>
  <c r="L144" i="4" s="1"/>
  <c r="AA144" i="4" s="1"/>
  <c r="P232" i="4"/>
  <c r="L232" i="4" s="1"/>
  <c r="AA232" i="4" s="1"/>
  <c r="P145" i="4"/>
  <c r="L145" i="4" s="1"/>
  <c r="AA145" i="4" s="1"/>
  <c r="P143" i="4"/>
  <c r="L143" i="4" s="1"/>
  <c r="AA143" i="4" s="1"/>
  <c r="P197" i="4"/>
  <c r="L197" i="4" s="1"/>
  <c r="AA197" i="4" s="1"/>
  <c r="P77" i="4"/>
  <c r="L77" i="4" s="1"/>
  <c r="AA77" i="4" s="1"/>
  <c r="P56" i="4"/>
  <c r="L56" i="4" s="1"/>
  <c r="AA56" i="4" s="1"/>
  <c r="P305" i="4"/>
  <c r="L305" i="4" s="1"/>
  <c r="AA305" i="4" s="1"/>
  <c r="P76" i="4"/>
  <c r="L76" i="4" s="1"/>
  <c r="AA76" i="4" s="1"/>
  <c r="P51" i="4"/>
  <c r="L51" i="4" s="1"/>
  <c r="AA51" i="4" s="1"/>
  <c r="P129" i="4"/>
  <c r="L129" i="4" s="1"/>
  <c r="AA129" i="4" s="1"/>
  <c r="P190" i="4"/>
  <c r="L190" i="4" s="1"/>
  <c r="AA190" i="4" s="1"/>
  <c r="P203" i="4"/>
  <c r="L203" i="4" s="1"/>
  <c r="AA203" i="4" s="1"/>
  <c r="P130" i="4"/>
  <c r="L130" i="4" s="1"/>
  <c r="AA130" i="4" s="1"/>
  <c r="P228" i="4"/>
  <c r="L228" i="4" s="1"/>
  <c r="AA228" i="4" s="1"/>
  <c r="P120" i="4"/>
  <c r="L120" i="4" s="1"/>
  <c r="AA120" i="4" s="1"/>
  <c r="P180" i="4"/>
  <c r="L180" i="4" s="1"/>
  <c r="AA180" i="4" s="1"/>
  <c r="P269" i="4"/>
  <c r="L269" i="4" s="1"/>
  <c r="AA269" i="4" s="1"/>
  <c r="P186" i="4"/>
  <c r="L186" i="4" s="1"/>
  <c r="AA186" i="4" s="1"/>
  <c r="P187" i="4"/>
  <c r="L187" i="4" s="1"/>
  <c r="AA187" i="4" s="1"/>
  <c r="P119" i="4"/>
  <c r="L119" i="4" s="1"/>
  <c r="AA119" i="4" s="1"/>
  <c r="P116" i="4"/>
  <c r="L116" i="4" s="1"/>
  <c r="AA116" i="4" s="1"/>
  <c r="P230" i="4"/>
  <c r="L230" i="4" s="1"/>
  <c r="AA230" i="4" s="1"/>
  <c r="P176" i="4"/>
  <c r="L176" i="4" s="1"/>
  <c r="AA176" i="4" s="1"/>
  <c r="P307" i="4"/>
  <c r="L307" i="4" s="1"/>
  <c r="AA307" i="4" s="1"/>
  <c r="P231" i="4"/>
  <c r="L231" i="4" s="1"/>
  <c r="AA231" i="4" s="1"/>
  <c r="P173" i="4"/>
  <c r="L173" i="4" s="1"/>
  <c r="AA173" i="4" s="1"/>
  <c r="P182" i="4"/>
  <c r="L182" i="4" s="1"/>
  <c r="AA182" i="4" s="1"/>
  <c r="P91" i="4"/>
  <c r="L91" i="4" s="1"/>
  <c r="AA91" i="4" s="1"/>
  <c r="P229" i="4"/>
  <c r="L229" i="4" s="1"/>
  <c r="AA229" i="4" s="1"/>
  <c r="P172" i="4"/>
  <c r="L172" i="4" s="1"/>
  <c r="AA172" i="4" s="1"/>
  <c r="P294" i="4"/>
  <c r="L294" i="4" s="1"/>
  <c r="P218" i="4"/>
  <c r="L218" i="4" s="1"/>
  <c r="AA218" i="4" s="1"/>
  <c r="P169" i="4"/>
  <c r="L169" i="4" s="1"/>
  <c r="AA169" i="4" s="1"/>
  <c r="P174" i="4"/>
  <c r="L174" i="4" s="1"/>
  <c r="AA174" i="4" s="1"/>
  <c r="P171" i="4"/>
  <c r="L171" i="4" s="1"/>
  <c r="AA171" i="4" s="1"/>
  <c r="P168" i="4"/>
  <c r="L168" i="4" s="1"/>
  <c r="AA168" i="4" s="1"/>
  <c r="P161" i="4"/>
  <c r="L161" i="4" s="1"/>
  <c r="AA161" i="4" s="1"/>
  <c r="P170" i="4"/>
  <c r="L170" i="4" s="1"/>
  <c r="AA170" i="4" s="1"/>
  <c r="P163" i="4"/>
  <c r="L163" i="4" s="1"/>
  <c r="AA163" i="4" s="1"/>
  <c r="P205" i="4"/>
  <c r="L205" i="4" s="1"/>
  <c r="AA205" i="4" s="1"/>
  <c r="P160" i="4"/>
  <c r="L160" i="4" s="1"/>
  <c r="AA160" i="4" s="1"/>
  <c r="P271" i="4"/>
  <c r="L271" i="4" s="1"/>
  <c r="AA271" i="4" s="1"/>
  <c r="P113" i="4"/>
  <c r="L113" i="4" s="1"/>
  <c r="AA113" i="4" s="1"/>
  <c r="P22" i="4"/>
  <c r="L22" i="4" s="1"/>
  <c r="AA22" i="4" s="1"/>
  <c r="P47" i="4"/>
  <c r="L47" i="4" s="1"/>
  <c r="AA47" i="4" s="1"/>
  <c r="P164" i="4"/>
  <c r="L164" i="4" s="1"/>
  <c r="AA164" i="4" s="1"/>
  <c r="P153" i="4"/>
  <c r="L153" i="4" s="1"/>
  <c r="AA153" i="4" s="1"/>
  <c r="P222" i="4"/>
  <c r="L222" i="4" s="1"/>
  <c r="AA222" i="4" s="1"/>
  <c r="P139" i="4"/>
  <c r="L139" i="4" s="1"/>
  <c r="AA139" i="4" s="1"/>
  <c r="I199" i="3"/>
  <c r="I84" i="3"/>
  <c r="P110" i="4"/>
  <c r="L110" i="4" s="1"/>
  <c r="AA110" i="4" s="1"/>
  <c r="P27" i="4"/>
  <c r="L27" i="4" s="1"/>
  <c r="AA27" i="4" s="1"/>
  <c r="P184" i="4"/>
  <c r="L184" i="4" s="1"/>
  <c r="AA184" i="4" s="1"/>
  <c r="P112" i="4"/>
  <c r="L112" i="4" s="1"/>
  <c r="AA112" i="4" s="1"/>
  <c r="P233" i="4"/>
  <c r="L233" i="4" s="1"/>
  <c r="AA233" i="4" s="1"/>
  <c r="P236" i="4"/>
  <c r="L236" i="4" s="1"/>
  <c r="AA236" i="4" s="1"/>
  <c r="P332" i="4"/>
  <c r="L332" i="4" s="1"/>
  <c r="AA332" i="4" s="1"/>
  <c r="P278" i="4"/>
  <c r="L278" i="4" s="1"/>
  <c r="AA278" i="4" s="1"/>
  <c r="P254" i="4"/>
  <c r="L254" i="4" s="1"/>
  <c r="AA254" i="4" s="1"/>
  <c r="P250" i="4"/>
  <c r="L250" i="4" s="1"/>
  <c r="AA250" i="4" s="1"/>
  <c r="P237" i="4"/>
  <c r="L237" i="4" s="1"/>
  <c r="AA237" i="4" s="1"/>
  <c r="P333" i="4"/>
  <c r="L333" i="4" s="1"/>
  <c r="AA333" i="4" s="1"/>
  <c r="P251" i="4"/>
  <c r="L251" i="4" s="1"/>
  <c r="AA251" i="4" s="1"/>
  <c r="P243" i="4"/>
  <c r="L243" i="4" s="1"/>
  <c r="AA243" i="4" s="1"/>
  <c r="P240" i="4"/>
  <c r="L240" i="4" s="1"/>
  <c r="AA240" i="4" s="1"/>
  <c r="P238" i="4"/>
  <c r="L238" i="4" s="1"/>
  <c r="AA238" i="4" s="1"/>
  <c r="P48" i="4"/>
  <c r="L48" i="4" s="1"/>
  <c r="AA48" i="4" s="1"/>
  <c r="P239" i="4"/>
  <c r="L239" i="4" s="1"/>
  <c r="AA239" i="4" s="1"/>
  <c r="P73" i="4"/>
  <c r="L73" i="4" s="1"/>
  <c r="AA73" i="4" s="1"/>
  <c r="P41" i="4"/>
  <c r="L41" i="4" s="1"/>
  <c r="AA41" i="4" s="1"/>
  <c r="P215" i="4"/>
  <c r="L215" i="4" s="1"/>
  <c r="AA215" i="4" s="1"/>
  <c r="P131" i="4"/>
  <c r="L131" i="4" s="1"/>
  <c r="AA131" i="4" s="1"/>
  <c r="P125" i="4"/>
  <c r="L125" i="4" s="1"/>
  <c r="P111" i="4"/>
  <c r="L111" i="4" s="1"/>
  <c r="AA111" i="4" s="1"/>
  <c r="P133" i="4"/>
  <c r="L133" i="4" s="1"/>
  <c r="AA133" i="4" s="1"/>
  <c r="P88" i="4"/>
  <c r="L88" i="4" s="1"/>
  <c r="AA88" i="4" s="1"/>
  <c r="P281" i="4"/>
  <c r="L281" i="4" s="1"/>
  <c r="AA281" i="4" s="1"/>
  <c r="P23" i="4"/>
  <c r="L23" i="4" s="1"/>
  <c r="AA23" i="4" s="1"/>
  <c r="P147" i="4"/>
  <c r="L147" i="4" s="1"/>
  <c r="AA147" i="4" s="1"/>
  <c r="P49" i="4"/>
  <c r="L49" i="4" s="1"/>
  <c r="AA49" i="4" s="1"/>
  <c r="P109" i="4"/>
  <c r="L109" i="4" s="1"/>
  <c r="AA109" i="4" s="1"/>
  <c r="P24" i="4"/>
  <c r="L24" i="4" s="1"/>
  <c r="AA24" i="4" s="1"/>
  <c r="P28" i="4"/>
  <c r="L28" i="4" s="1"/>
  <c r="AA28" i="4" s="1"/>
  <c r="P331" i="4"/>
  <c r="L331" i="4" s="1"/>
  <c r="AA331" i="4" s="1"/>
  <c r="P126" i="4"/>
  <c r="L126" i="4" s="1"/>
  <c r="AA126" i="4" s="1"/>
  <c r="P279" i="4"/>
  <c r="L279" i="4" s="1"/>
  <c r="AA279" i="4" s="1"/>
  <c r="P234" i="4"/>
  <c r="L234" i="4" s="1"/>
  <c r="AA234" i="4" s="1"/>
  <c r="P40" i="4"/>
  <c r="L40" i="4" s="1"/>
  <c r="AA40" i="4" s="1"/>
  <c r="P26" i="4"/>
  <c r="L26" i="4" s="1"/>
  <c r="AA26" i="4" s="1"/>
  <c r="P57" i="4"/>
  <c r="L57" i="4" s="1"/>
  <c r="AA57" i="4" s="1"/>
  <c r="P90" i="4"/>
  <c r="L90" i="4" s="1"/>
  <c r="AA90" i="4" s="1"/>
  <c r="P146" i="4"/>
  <c r="L146" i="4" s="1"/>
  <c r="AA146" i="4" s="1"/>
  <c r="P274" i="4"/>
  <c r="L274" i="4" s="1"/>
  <c r="AA274" i="4" s="1"/>
  <c r="P142" i="4"/>
  <c r="L142" i="4" s="1"/>
  <c r="AA142" i="4" s="1"/>
  <c r="I135" i="3"/>
  <c r="P275" i="4"/>
  <c r="L275" i="4" s="1"/>
  <c r="AA275" i="4" s="1"/>
  <c r="P148" i="4"/>
  <c r="L148" i="4" s="1"/>
  <c r="AA148" i="4" s="1"/>
  <c r="P235" i="4"/>
  <c r="L235" i="4" s="1"/>
  <c r="AA235" i="4" s="1"/>
  <c r="P212" i="4"/>
  <c r="L212" i="4" s="1"/>
  <c r="AA212" i="4" s="1"/>
  <c r="P89" i="4"/>
  <c r="L89" i="4" s="1"/>
  <c r="AA89" i="4" s="1"/>
  <c r="I132" i="3"/>
  <c r="P25" i="4"/>
  <c r="L25" i="4" s="1"/>
  <c r="AA25" i="4" s="1"/>
  <c r="P86" i="4"/>
  <c r="L86" i="4" s="1"/>
  <c r="AA86" i="4" s="1"/>
  <c r="P87" i="4"/>
  <c r="L87" i="4" s="1"/>
  <c r="AA87" i="4" s="1"/>
  <c r="P272" i="4"/>
  <c r="L272" i="4" s="1"/>
  <c r="AA272" i="4" s="1"/>
  <c r="P291" i="4"/>
  <c r="L291" i="4" s="1"/>
  <c r="AA291" i="4" s="1"/>
  <c r="P207" i="4"/>
  <c r="L207" i="4" s="1"/>
  <c r="AA207" i="4" s="1"/>
  <c r="P19" i="4"/>
  <c r="L19" i="4" s="1"/>
  <c r="AA19" i="4" s="1"/>
  <c r="P64" i="4"/>
  <c r="L64" i="4" s="1"/>
  <c r="AA64" i="4" s="1"/>
  <c r="P128" i="4"/>
  <c r="L128" i="4" s="1"/>
  <c r="AA128" i="4" s="1"/>
  <c r="P117" i="4"/>
  <c r="L117" i="4" s="1"/>
  <c r="AA117" i="4" s="1"/>
  <c r="P63" i="4"/>
  <c r="L63" i="4" s="1"/>
  <c r="AA63" i="4" s="1"/>
  <c r="P296" i="4"/>
  <c r="L296" i="4" s="1"/>
  <c r="AA296" i="4" s="1"/>
  <c r="P114" i="4"/>
  <c r="L114" i="4" s="1"/>
  <c r="AA114" i="4" s="1"/>
  <c r="P105" i="4"/>
  <c r="L105" i="4" s="1"/>
  <c r="AA105" i="4" s="1"/>
  <c r="P310" i="4"/>
  <c r="L310" i="4" s="1"/>
  <c r="AA310" i="4" s="1"/>
  <c r="P193" i="4"/>
  <c r="L193" i="4" s="1"/>
  <c r="AA193" i="4" s="1"/>
  <c r="P261" i="4"/>
  <c r="L261" i="4" s="1"/>
  <c r="AA261" i="4" s="1"/>
  <c r="P257" i="4"/>
  <c r="L257" i="4" s="1"/>
  <c r="AA257" i="4" s="1"/>
  <c r="P244" i="4"/>
  <c r="L244" i="4" s="1"/>
  <c r="AA244" i="4" s="1"/>
  <c r="P283" i="4"/>
  <c r="L283" i="4" s="1"/>
  <c r="AA283" i="4" s="1"/>
  <c r="P259" i="4"/>
  <c r="L259" i="4" s="1"/>
  <c r="AA259" i="4" s="1"/>
  <c r="P255" i="4"/>
  <c r="L255" i="4" s="1"/>
  <c r="AA255" i="4" s="1"/>
  <c r="P247" i="4"/>
  <c r="L247" i="4" s="1"/>
  <c r="AA247" i="4" s="1"/>
  <c r="P284" i="4"/>
  <c r="L284" i="4" s="1"/>
  <c r="P260" i="4"/>
  <c r="L260" i="4" s="1"/>
  <c r="AA260" i="4" s="1"/>
  <c r="P256" i="4"/>
  <c r="L256" i="4" s="1"/>
  <c r="AA256" i="4" s="1"/>
  <c r="P246" i="4"/>
  <c r="L246" i="4" s="1"/>
  <c r="AA246" i="4" s="1"/>
  <c r="P124" i="4"/>
  <c r="L124" i="4" s="1"/>
  <c r="AA124" i="4" s="1"/>
  <c r="P98" i="4"/>
  <c r="L98" i="4" s="1"/>
  <c r="AA98" i="4" s="1"/>
  <c r="P101" i="4"/>
  <c r="L101" i="4" s="1"/>
  <c r="AA101" i="4" s="1"/>
  <c r="P282" i="4"/>
  <c r="L282" i="4" s="1"/>
  <c r="AA282" i="4" s="1"/>
  <c r="P123" i="4"/>
  <c r="L123" i="4" s="1"/>
  <c r="AA123" i="4" s="1"/>
  <c r="P175" i="4"/>
  <c r="L175" i="4" s="1"/>
  <c r="AA175" i="4" s="1"/>
  <c r="I228" i="3"/>
  <c r="I214" i="3"/>
  <c r="P127" i="4"/>
  <c r="L127" i="4" s="1"/>
  <c r="AA127" i="4" s="1"/>
  <c r="P276" i="4"/>
  <c r="L276" i="4" s="1"/>
  <c r="AA276" i="4" s="1"/>
  <c r="I80" i="3"/>
  <c r="I68" i="3"/>
  <c r="I23" i="3"/>
  <c r="I21" i="3"/>
  <c r="I18" i="3"/>
  <c r="P265" i="4"/>
  <c r="L265" i="4" s="1"/>
  <c r="AA265" i="4" s="1"/>
  <c r="P245" i="4"/>
  <c r="L245" i="4" s="1"/>
  <c r="AA245" i="4" s="1"/>
  <c r="I63" i="3"/>
  <c r="P81" i="4"/>
  <c r="L81" i="4" s="1"/>
  <c r="AA81" i="4" s="1"/>
  <c r="I323" i="3"/>
  <c r="I227" i="3"/>
  <c r="I32" i="3"/>
  <c r="I40" i="3"/>
  <c r="I33" i="3"/>
  <c r="P285" i="4"/>
  <c r="L285" i="4" s="1"/>
  <c r="AA285" i="4" s="1"/>
  <c r="I114" i="3"/>
  <c r="I34" i="3"/>
  <c r="K19" i="6"/>
  <c r="H19" i="6"/>
  <c r="H21" i="6" s="1"/>
  <c r="N19" i="6"/>
  <c r="N21" i="6" s="1"/>
  <c r="Z21" i="6"/>
  <c r="W21" i="6"/>
  <c r="T21" i="6"/>
  <c r="Q21" i="6"/>
  <c r="K21" i="6"/>
  <c r="J16" i="9"/>
  <c r="E23" i="9"/>
  <c r="J23" i="9"/>
  <c r="O23" i="9"/>
  <c r="C36" i="1"/>
  <c r="F49" i="10"/>
  <c r="G83" i="1" s="1"/>
  <c r="G84" i="1" s="1"/>
  <c r="G85" i="1" s="1"/>
  <c r="AA48" i="9"/>
  <c r="AC48" i="9" s="1"/>
  <c r="E16" i="9"/>
  <c r="Y16" i="9"/>
  <c r="T16" i="9"/>
  <c r="O16" i="9"/>
  <c r="J19" i="9"/>
  <c r="O20" i="9"/>
  <c r="J20" i="9"/>
  <c r="AA241" i="4"/>
  <c r="AA181" i="4"/>
  <c r="AA54" i="9"/>
  <c r="AC54" i="9" s="1"/>
  <c r="AA12" i="4"/>
  <c r="AA34" i="4"/>
  <c r="AA132" i="4"/>
  <c r="AA267" i="4"/>
  <c r="AA273" i="4"/>
  <c r="AA330" i="4"/>
  <c r="AA51" i="9"/>
  <c r="AC51" i="9" s="1"/>
  <c r="AA100" i="4"/>
  <c r="AA225" i="4"/>
  <c r="AA287" i="4"/>
  <c r="AA47" i="9"/>
  <c r="AC47" i="9" s="1"/>
  <c r="AA34" i="9"/>
  <c r="AC34" i="9" s="1"/>
  <c r="AA17" i="4"/>
  <c r="AA39" i="9"/>
  <c r="AC39" i="9" s="1"/>
  <c r="AA43" i="9"/>
  <c r="AC43" i="9" s="1"/>
  <c r="AA37" i="9"/>
  <c r="AC37" i="9" s="1"/>
  <c r="AA31" i="9"/>
  <c r="AC31" i="9" s="1"/>
  <c r="AA40" i="9"/>
  <c r="AC40" i="9" s="1"/>
  <c r="AA35" i="9"/>
  <c r="AC35" i="9" s="1"/>
  <c r="AA49" i="9"/>
  <c r="AC49" i="9" s="1"/>
  <c r="AA13" i="4"/>
  <c r="AA52" i="9"/>
  <c r="AC52" i="9" s="1"/>
  <c r="AA46" i="9"/>
  <c r="AC46" i="9" s="1"/>
  <c r="AA44" i="9"/>
  <c r="AC44" i="9" s="1"/>
  <c r="AA50" i="9"/>
  <c r="AC50" i="9" s="1"/>
  <c r="AA18" i="4"/>
  <c r="AA42" i="9"/>
  <c r="AC42" i="9" s="1"/>
  <c r="AA125" i="4"/>
  <c r="AA60" i="4"/>
  <c r="AA38" i="9"/>
  <c r="AC38" i="9" s="1"/>
  <c r="AA36" i="9"/>
  <c r="AC36" i="9" s="1"/>
  <c r="AA21" i="4"/>
  <c r="AA33" i="9"/>
  <c r="AC33" i="9" s="1"/>
  <c r="AA32" i="9"/>
  <c r="AC32" i="9" s="1"/>
  <c r="AA41" i="9"/>
  <c r="AC41" i="9" s="1"/>
  <c r="J482" i="3"/>
  <c r="K46" i="3" s="1"/>
  <c r="E19" i="9"/>
  <c r="O19" i="9"/>
  <c r="E17" i="9"/>
  <c r="J17" i="9"/>
  <c r="E20" i="9"/>
  <c r="O17" i="9"/>
  <c r="AA322" i="4"/>
  <c r="AA11" i="4"/>
  <c r="AA85" i="4"/>
  <c r="AA220" i="4"/>
  <c r="AA35" i="4"/>
  <c r="AA280" i="4"/>
  <c r="AA75" i="4"/>
  <c r="AA61" i="4"/>
  <c r="AA138" i="4"/>
  <c r="AA226" i="4"/>
  <c r="AA74" i="4"/>
  <c r="AA36" i="4"/>
  <c r="AA38" i="4"/>
  <c r="AA84" i="4"/>
  <c r="AA16" i="4"/>
  <c r="AA10" i="4"/>
  <c r="C32" i="5" l="1"/>
  <c r="K88" i="3"/>
  <c r="P211" i="4"/>
  <c r="L211" i="4" s="1"/>
  <c r="AA211" i="4" s="1"/>
  <c r="P202" i="4"/>
  <c r="L202" i="4" s="1"/>
  <c r="AA202" i="4" s="1"/>
  <c r="P199" i="4"/>
  <c r="L199" i="4" s="1"/>
  <c r="AA199" i="4" s="1"/>
  <c r="I101" i="3"/>
  <c r="I81" i="3"/>
  <c r="I152" i="3"/>
  <c r="I98" i="3"/>
  <c r="P327" i="4"/>
  <c r="L327" i="4" s="1"/>
  <c r="AA327" i="4" s="1"/>
  <c r="P208" i="4"/>
  <c r="L208" i="4" s="1"/>
  <c r="AA208" i="4" s="1"/>
  <c r="P309" i="4"/>
  <c r="L309" i="4" s="1"/>
  <c r="AA309" i="4" s="1"/>
  <c r="P221" i="4"/>
  <c r="L221" i="4" s="1"/>
  <c r="AA221" i="4" s="1"/>
  <c r="P214" i="4"/>
  <c r="L214" i="4" s="1"/>
  <c r="AA214" i="4" s="1"/>
  <c r="P306" i="4"/>
  <c r="L306" i="4" s="1"/>
  <c r="AA306" i="4" s="1"/>
  <c r="P308" i="4"/>
  <c r="L308" i="4" s="1"/>
  <c r="AA308" i="4" s="1"/>
  <c r="P292" i="4"/>
  <c r="L292" i="4" s="1"/>
  <c r="AA292" i="4" s="1"/>
  <c r="P213" i="4"/>
  <c r="L213" i="4" s="1"/>
  <c r="AA213" i="4" s="1"/>
  <c r="P210" i="4"/>
  <c r="L210" i="4" s="1"/>
  <c r="AA210" i="4" s="1"/>
  <c r="P198" i="4"/>
  <c r="L198" i="4" s="1"/>
  <c r="AA198" i="4" s="1"/>
  <c r="P321" i="4"/>
  <c r="L321" i="4" s="1"/>
  <c r="AA321" i="4" s="1"/>
  <c r="P329" i="4"/>
  <c r="L329" i="4" s="1"/>
  <c r="AA329" i="4" s="1"/>
  <c r="P326" i="4"/>
  <c r="L326" i="4" s="1"/>
  <c r="AA326" i="4" s="1"/>
  <c r="P328" i="4"/>
  <c r="L328" i="4" s="1"/>
  <c r="AA328" i="4" s="1"/>
  <c r="P289" i="4"/>
  <c r="L289" i="4" s="1"/>
  <c r="AA289" i="4" s="1"/>
  <c r="P286" i="4"/>
  <c r="L286" i="4" s="1"/>
  <c r="AA286" i="4" s="1"/>
  <c r="P298" i="4"/>
  <c r="L298" i="4" s="1"/>
  <c r="AA298" i="4" s="1"/>
  <c r="P323" i="4"/>
  <c r="L323" i="4" s="1"/>
  <c r="AA323" i="4" s="1"/>
  <c r="P325" i="4"/>
  <c r="L325" i="4" s="1"/>
  <c r="AA325" i="4" s="1"/>
  <c r="P293" i="4"/>
  <c r="L293" i="4" s="1"/>
  <c r="AA293" i="4" s="1"/>
  <c r="P311" i="4"/>
  <c r="L311" i="4" s="1"/>
  <c r="AA311" i="4" s="1"/>
  <c r="P290" i="4"/>
  <c r="L290" i="4" s="1"/>
  <c r="AA290" i="4" s="1"/>
  <c r="P288" i="4"/>
  <c r="L288" i="4" s="1"/>
  <c r="AA288" i="4" s="1"/>
  <c r="P209" i="4"/>
  <c r="L209" i="4" s="1"/>
  <c r="AA209" i="4" s="1"/>
  <c r="P200" i="4"/>
  <c r="L200" i="4" s="1"/>
  <c r="AA200" i="4" s="1"/>
  <c r="P297" i="4"/>
  <c r="L297" i="4" s="1"/>
  <c r="AA297" i="4" s="1"/>
  <c r="AA294" i="4"/>
  <c r="AA284" i="4"/>
  <c r="K191" i="3"/>
  <c r="K59" i="3"/>
  <c r="K36" i="3"/>
  <c r="K19" i="3"/>
  <c r="K257" i="3"/>
  <c r="K144" i="3"/>
  <c r="K262" i="3"/>
  <c r="I248" i="3"/>
  <c r="I116" i="3"/>
  <c r="K198" i="3"/>
  <c r="K151" i="3"/>
  <c r="K134" i="3"/>
  <c r="K100" i="3"/>
  <c r="K83" i="3"/>
  <c r="I48" i="3"/>
  <c r="I231" i="3"/>
  <c r="I24" i="3"/>
  <c r="C12" i="1"/>
  <c r="AA25" i="9"/>
  <c r="AC25" i="9" s="1"/>
  <c r="E66" i="2"/>
  <c r="I42" i="3"/>
  <c r="I82" i="3"/>
  <c r="I322" i="3"/>
  <c r="P242" i="4"/>
  <c r="L242" i="4" s="1"/>
  <c r="I41" i="3"/>
  <c r="I233" i="3"/>
  <c r="P83" i="4"/>
  <c r="L83" i="4" s="1"/>
  <c r="AA83" i="4" s="1"/>
  <c r="P217" i="4"/>
  <c r="L217" i="4" s="1"/>
  <c r="AA217" i="4" s="1"/>
  <c r="P122" i="4"/>
  <c r="L122" i="4" s="1"/>
  <c r="AA122" i="4" s="1"/>
  <c r="P108" i="4"/>
  <c r="L108" i="4" s="1"/>
  <c r="AA108" i="4" s="1"/>
  <c r="P33" i="4"/>
  <c r="L33" i="4" s="1"/>
  <c r="AA33" i="4" s="1"/>
  <c r="P46" i="4"/>
  <c r="L46" i="4" s="1"/>
  <c r="AA46" i="4" s="1"/>
  <c r="P93" i="4"/>
  <c r="L93" i="4" s="1"/>
  <c r="AA93" i="4" s="1"/>
  <c r="P227" i="4"/>
  <c r="L227" i="4" s="1"/>
  <c r="AA227" i="4" s="1"/>
  <c r="P96" i="4"/>
  <c r="L96" i="4" s="1"/>
  <c r="AA96" i="4" s="1"/>
  <c r="P43" i="4"/>
  <c r="L43" i="4" s="1"/>
  <c r="AA43" i="4" s="1"/>
  <c r="P219" i="4"/>
  <c r="L219" i="4" s="1"/>
  <c r="AA219" i="4" s="1"/>
  <c r="P80" i="4"/>
  <c r="L80" i="4" s="1"/>
  <c r="AA80" i="4" s="1"/>
  <c r="P39" i="4"/>
  <c r="L39" i="4" s="1"/>
  <c r="AA39" i="4" s="1"/>
  <c r="P183" i="4"/>
  <c r="L183" i="4" s="1"/>
  <c r="AA183" i="4" s="1"/>
  <c r="P20" i="4"/>
  <c r="L20" i="4" s="1"/>
  <c r="AA20" i="4" s="1"/>
  <c r="P45" i="4"/>
  <c r="L45" i="4" s="1"/>
  <c r="AA45" i="4" s="1"/>
  <c r="P37" i="4"/>
  <c r="L37" i="4" s="1"/>
  <c r="AA37" i="4" s="1"/>
  <c r="P29" i="4"/>
  <c r="L29" i="4" s="1"/>
  <c r="AA29" i="4" s="1"/>
  <c r="P165" i="4"/>
  <c r="L165" i="4" s="1"/>
  <c r="AA165" i="4" s="1"/>
  <c r="P44" i="4"/>
  <c r="L44" i="4" s="1"/>
  <c r="AA44" i="4" s="1"/>
  <c r="P195" i="4"/>
  <c r="L195" i="4" s="1"/>
  <c r="AA195" i="4" s="1"/>
  <c r="I99" i="3"/>
  <c r="I17" i="3"/>
  <c r="P118" i="4"/>
  <c r="L118" i="4" s="1"/>
  <c r="AA118" i="4" s="1"/>
  <c r="P115" i="4"/>
  <c r="L115" i="4" s="1"/>
  <c r="AA115" i="4" s="1"/>
  <c r="P135" i="4"/>
  <c r="L135" i="4" s="1"/>
  <c r="AA135" i="4" s="1"/>
  <c r="P103" i="4"/>
  <c r="L103" i="4" s="1"/>
  <c r="AA103" i="4" s="1"/>
  <c r="P95" i="4"/>
  <c r="L95" i="4" s="1"/>
  <c r="AA95" i="4" s="1"/>
  <c r="P121" i="4"/>
  <c r="L121" i="4" s="1"/>
  <c r="AA121" i="4" s="1"/>
  <c r="P136" i="4"/>
  <c r="L136" i="4" s="1"/>
  <c r="AA136" i="4" s="1"/>
  <c r="P97" i="4"/>
  <c r="L97" i="4" s="1"/>
  <c r="AA97" i="4" s="1"/>
  <c r="P42" i="4"/>
  <c r="L42" i="4" s="1"/>
  <c r="AA42" i="4" s="1"/>
  <c r="P204" i="4"/>
  <c r="L204" i="4" s="1"/>
  <c r="AA204" i="4" s="1"/>
  <c r="P134" i="4"/>
  <c r="L134" i="4" s="1"/>
  <c r="AA134" i="4" s="1"/>
  <c r="P188" i="4"/>
  <c r="L188" i="4" s="1"/>
  <c r="AA188" i="4" s="1"/>
  <c r="P137" i="4"/>
  <c r="L137" i="4" s="1"/>
  <c r="AA137" i="4" s="1"/>
  <c r="P99" i="4"/>
  <c r="L99" i="4" s="1"/>
  <c r="AA99" i="4" s="1"/>
  <c r="P102" i="4"/>
  <c r="L102" i="4" s="1"/>
  <c r="AA102" i="4" s="1"/>
  <c r="P58" i="4"/>
  <c r="L58" i="4" s="1"/>
  <c r="AA58" i="4" s="1"/>
  <c r="P82" i="4"/>
  <c r="L82" i="4" s="1"/>
  <c r="AA82" i="4" s="1"/>
  <c r="P14" i="4"/>
  <c r="L14" i="4" s="1"/>
  <c r="P15" i="4"/>
  <c r="L15" i="4" s="1"/>
  <c r="AA15" i="4" s="1"/>
  <c r="I50" i="3"/>
  <c r="C37" i="5"/>
  <c r="C34" i="5"/>
  <c r="C42" i="5"/>
  <c r="C44" i="5" s="1"/>
  <c r="C47" i="5" s="1"/>
  <c r="C22" i="5" s="1"/>
  <c r="C25" i="5" s="1"/>
  <c r="E22" i="6" s="1"/>
  <c r="E23" i="6" s="1"/>
  <c r="E25" i="6" s="1"/>
  <c r="E26" i="6" s="1"/>
  <c r="E32" i="6" s="1"/>
  <c r="E43" i="6" s="1"/>
  <c r="E47" i="6" s="1"/>
  <c r="L13" i="7" s="1"/>
  <c r="K233" i="3"/>
  <c r="K26" i="3"/>
  <c r="K43" i="3"/>
  <c r="K66" i="3"/>
  <c r="K117" i="3"/>
  <c r="K132" i="3"/>
  <c r="K24" i="3"/>
  <c r="K99" i="3"/>
  <c r="K115" i="3"/>
  <c r="K116" i="3"/>
  <c r="K17" i="3"/>
  <c r="K65" i="3"/>
  <c r="K322" i="3"/>
  <c r="K232" i="3"/>
  <c r="K47" i="3"/>
  <c r="K41" i="3"/>
  <c r="K133" i="3"/>
  <c r="K280" i="3"/>
  <c r="K64" i="3"/>
  <c r="K42" i="3"/>
  <c r="K98" i="3"/>
  <c r="K235" i="3"/>
  <c r="K81" i="3"/>
  <c r="K229" i="3"/>
  <c r="K228" i="3"/>
  <c r="K45" i="3"/>
  <c r="K149" i="3"/>
  <c r="K49" i="3"/>
  <c r="K135" i="3"/>
  <c r="K196" i="3"/>
  <c r="K67" i="3"/>
  <c r="K480" i="3"/>
  <c r="K25" i="3"/>
  <c r="K150" i="3"/>
  <c r="K82" i="3"/>
  <c r="O24" i="9"/>
  <c r="Y57" i="9"/>
  <c r="G94" i="1" s="1"/>
  <c r="J24" i="9"/>
  <c r="E24" i="9"/>
  <c r="E47" i="2"/>
  <c r="AA18" i="9" l="1"/>
  <c r="AC18" i="9" s="1"/>
  <c r="L11" i="7"/>
  <c r="L12" i="7" s="1"/>
  <c r="K22" i="6"/>
  <c r="K23" i="6" s="1"/>
  <c r="K25" i="6" s="1"/>
  <c r="K26" i="6" s="1"/>
  <c r="K32" i="6" s="1"/>
  <c r="N22" i="6"/>
  <c r="N23" i="6" s="1"/>
  <c r="N25" i="6" s="1"/>
  <c r="N26" i="6" s="1"/>
  <c r="L35" i="7" s="1"/>
  <c r="Q22" i="6"/>
  <c r="Q23" i="6" s="1"/>
  <c r="Q25" i="6" s="1"/>
  <c r="Q26" i="6" s="1"/>
  <c r="Q32" i="6" s="1"/>
  <c r="Z22" i="6"/>
  <c r="Z23" i="6" s="1"/>
  <c r="Z25" i="6" s="1"/>
  <c r="Z26" i="6" s="1"/>
  <c r="L64" i="7" s="1"/>
  <c r="W22" i="6"/>
  <c r="W23" i="6" s="1"/>
  <c r="W25" i="6" s="1"/>
  <c r="W26" i="6" s="1"/>
  <c r="W32" i="6" s="1"/>
  <c r="H22" i="6"/>
  <c r="H23" i="6" s="1"/>
  <c r="H25" i="6" s="1"/>
  <c r="H26" i="6" s="1"/>
  <c r="T22" i="6"/>
  <c r="T23" i="6" s="1"/>
  <c r="T25" i="6" s="1"/>
  <c r="T26" i="6" s="1"/>
  <c r="T32" i="6" s="1"/>
  <c r="E43" i="1"/>
  <c r="E41" i="1"/>
  <c r="E66" i="1"/>
  <c r="E64" i="1"/>
  <c r="E62" i="1"/>
  <c r="E60" i="1"/>
  <c r="E47" i="1"/>
  <c r="E45" i="1"/>
  <c r="E70" i="2"/>
  <c r="G70" i="2"/>
  <c r="E72" i="2"/>
  <c r="G72" i="2"/>
  <c r="B70" i="2"/>
  <c r="B72" i="2"/>
  <c r="P32" i="4"/>
  <c r="L32" i="4" s="1"/>
  <c r="P191" i="4"/>
  <c r="L191" i="4" s="1"/>
  <c r="P62" i="4"/>
  <c r="L62" i="4" s="1"/>
  <c r="P151" i="4"/>
  <c r="L151" i="4" s="1"/>
  <c r="P192" i="4"/>
  <c r="L192" i="4" s="1"/>
  <c r="P167" i="4"/>
  <c r="L167" i="4" s="1"/>
  <c r="P150" i="4"/>
  <c r="L150" i="4" s="1"/>
  <c r="P179" i="4"/>
  <c r="L179" i="4" s="1"/>
  <c r="P224" i="4"/>
  <c r="L224" i="4" s="1"/>
  <c r="P107" i="4"/>
  <c r="L107" i="4" s="1"/>
  <c r="P154" i="4"/>
  <c r="L154" i="4" s="1"/>
  <c r="P166" i="4"/>
  <c r="L166" i="4" s="1"/>
  <c r="P152" i="4"/>
  <c r="L152" i="4" s="1"/>
  <c r="P178" i="4"/>
  <c r="L178" i="4" s="1"/>
  <c r="P106" i="4"/>
  <c r="L106" i="4" s="1"/>
  <c r="P30" i="4"/>
  <c r="L30" i="4" s="1"/>
  <c r="P177" i="4"/>
  <c r="L177" i="4" s="1"/>
  <c r="P155" i="4"/>
  <c r="L155" i="4" s="1"/>
  <c r="P216" i="4"/>
  <c r="L216" i="4" s="1"/>
  <c r="P223" i="4"/>
  <c r="L223" i="4" s="1"/>
  <c r="P149" i="4"/>
  <c r="L149" i="4" s="1"/>
  <c r="AA14" i="4"/>
  <c r="P316" i="4"/>
  <c r="L316" i="4" s="1"/>
  <c r="P302" i="4"/>
  <c r="L302" i="4" s="1"/>
  <c r="I49" i="3"/>
  <c r="P312" i="4"/>
  <c r="L312" i="4" s="1"/>
  <c r="P318" i="4"/>
  <c r="L318" i="4" s="1"/>
  <c r="P315" i="4"/>
  <c r="L315" i="4" s="1"/>
  <c r="P303" i="4"/>
  <c r="L303" i="4" s="1"/>
  <c r="P301" i="4"/>
  <c r="L301" i="4" s="1"/>
  <c r="P320" i="4"/>
  <c r="L320" i="4" s="1"/>
  <c r="P314" i="4"/>
  <c r="L314" i="4" s="1"/>
  <c r="P313" i="4"/>
  <c r="L313" i="4" s="1"/>
  <c r="P324" i="4"/>
  <c r="L324" i="4" s="1"/>
  <c r="P304" i="4"/>
  <c r="L304" i="4" s="1"/>
  <c r="P300" i="4"/>
  <c r="L300" i="4" s="1"/>
  <c r="P299" i="4"/>
  <c r="L299" i="4" s="1"/>
  <c r="P319" i="4"/>
  <c r="L319" i="4" s="1"/>
  <c r="P317" i="4"/>
  <c r="L317" i="4" s="1"/>
  <c r="AA242" i="4"/>
  <c r="AA19" i="9"/>
  <c r="AC19" i="9" s="1"/>
  <c r="I47" i="3"/>
  <c r="F22" i="1"/>
  <c r="F21" i="2" s="1"/>
  <c r="F32" i="6"/>
  <c r="F19" i="6"/>
  <c r="E53" i="6"/>
  <c r="E51" i="6" s="1"/>
  <c r="F60" i="1" s="1"/>
  <c r="F59" i="2" s="1"/>
  <c r="G59" i="2" s="1"/>
  <c r="F45" i="6"/>
  <c r="F43" i="6"/>
  <c r="F26" i="6"/>
  <c r="F23" i="6"/>
  <c r="K482" i="3"/>
  <c r="J25" i="9"/>
  <c r="E25" i="9"/>
  <c r="O25" i="9"/>
  <c r="E53" i="2"/>
  <c r="L27" i="7" l="1"/>
  <c r="L49" i="7"/>
  <c r="Z32" i="6"/>
  <c r="Z43" i="6" s="1"/>
  <c r="N32" i="6"/>
  <c r="N43" i="6" s="1"/>
  <c r="L42" i="7"/>
  <c r="G73" i="2"/>
  <c r="E48" i="1"/>
  <c r="I52" i="1" s="1"/>
  <c r="C52" i="1" s="1"/>
  <c r="G14" i="7"/>
  <c r="I12" i="7"/>
  <c r="H13" i="7"/>
  <c r="C12" i="7"/>
  <c r="B14" i="7"/>
  <c r="B12" i="7"/>
  <c r="D13" i="7"/>
  <c r="H14" i="7"/>
  <c r="F12" i="7"/>
  <c r="I14" i="7"/>
  <c r="G12" i="7"/>
  <c r="C13" i="7"/>
  <c r="F14" i="7"/>
  <c r="D12" i="7"/>
  <c r="B13" i="7"/>
  <c r="H12" i="7"/>
  <c r="E13" i="7"/>
  <c r="G13" i="7"/>
  <c r="C14" i="7"/>
  <c r="E12" i="7"/>
  <c r="L57" i="7"/>
  <c r="F13" i="7"/>
  <c r="D14" i="7"/>
  <c r="I13" i="7"/>
  <c r="E14" i="7"/>
  <c r="E67" i="1"/>
  <c r="G60" i="1"/>
  <c r="E73" i="2"/>
  <c r="B73" i="2"/>
  <c r="Q191" i="4"/>
  <c r="M191" i="4" s="1"/>
  <c r="AA191" i="4" s="1"/>
  <c r="Q179" i="4"/>
  <c r="M179" i="4" s="1"/>
  <c r="AA179" i="4" s="1"/>
  <c r="Q154" i="4"/>
  <c r="M154" i="4" s="1"/>
  <c r="AA154" i="4" s="1"/>
  <c r="Q224" i="4"/>
  <c r="M224" i="4" s="1"/>
  <c r="AA224" i="4" s="1"/>
  <c r="Q166" i="4"/>
  <c r="M166" i="4" s="1"/>
  <c r="AA166" i="4" s="1"/>
  <c r="Q149" i="4"/>
  <c r="M149" i="4" s="1"/>
  <c r="AA149" i="4" s="1"/>
  <c r="Q32" i="4"/>
  <c r="M32" i="4" s="1"/>
  <c r="AA32" i="4" s="1"/>
  <c r="Q216" i="4"/>
  <c r="M216" i="4" s="1"/>
  <c r="Q177" i="4"/>
  <c r="M177" i="4" s="1"/>
  <c r="AA177" i="4" s="1"/>
  <c r="Q152" i="4"/>
  <c r="M152" i="4" s="1"/>
  <c r="AA152" i="4" s="1"/>
  <c r="Q106" i="4"/>
  <c r="M106" i="4" s="1"/>
  <c r="AA106" i="4" s="1"/>
  <c r="Q192" i="4"/>
  <c r="M192" i="4" s="1"/>
  <c r="AA192" i="4" s="1"/>
  <c r="Q155" i="4"/>
  <c r="M155" i="4" s="1"/>
  <c r="AA155" i="4" s="1"/>
  <c r="Q167" i="4"/>
  <c r="M167" i="4" s="1"/>
  <c r="AA167" i="4" s="1"/>
  <c r="Q150" i="4"/>
  <c r="M150" i="4" s="1"/>
  <c r="AA150" i="4" s="1"/>
  <c r="Q178" i="4"/>
  <c r="M178" i="4" s="1"/>
  <c r="AA178" i="4" s="1"/>
  <c r="Q107" i="4"/>
  <c r="M107" i="4" s="1"/>
  <c r="AA107" i="4" s="1"/>
  <c r="Q223" i="4"/>
  <c r="M223" i="4" s="1"/>
  <c r="AA223" i="4" s="1"/>
  <c r="Q30" i="4"/>
  <c r="M30" i="4" s="1"/>
  <c r="AA30" i="4" s="1"/>
  <c r="AA27" i="9"/>
  <c r="AC27" i="9" s="1"/>
  <c r="Q151" i="4"/>
  <c r="M151" i="4" s="1"/>
  <c r="AA151" i="4" s="1"/>
  <c r="Q62" i="4"/>
  <c r="M62" i="4" s="1"/>
  <c r="AA62" i="4" s="1"/>
  <c r="Q319" i="4"/>
  <c r="M319" i="4" s="1"/>
  <c r="AA319" i="4" s="1"/>
  <c r="Q303" i="4"/>
  <c r="M303" i="4" s="1"/>
  <c r="AA303" i="4" s="1"/>
  <c r="Q314" i="4"/>
  <c r="M314" i="4" s="1"/>
  <c r="AA314" i="4" s="1"/>
  <c r="Q317" i="4"/>
  <c r="M317" i="4" s="1"/>
  <c r="AA317" i="4" s="1"/>
  <c r="Q301" i="4"/>
  <c r="M301" i="4" s="1"/>
  <c r="AA301" i="4" s="1"/>
  <c r="Q320" i="4"/>
  <c r="M320" i="4" s="1"/>
  <c r="AA320" i="4" s="1"/>
  <c r="Q312" i="4"/>
  <c r="M312" i="4" s="1"/>
  <c r="AA312" i="4" s="1"/>
  <c r="Q304" i="4"/>
  <c r="M304" i="4" s="1"/>
  <c r="AA304" i="4" s="1"/>
  <c r="Q315" i="4"/>
  <c r="M315" i="4" s="1"/>
  <c r="AA315" i="4" s="1"/>
  <c r="Q299" i="4"/>
  <c r="M299" i="4" s="1"/>
  <c r="AA299" i="4" s="1"/>
  <c r="Q318" i="4"/>
  <c r="M318" i="4" s="1"/>
  <c r="AA318" i="4" s="1"/>
  <c r="Q302" i="4"/>
  <c r="M302" i="4" s="1"/>
  <c r="AA302" i="4" s="1"/>
  <c r="Q313" i="4"/>
  <c r="M313" i="4" s="1"/>
  <c r="AA313" i="4" s="1"/>
  <c r="Q324" i="4"/>
  <c r="M324" i="4" s="1"/>
  <c r="AA324" i="4" s="1"/>
  <c r="Q316" i="4"/>
  <c r="M316" i="4" s="1"/>
  <c r="Q300" i="4"/>
  <c r="M300" i="4" s="1"/>
  <c r="AA300" i="4" s="1"/>
  <c r="AA30" i="9"/>
  <c r="AC30" i="9" s="1"/>
  <c r="AA24" i="9"/>
  <c r="AC24" i="9" s="1"/>
  <c r="I46" i="3"/>
  <c r="E49" i="6"/>
  <c r="F41" i="1" s="1"/>
  <c r="F40" i="2" s="1"/>
  <c r="G40" i="2" s="1"/>
  <c r="F47" i="6"/>
  <c r="W43" i="6"/>
  <c r="T43" i="6"/>
  <c r="Q43" i="6"/>
  <c r="K43" i="6"/>
  <c r="H32" i="6"/>
  <c r="L19" i="7"/>
  <c r="E26" i="9"/>
  <c r="O26" i="9"/>
  <c r="J26" i="9"/>
  <c r="B53" i="2"/>
  <c r="B51" i="2"/>
  <c r="AA21" i="9" l="1"/>
  <c r="AC21" i="9" s="1"/>
  <c r="AA23" i="9"/>
  <c r="AC23" i="9" s="1"/>
  <c r="AA216" i="4"/>
  <c r="AA20" i="9"/>
  <c r="AC20" i="9" s="1"/>
  <c r="AA29" i="9"/>
  <c r="AC29" i="9" s="1"/>
  <c r="AA28" i="9"/>
  <c r="AC28" i="9" s="1"/>
  <c r="I54" i="1"/>
  <c r="C54" i="1" s="1"/>
  <c r="C55" i="1" s="1"/>
  <c r="AA16" i="9"/>
  <c r="AC16" i="9" s="1"/>
  <c r="E23" i="2"/>
  <c r="E25" i="2"/>
  <c r="E21" i="2"/>
  <c r="G21" i="2" s="1"/>
  <c r="E27" i="2"/>
  <c r="I73" i="1"/>
  <c r="E73" i="1" s="1"/>
  <c r="I71" i="1"/>
  <c r="E71" i="1" s="1"/>
  <c r="AA26" i="9"/>
  <c r="AC26" i="9" s="1"/>
  <c r="E52" i="1"/>
  <c r="E24" i="1"/>
  <c r="AA316" i="4"/>
  <c r="AA17" i="9"/>
  <c r="E22" i="1"/>
  <c r="E26" i="1"/>
  <c r="E28" i="1"/>
  <c r="G41" i="1"/>
  <c r="Z47" i="6"/>
  <c r="W47" i="6"/>
  <c r="T47" i="6"/>
  <c r="U43" i="6" s="1"/>
  <c r="N47" i="6"/>
  <c r="O43" i="6" s="1"/>
  <c r="H43" i="6"/>
  <c r="O27" i="9"/>
  <c r="J27" i="9"/>
  <c r="E27" i="9"/>
  <c r="B54" i="2"/>
  <c r="AA337" i="4" l="1"/>
  <c r="J4" i="3" s="1"/>
  <c r="E54" i="1"/>
  <c r="E55" i="1" s="1"/>
  <c r="E28" i="2"/>
  <c r="E74" i="1"/>
  <c r="C71" i="1"/>
  <c r="C73" i="1"/>
  <c r="E51" i="2"/>
  <c r="E54" i="2" s="1"/>
  <c r="E29" i="1"/>
  <c r="G22" i="1"/>
  <c r="AC17" i="9"/>
  <c r="AC57" i="9" s="1"/>
  <c r="AA57" i="9"/>
  <c r="AA45" i="6"/>
  <c r="Z53" i="6"/>
  <c r="L66" i="7"/>
  <c r="L65" i="7" s="1"/>
  <c r="AA19" i="6"/>
  <c r="AA23" i="6"/>
  <c r="AA26" i="6"/>
  <c r="AA32" i="6"/>
  <c r="AA43" i="6"/>
  <c r="W53" i="6"/>
  <c r="L59" i="7"/>
  <c r="L58" i="7" s="1"/>
  <c r="F35" i="1"/>
  <c r="X19" i="6"/>
  <c r="X23" i="6"/>
  <c r="X26" i="6"/>
  <c r="X32" i="6"/>
  <c r="X43" i="6"/>
  <c r="X45" i="6"/>
  <c r="T53" i="6"/>
  <c r="L51" i="7"/>
  <c r="L50" i="7" s="1"/>
  <c r="U19" i="6"/>
  <c r="U23" i="6"/>
  <c r="U26" i="6"/>
  <c r="U32" i="6"/>
  <c r="U45" i="6"/>
  <c r="U47" i="6" s="1"/>
  <c r="Q47" i="6"/>
  <c r="L37" i="7"/>
  <c r="L36" i="7" s="1"/>
  <c r="N53" i="6"/>
  <c r="O19" i="6"/>
  <c r="O23" i="6"/>
  <c r="O26" i="6"/>
  <c r="O32" i="6"/>
  <c r="O45" i="6"/>
  <c r="O47" i="6" s="1"/>
  <c r="K47" i="6"/>
  <c r="H47" i="6"/>
  <c r="I43" i="6" s="1"/>
  <c r="E28" i="9"/>
  <c r="J28" i="9"/>
  <c r="O28" i="9"/>
  <c r="C74" i="1" l="1"/>
  <c r="I28" i="2"/>
  <c r="G75" i="2" s="1"/>
  <c r="C11" i="2" s="1"/>
  <c r="E33" i="1"/>
  <c r="E35" i="1"/>
  <c r="E34" i="2" s="1"/>
  <c r="B34" i="2" s="1"/>
  <c r="AA47" i="6"/>
  <c r="X47" i="6"/>
  <c r="D67" i="7"/>
  <c r="C65" i="7"/>
  <c r="H67" i="7"/>
  <c r="D65" i="7"/>
  <c r="F67" i="7"/>
  <c r="I66" i="7"/>
  <c r="C67" i="7"/>
  <c r="G67" i="7"/>
  <c r="E66" i="7"/>
  <c r="G66" i="7"/>
  <c r="C66" i="7"/>
  <c r="E65" i="7"/>
  <c r="I65" i="7"/>
  <c r="D66" i="7"/>
  <c r="E67" i="7"/>
  <c r="H65" i="7"/>
  <c r="B65" i="7"/>
  <c r="F66" i="7"/>
  <c r="I67" i="7"/>
  <c r="G65" i="7"/>
  <c r="F65" i="7"/>
  <c r="B66" i="7"/>
  <c r="B67" i="7"/>
  <c r="H66" i="7"/>
  <c r="Z49" i="6"/>
  <c r="Z51" i="6"/>
  <c r="G35" i="1"/>
  <c r="F34" i="2"/>
  <c r="H58" i="7"/>
  <c r="D58" i="7"/>
  <c r="I58" i="7"/>
  <c r="G59" i="7"/>
  <c r="F59" i="7"/>
  <c r="D60" i="7"/>
  <c r="C58" i="7"/>
  <c r="H59" i="7"/>
  <c r="H60" i="7"/>
  <c r="E60" i="7"/>
  <c r="F58" i="7"/>
  <c r="E58" i="7"/>
  <c r="B59" i="7"/>
  <c r="I59" i="7"/>
  <c r="E59" i="7"/>
  <c r="G58" i="7"/>
  <c r="G60" i="7"/>
  <c r="I60" i="7"/>
  <c r="F60" i="7"/>
  <c r="B60" i="7"/>
  <c r="B58" i="7"/>
  <c r="C60" i="7"/>
  <c r="C59" i="7"/>
  <c r="D59" i="7"/>
  <c r="W49" i="6"/>
  <c r="F54" i="1" s="1"/>
  <c r="W51" i="6"/>
  <c r="F73" i="1" s="1"/>
  <c r="F50" i="7"/>
  <c r="I50" i="7"/>
  <c r="H50" i="7"/>
  <c r="C52" i="7"/>
  <c r="C51" i="7"/>
  <c r="E52" i="7"/>
  <c r="H51" i="7"/>
  <c r="E51" i="7"/>
  <c r="B51" i="7"/>
  <c r="H52" i="7"/>
  <c r="I51" i="7"/>
  <c r="G51" i="7"/>
  <c r="B52" i="7"/>
  <c r="C50" i="7"/>
  <c r="E50" i="7"/>
  <c r="D52" i="7"/>
  <c r="D50" i="7"/>
  <c r="G52" i="7"/>
  <c r="F52" i="7"/>
  <c r="F51" i="7"/>
  <c r="B50" i="7"/>
  <c r="G50" i="7"/>
  <c r="D51" i="7"/>
  <c r="I52" i="7"/>
  <c r="T49" i="6"/>
  <c r="T51" i="6"/>
  <c r="Q53" i="6"/>
  <c r="L44" i="7"/>
  <c r="L43" i="7" s="1"/>
  <c r="F28" i="1"/>
  <c r="R19" i="6"/>
  <c r="R23" i="6"/>
  <c r="R26" i="6"/>
  <c r="R32" i="6"/>
  <c r="R43" i="6"/>
  <c r="R45" i="6"/>
  <c r="N49" i="6"/>
  <c r="N51" i="6"/>
  <c r="I37" i="7"/>
  <c r="D37" i="7"/>
  <c r="B37" i="7"/>
  <c r="I38" i="7"/>
  <c r="B36" i="7"/>
  <c r="H37" i="7"/>
  <c r="I36" i="7"/>
  <c r="G37" i="7"/>
  <c r="F38" i="7"/>
  <c r="E37" i="7"/>
  <c r="D36" i="7"/>
  <c r="C36" i="7"/>
  <c r="F36" i="7"/>
  <c r="B38" i="7"/>
  <c r="E36" i="7"/>
  <c r="G38" i="7"/>
  <c r="C38" i="7"/>
  <c r="G36" i="7"/>
  <c r="H38" i="7"/>
  <c r="F37" i="7"/>
  <c r="E38" i="7"/>
  <c r="D38" i="7"/>
  <c r="H36" i="7"/>
  <c r="C37" i="7"/>
  <c r="F26" i="1"/>
  <c r="L29" i="7"/>
  <c r="L28" i="7" s="1"/>
  <c r="K53" i="6"/>
  <c r="L19" i="6"/>
  <c r="L23" i="6"/>
  <c r="L26" i="6"/>
  <c r="L32" i="6"/>
  <c r="L43" i="6"/>
  <c r="L45" i="6"/>
  <c r="I45" i="6"/>
  <c r="I47" i="6" s="1"/>
  <c r="F24" i="1"/>
  <c r="L21" i="7"/>
  <c r="L20" i="7" s="1"/>
  <c r="H53" i="6"/>
  <c r="I19" i="6"/>
  <c r="I23" i="6"/>
  <c r="I26" i="6"/>
  <c r="I32" i="6"/>
  <c r="J29" i="9"/>
  <c r="E29" i="9"/>
  <c r="O29" i="9"/>
  <c r="F72" i="2" l="1"/>
  <c r="G73" i="1"/>
  <c r="E36" i="1"/>
  <c r="E32" i="2"/>
  <c r="G34" i="2"/>
  <c r="R47" i="6"/>
  <c r="G54" i="1"/>
  <c r="F53" i="2"/>
  <c r="G53" i="2" s="1"/>
  <c r="F33" i="1"/>
  <c r="F27" i="2"/>
  <c r="G27" i="2" s="1"/>
  <c r="G28" i="1"/>
  <c r="B43" i="7"/>
  <c r="E44" i="7"/>
  <c r="D45" i="7"/>
  <c r="I44" i="7"/>
  <c r="H44" i="7"/>
  <c r="F44" i="7"/>
  <c r="G43" i="7"/>
  <c r="I45" i="7"/>
  <c r="H43" i="7"/>
  <c r="F43" i="7"/>
  <c r="E43" i="7"/>
  <c r="B44" i="7"/>
  <c r="B45" i="7"/>
  <c r="C44" i="7"/>
  <c r="G44" i="7"/>
  <c r="G45" i="7"/>
  <c r="C45" i="7"/>
  <c r="H45" i="7"/>
  <c r="D44" i="7"/>
  <c r="E45" i="7"/>
  <c r="D43" i="7"/>
  <c r="C43" i="7"/>
  <c r="F45" i="7"/>
  <c r="I43" i="7"/>
  <c r="Q49" i="6"/>
  <c r="F47" i="1" s="1"/>
  <c r="Q51" i="6"/>
  <c r="F66" i="1" s="1"/>
  <c r="F25" i="2"/>
  <c r="G25" i="2" s="1"/>
  <c r="G26" i="1"/>
  <c r="L47" i="6"/>
  <c r="K51" i="6"/>
  <c r="F64" i="1" s="1"/>
  <c r="K49" i="6"/>
  <c r="F45" i="1" s="1"/>
  <c r="I28" i="7"/>
  <c r="F30" i="7"/>
  <c r="I29" i="7"/>
  <c r="D30" i="7"/>
  <c r="D28" i="7"/>
  <c r="C28" i="7"/>
  <c r="G30" i="7"/>
  <c r="D29" i="7"/>
  <c r="E28" i="7"/>
  <c r="H30" i="7"/>
  <c r="E30" i="7"/>
  <c r="C29" i="7"/>
  <c r="H28" i="7"/>
  <c r="B30" i="7"/>
  <c r="H29" i="7"/>
  <c r="G29" i="7"/>
  <c r="F29" i="7"/>
  <c r="B28" i="7"/>
  <c r="F28" i="7"/>
  <c r="C30" i="7"/>
  <c r="E29" i="7"/>
  <c r="G28" i="7"/>
  <c r="B29" i="7"/>
  <c r="I30" i="7"/>
  <c r="H49" i="6"/>
  <c r="F43" i="1" s="1"/>
  <c r="H51" i="6"/>
  <c r="F62" i="1" s="1"/>
  <c r="E20" i="7"/>
  <c r="B21" i="7"/>
  <c r="D21" i="7"/>
  <c r="H22" i="7"/>
  <c r="G20" i="7"/>
  <c r="C20" i="7"/>
  <c r="I22" i="7"/>
  <c r="D20" i="7"/>
  <c r="H21" i="7"/>
  <c r="F20" i="7"/>
  <c r="B22" i="7"/>
  <c r="D22" i="7"/>
  <c r="H20" i="7"/>
  <c r="I21" i="7"/>
  <c r="G21" i="7"/>
  <c r="I20" i="7"/>
  <c r="F21" i="7"/>
  <c r="C22" i="7"/>
  <c r="C21" i="7"/>
  <c r="G22" i="7"/>
  <c r="B20" i="7"/>
  <c r="E22" i="7"/>
  <c r="E21" i="7"/>
  <c r="F22" i="7"/>
  <c r="F23" i="2"/>
  <c r="G23" i="2" s="1"/>
  <c r="G24" i="1"/>
  <c r="E30" i="9"/>
  <c r="O30" i="9"/>
  <c r="J30" i="9"/>
  <c r="F61" i="2" l="1"/>
  <c r="G61" i="2" s="1"/>
  <c r="G62" i="1"/>
  <c r="F71" i="1"/>
  <c r="F65" i="2"/>
  <c r="G65" i="2" s="1"/>
  <c r="G66" i="1"/>
  <c r="F63" i="2"/>
  <c r="G63" i="2" s="1"/>
  <c r="G64" i="1"/>
  <c r="E35" i="2"/>
  <c r="B35" i="2" s="1"/>
  <c r="B32" i="2"/>
  <c r="G29" i="1"/>
  <c r="F46" i="2"/>
  <c r="G46" i="2" s="1"/>
  <c r="F52" i="1"/>
  <c r="G47" i="1"/>
  <c r="G28" i="2"/>
  <c r="F32" i="2"/>
  <c r="G32" i="2" s="1"/>
  <c r="G35" i="2" s="1"/>
  <c r="G33" i="1"/>
  <c r="G36" i="1" s="1"/>
  <c r="F44" i="2"/>
  <c r="G44" i="2" s="1"/>
  <c r="G45" i="1"/>
  <c r="F42" i="2"/>
  <c r="G42" i="2" s="1"/>
  <c r="G43" i="1"/>
  <c r="G89" i="2"/>
  <c r="F89" i="2" s="1"/>
  <c r="E89" i="2" s="1"/>
  <c r="J31" i="9"/>
  <c r="G87" i="2" s="1"/>
  <c r="F87" i="2" s="1"/>
  <c r="E87" i="2" s="1"/>
  <c r="O31" i="9"/>
  <c r="G88" i="2" s="1"/>
  <c r="F88" i="2" s="1"/>
  <c r="E88" i="2" s="1"/>
  <c r="E31" i="9"/>
  <c r="F70" i="2" l="1"/>
  <c r="G71" i="1"/>
  <c r="G74" i="1" s="1"/>
  <c r="G67" i="1"/>
  <c r="G66" i="2"/>
  <c r="I29" i="1"/>
  <c r="AD22" i="9" s="1"/>
  <c r="G47" i="2"/>
  <c r="G52" i="1"/>
  <c r="G55" i="1" s="1"/>
  <c r="F51" i="2"/>
  <c r="G51" i="2" s="1"/>
  <c r="G54" i="2" s="1"/>
  <c r="G48" i="1"/>
  <c r="O32" i="9"/>
  <c r="J32" i="9"/>
  <c r="E32" i="9"/>
  <c r="G86" i="2" s="1"/>
  <c r="G96" i="2" s="1"/>
  <c r="AD53" i="9" l="1"/>
  <c r="AD18" i="9"/>
  <c r="AD21" i="9"/>
  <c r="AD23" i="9"/>
  <c r="AD32" i="9"/>
  <c r="AD37" i="9"/>
  <c r="AD30" i="9"/>
  <c r="AD39" i="9"/>
  <c r="AD27" i="9"/>
  <c r="AD34" i="9"/>
  <c r="AD25" i="9"/>
  <c r="AD42" i="9"/>
  <c r="AD50" i="9"/>
  <c r="AD48" i="9"/>
  <c r="AD44" i="9"/>
  <c r="AD55" i="9"/>
  <c r="AD35" i="9"/>
  <c r="AD36" i="9"/>
  <c r="AD41" i="9"/>
  <c r="AD54" i="9"/>
  <c r="AD47" i="9"/>
  <c r="AD26" i="9"/>
  <c r="AD28" i="9"/>
  <c r="AD51" i="9"/>
  <c r="AD52" i="9"/>
  <c r="AD19" i="9"/>
  <c r="AD16" i="9"/>
  <c r="AD31" i="9"/>
  <c r="AD20" i="9"/>
  <c r="AD45" i="9"/>
  <c r="AD33" i="9"/>
  <c r="AD40" i="9"/>
  <c r="AD29" i="9"/>
  <c r="AD49" i="9"/>
  <c r="AD43" i="9"/>
  <c r="AD17" i="9"/>
  <c r="AD24" i="9"/>
  <c r="AD46" i="9"/>
  <c r="AD38" i="9"/>
  <c r="C10" i="2"/>
  <c r="G79" i="2"/>
  <c r="G80" i="2" s="1"/>
  <c r="G81" i="2" s="1"/>
  <c r="C11" i="1"/>
  <c r="G79" i="1"/>
  <c r="G80" i="1" s="1"/>
  <c r="G81" i="1" s="1"/>
  <c r="E33" i="9"/>
  <c r="F86" i="2"/>
  <c r="E86" i="2" s="1"/>
  <c r="J33" i="9"/>
  <c r="O33" i="9"/>
  <c r="C12" i="2" l="1"/>
  <c r="AD57" i="9"/>
  <c r="C13" i="1" s="1"/>
  <c r="J34" i="9"/>
  <c r="C13" i="2"/>
  <c r="G97" i="2"/>
  <c r="G98" i="2" s="1"/>
  <c r="E34" i="9"/>
  <c r="O34" i="9"/>
  <c r="C14" i="2" l="1"/>
  <c r="O35" i="9"/>
  <c r="E35" i="9"/>
  <c r="J35" i="9"/>
  <c r="E36" i="9" l="1"/>
  <c r="J36" i="9"/>
  <c r="O36" i="9"/>
  <c r="E37" i="9" l="1"/>
  <c r="J37" i="9"/>
  <c r="O37" i="9"/>
  <c r="O38" i="9" l="1"/>
  <c r="J38" i="9"/>
  <c r="E38" i="9"/>
  <c r="E39" i="9" l="1"/>
  <c r="J39" i="9"/>
  <c r="O39" i="9"/>
  <c r="O40" i="9" l="1"/>
  <c r="J40" i="9"/>
  <c r="E40" i="9"/>
  <c r="E41" i="9" l="1"/>
  <c r="J41" i="9"/>
  <c r="O41" i="9"/>
  <c r="J42" i="9" l="1"/>
  <c r="O42" i="9"/>
  <c r="E42" i="9"/>
  <c r="J43" i="9" l="1"/>
  <c r="E43" i="9"/>
  <c r="O43" i="9"/>
  <c r="J44" i="9" l="1"/>
  <c r="O44" i="9"/>
  <c r="E44" i="9"/>
  <c r="O45" i="9" l="1"/>
  <c r="E45" i="9"/>
  <c r="J45" i="9"/>
  <c r="J46" i="9" l="1"/>
  <c r="E46" i="9"/>
  <c r="O46" i="9"/>
  <c r="O47" i="9" l="1"/>
  <c r="E47" i="9"/>
  <c r="J47" i="9"/>
  <c r="J48" i="9" l="1"/>
  <c r="E48" i="9"/>
  <c r="O48" i="9"/>
  <c r="E49" i="9" l="1"/>
  <c r="J49" i="9"/>
  <c r="O49" i="9"/>
  <c r="O50" i="9" l="1"/>
  <c r="J50" i="9"/>
  <c r="E50" i="9"/>
  <c r="O51" i="9" l="1"/>
  <c r="E51" i="9"/>
  <c r="J51" i="9"/>
  <c r="E52" i="9" l="1"/>
  <c r="J52" i="9"/>
  <c r="O52" i="9"/>
  <c r="O53" i="9" l="1"/>
  <c r="J53" i="9"/>
  <c r="E53" i="9"/>
  <c r="E54" i="9" l="1"/>
  <c r="J54" i="9"/>
  <c r="O54" i="9"/>
  <c r="T57" i="9" l="1"/>
  <c r="G93" i="1" s="1"/>
  <c r="O55" i="9"/>
  <c r="O57" i="9" s="1"/>
  <c r="G92" i="1" s="1"/>
  <c r="N57" i="9"/>
  <c r="J55" i="9"/>
  <c r="J57" i="9" s="1"/>
  <c r="G91" i="1" s="1"/>
  <c r="I57" i="9"/>
  <c r="E55" i="9"/>
  <c r="E57" i="9" s="1"/>
  <c r="G90" i="1" s="1"/>
  <c r="G100" i="1" l="1"/>
  <c r="G101" i="1" s="1"/>
  <c r="G102" i="1" s="1"/>
  <c r="C14" i="1" l="1"/>
  <c r="C15" i="1" s="1"/>
</calcChain>
</file>

<file path=xl/sharedStrings.xml><?xml version="1.0" encoding="utf-8"?>
<sst xmlns="http://schemas.openxmlformats.org/spreadsheetml/2006/main" count="3810" uniqueCount="694">
  <si>
    <t>Invoervelden</t>
  </si>
  <si>
    <t>Naam opdrachtgever</t>
  </si>
  <si>
    <t>Calculatie onderdeel</t>
  </si>
  <si>
    <t>Contractblad jaarprijs Totaal</t>
  </si>
  <si>
    <t>Gebouw/plaats</t>
  </si>
  <si>
    <t>Contractblad jaarprijs Totaal per locatie</t>
  </si>
  <si>
    <t>Berekening prijsverhogingen:</t>
  </si>
  <si>
    <t>Besteknummer</t>
  </si>
  <si>
    <t>Locatie:</t>
  </si>
  <si>
    <t>Naam leverancier</t>
  </si>
  <si>
    <t>Prijspeil</t>
  </si>
  <si>
    <t>Bijzonderheden</t>
  </si>
  <si>
    <t>Vertrouwelijk</t>
  </si>
  <si>
    <t>Kengetallenoverzicht schoonmaakonderhoud</t>
  </si>
  <si>
    <t>Jaarprijs schoonmaak excl. btw</t>
  </si>
  <si>
    <t>Gewogenprestatie</t>
  </si>
  <si>
    <t>Jaar</t>
  </si>
  <si>
    <t>Machine kosten excl. btw</t>
  </si>
  <si>
    <t>%</t>
  </si>
  <si>
    <t>PROGR.CODE</t>
  </si>
  <si>
    <t>Kleinschaligheid toeslag</t>
  </si>
  <si>
    <t>FREQ. PER JAAR</t>
  </si>
  <si>
    <t>Jaarprijs glas excl. btw</t>
  </si>
  <si>
    <t>Totaal</t>
  </si>
  <si>
    <t>RUIMTECATEGORIE</t>
  </si>
  <si>
    <t>FREQ. OMSCHRIJVING</t>
  </si>
  <si>
    <t>KENGETAL BASIS-BEURT</t>
  </si>
  <si>
    <t>KENGETAL NALOOP-BEURT</t>
  </si>
  <si>
    <t>KENGETAL ZA ZO FSTDG</t>
  </si>
  <si>
    <t>KENGETAL NALOOP-BEURT ZA ZO FSTDG</t>
  </si>
  <si>
    <t>PRESTATIE NORM</t>
  </si>
  <si>
    <t>M2 VLOER</t>
  </si>
  <si>
    <t>VERHOUDING VLOEROPP.</t>
  </si>
  <si>
    <t>OPMERKING</t>
  </si>
  <si>
    <t>VSR</t>
  </si>
  <si>
    <t>JAARPRIJS SCHOONMAAK</t>
  </si>
  <si>
    <t>Kleinschaligheids toeslag excl. btw</t>
  </si>
  <si>
    <t>Categorie/medewerker</t>
  </si>
  <si>
    <t>Percentage</t>
  </si>
  <si>
    <t>hier evt aanpassen</t>
  </si>
  <si>
    <t>Aantal uren per jaar</t>
  </si>
  <si>
    <t>Tarief</t>
  </si>
  <si>
    <t>Prijs per jaar</t>
  </si>
  <si>
    <t>PRODUCTIE-UREN MAANDAG-VRIJDAG</t>
  </si>
  <si>
    <t>Medewerker lngrp. 1-FI (21 jaar)</t>
  </si>
  <si>
    <t>Administratieve ruimten</t>
  </si>
  <si>
    <t>10 x per jaar</t>
  </si>
  <si>
    <t xml:space="preserve">06:00-21:30 uur maan-/vrijdag </t>
  </si>
  <si>
    <t>B</t>
  </si>
  <si>
    <t>Medewerker lngrp. 1-FI (0 dienstjaren)</t>
  </si>
  <si>
    <t>Medewerker lngrp. 1-FI (4 jaar en langer)</t>
  </si>
  <si>
    <t>12 x per jaar</t>
  </si>
  <si>
    <t>Medewerker lngrp. 3-FI (4 jaar en langer)</t>
  </si>
  <si>
    <t>1 x per week (40 weken p/j)</t>
  </si>
  <si>
    <t>1 x per week</t>
  </si>
  <si>
    <t>Uren productie totaal</t>
  </si>
  <si>
    <t>Gem tarief voor kleinschaligheidstoeslag</t>
  </si>
  <si>
    <t>2 x per week (40 weken p/j)</t>
  </si>
  <si>
    <t>2 x per week</t>
  </si>
  <si>
    <t>TOEZICHT-UREN MAANDAG-VRIJDAG</t>
  </si>
  <si>
    <t>Uren per dag</t>
  </si>
  <si>
    <t>Aantal dagen per jaar</t>
  </si>
  <si>
    <t>3 x per week (40 weken p/j)</t>
  </si>
  <si>
    <t>om de dag</t>
  </si>
  <si>
    <t>Medewerker lngrp. 5-FI (4 jaar en langer)</t>
  </si>
  <si>
    <t>3 x per week</t>
  </si>
  <si>
    <t>4 x per week (40 weken p/j)</t>
  </si>
  <si>
    <t>5 x per week (40 weken p/j)</t>
  </si>
  <si>
    <t>4 x per week</t>
  </si>
  <si>
    <t>5 x per week</t>
  </si>
  <si>
    <t>7 dagen per week</t>
  </si>
  <si>
    <t>Sanitaire ruimten</t>
  </si>
  <si>
    <t>S</t>
  </si>
  <si>
    <t>berekening machinekosten</t>
  </si>
  <si>
    <t>Machinekosten totaal -/- totaal productie uren X productie uren locatie.</t>
  </si>
  <si>
    <t>MACHINEKOSTEN zijn op basis van totaalkosten evenredig verdeeld op basis van productie uren.</t>
  </si>
  <si>
    <t>TOTAAL KOSTEN PER JAAR EXCLUSIEF BTW</t>
  </si>
  <si>
    <t>B.T.W.</t>
  </si>
  <si>
    <t>Totale kosten per jaar inclusief B.T.W.</t>
  </si>
  <si>
    <t xml:space="preserve"> </t>
  </si>
  <si>
    <t>JAARPRIJS GLASBEWASSING</t>
  </si>
  <si>
    <t>MACHINEKOSTEN [zie blad machine investeringen voor kostenopbouw]</t>
  </si>
  <si>
    <t>uitgesloten van prijsverhogingen</t>
  </si>
  <si>
    <t>Frequentie</t>
  </si>
  <si>
    <t>tarief</t>
  </si>
  <si>
    <t>Prijs per beurt</t>
  </si>
  <si>
    <t>Gevelglas buitenzijde</t>
  </si>
  <si>
    <t>Gevelglas binnenzijde</t>
  </si>
  <si>
    <t>Additionelekosten</t>
  </si>
  <si>
    <t>ARBEIDSMIDDELEN</t>
  </si>
  <si>
    <t>2 x per dag</t>
  </si>
  <si>
    <t>4 x per dag</t>
  </si>
  <si>
    <t>Verkeersruimten</t>
  </si>
  <si>
    <t>V</t>
  </si>
  <si>
    <t>Liften</t>
  </si>
  <si>
    <t>Trappenhuizen</t>
  </si>
  <si>
    <t>Pantry's / koffiecorners</t>
  </si>
  <si>
    <t>Restaurant (incl stoelen en tafels)</t>
  </si>
  <si>
    <t>Verpleeg ruimten</t>
  </si>
  <si>
    <t>VP</t>
  </si>
  <si>
    <t>Behandel- en onderzoeksruimten</t>
  </si>
  <si>
    <t>O</t>
  </si>
  <si>
    <t>Kleedruimten</t>
  </si>
  <si>
    <t>Rookruimten</t>
  </si>
  <si>
    <t>Leslokalen</t>
  </si>
  <si>
    <t>L</t>
  </si>
  <si>
    <t>Opslagruimten</t>
  </si>
  <si>
    <t>Vergader- en spreekruimten</t>
  </si>
  <si>
    <t>Kinderdagverblijfsruimten</t>
  </si>
  <si>
    <t>Parkeergarages</t>
  </si>
  <si>
    <t>Publieksruimten</t>
  </si>
  <si>
    <t>Ruimtestaat</t>
  </si>
  <si>
    <t>Plaats</t>
  </si>
  <si>
    <t>LOCATIE</t>
  </si>
  <si>
    <t>VERD.</t>
  </si>
  <si>
    <t xml:space="preserve">RUIMTE NR </t>
  </si>
  <si>
    <t>RUIMTE OMSCHRIJVING (OPDRACHTGEVER)</t>
  </si>
  <si>
    <t>VLOER SOORT</t>
  </si>
  <si>
    <t>PROGR. CODE</t>
  </si>
  <si>
    <t>FREQ. NOTATIE</t>
  </si>
  <si>
    <t>UREN P/JR        MA-VR</t>
  </si>
  <si>
    <t>UREN P/JR     NALOOP MA/Vr</t>
  </si>
  <si>
    <t>UREN P/JR     ZA ZO FSTDG</t>
  </si>
  <si>
    <t>UREN P/JR     NALOOP ZA ZO FSTDG</t>
  </si>
  <si>
    <t>KEN-GETAL MA-VR</t>
  </si>
  <si>
    <t>KEN-GETAL NALOOP</t>
  </si>
  <si>
    <t>KEN-GETAL ZA ZO FSTDG</t>
  </si>
  <si>
    <t>KEN-GETAL NALOOP ZA ZO FSTDG</t>
  </si>
  <si>
    <t>VSR CODE</t>
  </si>
  <si>
    <t>Corectie factor MA VR</t>
  </si>
  <si>
    <t>Corectie factor NL MA VR</t>
  </si>
  <si>
    <t>Corectie factor ZA ZO FSTDG</t>
  </si>
  <si>
    <t>Corectie factor NL ZA ZO FSTDG</t>
  </si>
  <si>
    <t>Opmerking</t>
  </si>
  <si>
    <t>Premies en opslagen voor tariefopbouw</t>
  </si>
  <si>
    <t xml:space="preserve">Sociale verzekeringen </t>
  </si>
  <si>
    <t>Bedrijfsgemiddelde</t>
  </si>
  <si>
    <t>WAO/WIA-basispremie [Aof]</t>
  </si>
  <si>
    <t>Uniforme WAO-premie  [Aok]</t>
  </si>
  <si>
    <t>WGA-rekenpremie</t>
  </si>
  <si>
    <t>WGA-gedifferentieerde premie</t>
  </si>
  <si>
    <t>Werkloosheidsfonds (Awf)</t>
  </si>
  <si>
    <t>Ziektewet Eigenrisicodrager (ZW ERD)</t>
  </si>
  <si>
    <t>ZVW-inkomens afhankelijke bijdrage</t>
  </si>
  <si>
    <t xml:space="preserve">Wachtgeldfonds </t>
  </si>
  <si>
    <t>Kinderopvang verplichte werkgeversbijdrage (Ufo)</t>
  </si>
  <si>
    <t>Sociaal Fonds / RAS inclusief OR</t>
  </si>
  <si>
    <t>Ouderdomspensioen [OP] (bedrijfspensioenfonds)</t>
  </si>
  <si>
    <t>Pensioen overgangsmaatregel</t>
  </si>
  <si>
    <t xml:space="preserve">Sociale verzekeringen - Algemeen Werkloosheidsfonds (Awf) </t>
  </si>
  <si>
    <t>Hoeveel uur werkt een medewerker gemiddeld per dag</t>
  </si>
  <si>
    <t>Bruto loon inclusief toeslagen per dag</t>
  </si>
  <si>
    <t>Franchise Afw-premie per dag</t>
  </si>
  <si>
    <t>Grondslag loon voor berekening Awf premie</t>
  </si>
  <si>
    <t>Premie Algemeen Werkloosheidsfonds (Awf)</t>
  </si>
  <si>
    <t>Effectieve Awf premie</t>
  </si>
  <si>
    <t xml:space="preserve">Sociale verzekeringen - Ouderdomspensioen (OP/NP) </t>
  </si>
  <si>
    <t>werkgeversdeel</t>
  </si>
  <si>
    <t>SV uurloon inclusief toeslagen</t>
  </si>
  <si>
    <t>Franchise OP-premie per uur</t>
  </si>
  <si>
    <t>Grondslag loon voor berekening OP premie</t>
  </si>
  <si>
    <t>Premie Ouderdomspensioen (OP)</t>
  </si>
  <si>
    <t>Effectieve OP premie</t>
  </si>
  <si>
    <t>Berekening werkbaredagen</t>
  </si>
  <si>
    <t>Schoonmaak</t>
  </si>
  <si>
    <t>Glasbewassing</t>
  </si>
  <si>
    <t>Aantal kalenderdagen</t>
  </si>
  <si>
    <t>Weekenddagen</t>
  </si>
  <si>
    <t>Werkdagen per jaar</t>
  </si>
  <si>
    <t>Nat. feestdagen, kort verzuim, bijz. CAO</t>
  </si>
  <si>
    <t>Vakantiedagen</t>
  </si>
  <si>
    <t>Ziektedagen</t>
  </si>
  <si>
    <t>Vorstverlet</t>
  </si>
  <si>
    <t>Werkbare dagen per jaar</t>
  </si>
  <si>
    <t>Nat. feestdagen, kort verzuim, bijz CAO</t>
  </si>
  <si>
    <t>Kosten ziektedagen</t>
  </si>
  <si>
    <t>Totaal % opslag werkbare dagen</t>
  </si>
  <si>
    <t>Uurtariefopbouw</t>
  </si>
  <si>
    <t>Tariefopbouw per loongroep</t>
  </si>
  <si>
    <t>Medewerker lngrp. 1-FI               (0 dienstjaren)</t>
  </si>
  <si>
    <t>Medewerker lngrp. 1-FI                    (4 jaar en langer)</t>
  </si>
  <si>
    <t>Medewerker lngrp. 3-FI               (0 dienstjaren)</t>
  </si>
  <si>
    <t>Medewerker lngrp. 3-FI                      (4 jaar en langer)</t>
  </si>
  <si>
    <t>Medewerker lngrp. 5-FI                     (0 dienstjaren)</t>
  </si>
  <si>
    <t>Medewerker lngrp. 5-FI                    (4 jaar en langer)</t>
  </si>
  <si>
    <t>Glazenwasser lngrp. 3-FII                   (4 jaar en langer)</t>
  </si>
  <si>
    <t>Basisuurloon</t>
  </si>
  <si>
    <t>Specialistentoeslag</t>
  </si>
  <si>
    <t>Projectgebonden!</t>
  </si>
  <si>
    <t>Overgangsregeling</t>
  </si>
  <si>
    <t>Gevarentoeslag  (indien van toepassing)</t>
  </si>
  <si>
    <t>Bruto uurloon</t>
  </si>
  <si>
    <t xml:space="preserve">Vakantietoeslag </t>
  </si>
  <si>
    <t>eenmalige uitkering</t>
  </si>
  <si>
    <t>Bruto uurloon inclusief toeslagen</t>
  </si>
  <si>
    <t>SV-loon grondslag voor berekening sociale verzekeringen</t>
  </si>
  <si>
    <t>Premies Sociale Verzekeringen</t>
  </si>
  <si>
    <t>[zie premies en opslagen]</t>
  </si>
  <si>
    <t>Subtotaal loonkosten per uur inclusief sociale verzekeringen</t>
  </si>
  <si>
    <t>Opslag niet werkbare dagen</t>
  </si>
  <si>
    <t>Totaal loonkosten per uur</t>
  </si>
  <si>
    <t>Materiaal/- en middelen</t>
  </si>
  <si>
    <t>Werkkleding en uitrusting</t>
  </si>
  <si>
    <t>Machinekosten</t>
  </si>
  <si>
    <t>p.o.</t>
  </si>
  <si>
    <t>Totaal directe kosten</t>
  </si>
  <si>
    <t>Indirect toezicht</t>
  </si>
  <si>
    <t>Managementkosten</t>
  </si>
  <si>
    <t>P.Z. kosten</t>
  </si>
  <si>
    <t>Opleiding</t>
  </si>
  <si>
    <t>Administratiekosten</t>
  </si>
  <si>
    <t>Huisvestingskosten</t>
  </si>
  <si>
    <t>Reiskosten/autokosten</t>
  </si>
  <si>
    <t>Kosten verzuimbegeleiding</t>
  </si>
  <si>
    <t>Totaal indirecte kosten</t>
  </si>
  <si>
    <t>Risico en winst</t>
  </si>
  <si>
    <t>Totaal eindtarief normale werktijden [06.00-21.30 uur]</t>
  </si>
  <si>
    <t>Totaal eindtarief weekenden [incl. 50% toeslag]</t>
  </si>
  <si>
    <t>Totaal eindtarief feestdagen [incl. 150% toeslag]</t>
  </si>
  <si>
    <t>Marge loonkosten - eindtarief</t>
  </si>
  <si>
    <t>Opmerking: dit blad bevat automatische koppelingen, dus behoeft niet meer te worden ingevuld.</t>
  </si>
  <si>
    <t>Tarievenmatrix</t>
  </si>
  <si>
    <t>op afroep</t>
  </si>
  <si>
    <t>nvt</t>
  </si>
  <si>
    <t>niet van toepassing</t>
  </si>
  <si>
    <t>Permanente matrix</t>
  </si>
  <si>
    <t>in euro:</t>
  </si>
  <si>
    <t>Tijdvak</t>
  </si>
  <si>
    <t>Maandag</t>
  </si>
  <si>
    <t>Dinsdag</t>
  </si>
  <si>
    <t>Woensdag</t>
  </si>
  <si>
    <t>Donderdag</t>
  </si>
  <si>
    <t>Toelichting kengetallenoverzicht:</t>
  </si>
  <si>
    <t>Vrijdag</t>
  </si>
  <si>
    <t>Zaterdag</t>
  </si>
  <si>
    <t>Zondag</t>
  </si>
  <si>
    <t>Feestdag</t>
  </si>
  <si>
    <t>Loonkosten</t>
  </si>
  <si>
    <t>Programmacode</t>
  </si>
  <si>
    <t>: unieke code die is gekoppeld aan een schoonmaakprogramma voor een bepaalde ruimtecategorie</t>
  </si>
  <si>
    <t>Frequentienotatie</t>
  </si>
  <si>
    <t>: cijfermatige notatie van het aantal keren dat een ruimte per jaar wordt schoongemaakt (zie onderstaande opgave)</t>
  </si>
  <si>
    <t>Ruimtecategorie</t>
  </si>
  <si>
    <t>: onderverdeling van de aanwezige ruimten in een object in een aantal categorieën</t>
  </si>
  <si>
    <t>Frequentie-omschr.</t>
  </si>
  <si>
    <t>: omschrijving van het aantal keren dat een ruimte per jaar wordt schoongemaakt (zie onderstaande opgave)</t>
  </si>
  <si>
    <t>Kengetal</t>
  </si>
  <si>
    <t xml:space="preserve">: uren per vierkante meter per jaar </t>
  </si>
  <si>
    <t>VSR-code</t>
  </si>
  <si>
    <t>: afkortingen voor ruimtecategorieën bij toepassing van VSR-kwaliteitsmetingen B=bureaukamers, V=verkeersruimten, S=sanitaire ruimten</t>
  </si>
  <si>
    <t>Prestatienorm</t>
  </si>
  <si>
    <t>: aantal schoon te maken m2 per uur</t>
  </si>
  <si>
    <t>Bruto marge</t>
  </si>
  <si>
    <t>Eind tarief</t>
  </si>
  <si>
    <t>Toeslag percentages</t>
  </si>
  <si>
    <t>00.00 - 06.00</t>
  </si>
  <si>
    <t>06.00 - 21.30</t>
  </si>
  <si>
    <t>21.30 - 24.00</t>
  </si>
  <si>
    <t>Machine investeringskosten</t>
  </si>
  <si>
    <t>Machine investeringkosten</t>
  </si>
  <si>
    <t>Machine</t>
  </si>
  <si>
    <t>Omschrijving</t>
  </si>
  <si>
    <t>Kosten bij koop (excl. btw)</t>
  </si>
  <si>
    <t>Kostprijs</t>
  </si>
  <si>
    <t>Catalogusprijs</t>
  </si>
  <si>
    <t>Korting</t>
  </si>
  <si>
    <t>Netto aanschafprijs</t>
  </si>
  <si>
    <t xml:space="preserve">Afschrijvingstermijn in jaren </t>
  </si>
  <si>
    <t>Restwaarde</t>
  </si>
  <si>
    <t>Kosten bij koop per jaar</t>
  </si>
  <si>
    <t>Afschrijvingskosten per jaar</t>
  </si>
  <si>
    <t>Onderhoudskosten per jaar*</t>
  </si>
  <si>
    <t xml:space="preserve">Renteverlies per jaar </t>
  </si>
  <si>
    <t xml:space="preserve">Verzekeringskosten per jaar </t>
  </si>
  <si>
    <t>Totaal kosten bij koop per jaar per machine</t>
  </si>
  <si>
    <t>Inzet van het aantal machines [stuks]</t>
  </si>
  <si>
    <t>Toelichting:</t>
  </si>
  <si>
    <t xml:space="preserve">Alle kosten aanbieden inclusief de benodigde hulpstukken/borstels, etc. </t>
  </si>
  <si>
    <t>Onderhoudskosten aanbieden inclusief de kosten van reparaties en/of inzet van vervangende apparatuur.</t>
  </si>
  <si>
    <t>Alle prijzen aanbieden exclusief btw.</t>
  </si>
  <si>
    <t>prijsverhoging</t>
  </si>
  <si>
    <t>niets invullen</t>
  </si>
  <si>
    <t>Uitvoering normale werktijden: maandag t/m vrijdag [06.00 en 21.30 uur]</t>
  </si>
  <si>
    <t>Prijsvorming Glasbewassing</t>
  </si>
  <si>
    <t>Kleinschaligheidsberekening</t>
  </si>
  <si>
    <t>Uren per jaar</t>
  </si>
  <si>
    <t>Frequentie p/j</t>
  </si>
  <si>
    <t>Minimale uren p/d</t>
  </si>
  <si>
    <t>Kleinschaligheidstoeslag</t>
  </si>
  <si>
    <t>Afroepprijzen</t>
  </si>
  <si>
    <t>Prijsvorming Afroep werkzaamheden</t>
  </si>
  <si>
    <t>Prijs p/m2 of per stuk excl. Btw</t>
  </si>
  <si>
    <t>Activiteit</t>
  </si>
  <si>
    <t>frequentie</t>
  </si>
  <si>
    <t>Opmerking:</t>
  </si>
  <si>
    <t>Alle prijzen zijn  inclusief materialen en middelen, voorrijkosten en overige bijkomende kosten.</t>
  </si>
  <si>
    <t>Alle prijzen zijn exclusief btw</t>
  </si>
  <si>
    <t>Uitvoering op normale werktijden: maandag t/m vrijdag [06.00 en 21.30 uur]</t>
  </si>
  <si>
    <t>Gewogen prestatie</t>
  </si>
  <si>
    <t>Totaal premies sociale verzekeringen</t>
  </si>
  <si>
    <t>5 x per week (42 weken p/j)</t>
  </si>
  <si>
    <t>m2</t>
  </si>
  <si>
    <t xml:space="preserve">Separatieglas tweezijdig gemeten </t>
  </si>
  <si>
    <t>Separatieglas tweezijdig gemeten</t>
  </si>
  <si>
    <t>Reservering transitievergoeding wet WAB</t>
  </si>
  <si>
    <t>Medewerker lngrp. 1-FI (20 jaar)</t>
  </si>
  <si>
    <t>Entree</t>
  </si>
  <si>
    <t>Gymzaal</t>
  </si>
  <si>
    <t>Uren per jaar hier invullen</t>
  </si>
  <si>
    <t>Hal</t>
  </si>
  <si>
    <t>Receptie</t>
  </si>
  <si>
    <t>Kantoor</t>
  </si>
  <si>
    <t>PVC</t>
  </si>
  <si>
    <t>Gang</t>
  </si>
  <si>
    <t>Tapijt</t>
  </si>
  <si>
    <t>Hout</t>
  </si>
  <si>
    <t>Opslag</t>
  </si>
  <si>
    <t>Spoelkeuken</t>
  </si>
  <si>
    <t>Trappenhuis</t>
  </si>
  <si>
    <t>Werkkast</t>
  </si>
  <si>
    <t>Douche</t>
  </si>
  <si>
    <t>Verkeersruimte</t>
  </si>
  <si>
    <t>Repro</t>
  </si>
  <si>
    <t>Keuken</t>
  </si>
  <si>
    <t>Vergaderruimte</t>
  </si>
  <si>
    <t>5 x per week (45 weken p/j)</t>
  </si>
  <si>
    <t>5 x per week (49 weken p/j)</t>
  </si>
  <si>
    <t>per stuk</t>
  </si>
  <si>
    <t>m2 Buitengevelglas (incl. kozijnen)</t>
  </si>
  <si>
    <t>m2 Binnengevelglas (incl. kozijnen)</t>
  </si>
  <si>
    <t>prijs p/m2/stuk/keer</t>
  </si>
  <si>
    <t>Per m2/stuk/keer</t>
  </si>
  <si>
    <t>4 x per jaar</t>
  </si>
  <si>
    <t>1 x per jaar</t>
  </si>
  <si>
    <t>3 x p/w 45 weken p/j</t>
  </si>
  <si>
    <t>5 x p/w (49 weken p/j) + 1 x naloop p/d</t>
  </si>
  <si>
    <t>5 x p/w (45 weken p/j) + 1 x naloop p/d</t>
  </si>
  <si>
    <t>5 x p/w (45 weken p/j) + 2 x naloop</t>
  </si>
  <si>
    <t xml:space="preserve">7 dagen p/w (45 weken p/j) </t>
  </si>
  <si>
    <t>Postkamer</t>
  </si>
  <si>
    <t>Steen</t>
  </si>
  <si>
    <t>MIVA Sanitair</t>
  </si>
  <si>
    <t xml:space="preserve">Gang </t>
  </si>
  <si>
    <t>Sanitair</t>
  </si>
  <si>
    <t>Reinigen van beeldschermen (computerreiniging)</t>
  </si>
  <si>
    <t>Reinigen van toetsenborden (computerreiniging)</t>
  </si>
  <si>
    <t>Reinigen van muis (computerreiniging)</t>
  </si>
  <si>
    <t>Uurtarief specialistische reiniging</t>
  </si>
  <si>
    <t>per uur</t>
  </si>
  <si>
    <t>Uurtarief calamiteiten buiten reguliere werktijden</t>
  </si>
  <si>
    <t>Bureaukamer</t>
  </si>
  <si>
    <t>Sanitaire ruimte</t>
  </si>
  <si>
    <t xml:space="preserve">Opleverschoonmaak na verbouwing </t>
  </si>
  <si>
    <t>Keuken schoonmaak (geen dieptereiniging)</t>
  </si>
  <si>
    <t>Verwijderen graffiti buiten en binnen</t>
  </si>
  <si>
    <t>Bestrating buiten afspuiten met hoge druk</t>
  </si>
  <si>
    <t>PRODUCTIE-UREN zater- en zondagen</t>
  </si>
  <si>
    <t xml:space="preserve">06:00-21:30 uur zater- en zondagen </t>
  </si>
  <si>
    <t>TOEZICHT-UREN zater- en zondagen</t>
  </si>
  <si>
    <t>PRODUCTIE-UREN feestdagen</t>
  </si>
  <si>
    <t xml:space="preserve">06:00-21:30 uur feestdagen </t>
  </si>
  <si>
    <t>TOEZICHT-UREN feestdagen</t>
  </si>
  <si>
    <t>INVOER VLELDEN</t>
  </si>
  <si>
    <t>LET Bedrag is negatief</t>
  </si>
  <si>
    <t>Gemeente Horst aan de Maas</t>
  </si>
  <si>
    <t xml:space="preserve">per m2 </t>
  </si>
  <si>
    <t>Horst aan de Maas</t>
  </si>
  <si>
    <t>Gemeentehuis Horst aan de Maas</t>
  </si>
  <si>
    <t>A001</t>
  </si>
  <si>
    <t>A002</t>
  </si>
  <si>
    <t>A004</t>
  </si>
  <si>
    <t>B001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</si>
  <si>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</si>
  <si>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</si>
  <si>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</si>
  <si>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</si>
  <si>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</si>
  <si>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</si>
  <si>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</si>
  <si>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</si>
  <si>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</si>
  <si>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</si>
  <si>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</si>
  <si>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</si>
  <si>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</si>
  <si>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</si>
  <si>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</si>
  <si>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</si>
  <si>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</si>
  <si>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B023</t>
  </si>
  <si>
    <t>B024</t>
  </si>
  <si>
    <t>B026</t>
  </si>
  <si>
    <t>B027</t>
  </si>
  <si>
    <t>B028</t>
  </si>
  <si>
    <t>B029</t>
  </si>
  <si>
    <t>B031</t>
  </si>
  <si>
    <t>B033</t>
  </si>
  <si>
    <t>C003</t>
  </si>
  <si>
    <t>C004</t>
  </si>
  <si>
    <t>C009</t>
  </si>
  <si>
    <t>C010</t>
  </si>
  <si>
    <t>C011</t>
  </si>
  <si>
    <t>C014</t>
  </si>
  <si>
    <t>C014A</t>
  </si>
  <si>
    <t>C015A</t>
  </si>
  <si>
    <t xml:space="preserve">C015 </t>
  </si>
  <si>
    <t>C031</t>
  </si>
  <si>
    <t>C032</t>
  </si>
  <si>
    <t>C033</t>
  </si>
  <si>
    <t>A101</t>
  </si>
  <si>
    <t>A102</t>
  </si>
  <si>
    <t>A102A</t>
  </si>
  <si>
    <t>A103</t>
  </si>
  <si>
    <t>A104</t>
  </si>
  <si>
    <t>Raadzaal/restaurant</t>
  </si>
  <si>
    <t>Beton/tapijt</t>
  </si>
  <si>
    <t>Steen/schoonloopmat</t>
  </si>
  <si>
    <t>Opslag keuken</t>
  </si>
  <si>
    <t>Schoonloopmat</t>
  </si>
  <si>
    <t>Ontvangsthal</t>
  </si>
  <si>
    <t>Natuursteen</t>
  </si>
  <si>
    <t>A105</t>
  </si>
  <si>
    <t>A105A</t>
  </si>
  <si>
    <t>Spreekruimten</t>
  </si>
  <si>
    <t>A105B</t>
  </si>
  <si>
    <t>A102B</t>
  </si>
  <si>
    <t xml:space="preserve">Trap. </t>
  </si>
  <si>
    <t>A107</t>
  </si>
  <si>
    <t>A108</t>
  </si>
  <si>
    <t>A109</t>
  </si>
  <si>
    <t>A105C</t>
  </si>
  <si>
    <t>A105D</t>
  </si>
  <si>
    <t>A109A</t>
  </si>
  <si>
    <t>A110A</t>
  </si>
  <si>
    <t>A110B</t>
  </si>
  <si>
    <t>B022</t>
  </si>
  <si>
    <t>Pantry</t>
  </si>
  <si>
    <t>A105E</t>
  </si>
  <si>
    <t>A105F</t>
  </si>
  <si>
    <t>A105G</t>
  </si>
  <si>
    <t>A105H</t>
  </si>
  <si>
    <t>A105I</t>
  </si>
  <si>
    <t>A105J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</si>
  <si>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</si>
  <si>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</si>
  <si>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</si>
  <si>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</si>
  <si>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</si>
  <si>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</si>
  <si>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</si>
  <si>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</si>
  <si>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</si>
  <si>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A110C</t>
  </si>
  <si>
    <t>A120</t>
  </si>
  <si>
    <t>PVC/Lino</t>
  </si>
  <si>
    <t>A120A</t>
  </si>
  <si>
    <t>A120B</t>
  </si>
  <si>
    <t>A122</t>
  </si>
  <si>
    <t>A123</t>
  </si>
  <si>
    <t>A124</t>
  </si>
  <si>
    <t>A124A</t>
  </si>
  <si>
    <t>Wachtruimte</t>
  </si>
  <si>
    <t>A123A</t>
  </si>
  <si>
    <t>Lift</t>
  </si>
  <si>
    <t>C122</t>
  </si>
  <si>
    <t>C123</t>
  </si>
  <si>
    <t>C124</t>
  </si>
  <si>
    <t>C125</t>
  </si>
  <si>
    <t>C133A</t>
  </si>
  <si>
    <t xml:space="preserve">C133 </t>
  </si>
  <si>
    <t>Sluis</t>
  </si>
  <si>
    <t>Grind/beton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</si>
  <si>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</si>
  <si>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</si>
  <si>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</si>
  <si>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</si>
  <si>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</si>
  <si>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</si>
  <si>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</si>
  <si>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</si>
  <si>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</si>
  <si>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</si>
  <si>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</si>
  <si>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</si>
  <si>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</si>
  <si>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Garderobe</t>
  </si>
  <si>
    <t>B114</t>
  </si>
  <si>
    <t>Nis</t>
  </si>
  <si>
    <t>B115</t>
  </si>
  <si>
    <t>Trouwzaal</t>
  </si>
  <si>
    <t>B116</t>
  </si>
  <si>
    <t>B117</t>
  </si>
  <si>
    <t>B118</t>
  </si>
  <si>
    <t>steen</t>
  </si>
  <si>
    <t xml:space="preserve">Steen </t>
  </si>
  <si>
    <t>B118A</t>
  </si>
  <si>
    <t>B119</t>
  </si>
  <si>
    <t>B119A</t>
  </si>
  <si>
    <t>B120</t>
  </si>
  <si>
    <t>B121</t>
  </si>
  <si>
    <t>B122</t>
  </si>
  <si>
    <t>B123</t>
  </si>
  <si>
    <t>B124</t>
  </si>
  <si>
    <t>B126</t>
  </si>
  <si>
    <t>B127</t>
  </si>
  <si>
    <t>B128</t>
  </si>
  <si>
    <t>B130</t>
  </si>
  <si>
    <t>B131</t>
  </si>
  <si>
    <t>B132</t>
  </si>
  <si>
    <t>B133</t>
  </si>
  <si>
    <t>B134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</si>
  <si>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</si>
  <si>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</si>
  <si>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</si>
  <si>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</si>
  <si>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</si>
  <si>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</si>
  <si>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</si>
  <si>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</si>
  <si>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</si>
  <si>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A210A</t>
  </si>
  <si>
    <t>A210B</t>
  </si>
  <si>
    <t>A210BB</t>
  </si>
  <si>
    <t>A210C</t>
  </si>
  <si>
    <t>A211</t>
  </si>
  <si>
    <t>A212</t>
  </si>
  <si>
    <t>A213</t>
  </si>
  <si>
    <t>A214</t>
  </si>
  <si>
    <t>A215</t>
  </si>
  <si>
    <t>A216</t>
  </si>
  <si>
    <t>A221</t>
  </si>
  <si>
    <t>A220</t>
  </si>
  <si>
    <t>A222</t>
  </si>
  <si>
    <t>A223</t>
  </si>
  <si>
    <t>A224</t>
  </si>
  <si>
    <t>A225</t>
  </si>
  <si>
    <t>A227</t>
  </si>
  <si>
    <t>A228</t>
  </si>
  <si>
    <t>A233</t>
  </si>
  <si>
    <t>A234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</si>
  <si>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</si>
  <si>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</si>
  <si>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</si>
  <si>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</si>
  <si>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</si>
  <si>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</si>
  <si>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</si>
  <si>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</si>
  <si>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</si>
  <si>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</si>
  <si>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</si>
  <si>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</si>
  <si>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B213</t>
  </si>
  <si>
    <t>B214</t>
  </si>
  <si>
    <t>B216</t>
  </si>
  <si>
    <t>B217</t>
  </si>
  <si>
    <t>B218</t>
  </si>
  <si>
    <t>B220</t>
  </si>
  <si>
    <t>B219</t>
  </si>
  <si>
    <t>B222</t>
  </si>
  <si>
    <t>Lino</t>
  </si>
  <si>
    <t>B223</t>
  </si>
  <si>
    <t>B224</t>
  </si>
  <si>
    <t>B225</t>
  </si>
  <si>
    <t>B226</t>
  </si>
  <si>
    <t>B228</t>
  </si>
  <si>
    <t>B229</t>
  </si>
  <si>
    <t>B230</t>
  </si>
  <si>
    <t>B232</t>
  </si>
  <si>
    <t>Hout/tapijt</t>
  </si>
  <si>
    <t>C231</t>
  </si>
  <si>
    <t>C231A</t>
  </si>
  <si>
    <t>Politiebureau in Gemeentehuis</t>
  </si>
  <si>
    <t>Dakglas alleen binnenzijde</t>
  </si>
  <si>
    <t>Liftschacht binnenzijde</t>
  </si>
  <si>
    <t>m2 Separatieglas tweezijdig gemeten (incl. kozijnen) (incl. buitezijde liftschacht)</t>
  </si>
  <si>
    <t>PP01</t>
  </si>
  <si>
    <t xml:space="preserve">PVC  </t>
  </si>
  <si>
    <t>PP02</t>
  </si>
  <si>
    <t>PP03</t>
  </si>
  <si>
    <t>Briefing</t>
  </si>
  <si>
    <t>PP04</t>
  </si>
  <si>
    <t>PP05</t>
  </si>
  <si>
    <t>Aangifte</t>
  </si>
  <si>
    <t>PP09</t>
  </si>
  <si>
    <t>PP10</t>
  </si>
  <si>
    <t>PP11</t>
  </si>
  <si>
    <t>PP14</t>
  </si>
  <si>
    <t>PP15</t>
  </si>
  <si>
    <t>PP16</t>
  </si>
  <si>
    <t>PP17</t>
  </si>
  <si>
    <t>PP18</t>
  </si>
  <si>
    <t>PP19</t>
  </si>
  <si>
    <t>Portaal</t>
  </si>
  <si>
    <t>PP21</t>
  </si>
  <si>
    <t>Fouilleer</t>
  </si>
  <si>
    <t>PP22</t>
  </si>
  <si>
    <t>Verhoor</t>
  </si>
  <si>
    <t>PP23</t>
  </si>
  <si>
    <t>PP24</t>
  </si>
  <si>
    <t>Ophoud</t>
  </si>
  <si>
    <t>PP25</t>
  </si>
  <si>
    <t>Ademtest</t>
  </si>
  <si>
    <t>PP26</t>
  </si>
  <si>
    <t>Kleedruimte</t>
  </si>
  <si>
    <t>PP27</t>
  </si>
  <si>
    <t>PP28</t>
  </si>
  <si>
    <t>Toilet</t>
  </si>
  <si>
    <t>PP29</t>
  </si>
  <si>
    <t>PP30</t>
  </si>
  <si>
    <t>PP31</t>
  </si>
  <si>
    <t>PP32</t>
  </si>
  <si>
    <t>Progis</t>
  </si>
  <si>
    <t>GH01</t>
  </si>
  <si>
    <t>Berging</t>
  </si>
  <si>
    <t>GH02</t>
  </si>
  <si>
    <t>GH03</t>
  </si>
  <si>
    <t>A006</t>
  </si>
  <si>
    <t>Venrayseweg 20 Horst aan de Maas</t>
  </si>
  <si>
    <t>001</t>
  </si>
  <si>
    <t>002</t>
  </si>
  <si>
    <t>Grindvloer/tapijt</t>
  </si>
  <si>
    <t>005</t>
  </si>
  <si>
    <t>007</t>
  </si>
  <si>
    <t>010</t>
  </si>
  <si>
    <t>Grindvloer/hout</t>
  </si>
  <si>
    <t>011</t>
  </si>
  <si>
    <t>016</t>
  </si>
  <si>
    <t>017</t>
  </si>
  <si>
    <t>018</t>
  </si>
  <si>
    <t>019</t>
  </si>
  <si>
    <t>021</t>
  </si>
  <si>
    <t>023</t>
  </si>
  <si>
    <t xml:space="preserve">Grindvloer </t>
  </si>
  <si>
    <t>Gem.werf Americaanseweg Horst</t>
  </si>
  <si>
    <t>003</t>
  </si>
  <si>
    <t>004</t>
  </si>
  <si>
    <t>006</t>
  </si>
  <si>
    <t>008</t>
  </si>
  <si>
    <t>009</t>
  </si>
  <si>
    <t>Librije Horst aan de Maas</t>
  </si>
  <si>
    <t>000</t>
  </si>
  <si>
    <t>Pauzeruimte</t>
  </si>
  <si>
    <t>012</t>
  </si>
  <si>
    <t>013</t>
  </si>
  <si>
    <t>014</t>
  </si>
  <si>
    <t>015</t>
  </si>
  <si>
    <t>Tarkett</t>
  </si>
  <si>
    <t>Open ruimte</t>
  </si>
  <si>
    <t>Serverruimte</t>
  </si>
  <si>
    <t>Gymzaal Marijkestraat Horst</t>
  </si>
  <si>
    <t>Douche docenten</t>
  </si>
  <si>
    <t>Doucheruimte</t>
  </si>
  <si>
    <t>Sportzaal</t>
  </si>
  <si>
    <t>Pulastic</t>
  </si>
  <si>
    <t>Toestelberging</t>
  </si>
  <si>
    <t xml:space="preserve">Reiningen van Gymzaal Marijkestraat in weekend (zaterdag) </t>
  </si>
  <si>
    <t>per beurt</t>
  </si>
  <si>
    <t xml:space="preserve">Reiningen van Gymzaal Marijkestraat in weekend (zondag) </t>
  </si>
  <si>
    <t xml:space="preserve">Reiningen van Sporthal de Berkel in weekend (zaterdag) </t>
  </si>
  <si>
    <t xml:space="preserve">Reiningen van Sporthal de Berkel in weekend (zondag) </t>
  </si>
  <si>
    <t>5 x per week (46 weken p/j)</t>
  </si>
  <si>
    <t>020</t>
  </si>
  <si>
    <t>022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</si>
  <si>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</si>
  <si>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</si>
  <si>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</si>
  <si>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</si>
  <si>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</si>
  <si>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</si>
  <si>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</si>
  <si>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</si>
  <si>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</si>
  <si>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</si>
  <si>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</si>
  <si>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</si>
  <si>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</si>
  <si>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Beheerderskantoor</t>
  </si>
  <si>
    <t>Toilet heren</t>
  </si>
  <si>
    <t>Toilet dames</t>
  </si>
  <si>
    <t>EHBO Kamer</t>
  </si>
  <si>
    <t>Zaal 3</t>
  </si>
  <si>
    <t>Sanitair docenten</t>
  </si>
  <si>
    <t>Zaal 2</t>
  </si>
  <si>
    <t>Steen/hout</t>
  </si>
  <si>
    <t>Tribune</t>
  </si>
  <si>
    <t>Scheidsrechter</t>
  </si>
  <si>
    <t>Trappenhuis/parkeergarage Librije</t>
  </si>
  <si>
    <t>Steen/beton</t>
  </si>
  <si>
    <t>Sporthal de Berkel Horst</t>
  </si>
  <si>
    <t>Dakglas</t>
  </si>
  <si>
    <t>Zie 8-Glasbewassing voor opbouw (N.V.T.)</t>
  </si>
  <si>
    <t>@</t>
  </si>
  <si>
    <t>2023-02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</si>
</sst>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3" formatCode="_ * #,##0.00_ ;_ * \-#,##0.00_ ;_ * &quot;-&quot;??_ ;_ @_ "/>
    <numFmt numFmtId="164" formatCode="_(* #,##0.00_);_(* \(#,##0.00\);_(* &quot;-&quot;??_);_(@_)"/>
    <numFmt numFmtId="165" formatCode="_-* #,##0.00_-;_-* #,##0.00\-;_-* &quot;-&quot;??_-;_-@"/>
    <numFmt numFmtId="166" formatCode="0.000"/>
    <numFmt numFmtId="167" formatCode="[$-413]d/mmm/yyyy"/>
    <numFmt numFmtId="168" formatCode="_([$€-2]\ * #,##0.00_);_([$€-2]\ * \(#,##0.00\);_([$€-2]\ * &quot;-&quot;??_);_(@_)"/>
    <numFmt numFmtId="169" formatCode="0_)"/>
    <numFmt numFmtId="170" formatCode="d/mm/yy"/>
    <numFmt numFmtId="171" formatCode="0.00_)"/>
    <numFmt numFmtId="172" formatCode="_ [$€-2]\ * #,##0.00_ ;_ [$€-2]\ * \-#,##0.00_ ;_ [$€-2]\ * &quot;-&quot;??_ ;_ @_ "/>
    <numFmt numFmtId="173" formatCode="General_)"/>
    <numFmt numFmtId="174" formatCode="_-[$€-2]\ * #,##0.00_ ;_-[$€-2]\ * \-#,##0.00\ ;_-[$€-2]\ * &quot;-&quot;??_ ;_-@_ "/>
    <numFmt numFmtId="175" formatCode="_-* #,##0_-;_-* #,##0\-;_-* &quot;-&quot;??_-;_-@"/>
    <numFmt numFmtId="176" formatCode="00,000"/>
    <numFmt numFmtId="177" formatCode="0.0%"/>
    <numFmt numFmtId="178" formatCode="0.0"/>
    <numFmt numFmtId="179" formatCode="_(&quot;ƒ&quot;* #,##0.00_);_(&quot;ƒ&quot;* \(#,##0.00\);_(&quot;ƒ&quot;* &quot;-&quot;??_);_(@_)"/>
    <numFmt numFmtId="180" formatCode="0.000000000"/>
    <numFmt numFmtId="181" formatCode="_-* #,##0.000_-;_-* #,##0.000\-;_-* &quot;-&quot;??_-;_-@"/>
    <numFmt numFmtId="182" formatCode="000"/>
    <numFmt numFmtId="183" formatCode="#,##0.0"/>
    <numFmt numFmtId="184" formatCode="[$-413]dd/mmm/yy"/>
    <numFmt numFmtId="185" formatCode="0.000%"/>
    <numFmt numFmtId="186" formatCode="_-* #,##0.00_-;\-* #,##0.00_-;_-* &quot;-&quot;??_-;_-@"/>
    <numFmt numFmtId="187" formatCode="_-* #,##0.00000_-;\-* #,##0.00000_-;_-* &quot;-&quot;??_-;_-@"/>
    <numFmt numFmtId="188" formatCode="0.0000"/>
    <numFmt numFmtId="189" formatCode="&quot;Fl.&quot;#,##0.00_);[Red]\(&quot;Fl.&quot;#,##0.00\)"/>
    <numFmt numFmtId="190" formatCode="&quot;€.&quot;#,##0.00_);[Red]\(&quot;€.&quot;#,##0.00\)"/>
    <numFmt numFmtId="191" formatCode="_(&quot;€&quot;* #,##0.00_);_(&quot;€&quot;* \(#,##0.00\);_(&quot;€&quot;* &quot;-&quot;??_);_(@_)"/>
    <numFmt numFmtId="192" formatCode="0_);\(0\)"/>
    <numFmt numFmtId="193" formatCode="[$-413]d/mmm/yy"/>
    <numFmt numFmtId="194" formatCode="#,##0.00000_);\(#,##0.00000\)"/>
    <numFmt numFmtId="195" formatCode="_(&quot;€&quot;\ * #,##0.00_);_(&quot;€&quot;\ * \(#,##0.00\);_(&quot;€&quot;\ * &quot;-&quot;_);_(@_)"/>
  </numFmts>
  <fonts count="55" x14ac:knownFonts="1">
    <font>
      <sz val="10"/>
      <color rgb="FF000000"/>
      <name val="Open Sans"/>
    </font>
    <font>
      <sz val="10"/>
      <color theme="1"/>
      <name val="Verdana"/>
      <family val="2"/>
    </font>
    <font>
      <b/>
      <sz val="10"/>
      <color rgb="FFDD0806"/>
      <name val="Verdana"/>
      <family val="2"/>
    </font>
    <font>
      <sz val="10"/>
      <color rgb="FF333399"/>
      <name val="Verdana"/>
      <family val="2"/>
    </font>
    <font>
      <b/>
      <sz val="12"/>
      <color rgb="FF000090"/>
      <name val="Verdana"/>
      <family val="2"/>
    </font>
    <font>
      <sz val="12"/>
      <color rgb="FF000090"/>
      <name val="Verdana"/>
      <family val="2"/>
    </font>
    <font>
      <sz val="10"/>
      <name val="Open Sans"/>
    </font>
    <font>
      <b/>
      <sz val="12"/>
      <color rgb="FFDD0806"/>
      <name val="Verdana"/>
      <family val="2"/>
    </font>
    <font>
      <sz val="10"/>
      <color rgb="FF000090"/>
      <name val="Verdana"/>
      <family val="2"/>
    </font>
    <font>
      <b/>
      <sz val="10"/>
      <color rgb="FF333399"/>
      <name val="Verdana"/>
      <family val="2"/>
    </font>
    <font>
      <sz val="10"/>
      <color rgb="FFDD0806"/>
      <name val="Verdana"/>
      <family val="2"/>
    </font>
    <font>
      <sz val="10"/>
      <color rgb="FF000000"/>
      <name val="Verdana"/>
      <family val="2"/>
    </font>
    <font>
      <b/>
      <sz val="10"/>
      <color rgb="FF000090"/>
      <name val="Verdana"/>
      <family val="2"/>
    </font>
    <font>
      <b/>
      <sz val="10"/>
      <color theme="1"/>
      <name val="Verdana"/>
      <family val="2"/>
    </font>
    <font>
      <u/>
      <sz val="10"/>
      <color theme="1"/>
      <name val="Verdana"/>
      <family val="2"/>
    </font>
    <font>
      <u/>
      <sz val="10"/>
      <color theme="1"/>
      <name val="Verdana"/>
      <family val="2"/>
    </font>
    <font>
      <sz val="10"/>
      <color theme="1"/>
      <name val="Open Sans"/>
    </font>
    <font>
      <u/>
      <sz val="10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4600A5"/>
      <name val="Verdana"/>
      <family val="2"/>
    </font>
    <font>
      <b/>
      <sz val="14"/>
      <color rgb="FF000090"/>
      <name val="Verdana"/>
      <family val="2"/>
    </font>
    <font>
      <b/>
      <sz val="12"/>
      <color rgb="FF4600A5"/>
      <name val="Verdana"/>
      <family val="2"/>
    </font>
    <font>
      <b/>
      <sz val="10"/>
      <color rgb="FF000000"/>
      <name val="Verdana"/>
      <family val="2"/>
    </font>
    <font>
      <sz val="11"/>
      <color theme="1"/>
      <name val="Verdana"/>
      <family val="2"/>
    </font>
    <font>
      <sz val="11"/>
      <color theme="1"/>
      <name val="Arial"/>
      <family val="2"/>
    </font>
    <font>
      <b/>
      <sz val="9"/>
      <color rgb="FF4600A5"/>
      <name val="Verdana"/>
      <family val="2"/>
    </font>
    <font>
      <sz val="14"/>
      <color theme="1"/>
      <name val="Verdana"/>
      <family val="2"/>
    </font>
    <font>
      <b/>
      <sz val="9"/>
      <color rgb="FF000090"/>
      <name val="Verdana"/>
      <family val="2"/>
    </font>
    <font>
      <b/>
      <sz val="8"/>
      <color rgb="FF000090"/>
      <name val="Verdana"/>
      <family val="2"/>
    </font>
    <font>
      <sz val="10"/>
      <color theme="1"/>
      <name val="Arial"/>
      <family val="2"/>
    </font>
    <font>
      <sz val="9"/>
      <color rgb="FF000000"/>
      <name val="Verdana"/>
      <family val="2"/>
    </font>
    <font>
      <sz val="9"/>
      <color rgb="FFDD0806"/>
      <name val="Verdana"/>
      <family val="2"/>
    </font>
    <font>
      <sz val="9"/>
      <color rgb="FF808080"/>
      <name val="Verdana"/>
      <family val="2"/>
    </font>
    <font>
      <i/>
      <sz val="10"/>
      <color rgb="FFDD0806"/>
      <name val="Verdana"/>
      <family val="2"/>
    </font>
    <font>
      <b/>
      <sz val="9"/>
      <color rgb="FFDD0806"/>
      <name val="Verdana"/>
      <family val="2"/>
    </font>
    <font>
      <sz val="10"/>
      <color rgb="FFDD0806"/>
      <name val="Open Sans"/>
    </font>
    <font>
      <sz val="9"/>
      <color theme="1"/>
      <name val="Verdana"/>
      <family val="2"/>
    </font>
    <font>
      <sz val="9"/>
      <color rgb="FFDD0806"/>
      <name val="Open Sans"/>
    </font>
    <font>
      <sz val="12"/>
      <color theme="1"/>
      <name val="Verdana"/>
      <family val="2"/>
    </font>
    <font>
      <sz val="10"/>
      <color theme="1"/>
      <name val="Calibri"/>
      <family val="2"/>
    </font>
    <font>
      <b/>
      <sz val="10"/>
      <color theme="1"/>
      <name val="Open Sans"/>
    </font>
    <font>
      <sz val="10"/>
      <color rgb="FF000000"/>
      <name val="Open Sans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rgb="FF000090"/>
      <name val="Verdana"/>
      <family val="2"/>
    </font>
    <font>
      <sz val="10"/>
      <color theme="0"/>
      <name val="Calibri"/>
      <family val="2"/>
    </font>
    <font>
      <sz val="10"/>
      <color theme="0"/>
      <name val="Open Sans"/>
    </font>
    <font>
      <b/>
      <sz val="9"/>
      <color rgb="FF000090"/>
      <name val="Verdana"/>
      <family val="2"/>
    </font>
    <font>
      <sz val="12"/>
      <color rgb="FFFF0000"/>
      <name val="Verdana"/>
      <family val="2"/>
    </font>
    <font>
      <sz val="10"/>
      <color rgb="FFFF0000"/>
      <name val="Open Sans"/>
    </font>
    <font>
      <sz val="8"/>
      <name val="Open Sans"/>
    </font>
  </fonts>
  <fills count="13">
    <fill>
      <patternFill patternType="none"/>
    </fill>
    <fill>
      <patternFill patternType="gray125"/>
    </fill>
    <fill>
      <patternFill patternType="solid">
        <fgColor rgb="FFA6CAF0"/>
        <bgColor rgb="FFA6CAF0"/>
      </patternFill>
    </fill>
    <fill>
      <patternFill patternType="solid">
        <fgColor rgb="FF8DB3E2"/>
        <bgColor rgb="FF8DB3E2"/>
      </patternFill>
    </fill>
    <fill>
      <patternFill patternType="solid">
        <fgColor rgb="FFCCFFCC"/>
        <bgColor rgb="FFCCFFCC"/>
      </patternFill>
    </fill>
    <fill>
      <patternFill patternType="solid">
        <fgColor rgb="FFDAEEF3"/>
        <bgColor rgb="FFDAEEF3"/>
      </patternFill>
    </fill>
    <fill>
      <patternFill patternType="solid">
        <fgColor rgb="FF95B3D7"/>
        <bgColor rgb="FF95B3D7"/>
      </patternFill>
    </fill>
    <fill>
      <patternFill patternType="solid">
        <fgColor rgb="FFFF6600"/>
        <bgColor rgb="FFFF66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8DB3E2"/>
      </patternFill>
    </fill>
    <fill>
      <patternFill patternType="solid">
        <fgColor rgb="FF00B0F0"/>
        <bgColor rgb="FFA6CAF0"/>
      </patternFill>
    </fill>
    <fill>
      <patternFill patternType="solid">
        <fgColor rgb="FF00B0F0"/>
        <bgColor rgb="FF95B3D7"/>
      </patternFill>
    </fill>
    <fill>
      <patternFill patternType="solid">
        <fgColor rgb="FF00B0F0"/>
        <bgColor rgb="FFFFFF00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4" fillId="0" borderId="0" applyFont="0" applyFill="0" applyBorder="0" applyAlignment="0" applyProtection="0"/>
  </cellStyleXfs>
  <cellXfs count="559">
    <xf numFmtId="0" fontId="0" fillId="0" borderId="0" xfId="0"/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2" fontId="4" fillId="0" borderId="0" xfId="0" applyNumberFormat="1" applyFont="1"/>
    <xf numFmtId="49" fontId="4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left"/>
    </xf>
    <xf numFmtId="0" fontId="5" fillId="0" borderId="0" xfId="0" applyFont="1"/>
    <xf numFmtId="166" fontId="5" fillId="0" borderId="0" xfId="0" applyNumberFormat="1" applyFont="1"/>
    <xf numFmtId="0" fontId="5" fillId="0" borderId="0" xfId="0" applyFont="1" applyAlignment="1">
      <alignment horizontal="left"/>
    </xf>
    <xf numFmtId="1" fontId="4" fillId="4" borderId="4" xfId="0" applyNumberFormat="1" applyFont="1" applyFill="1" applyBorder="1" applyAlignment="1">
      <alignment horizontal="left"/>
    </xf>
    <xf numFmtId="2" fontId="5" fillId="0" borderId="4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7" fontId="7" fillId="0" borderId="0" xfId="0" applyNumberFormat="1" applyFont="1" applyAlignment="1">
      <alignment horizontal="left"/>
    </xf>
    <xf numFmtId="0" fontId="8" fillId="0" borderId="0" xfId="0" applyFont="1"/>
    <xf numFmtId="1" fontId="4" fillId="0" borderId="0" xfId="0" applyNumberFormat="1" applyFont="1" applyAlignment="1">
      <alignment horizontal="center"/>
    </xf>
    <xf numFmtId="2" fontId="5" fillId="0" borderId="5" xfId="0" applyNumberFormat="1" applyFont="1" applyBorder="1" applyAlignment="1">
      <alignment horizontal="left"/>
    </xf>
    <xf numFmtId="2" fontId="5" fillId="0" borderId="6" xfId="0" applyNumberFormat="1" applyFont="1" applyBorder="1" applyAlignment="1">
      <alignment horizontal="left"/>
    </xf>
    <xf numFmtId="166" fontId="5" fillId="0" borderId="7" xfId="0" applyNumberFormat="1" applyFont="1" applyBorder="1"/>
    <xf numFmtId="3" fontId="5" fillId="0" borderId="8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center"/>
    </xf>
    <xf numFmtId="168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2" fontId="4" fillId="4" borderId="1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8" fontId="8" fillId="0" borderId="0" xfId="0" applyNumberFormat="1" applyFont="1"/>
    <xf numFmtId="2" fontId="1" fillId="0" borderId="0" xfId="0" applyNumberFormat="1" applyFont="1" applyAlignment="1">
      <alignment horizontal="left"/>
    </xf>
    <xf numFmtId="168" fontId="8" fillId="0" borderId="0" xfId="0" applyNumberFormat="1" applyFont="1" applyAlignment="1">
      <alignment horizontal="left"/>
    </xf>
    <xf numFmtId="2" fontId="4" fillId="4" borderId="12" xfId="0" applyNumberFormat="1" applyFont="1" applyFill="1" applyBorder="1" applyAlignment="1">
      <alignment horizontal="center"/>
    </xf>
    <xf numFmtId="169" fontId="1" fillId="4" borderId="4" xfId="0" applyNumberFormat="1" applyFont="1" applyFill="1" applyBorder="1" applyAlignment="1">
      <alignment horizontal="left" vertical="top" wrapText="1"/>
    </xf>
    <xf numFmtId="168" fontId="5" fillId="0" borderId="0" xfId="0" applyNumberFormat="1" applyFont="1"/>
    <xf numFmtId="168" fontId="1" fillId="0" borderId="0" xfId="0" applyNumberFormat="1" applyFont="1" applyAlignment="1">
      <alignment horizontal="center"/>
    </xf>
    <xf numFmtId="170" fontId="5" fillId="0" borderId="13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left"/>
    </xf>
    <xf numFmtId="2" fontId="1" fillId="4" borderId="4" xfId="0" applyNumberFormat="1" applyFont="1" applyFill="1" applyBorder="1" applyAlignment="1">
      <alignment vertical="top" wrapText="1"/>
    </xf>
    <xf numFmtId="168" fontId="9" fillId="0" borderId="0" xfId="0" applyNumberFormat="1" applyFont="1" applyAlignment="1">
      <alignment horizontal="left"/>
    </xf>
    <xf numFmtId="2" fontId="1" fillId="4" borderId="4" xfId="0" applyNumberFormat="1" applyFont="1" applyFill="1" applyBorder="1" applyAlignment="1">
      <alignment horizontal="left" vertical="top" wrapText="1"/>
    </xf>
    <xf numFmtId="170" fontId="5" fillId="0" borderId="16" xfId="0" applyNumberFormat="1" applyFont="1" applyBorder="1" applyAlignment="1">
      <alignment horizontal="center"/>
    </xf>
    <xf numFmtId="166" fontId="1" fillId="4" borderId="4" xfId="0" applyNumberFormat="1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71" fontId="10" fillId="4" borderId="4" xfId="0" applyNumberFormat="1" applyFont="1" applyFill="1" applyBorder="1" applyAlignment="1">
      <alignment horizontal="right" vertical="top" wrapText="1"/>
    </xf>
    <xf numFmtId="172" fontId="5" fillId="0" borderId="0" xfId="0" applyNumberFormat="1" applyFont="1" applyAlignment="1">
      <alignment horizontal="left"/>
    </xf>
    <xf numFmtId="171" fontId="1" fillId="4" borderId="4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4" fillId="4" borderId="18" xfId="0" applyFont="1" applyFill="1" applyBorder="1"/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4" fillId="4" borderId="20" xfId="0" applyFont="1" applyFill="1" applyBorder="1"/>
    <xf numFmtId="166" fontId="1" fillId="0" borderId="4" xfId="0" applyNumberFormat="1" applyFont="1" applyBorder="1" applyAlignment="1">
      <alignment horizontal="left"/>
    </xf>
    <xf numFmtId="0" fontId="4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170" fontId="5" fillId="0" borderId="22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right"/>
    </xf>
    <xf numFmtId="171" fontId="10" fillId="0" borderId="8" xfId="0" applyNumberFormat="1" applyFont="1" applyBorder="1" applyAlignment="1">
      <alignment horizontal="right"/>
    </xf>
    <xf numFmtId="171" fontId="1" fillId="0" borderId="4" xfId="0" applyNumberFormat="1" applyFont="1" applyBorder="1" applyAlignment="1">
      <alignment horizontal="center"/>
    </xf>
    <xf numFmtId="173" fontId="1" fillId="0" borderId="4" xfId="0" applyNumberFormat="1" applyFont="1" applyBorder="1" applyAlignment="1">
      <alignment horizontal="center"/>
    </xf>
    <xf numFmtId="0" fontId="11" fillId="0" borderId="0" xfId="0" applyFont="1"/>
    <xf numFmtId="174" fontId="1" fillId="0" borderId="0" xfId="0" applyNumberFormat="1" applyFont="1" applyAlignment="1">
      <alignment horizontal="right"/>
    </xf>
    <xf numFmtId="174" fontId="1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175" fontId="8" fillId="0" borderId="0" xfId="0" applyNumberFormat="1" applyFont="1" applyAlignment="1">
      <alignment horizontal="left" vertical="top"/>
    </xf>
    <xf numFmtId="175" fontId="1" fillId="0" borderId="0" xfId="0" applyNumberFormat="1" applyFont="1" applyAlignment="1">
      <alignment horizontal="left" vertical="top"/>
    </xf>
    <xf numFmtId="176" fontId="1" fillId="0" borderId="7" xfId="0" applyNumberFormat="1" applyFont="1" applyBorder="1" applyAlignment="1">
      <alignment horizontal="left"/>
    </xf>
    <xf numFmtId="1" fontId="1" fillId="5" borderId="24" xfId="0" applyNumberFormat="1" applyFont="1" applyFill="1" applyBorder="1" applyAlignment="1">
      <alignment horizontal="center"/>
    </xf>
    <xf numFmtId="2" fontId="1" fillId="0" borderId="8" xfId="0" applyNumberFormat="1" applyFont="1" applyBorder="1"/>
    <xf numFmtId="2" fontId="1" fillId="0" borderId="4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6" fontId="1" fillId="3" borderId="4" xfId="0" applyNumberFormat="1" applyFont="1" applyFill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left"/>
    </xf>
    <xf numFmtId="177" fontId="12" fillId="0" borderId="0" xfId="0" applyNumberFormat="1" applyFont="1" applyAlignment="1">
      <alignment horizontal="center"/>
    </xf>
    <xf numFmtId="10" fontId="10" fillId="0" borderId="4" xfId="0" applyNumberFormat="1" applyFont="1" applyBorder="1" applyAlignment="1">
      <alignment horizontal="right"/>
    </xf>
    <xf numFmtId="164" fontId="1" fillId="0" borderId="0" xfId="0" applyNumberFormat="1" applyFont="1"/>
    <xf numFmtId="10" fontId="1" fillId="0" borderId="4" xfId="0" applyNumberFormat="1" applyFont="1" applyBorder="1" applyAlignment="1">
      <alignment horizontal="center"/>
    </xf>
    <xf numFmtId="171" fontId="1" fillId="0" borderId="4" xfId="0" applyNumberFormat="1" applyFont="1" applyBorder="1" applyAlignment="1">
      <alignment horizontal="left"/>
    </xf>
    <xf numFmtId="10" fontId="1" fillId="0" borderId="0" xfId="0" applyNumberFormat="1" applyFont="1" applyAlignment="1">
      <alignment horizontal="center"/>
    </xf>
    <xf numFmtId="1" fontId="1" fillId="5" borderId="25" xfId="0" applyNumberFormat="1" applyFont="1" applyFill="1" applyBorder="1" applyAlignment="1">
      <alignment horizontal="center"/>
    </xf>
    <xf numFmtId="164" fontId="1" fillId="0" borderId="15" xfId="0" applyNumberFormat="1" applyFont="1" applyBorder="1"/>
    <xf numFmtId="174" fontId="1" fillId="0" borderId="15" xfId="0" applyNumberFormat="1" applyFont="1" applyBorder="1" applyAlignment="1">
      <alignment horizontal="left"/>
    </xf>
    <xf numFmtId="0" fontId="1" fillId="4" borderId="4" xfId="0" applyFont="1" applyFill="1" applyBorder="1"/>
    <xf numFmtId="49" fontId="12" fillId="0" borderId="0" xfId="0" applyNumberFormat="1" applyFont="1" applyAlignment="1">
      <alignment horizontal="left"/>
    </xf>
    <xf numFmtId="10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68" fontId="12" fillId="0" borderId="0" xfId="0" applyNumberFormat="1" applyFont="1" applyAlignment="1">
      <alignment horizontal="left"/>
    </xf>
    <xf numFmtId="164" fontId="12" fillId="0" borderId="26" xfId="0" applyNumberFormat="1" applyFont="1" applyBorder="1" applyAlignment="1">
      <alignment horizontal="left"/>
    </xf>
    <xf numFmtId="168" fontId="1" fillId="0" borderId="4" xfId="0" applyNumberFormat="1" applyFont="1" applyBorder="1"/>
    <xf numFmtId="2" fontId="1" fillId="0" borderId="0" xfId="0" applyNumberFormat="1" applyFont="1"/>
    <xf numFmtId="39" fontId="1" fillId="0" borderId="0" xfId="0" applyNumberFormat="1" applyFont="1" applyAlignment="1">
      <alignment horizontal="left"/>
    </xf>
    <xf numFmtId="174" fontId="12" fillId="0" borderId="0" xfId="0" applyNumberFormat="1" applyFont="1" applyAlignment="1">
      <alignment horizontal="left"/>
    </xf>
    <xf numFmtId="174" fontId="1" fillId="0" borderId="0" xfId="0" applyNumberFormat="1" applyFont="1"/>
    <xf numFmtId="43" fontId="1" fillId="0" borderId="0" xfId="0" applyNumberFormat="1" applyFont="1"/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164" fontId="1" fillId="0" borderId="4" xfId="0" applyNumberFormat="1" applyFont="1" applyBorder="1"/>
    <xf numFmtId="0" fontId="11" fillId="0" borderId="0" xfId="0" applyFont="1" applyAlignment="1">
      <alignment horizontal="left"/>
    </xf>
    <xf numFmtId="177" fontId="12" fillId="0" borderId="1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0" fontId="13" fillId="0" borderId="0" xfId="0" applyFont="1"/>
    <xf numFmtId="175" fontId="8" fillId="0" borderId="26" xfId="0" applyNumberFormat="1" applyFont="1" applyBorder="1" applyAlignment="1">
      <alignment horizontal="left" vertical="top"/>
    </xf>
    <xf numFmtId="168" fontId="1" fillId="0" borderId="0" xfId="0" applyNumberFormat="1" applyFont="1" applyAlignment="1">
      <alignment horizontal="left"/>
    </xf>
    <xf numFmtId="164" fontId="13" fillId="0" borderId="0" xfId="0" applyNumberFormat="1" applyFont="1"/>
    <xf numFmtId="168" fontId="1" fillId="0" borderId="0" xfId="0" applyNumberFormat="1" applyFont="1"/>
    <xf numFmtId="1" fontId="1" fillId="5" borderId="27" xfId="0" applyNumberFormat="1" applyFont="1" applyFill="1" applyBorder="1" applyAlignment="1">
      <alignment horizontal="center"/>
    </xf>
    <xf numFmtId="4" fontId="13" fillId="0" borderId="0" xfId="0" applyNumberFormat="1" applyFont="1"/>
    <xf numFmtId="49" fontId="12" fillId="0" borderId="0" xfId="0" applyNumberFormat="1" applyFont="1"/>
    <xf numFmtId="49" fontId="1" fillId="0" borderId="0" xfId="0" applyNumberFormat="1" applyFont="1"/>
    <xf numFmtId="10" fontId="1" fillId="0" borderId="0" xfId="0" applyNumberFormat="1" applyFont="1" applyAlignment="1">
      <alignment horizontal="left"/>
    </xf>
    <xf numFmtId="49" fontId="4" fillId="4" borderId="18" xfId="0" applyNumberFormat="1" applyFont="1" applyFill="1" applyBorder="1"/>
    <xf numFmtId="0" fontId="12" fillId="4" borderId="20" xfId="0" applyFont="1" applyFill="1" applyBorder="1"/>
    <xf numFmtId="0" fontId="12" fillId="4" borderId="20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49" fontId="14" fillId="0" borderId="0" xfId="0" applyNumberFormat="1" applyFont="1"/>
    <xf numFmtId="0" fontId="15" fillId="0" borderId="0" xfId="0" applyFont="1"/>
    <xf numFmtId="175" fontId="8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68" fontId="1" fillId="0" borderId="4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left"/>
    </xf>
    <xf numFmtId="168" fontId="11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175" fontId="8" fillId="0" borderId="0" xfId="0" applyNumberFormat="1" applyFont="1" applyAlignment="1">
      <alignment horizontal="center" vertical="center"/>
    </xf>
    <xf numFmtId="175" fontId="8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horizontal="center"/>
    </xf>
    <xf numFmtId="179" fontId="1" fillId="0" borderId="0" xfId="0" applyNumberFormat="1" applyFont="1"/>
    <xf numFmtId="0" fontId="16" fillId="0" borderId="0" xfId="0" applyFont="1"/>
    <xf numFmtId="164" fontId="1" fillId="0" borderId="0" xfId="0" applyNumberFormat="1" applyFont="1" applyAlignment="1">
      <alignment horizontal="center"/>
    </xf>
    <xf numFmtId="1" fontId="1" fillId="5" borderId="28" xfId="0" applyNumberFormat="1" applyFont="1" applyFill="1" applyBorder="1" applyAlignment="1">
      <alignment horizontal="center"/>
    </xf>
    <xf numFmtId="1" fontId="1" fillId="5" borderId="29" xfId="0" applyNumberFormat="1" applyFont="1" applyFill="1" applyBorder="1" applyAlignment="1">
      <alignment horizontal="center"/>
    </xf>
    <xf numFmtId="2" fontId="1" fillId="0" borderId="4" xfId="0" applyNumberFormat="1" applyFont="1" applyBorder="1"/>
    <xf numFmtId="174" fontId="11" fillId="0" borderId="0" xfId="0" applyNumberFormat="1" applyFont="1" applyAlignment="1">
      <alignment horizontal="left"/>
    </xf>
    <xf numFmtId="0" fontId="1" fillId="0" borderId="4" xfId="0" applyFont="1" applyBorder="1"/>
    <xf numFmtId="180" fontId="1" fillId="0" borderId="4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5" fontId="1" fillId="0" borderId="0" xfId="0" applyNumberFormat="1" applyFont="1"/>
    <xf numFmtId="181" fontId="1" fillId="0" borderId="0" xfId="0" applyNumberFormat="1" applyFont="1"/>
    <xf numFmtId="1" fontId="1" fillId="0" borderId="0" xfId="0" applyNumberFormat="1" applyFont="1"/>
    <xf numFmtId="0" fontId="18" fillId="0" borderId="0" xfId="0" applyFont="1"/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2" fillId="0" borderId="0" xfId="0" applyNumberFormat="1" applyFont="1"/>
    <xf numFmtId="2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181" fontId="13" fillId="0" borderId="0" xfId="0" applyNumberFormat="1" applyFont="1"/>
    <xf numFmtId="2" fontId="13" fillId="0" borderId="0" xfId="0" applyNumberFormat="1" applyFont="1"/>
    <xf numFmtId="0" fontId="19" fillId="0" borderId="0" xfId="0" applyFont="1"/>
    <xf numFmtId="2" fontId="20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left"/>
    </xf>
    <xf numFmtId="2" fontId="1" fillId="4" borderId="30" xfId="0" applyNumberFormat="1" applyFont="1" applyFill="1" applyBorder="1" applyAlignment="1">
      <alignment vertical="top" wrapText="1"/>
    </xf>
    <xf numFmtId="2" fontId="1" fillId="4" borderId="30" xfId="0" applyNumberFormat="1" applyFont="1" applyFill="1" applyBorder="1" applyAlignment="1">
      <alignment horizontal="center" vertical="top" wrapText="1"/>
    </xf>
    <xf numFmtId="2" fontId="1" fillId="4" borderId="30" xfId="0" applyNumberFormat="1" applyFont="1" applyFill="1" applyBorder="1" applyAlignment="1">
      <alignment horizontal="left" vertical="top" wrapText="1"/>
    </xf>
    <xf numFmtId="0" fontId="1" fillId="4" borderId="30" xfId="0" applyFont="1" applyFill="1" applyBorder="1" applyAlignment="1">
      <alignment vertical="top" wrapText="1"/>
    </xf>
    <xf numFmtId="1" fontId="1" fillId="4" borderId="30" xfId="0" applyNumberFormat="1" applyFont="1" applyFill="1" applyBorder="1" applyAlignment="1">
      <alignment horizontal="left" vertical="top" wrapText="1"/>
    </xf>
    <xf numFmtId="0" fontId="1" fillId="4" borderId="30" xfId="0" applyFont="1" applyFill="1" applyBorder="1" applyAlignment="1">
      <alignment horizontal="left" vertical="top" wrapText="1"/>
    </xf>
    <xf numFmtId="165" fontId="10" fillId="4" borderId="30" xfId="0" applyNumberFormat="1" applyFont="1" applyFill="1" applyBorder="1" applyAlignment="1">
      <alignment horizontal="center" vertical="top" wrapText="1"/>
    </xf>
    <xf numFmtId="165" fontId="10" fillId="6" borderId="30" xfId="0" applyNumberFormat="1" applyFont="1" applyFill="1" applyBorder="1" applyAlignment="1">
      <alignment horizontal="center" vertical="top" wrapText="1"/>
    </xf>
    <xf numFmtId="181" fontId="10" fillId="4" borderId="30" xfId="0" applyNumberFormat="1" applyFont="1" applyFill="1" applyBorder="1" applyAlignment="1">
      <alignment horizontal="center" vertical="top" wrapText="1"/>
    </xf>
    <xf numFmtId="0" fontId="1" fillId="4" borderId="30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182" fontId="1" fillId="0" borderId="4" xfId="0" applyNumberFormat="1" applyFont="1" applyBorder="1" applyAlignment="1">
      <alignment horizontal="left"/>
    </xf>
    <xf numFmtId="183" fontId="1" fillId="0" borderId="4" xfId="0" applyNumberFormat="1" applyFont="1" applyBorder="1" applyAlignment="1">
      <alignment horizontal="left"/>
    </xf>
    <xf numFmtId="1" fontId="21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left"/>
    </xf>
    <xf numFmtId="181" fontId="10" fillId="0" borderId="4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84" fontId="7" fillId="0" borderId="0" xfId="0" applyNumberFormat="1" applyFont="1" applyAlignment="1">
      <alignment horizontal="left"/>
    </xf>
    <xf numFmtId="2" fontId="4" fillId="0" borderId="0" xfId="0" applyNumberFormat="1" applyFont="1" applyAlignment="1">
      <alignment vertical="center"/>
    </xf>
    <xf numFmtId="2" fontId="23" fillId="4" borderId="18" xfId="0" applyNumberFormat="1" applyFont="1" applyFill="1" applyBorder="1" applyAlignment="1">
      <alignment horizontal="left" vertical="center"/>
    </xf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2" fontId="1" fillId="0" borderId="31" xfId="0" applyNumberFormat="1" applyFont="1" applyBorder="1"/>
    <xf numFmtId="2" fontId="1" fillId="0" borderId="7" xfId="0" applyNumberFormat="1" applyFont="1" applyBorder="1"/>
    <xf numFmtId="0" fontId="16" fillId="0" borderId="8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3" fillId="0" borderId="8" xfId="0" applyFont="1" applyBorder="1" applyAlignment="1">
      <alignment horizontal="left" vertical="center"/>
    </xf>
    <xf numFmtId="10" fontId="13" fillId="0" borderId="8" xfId="0" applyNumberFormat="1" applyFont="1" applyBorder="1"/>
    <xf numFmtId="0" fontId="12" fillId="0" borderId="0" xfId="0" applyFont="1" applyAlignment="1">
      <alignment vertical="center"/>
    </xf>
    <xf numFmtId="185" fontId="12" fillId="0" borderId="0" xfId="0" applyNumberFormat="1" applyFont="1"/>
    <xf numFmtId="0" fontId="12" fillId="0" borderId="3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8" fontId="11" fillId="0" borderId="32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6" fillId="0" borderId="15" xfId="0" applyFont="1" applyBorder="1"/>
    <xf numFmtId="10" fontId="11" fillId="0" borderId="4" xfId="0" applyNumberFormat="1" applyFont="1" applyBorder="1" applyAlignment="1">
      <alignment horizontal="right" vertical="center"/>
    </xf>
    <xf numFmtId="0" fontId="16" fillId="0" borderId="33" xfId="0" applyFont="1" applyBorder="1"/>
    <xf numFmtId="0" fontId="12" fillId="0" borderId="7" xfId="0" applyFont="1" applyBorder="1" applyAlignment="1">
      <alignment vertical="center"/>
    </xf>
    <xf numFmtId="10" fontId="12" fillId="0" borderId="4" xfId="0" applyNumberFormat="1" applyFont="1" applyBorder="1"/>
    <xf numFmtId="2" fontId="13" fillId="0" borderId="4" xfId="0" applyNumberFormat="1" applyFont="1" applyBorder="1" applyAlignment="1">
      <alignment horizontal="center"/>
    </xf>
    <xf numFmtId="168" fontId="11" fillId="0" borderId="4" xfId="0" applyNumberFormat="1" applyFont="1" applyBorder="1" applyAlignment="1">
      <alignment horizontal="left" vertical="center"/>
    </xf>
    <xf numFmtId="168" fontId="11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0" fontId="11" fillId="0" borderId="0" xfId="0" applyNumberFormat="1" applyFont="1" applyAlignment="1">
      <alignment horizontal="right" vertical="center"/>
    </xf>
    <xf numFmtId="10" fontId="12" fillId="0" borderId="0" xfId="0" applyNumberFormat="1" applyFont="1"/>
    <xf numFmtId="168" fontId="1" fillId="0" borderId="0" xfId="0" applyNumberFormat="1" applyFont="1" applyAlignment="1">
      <alignment vertical="center"/>
    </xf>
    <xf numFmtId="0" fontId="23" fillId="4" borderId="18" xfId="0" applyFont="1" applyFill="1" applyBorder="1" applyAlignment="1">
      <alignment horizontal="left" vertical="center"/>
    </xf>
    <xf numFmtId="0" fontId="24" fillId="4" borderId="20" xfId="0" applyFont="1" applyFill="1" applyBorder="1" applyAlignment="1">
      <alignment horizontal="left" vertical="center"/>
    </xf>
    <xf numFmtId="9" fontId="11" fillId="4" borderId="20" xfId="0" applyNumberFormat="1" applyFont="1" applyFill="1" applyBorder="1" applyAlignment="1">
      <alignment vertical="center"/>
    </xf>
    <xf numFmtId="0" fontId="11" fillId="4" borderId="20" xfId="0" applyFont="1" applyFill="1" applyBorder="1" applyAlignment="1">
      <alignment vertical="center"/>
    </xf>
    <xf numFmtId="0" fontId="11" fillId="4" borderId="21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178" fontId="11" fillId="0" borderId="0" xfId="0" applyNumberFormat="1" applyFont="1" applyAlignment="1">
      <alignment vertical="center"/>
    </xf>
    <xf numFmtId="0" fontId="11" fillId="0" borderId="4" xfId="0" applyFont="1" applyBorder="1" applyAlignment="1">
      <alignment horizontal="left" vertical="center"/>
    </xf>
    <xf numFmtId="2" fontId="1" fillId="0" borderId="35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178" fontId="8" fillId="0" borderId="0" xfId="0" applyNumberFormat="1" applyFont="1" applyAlignment="1">
      <alignment vertical="center"/>
    </xf>
    <xf numFmtId="0" fontId="12" fillId="0" borderId="4" xfId="0" applyFont="1" applyBorder="1" applyAlignment="1">
      <alignment vertical="center"/>
    </xf>
    <xf numFmtId="2" fontId="12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10" fontId="11" fillId="0" borderId="4" xfId="0" applyNumberFormat="1" applyFont="1" applyBorder="1" applyAlignment="1">
      <alignment vertical="center"/>
    </xf>
    <xf numFmtId="185" fontId="11" fillId="0" borderId="0" xfId="0" applyNumberFormat="1" applyFont="1" applyAlignment="1">
      <alignment vertical="center"/>
    </xf>
    <xf numFmtId="185" fontId="1" fillId="0" borderId="0" xfId="0" applyNumberFormat="1" applyFont="1" applyAlignment="1">
      <alignment horizontal="right" vertical="center"/>
    </xf>
    <xf numFmtId="10" fontId="12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168" fontId="26" fillId="0" borderId="0" xfId="0" applyNumberFormat="1" applyFont="1"/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86" fontId="28" fillId="0" borderId="0" xfId="0" applyNumberFormat="1" applyFont="1" applyAlignment="1">
      <alignment horizontal="center"/>
    </xf>
    <xf numFmtId="177" fontId="28" fillId="0" borderId="0" xfId="0" applyNumberFormat="1" applyFont="1" applyAlignment="1">
      <alignment horizontal="center"/>
    </xf>
    <xf numFmtId="0" fontId="29" fillId="0" borderId="0" xfId="0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/>
    </xf>
    <xf numFmtId="2" fontId="30" fillId="0" borderId="0" xfId="0" applyNumberFormat="1" applyFont="1" applyAlignment="1">
      <alignment horizontal="right"/>
    </xf>
    <xf numFmtId="2" fontId="30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2" fontId="4" fillId="4" borderId="18" xfId="0" applyNumberFormat="1" applyFont="1" applyFill="1" applyBorder="1" applyAlignment="1">
      <alignment horizontal="left" vertical="center" wrapText="1"/>
    </xf>
    <xf numFmtId="2" fontId="30" fillId="4" borderId="20" xfId="0" applyNumberFormat="1" applyFont="1" applyFill="1" applyBorder="1" applyAlignment="1">
      <alignment horizontal="center" wrapText="1"/>
    </xf>
    <xf numFmtId="2" fontId="30" fillId="4" borderId="21" xfId="0" applyNumberFormat="1" applyFont="1" applyFill="1" applyBorder="1" applyAlignment="1">
      <alignment horizontal="right" wrapText="1"/>
    </xf>
    <xf numFmtId="2" fontId="30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186" fontId="28" fillId="0" borderId="0" xfId="0" applyNumberFormat="1" applyFont="1" applyAlignment="1">
      <alignment horizontal="center" wrapText="1"/>
    </xf>
    <xf numFmtId="2" fontId="31" fillId="0" borderId="33" xfId="0" applyNumberFormat="1" applyFont="1" applyBorder="1" applyAlignment="1">
      <alignment horizontal="center" vertical="center"/>
    </xf>
    <xf numFmtId="2" fontId="31" fillId="0" borderId="8" xfId="0" applyNumberFormat="1" applyFont="1" applyBorder="1" applyAlignment="1">
      <alignment horizontal="right" vertical="center"/>
    </xf>
    <xf numFmtId="2" fontId="11" fillId="0" borderId="4" xfId="0" applyNumberFormat="1" applyFont="1" applyBorder="1"/>
    <xf numFmtId="177" fontId="8" fillId="0" borderId="37" xfId="0" applyNumberFormat="1" applyFont="1" applyBorder="1" applyAlignment="1">
      <alignment horizontal="center" vertical="center"/>
    </xf>
    <xf numFmtId="186" fontId="11" fillId="0" borderId="4" xfId="0" applyNumberFormat="1" applyFont="1" applyBorder="1"/>
    <xf numFmtId="2" fontId="28" fillId="0" borderId="33" xfId="0" applyNumberFormat="1" applyFont="1" applyBorder="1" applyAlignment="1">
      <alignment horizontal="center" vertical="center"/>
    </xf>
    <xf numFmtId="2" fontId="28" fillId="0" borderId="8" xfId="0" applyNumberFormat="1" applyFont="1" applyBorder="1" applyAlignment="1">
      <alignment horizontal="right" vertical="center"/>
    </xf>
    <xf numFmtId="186" fontId="11" fillId="4" borderId="4" xfId="0" applyNumberFormat="1" applyFont="1" applyFill="1" applyBorder="1"/>
    <xf numFmtId="177" fontId="8" fillId="0" borderId="38" xfId="0" applyNumberFormat="1" applyFont="1" applyBorder="1" applyAlignment="1">
      <alignment horizontal="center" vertical="center"/>
    </xf>
    <xf numFmtId="0" fontId="32" fillId="0" borderId="0" xfId="0" applyFont="1"/>
    <xf numFmtId="2" fontId="33" fillId="0" borderId="33" xfId="0" applyNumberFormat="1" applyFont="1" applyBorder="1"/>
    <xf numFmtId="10" fontId="34" fillId="0" borderId="8" xfId="0" applyNumberFormat="1" applyFont="1" applyBorder="1" applyAlignment="1">
      <alignment horizontal="right"/>
    </xf>
    <xf numFmtId="0" fontId="33" fillId="0" borderId="33" xfId="0" applyFont="1" applyBorder="1"/>
    <xf numFmtId="0" fontId="33" fillId="0" borderId="8" xfId="0" applyFont="1" applyBorder="1" applyAlignment="1">
      <alignment horizontal="right"/>
    </xf>
    <xf numFmtId="0" fontId="12" fillId="0" borderId="7" xfId="0" applyFont="1" applyBorder="1"/>
    <xf numFmtId="168" fontId="12" fillId="0" borderId="4" xfId="0" applyNumberFormat="1" applyFont="1" applyBorder="1"/>
    <xf numFmtId="0" fontId="34" fillId="0" borderId="33" xfId="0" applyFont="1" applyBorder="1" applyAlignment="1">
      <alignment horizontal="right"/>
    </xf>
    <xf numFmtId="0" fontId="34" fillId="0" borderId="8" xfId="0" applyFont="1" applyBorder="1" applyAlignment="1">
      <alignment horizontal="right"/>
    </xf>
    <xf numFmtId="0" fontId="11" fillId="0" borderId="7" xfId="0" applyFont="1" applyBorder="1"/>
    <xf numFmtId="10" fontId="34" fillId="0" borderId="33" xfId="0" applyNumberFormat="1" applyFont="1" applyBorder="1" applyAlignment="1">
      <alignment horizontal="right"/>
    </xf>
    <xf numFmtId="0" fontId="33" fillId="0" borderId="33" xfId="0" applyFont="1" applyBorder="1" applyAlignment="1">
      <alignment horizontal="center"/>
    </xf>
    <xf numFmtId="177" fontId="35" fillId="0" borderId="4" xfId="0" applyNumberFormat="1" applyFont="1" applyBorder="1" applyAlignment="1">
      <alignment horizontal="center"/>
    </xf>
    <xf numFmtId="0" fontId="36" fillId="0" borderId="7" xfId="0" applyFont="1" applyBorder="1"/>
    <xf numFmtId="2" fontId="37" fillId="0" borderId="0" xfId="0" applyNumberFormat="1" applyFont="1" applyAlignment="1">
      <alignment horizontal="center"/>
    </xf>
    <xf numFmtId="177" fontId="10" fillId="0" borderId="38" xfId="0" applyNumberFormat="1" applyFont="1" applyBorder="1" applyAlignment="1">
      <alignment horizontal="center" vertical="center"/>
    </xf>
    <xf numFmtId="0" fontId="38" fillId="0" borderId="0" xfId="0" applyFont="1"/>
    <xf numFmtId="186" fontId="37" fillId="0" borderId="0" xfId="0" applyNumberFormat="1" applyFont="1" applyAlignment="1">
      <alignment horizontal="center"/>
    </xf>
    <xf numFmtId="177" fontId="33" fillId="0" borderId="8" xfId="0" applyNumberFormat="1" applyFont="1" applyBorder="1" applyAlignment="1">
      <alignment horizontal="right"/>
    </xf>
    <xf numFmtId="186" fontId="33" fillId="0" borderId="33" xfId="0" applyNumberFormat="1" applyFont="1" applyBorder="1" applyAlignment="1">
      <alignment horizontal="center"/>
    </xf>
    <xf numFmtId="187" fontId="28" fillId="0" borderId="0" xfId="0" applyNumberFormat="1" applyFont="1" applyAlignment="1">
      <alignment horizontal="center"/>
    </xf>
    <xf numFmtId="164" fontId="33" fillId="0" borderId="33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right"/>
    </xf>
    <xf numFmtId="165" fontId="33" fillId="0" borderId="8" xfId="0" applyNumberFormat="1" applyFont="1" applyBorder="1" applyAlignment="1">
      <alignment horizontal="right"/>
    </xf>
    <xf numFmtId="10" fontId="33" fillId="0" borderId="8" xfId="0" applyNumberFormat="1" applyFont="1" applyBorder="1" applyAlignment="1">
      <alignment horizontal="right"/>
    </xf>
    <xf numFmtId="177" fontId="16" fillId="0" borderId="38" xfId="0" applyNumberFormat="1" applyFont="1" applyBorder="1"/>
    <xf numFmtId="0" fontId="8" fillId="0" borderId="35" xfId="0" applyFont="1" applyBorder="1" applyAlignment="1">
      <alignment horizontal="center" vertical="center"/>
    </xf>
    <xf numFmtId="186" fontId="33" fillId="0" borderId="33" xfId="0" applyNumberFormat="1" applyFont="1" applyBorder="1"/>
    <xf numFmtId="186" fontId="33" fillId="0" borderId="8" xfId="0" applyNumberFormat="1" applyFont="1" applyBorder="1" applyAlignment="1">
      <alignment horizontal="right"/>
    </xf>
    <xf numFmtId="168" fontId="12" fillId="0" borderId="35" xfId="0" applyNumberFormat="1" applyFont="1" applyBorder="1"/>
    <xf numFmtId="177" fontId="8" fillId="0" borderId="32" xfId="0" applyNumberFormat="1" applyFont="1" applyBorder="1" applyAlignment="1">
      <alignment horizontal="center" vertical="center"/>
    </xf>
    <xf numFmtId="0" fontId="39" fillId="0" borderId="0" xfId="0" applyFont="1"/>
    <xf numFmtId="0" fontId="39" fillId="0" borderId="37" xfId="0" applyFont="1" applyBorder="1" applyAlignment="1">
      <alignment horizontal="right"/>
    </xf>
    <xf numFmtId="177" fontId="1" fillId="0" borderId="0" xfId="0" applyNumberFormat="1" applyFont="1"/>
    <xf numFmtId="0" fontId="2" fillId="0" borderId="7" xfId="0" applyFont="1" applyBorder="1"/>
    <xf numFmtId="186" fontId="34" fillId="0" borderId="33" xfId="0" applyNumberFormat="1" applyFont="1" applyBorder="1"/>
    <xf numFmtId="186" fontId="34" fillId="0" borderId="8" xfId="0" applyNumberFormat="1" applyFont="1" applyBorder="1" applyAlignment="1">
      <alignment horizontal="right"/>
    </xf>
    <xf numFmtId="168" fontId="2" fillId="0" borderId="4" xfId="0" applyNumberFormat="1" applyFont="1" applyBorder="1"/>
    <xf numFmtId="168" fontId="38" fillId="0" borderId="0" xfId="0" applyNumberFormat="1" applyFont="1"/>
    <xf numFmtId="0" fontId="34" fillId="0" borderId="0" xfId="0" applyFont="1"/>
    <xf numFmtId="0" fontId="40" fillId="0" borderId="38" xfId="0" applyFont="1" applyBorder="1" applyAlignment="1">
      <alignment horizontal="right"/>
    </xf>
    <xf numFmtId="0" fontId="40" fillId="0" borderId="0" xfId="0" applyFont="1"/>
    <xf numFmtId="0" fontId="40" fillId="0" borderId="0" xfId="0" applyFont="1" applyAlignment="1">
      <alignment horizontal="right"/>
    </xf>
    <xf numFmtId="177" fontId="38" fillId="0" borderId="0" xfId="0" applyNumberFormat="1" applyFont="1"/>
    <xf numFmtId="0" fontId="38" fillId="0" borderId="0" xfId="0" applyFont="1" applyAlignment="1">
      <alignment horizontal="right"/>
    </xf>
    <xf numFmtId="168" fontId="10" fillId="0" borderId="0" xfId="0" applyNumberFormat="1" applyFont="1"/>
    <xf numFmtId="0" fontId="2" fillId="0" borderId="0" xfId="0" applyFont="1" applyAlignment="1">
      <alignment horizontal="left"/>
    </xf>
    <xf numFmtId="2" fontId="28" fillId="0" borderId="0" xfId="0" applyNumberFormat="1" applyFont="1" applyAlignment="1">
      <alignment horizontal="center"/>
    </xf>
    <xf numFmtId="2" fontId="30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left" vertical="center"/>
    </xf>
    <xf numFmtId="0" fontId="34" fillId="0" borderId="0" xfId="0" applyFont="1" applyAlignment="1">
      <alignment vertical="center"/>
    </xf>
    <xf numFmtId="2" fontId="34" fillId="0" borderId="0" xfId="0" applyNumberFormat="1" applyFont="1"/>
    <xf numFmtId="188" fontId="1" fillId="0" borderId="4" xfId="0" applyNumberFormat="1" applyFont="1" applyBorder="1" applyAlignment="1">
      <alignment horizontal="center"/>
    </xf>
    <xf numFmtId="2" fontId="4" fillId="4" borderId="20" xfId="0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right" vertical="top"/>
    </xf>
    <xf numFmtId="2" fontId="37" fillId="0" borderId="19" xfId="0" applyNumberFormat="1" applyFont="1" applyBorder="1" applyAlignment="1">
      <alignment horizontal="center"/>
    </xf>
    <xf numFmtId="2" fontId="37" fillId="0" borderId="37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left"/>
    </xf>
    <xf numFmtId="2" fontId="12" fillId="0" borderId="4" xfId="0" applyNumberFormat="1" applyFont="1" applyBorder="1" applyAlignment="1">
      <alignment horizontal="center"/>
    </xf>
    <xf numFmtId="4" fontId="1" fillId="0" borderId="0" xfId="0" applyNumberFormat="1" applyFont="1"/>
    <xf numFmtId="0" fontId="12" fillId="0" borderId="4" xfId="0" applyFont="1" applyBorder="1" applyAlignment="1">
      <alignment horizontal="center"/>
    </xf>
    <xf numFmtId="0" fontId="12" fillId="0" borderId="0" xfId="0" applyFont="1"/>
    <xf numFmtId="2" fontId="34" fillId="0" borderId="39" xfId="0" applyNumberFormat="1" applyFont="1" applyBorder="1" applyAlignment="1">
      <alignment horizontal="center"/>
    </xf>
    <xf numFmtId="168" fontId="34" fillId="0" borderId="38" xfId="0" applyNumberFormat="1" applyFont="1" applyBorder="1"/>
    <xf numFmtId="2" fontId="11" fillId="0" borderId="4" xfId="0" applyNumberFormat="1" applyFont="1" applyBorder="1" applyAlignment="1">
      <alignment horizontal="left"/>
    </xf>
    <xf numFmtId="2" fontId="34" fillId="0" borderId="35" xfId="0" applyNumberFormat="1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189" fontId="11" fillId="0" borderId="0" xfId="0" applyNumberFormat="1" applyFont="1"/>
    <xf numFmtId="2" fontId="34" fillId="0" borderId="0" xfId="0" applyNumberFormat="1" applyFont="1" applyAlignment="1">
      <alignment horizontal="center"/>
    </xf>
    <xf numFmtId="0" fontId="12" fillId="4" borderId="20" xfId="0" applyFont="1" applyFill="1" applyBorder="1" applyAlignment="1">
      <alignment horizontal="center" vertical="center" wrapText="1"/>
    </xf>
    <xf numFmtId="190" fontId="11" fillId="0" borderId="0" xfId="0" applyNumberFormat="1" applyFont="1"/>
    <xf numFmtId="168" fontId="34" fillId="0" borderId="39" xfId="0" applyNumberFormat="1" applyFont="1" applyBorder="1"/>
    <xf numFmtId="168" fontId="34" fillId="0" borderId="35" xfId="0" applyNumberFormat="1" applyFont="1" applyBorder="1"/>
    <xf numFmtId="2" fontId="4" fillId="4" borderId="18" xfId="0" applyNumberFormat="1" applyFont="1" applyFill="1" applyBorder="1" applyAlignment="1">
      <alignment horizontal="left" vertical="top"/>
    </xf>
    <xf numFmtId="0" fontId="41" fillId="0" borderId="0" xfId="0" applyFont="1"/>
    <xf numFmtId="2" fontId="7" fillId="0" borderId="19" xfId="0" applyNumberFormat="1" applyFont="1" applyBorder="1" applyAlignment="1">
      <alignment horizontal="center"/>
    </xf>
    <xf numFmtId="2" fontId="7" fillId="4" borderId="18" xfId="0" applyNumberFormat="1" applyFont="1" applyFill="1" applyBorder="1" applyAlignment="1">
      <alignment horizontal="left" vertical="top"/>
    </xf>
    <xf numFmtId="2" fontId="7" fillId="4" borderId="20" xfId="0" applyNumberFormat="1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0" fillId="0" borderId="8" xfId="0" applyNumberFormat="1" applyFont="1" applyBorder="1" applyAlignment="1">
      <alignment horizontal="left"/>
    </xf>
    <xf numFmtId="9" fontId="10" fillId="0" borderId="4" xfId="0" applyNumberFormat="1" applyFont="1" applyBorder="1"/>
    <xf numFmtId="0" fontId="10" fillId="0" borderId="8" xfId="0" applyFont="1" applyBorder="1" applyAlignment="1">
      <alignment horizontal="left"/>
    </xf>
    <xf numFmtId="184" fontId="5" fillId="0" borderId="0" xfId="0" applyNumberFormat="1" applyFont="1" applyAlignment="1">
      <alignment horizontal="left"/>
    </xf>
    <xf numFmtId="2" fontId="4" fillId="4" borderId="18" xfId="0" applyNumberFormat="1" applyFont="1" applyFill="1" applyBorder="1" applyAlignment="1">
      <alignment horizontal="left"/>
    </xf>
    <xf numFmtId="2" fontId="12" fillId="4" borderId="20" xfId="0" applyNumberFormat="1" applyFont="1" applyFill="1" applyBorder="1" applyAlignment="1">
      <alignment horizontal="left"/>
    </xf>
    <xf numFmtId="0" fontId="12" fillId="4" borderId="21" xfId="0" applyFont="1" applyFill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41" xfId="0" applyFont="1" applyBorder="1" applyAlignment="1">
      <alignment horizontal="left" vertical="top"/>
    </xf>
    <xf numFmtId="0" fontId="11" fillId="0" borderId="7" xfId="0" applyFont="1" applyBorder="1" applyAlignment="1">
      <alignment horizontal="left"/>
    </xf>
    <xf numFmtId="0" fontId="11" fillId="0" borderId="33" xfId="0" applyFont="1" applyBorder="1" applyAlignment="1">
      <alignment horizontal="left"/>
    </xf>
    <xf numFmtId="0" fontId="11" fillId="0" borderId="3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41" fillId="0" borderId="8" xfId="0" applyFont="1" applyBorder="1"/>
    <xf numFmtId="191" fontId="12" fillId="0" borderId="35" xfId="0" applyNumberFormat="1" applyFont="1" applyBorder="1" applyAlignment="1">
      <alignment horizontal="right"/>
    </xf>
    <xf numFmtId="0" fontId="11" fillId="0" borderId="4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168" fontId="11" fillId="0" borderId="4" xfId="0" applyNumberFormat="1" applyFont="1" applyBorder="1" applyAlignment="1">
      <alignment horizontal="center"/>
    </xf>
    <xf numFmtId="4" fontId="11" fillId="0" borderId="4" xfId="0" applyNumberFormat="1" applyFont="1" applyBorder="1" applyAlignment="1">
      <alignment horizontal="center"/>
    </xf>
    <xf numFmtId="168" fontId="12" fillId="0" borderId="4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8" fontId="11" fillId="0" borderId="0" xfId="0" applyNumberFormat="1" applyFont="1" applyAlignment="1">
      <alignment horizontal="center"/>
    </xf>
    <xf numFmtId="0" fontId="34" fillId="2" borderId="4" xfId="0" applyFont="1" applyFill="1" applyBorder="1"/>
    <xf numFmtId="168" fontId="39" fillId="0" borderId="0" xfId="0" applyNumberFormat="1" applyFont="1"/>
    <xf numFmtId="0" fontId="16" fillId="0" borderId="4" xfId="0" applyFont="1" applyBorder="1" applyAlignment="1">
      <alignment horizontal="center"/>
    </xf>
    <xf numFmtId="2" fontId="39" fillId="0" borderId="0" xfId="0" applyNumberFormat="1" applyFont="1"/>
    <xf numFmtId="10" fontId="16" fillId="0" borderId="4" xfId="0" applyNumberFormat="1" applyFont="1" applyBorder="1" applyAlignment="1">
      <alignment horizontal="center"/>
    </xf>
    <xf numFmtId="0" fontId="42" fillId="0" borderId="0" xfId="0" applyFont="1"/>
    <xf numFmtId="2" fontId="4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vertical="center"/>
    </xf>
    <xf numFmtId="2" fontId="8" fillId="0" borderId="0" xfId="0" applyNumberFormat="1" applyFont="1"/>
    <xf numFmtId="0" fontId="4" fillId="4" borderId="18" xfId="0" applyFont="1" applyFill="1" applyBorder="1" applyAlignment="1">
      <alignment horizontal="left" vertical="center"/>
    </xf>
    <xf numFmtId="0" fontId="1" fillId="4" borderId="20" xfId="0" applyFont="1" applyFill="1" applyBorder="1"/>
    <xf numFmtId="0" fontId="39" fillId="4" borderId="20" xfId="0" applyFont="1" applyFill="1" applyBorder="1"/>
    <xf numFmtId="0" fontId="16" fillId="4" borderId="20" xfId="0" applyFont="1" applyFill="1" applyBorder="1"/>
    <xf numFmtId="168" fontId="16" fillId="0" borderId="0" xfId="0" applyNumberFormat="1" applyFont="1"/>
    <xf numFmtId="2" fontId="16" fillId="0" borderId="0" xfId="0" applyNumberFormat="1" applyFont="1" applyAlignment="1">
      <alignment horizontal="center"/>
    </xf>
    <xf numFmtId="39" fontId="16" fillId="0" borderId="0" xfId="0" applyNumberFormat="1" applyFont="1"/>
    <xf numFmtId="168" fontId="16" fillId="0" borderId="0" xfId="0" applyNumberFormat="1" applyFont="1" applyAlignment="1">
      <alignment horizontal="center"/>
    </xf>
    <xf numFmtId="193" fontId="5" fillId="0" borderId="0" xfId="0" applyNumberFormat="1" applyFont="1" applyAlignment="1">
      <alignment horizontal="left"/>
    </xf>
    <xf numFmtId="0" fontId="39" fillId="4" borderId="21" xfId="0" applyFont="1" applyFill="1" applyBorder="1"/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181" fontId="1" fillId="0" borderId="0" xfId="0" applyNumberFormat="1" applyFont="1" applyAlignment="1">
      <alignment horizontal="left"/>
    </xf>
    <xf numFmtId="181" fontId="16" fillId="0" borderId="0" xfId="0" applyNumberFormat="1" applyFont="1"/>
    <xf numFmtId="2" fontId="45" fillId="0" borderId="4" xfId="0" applyNumberFormat="1" applyFont="1" applyBorder="1" applyAlignment="1">
      <alignment horizontal="left"/>
    </xf>
    <xf numFmtId="0" fontId="47" fillId="0" borderId="7" xfId="0" applyFont="1" applyBorder="1" applyAlignment="1">
      <alignment horizontal="left" vertical="center"/>
    </xf>
    <xf numFmtId="176" fontId="45" fillId="0" borderId="7" xfId="0" applyNumberFormat="1" applyFont="1" applyBorder="1" applyAlignment="1">
      <alignment horizontal="left"/>
    </xf>
    <xf numFmtId="2" fontId="45" fillId="0" borderId="21" xfId="0" applyNumberFormat="1" applyFont="1" applyBorder="1"/>
    <xf numFmtId="1" fontId="1" fillId="5" borderId="46" xfId="0" applyNumberFormat="1" applyFont="1" applyFill="1" applyBorder="1" applyAlignment="1">
      <alignment horizontal="center"/>
    </xf>
    <xf numFmtId="1" fontId="1" fillId="5" borderId="47" xfId="0" applyNumberFormat="1" applyFont="1" applyFill="1" applyBorder="1" applyAlignment="1">
      <alignment horizontal="center"/>
    </xf>
    <xf numFmtId="10" fontId="1" fillId="7" borderId="4" xfId="1" applyNumberFormat="1" applyFont="1" applyFill="1" applyBorder="1" applyAlignment="1">
      <alignment horizontal="right"/>
    </xf>
    <xf numFmtId="4" fontId="1" fillId="7" borderId="4" xfId="0" applyNumberFormat="1" applyFont="1" applyFill="1" applyBorder="1" applyAlignment="1">
      <alignment horizontal="right"/>
    </xf>
    <xf numFmtId="194" fontId="0" fillId="0" borderId="0" xfId="0" applyNumberFormat="1"/>
    <xf numFmtId="0" fontId="1" fillId="0" borderId="53" xfId="0" applyFont="1" applyBorder="1"/>
    <xf numFmtId="0" fontId="1" fillId="0" borderId="21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2" fillId="4" borderId="4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center" vertical="top" wrapText="1"/>
    </xf>
    <xf numFmtId="0" fontId="8" fillId="4" borderId="53" xfId="0" applyFont="1" applyFill="1" applyBorder="1" applyAlignment="1">
      <alignment horizontal="left" vertical="top" wrapText="1"/>
    </xf>
    <xf numFmtId="0" fontId="8" fillId="4" borderId="54" xfId="0" applyFont="1" applyFill="1" applyBorder="1" applyAlignment="1">
      <alignment horizontal="center" vertical="top" wrapText="1"/>
    </xf>
    <xf numFmtId="0" fontId="49" fillId="0" borderId="0" xfId="0" applyFont="1"/>
    <xf numFmtId="0" fontId="50" fillId="0" borderId="0" xfId="0" applyFont="1"/>
    <xf numFmtId="0" fontId="50" fillId="0" borderId="51" xfId="0" applyFont="1" applyBorder="1"/>
    <xf numFmtId="0" fontId="50" fillId="0" borderId="10" xfId="0" applyFont="1" applyBorder="1"/>
    <xf numFmtId="0" fontId="50" fillId="0" borderId="52" xfId="0" applyFont="1" applyBorder="1"/>
    <xf numFmtId="49" fontId="45" fillId="0" borderId="0" xfId="0" applyNumberFormat="1" applyFont="1" applyAlignment="1">
      <alignment horizontal="left"/>
    </xf>
    <xf numFmtId="175" fontId="48" fillId="0" borderId="0" xfId="0" applyNumberFormat="1" applyFont="1" applyAlignment="1">
      <alignment horizontal="left" vertical="top"/>
    </xf>
    <xf numFmtId="3" fontId="1" fillId="0" borderId="59" xfId="0" applyNumberFormat="1" applyFont="1" applyBorder="1" applyAlignment="1">
      <alignment horizontal="center"/>
    </xf>
    <xf numFmtId="168" fontId="1" fillId="0" borderId="59" xfId="0" applyNumberFormat="1" applyFont="1" applyBorder="1" applyAlignment="1">
      <alignment horizontal="center"/>
    </xf>
    <xf numFmtId="0" fontId="45" fillId="0" borderId="7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2" fontId="10" fillId="4" borderId="30" xfId="0" applyNumberFormat="1" applyFont="1" applyFill="1" applyBorder="1" applyAlignment="1">
      <alignment horizontal="center" vertical="top" wrapText="1"/>
    </xf>
    <xf numFmtId="2" fontId="10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77" fontId="12" fillId="0" borderId="10" xfId="0" applyNumberFormat="1" applyFont="1" applyBorder="1" applyAlignment="1">
      <alignment horizontal="center"/>
    </xf>
    <xf numFmtId="10" fontId="1" fillId="0" borderId="4" xfId="1" applyNumberFormat="1" applyFont="1" applyBorder="1" applyAlignment="1">
      <alignment horizontal="center"/>
    </xf>
    <xf numFmtId="177" fontId="12" fillId="0" borderId="0" xfId="1" applyNumberFormat="1" applyFont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0" fontId="12" fillId="0" borderId="0" xfId="1" applyNumberFormat="1" applyFont="1" applyAlignment="1">
      <alignment horizontal="center"/>
    </xf>
    <xf numFmtId="166" fontId="1" fillId="8" borderId="4" xfId="0" applyNumberFormat="1" applyFont="1" applyFill="1" applyBorder="1" applyAlignment="1">
      <alignment horizontal="center"/>
    </xf>
    <xf numFmtId="166" fontId="1" fillId="9" borderId="4" xfId="0" applyNumberFormat="1" applyFont="1" applyFill="1" applyBorder="1" applyAlignment="1">
      <alignment horizontal="center"/>
    </xf>
    <xf numFmtId="2" fontId="5" fillId="8" borderId="0" xfId="0" applyNumberFormat="1" applyFont="1" applyFill="1"/>
    <xf numFmtId="2" fontId="5" fillId="9" borderId="1" xfId="0" applyNumberFormat="1" applyFont="1" applyFill="1" applyBorder="1"/>
    <xf numFmtId="49" fontId="2" fillId="10" borderId="1" xfId="0" applyNumberFormat="1" applyFont="1" applyFill="1" applyBorder="1" applyAlignment="1">
      <alignment horizontal="left" vertical="top"/>
    </xf>
    <xf numFmtId="10" fontId="1" fillId="10" borderId="4" xfId="0" applyNumberFormat="1" applyFont="1" applyFill="1" applyBorder="1" applyAlignment="1">
      <alignment horizontal="center"/>
    </xf>
    <xf numFmtId="1" fontId="1" fillId="10" borderId="4" xfId="0" applyNumberFormat="1" applyFont="1" applyFill="1" applyBorder="1" applyAlignment="1">
      <alignment horizontal="center"/>
    </xf>
    <xf numFmtId="164" fontId="12" fillId="8" borderId="59" xfId="0" applyNumberFormat="1" applyFont="1" applyFill="1" applyBorder="1" applyAlignment="1">
      <alignment horizontal="center"/>
    </xf>
    <xf numFmtId="10" fontId="5" fillId="8" borderId="14" xfId="0" applyNumberFormat="1" applyFont="1" applyFill="1" applyBorder="1" applyAlignment="1">
      <alignment horizontal="center"/>
    </xf>
    <xf numFmtId="10" fontId="5" fillId="8" borderId="17" xfId="0" applyNumberFormat="1" applyFont="1" applyFill="1" applyBorder="1" applyAlignment="1">
      <alignment horizontal="center"/>
    </xf>
    <xf numFmtId="10" fontId="5" fillId="8" borderId="23" xfId="0" applyNumberFormat="1" applyFont="1" applyFill="1" applyBorder="1" applyAlignment="1">
      <alignment horizontal="center"/>
    </xf>
    <xf numFmtId="2" fontId="1" fillId="0" borderId="21" xfId="0" applyNumberFormat="1" applyFont="1" applyBorder="1"/>
    <xf numFmtId="1" fontId="1" fillId="5" borderId="60" xfId="0" applyNumberFormat="1" applyFont="1" applyFill="1" applyBorder="1" applyAlignment="1">
      <alignment horizontal="center"/>
    </xf>
    <xf numFmtId="1" fontId="1" fillId="5" borderId="61" xfId="0" applyNumberFormat="1" applyFont="1" applyFill="1" applyBorder="1" applyAlignment="1">
      <alignment horizontal="center"/>
    </xf>
    <xf numFmtId="1" fontId="1" fillId="5" borderId="62" xfId="0" applyNumberFormat="1" applyFont="1" applyFill="1" applyBorder="1" applyAlignment="1">
      <alignment horizontal="center"/>
    </xf>
    <xf numFmtId="0" fontId="1" fillId="0" borderId="4" xfId="0" quotePrefix="1" applyFont="1" applyBorder="1" applyAlignment="1">
      <alignment horizontal="left"/>
    </xf>
    <xf numFmtId="2" fontId="52" fillId="0" borderId="0" xfId="0" applyNumberFormat="1" applyFont="1"/>
    <xf numFmtId="168" fontId="52" fillId="0" borderId="0" xfId="0" applyNumberFormat="1" applyFont="1"/>
    <xf numFmtId="164" fontId="12" fillId="0" borderId="10" xfId="0" applyNumberFormat="1" applyFont="1" applyBorder="1" applyAlignment="1">
      <alignment horizontal="left"/>
    </xf>
    <xf numFmtId="164" fontId="1" fillId="0" borderId="63" xfId="0" applyNumberFormat="1" applyFont="1" applyBorder="1"/>
    <xf numFmtId="176" fontId="1" fillId="0" borderId="4" xfId="0" applyNumberFormat="1" applyFont="1" applyBorder="1" applyAlignment="1">
      <alignment horizontal="left"/>
    </xf>
    <xf numFmtId="0" fontId="10" fillId="8" borderId="4" xfId="0" applyFont="1" applyFill="1" applyBorder="1" applyAlignment="1">
      <alignment horizontal="center"/>
    </xf>
    <xf numFmtId="0" fontId="2" fillId="8" borderId="0" xfId="0" applyFont="1" applyFill="1"/>
    <xf numFmtId="185" fontId="1" fillId="11" borderId="4" xfId="0" applyNumberFormat="1" applyFont="1" applyFill="1" applyBorder="1" applyAlignment="1">
      <alignment vertical="center"/>
    </xf>
    <xf numFmtId="185" fontId="1" fillId="8" borderId="4" xfId="0" applyNumberFormat="1" applyFont="1" applyFill="1" applyBorder="1" applyAlignment="1">
      <alignment vertical="center"/>
    </xf>
    <xf numFmtId="185" fontId="1" fillId="0" borderId="4" xfId="0" applyNumberFormat="1" applyFont="1" applyBorder="1" applyAlignment="1">
      <alignment vertical="center"/>
    </xf>
    <xf numFmtId="10" fontId="11" fillId="11" borderId="4" xfId="0" applyNumberFormat="1" applyFont="1" applyFill="1" applyBorder="1" applyAlignment="1">
      <alignment horizontal="right" vertical="center"/>
    </xf>
    <xf numFmtId="2" fontId="11" fillId="10" borderId="21" xfId="0" applyNumberFormat="1" applyFont="1" applyFill="1" applyBorder="1" applyAlignment="1">
      <alignment horizontal="right" vertical="center"/>
    </xf>
    <xf numFmtId="168" fontId="11" fillId="8" borderId="32" xfId="0" applyNumberFormat="1" applyFont="1" applyFill="1" applyBorder="1" applyAlignment="1">
      <alignment horizontal="left" vertical="center"/>
    </xf>
    <xf numFmtId="0" fontId="53" fillId="0" borderId="0" xfId="0" applyFont="1"/>
    <xf numFmtId="2" fontId="11" fillId="10" borderId="34" xfId="0" applyNumberFormat="1" applyFont="1" applyFill="1" applyBorder="1" applyAlignment="1">
      <alignment horizontal="right" vertical="center"/>
    </xf>
    <xf numFmtId="2" fontId="11" fillId="10" borderId="4" xfId="0" applyNumberFormat="1" applyFont="1" applyFill="1" applyBorder="1" applyAlignment="1">
      <alignment horizontal="right" vertical="center"/>
    </xf>
    <xf numFmtId="2" fontId="11" fillId="10" borderId="36" xfId="0" applyNumberFormat="1" applyFont="1" applyFill="1" applyBorder="1" applyAlignment="1">
      <alignment horizontal="right" vertical="center"/>
    </xf>
    <xf numFmtId="0" fontId="10" fillId="10" borderId="4" xfId="0" applyFont="1" applyFill="1" applyBorder="1"/>
    <xf numFmtId="177" fontId="33" fillId="10" borderId="4" xfId="0" applyNumberFormat="1" applyFont="1" applyFill="1" applyBorder="1" applyAlignment="1">
      <alignment horizontal="right"/>
    </xf>
    <xf numFmtId="10" fontId="33" fillId="10" borderId="4" xfId="0" applyNumberFormat="1" applyFont="1" applyFill="1" applyBorder="1" applyAlignment="1">
      <alignment horizontal="right"/>
    </xf>
    <xf numFmtId="0" fontId="1" fillId="0" borderId="18" xfId="0" applyFont="1" applyBorder="1"/>
    <xf numFmtId="186" fontId="11" fillId="10" borderId="4" xfId="0" applyNumberFormat="1" applyFont="1" applyFill="1" applyBorder="1"/>
    <xf numFmtId="2" fontId="11" fillId="10" borderId="4" xfId="0" applyNumberFormat="1" applyFont="1" applyFill="1" applyBorder="1"/>
    <xf numFmtId="2" fontId="11" fillId="12" borderId="4" xfId="0" applyNumberFormat="1" applyFont="1" applyFill="1" applyBorder="1"/>
    <xf numFmtId="168" fontId="11" fillId="10" borderId="4" xfId="0" applyNumberFormat="1" applyFont="1" applyFill="1" applyBorder="1" applyAlignment="1">
      <alignment horizontal="center"/>
    </xf>
    <xf numFmtId="3" fontId="11" fillId="10" borderId="4" xfId="0" applyNumberFormat="1" applyFont="1" applyFill="1" applyBorder="1" applyAlignment="1">
      <alignment horizontal="center"/>
    </xf>
    <xf numFmtId="10" fontId="11" fillId="10" borderId="4" xfId="0" applyNumberFormat="1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left"/>
    </xf>
    <xf numFmtId="2" fontId="4" fillId="10" borderId="44" xfId="0" applyNumberFormat="1" applyFont="1" applyFill="1" applyBorder="1" applyAlignment="1">
      <alignment horizontal="left"/>
    </xf>
    <xf numFmtId="3" fontId="11" fillId="10" borderId="18" xfId="0" applyNumberFormat="1" applyFont="1" applyFill="1" applyBorder="1" applyAlignment="1">
      <alignment horizontal="left" wrapText="1"/>
    </xf>
    <xf numFmtId="2" fontId="4" fillId="10" borderId="21" xfId="0" applyNumberFormat="1" applyFont="1" applyFill="1" applyBorder="1" applyAlignment="1">
      <alignment horizontal="left"/>
    </xf>
    <xf numFmtId="3" fontId="11" fillId="10" borderId="42" xfId="0" applyNumberFormat="1" applyFont="1" applyFill="1" applyBorder="1" applyAlignment="1">
      <alignment horizontal="left" vertical="top" wrapText="1"/>
    </xf>
    <xf numFmtId="2" fontId="4" fillId="10" borderId="43" xfId="0" applyNumberFormat="1" applyFont="1" applyFill="1" applyBorder="1" applyAlignment="1">
      <alignment horizontal="left"/>
    </xf>
    <xf numFmtId="3" fontId="46" fillId="10" borderId="18" xfId="0" applyNumberFormat="1" applyFont="1" applyFill="1" applyBorder="1" applyAlignment="1">
      <alignment horizontal="left" wrapText="1"/>
    </xf>
    <xf numFmtId="168" fontId="11" fillId="9" borderId="4" xfId="0" applyNumberFormat="1" applyFont="1" applyFill="1" applyBorder="1" applyAlignment="1">
      <alignment horizontal="center"/>
    </xf>
    <xf numFmtId="192" fontId="39" fillId="0" borderId="4" xfId="0" applyNumberFormat="1" applyFont="1" applyBorder="1" applyAlignment="1">
      <alignment horizontal="center"/>
    </xf>
    <xf numFmtId="168" fontId="39" fillId="0" borderId="4" xfId="0" applyNumberFormat="1" applyFont="1" applyBorder="1"/>
    <xf numFmtId="0" fontId="1" fillId="0" borderId="34" xfId="0" applyFont="1" applyBorder="1" applyAlignment="1">
      <alignment horizontal="center"/>
    </xf>
    <xf numFmtId="192" fontId="39" fillId="0" borderId="45" xfId="0" applyNumberFormat="1" applyFont="1" applyBorder="1" applyAlignment="1">
      <alignment horizontal="center"/>
    </xf>
    <xf numFmtId="0" fontId="45" fillId="0" borderId="34" xfId="0" applyFont="1" applyBorder="1" applyAlignment="1">
      <alignment horizontal="center"/>
    </xf>
    <xf numFmtId="164" fontId="1" fillId="0" borderId="53" xfId="0" applyNumberFormat="1" applyFont="1" applyBorder="1"/>
    <xf numFmtId="194" fontId="39" fillId="0" borderId="45" xfId="0" applyNumberFormat="1" applyFont="1" applyBorder="1" applyAlignment="1">
      <alignment horizontal="center"/>
    </xf>
    <xf numFmtId="168" fontId="39" fillId="0" borderId="55" xfId="0" applyNumberFormat="1" applyFont="1" applyBorder="1"/>
    <xf numFmtId="39" fontId="39" fillId="0" borderId="45" xfId="0" applyNumberFormat="1" applyFont="1" applyBorder="1" applyAlignment="1">
      <alignment horizontal="center"/>
    </xf>
    <xf numFmtId="164" fontId="1" fillId="0" borderId="56" xfId="0" applyNumberFormat="1" applyFont="1" applyBorder="1"/>
    <xf numFmtId="192" fontId="39" fillId="0" borderId="57" xfId="0" applyNumberFormat="1" applyFont="1" applyBorder="1" applyAlignment="1">
      <alignment horizontal="center"/>
    </xf>
    <xf numFmtId="39" fontId="39" fillId="0" borderId="57" xfId="0" applyNumberFormat="1" applyFont="1" applyBorder="1" applyAlignment="1">
      <alignment horizontal="center"/>
    </xf>
    <xf numFmtId="168" fontId="39" fillId="0" borderId="58" xfId="0" applyNumberFormat="1" applyFont="1" applyBorder="1"/>
    <xf numFmtId="168" fontId="39" fillId="8" borderId="4" xfId="0" applyNumberFormat="1" applyFont="1" applyFill="1" applyBorder="1" applyAlignment="1">
      <alignment horizontal="center"/>
    </xf>
    <xf numFmtId="168" fontId="39" fillId="8" borderId="3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168" fontId="39" fillId="10" borderId="4" xfId="0" applyNumberFormat="1" applyFont="1" applyFill="1" applyBorder="1"/>
    <xf numFmtId="2" fontId="5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left"/>
    </xf>
    <xf numFmtId="0" fontId="1" fillId="4" borderId="20" xfId="0" applyFont="1" applyFill="1" applyBorder="1" applyAlignment="1">
      <alignment horizontal="left"/>
    </xf>
    <xf numFmtId="0" fontId="0" fillId="0" borderId="0" xfId="0" applyAlignment="1">
      <alignment horizontal="left"/>
    </xf>
    <xf numFmtId="3" fontId="39" fillId="0" borderId="4" xfId="0" applyNumberFormat="1" applyFont="1" applyBorder="1" applyAlignment="1">
      <alignment horizontal="center"/>
    </xf>
    <xf numFmtId="3" fontId="39" fillId="0" borderId="4" xfId="0" applyNumberFormat="1" applyFont="1" applyBorder="1"/>
    <xf numFmtId="0" fontId="10" fillId="0" borderId="18" xfId="0" applyFont="1" applyBorder="1" applyAlignment="1">
      <alignment horizontal="left"/>
    </xf>
    <xf numFmtId="2" fontId="8" fillId="0" borderId="59" xfId="0" applyNumberFormat="1" applyFont="1" applyBorder="1"/>
    <xf numFmtId="1" fontId="1" fillId="0" borderId="21" xfId="0" applyNumberFormat="1" applyFont="1" applyBorder="1" applyAlignment="1">
      <alignment horizontal="left"/>
    </xf>
    <xf numFmtId="182" fontId="1" fillId="0" borderId="4" xfId="0" quotePrefix="1" applyNumberFormat="1" applyFont="1" applyBorder="1" applyAlignment="1">
      <alignment horizontal="left"/>
    </xf>
    <xf numFmtId="168" fontId="39" fillId="0" borderId="4" xfId="0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176" fontId="11" fillId="0" borderId="40" xfId="0" applyNumberFormat="1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2" fontId="11" fillId="0" borderId="45" xfId="0" applyNumberFormat="1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176" fontId="11" fillId="0" borderId="15" xfId="0" applyNumberFormat="1" applyFont="1" applyBorder="1" applyAlignment="1">
      <alignment horizontal="left"/>
    </xf>
    <xf numFmtId="3" fontId="1" fillId="0" borderId="10" xfId="0" applyNumberFormat="1" applyFont="1" applyBorder="1" applyAlignment="1">
      <alignment horizontal="center"/>
    </xf>
    <xf numFmtId="168" fontId="1" fillId="0" borderId="10" xfId="0" applyNumberFormat="1" applyFont="1" applyBorder="1" applyAlignment="1">
      <alignment horizontal="center"/>
    </xf>
    <xf numFmtId="195" fontId="39" fillId="8" borderId="45" xfId="0" applyNumberFormat="1" applyFont="1" applyFill="1" applyBorder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186" fontId="36" fillId="0" borderId="4" xfId="0" applyNumberFormat="1" applyFont="1" applyFill="1" applyBorder="1" applyAlignment="1">
      <alignment horizontal="right"/>
    </xf>
    <xf numFmtId="177" fontId="10" fillId="0" borderId="38" xfId="0" applyNumberFormat="1" applyFont="1" applyFill="1" applyBorder="1" applyAlignment="1">
      <alignment horizontal="center" vertical="center"/>
    </xf>
    <xf numFmtId="0" fontId="38" fillId="0" borderId="0" xfId="0" applyFont="1" applyFill="1"/>
    <xf numFmtId="186" fontId="37" fillId="0" borderId="0" xfId="0" applyNumberFormat="1" applyFont="1" applyFill="1" applyAlignment="1">
      <alignment horizontal="center"/>
    </xf>
    <xf numFmtId="2" fontId="37" fillId="0" borderId="0" xfId="0" applyNumberFormat="1" applyFont="1" applyFill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6" fillId="0" borderId="3" xfId="0" applyFont="1" applyBorder="1"/>
    <xf numFmtId="2" fontId="5" fillId="9" borderId="9" xfId="0" applyNumberFormat="1" applyFont="1" applyFill="1" applyBorder="1"/>
    <xf numFmtId="0" fontId="6" fillId="8" borderId="10" xfId="0" applyFont="1" applyFill="1" applyBorder="1"/>
    <xf numFmtId="2" fontId="30" fillId="4" borderId="7" xfId="0" applyNumberFormat="1" applyFont="1" applyFill="1" applyBorder="1" applyAlignment="1">
      <alignment horizontal="center" vertical="center" wrapText="1"/>
    </xf>
    <xf numFmtId="0" fontId="6" fillId="0" borderId="8" xfId="0" applyFont="1" applyBorder="1"/>
    <xf numFmtId="2" fontId="51" fillId="4" borderId="7" xfId="0" applyNumberFormat="1" applyFont="1" applyFill="1" applyBorder="1" applyAlignment="1">
      <alignment horizontal="center" vertical="center" wrapText="1"/>
    </xf>
    <xf numFmtId="2" fontId="4" fillId="4" borderId="7" xfId="0" applyNumberFormat="1" applyFont="1" applyFill="1" applyBorder="1" applyAlignment="1">
      <alignment horizontal="left" vertical="center" wrapText="1"/>
    </xf>
    <xf numFmtId="0" fontId="6" fillId="0" borderId="33" xfId="0" applyFont="1" applyBorder="1"/>
    <xf numFmtId="0" fontId="6" fillId="0" borderId="40" xfId="0" applyFont="1" applyBorder="1"/>
    <xf numFmtId="0" fontId="43" fillId="4" borderId="48" xfId="0" applyFont="1" applyFill="1" applyBorder="1" applyAlignment="1">
      <alignment horizontal="center"/>
    </xf>
    <xf numFmtId="0" fontId="6" fillId="0" borderId="49" xfId="0" applyFont="1" applyBorder="1"/>
    <xf numFmtId="0" fontId="6" fillId="0" borderId="50" xfId="0" applyFont="1" applyBorder="1"/>
    <xf numFmtId="0" fontId="8" fillId="0" borderId="7" xfId="0" applyFont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20"/>
  <sheetViews>
    <sheetView showGridLines="0" workbookViewId="0">
      <selection activeCell="B7" sqref="B7:C7"/>
    </sheetView>
  </sheetViews>
  <sheetFormatPr defaultColWidth="14.140625" defaultRowHeight="17.100000000000001" customHeight="1" x14ac:dyDescent="0.2"/>
  <cols>
    <col min="1" max="1" width="45.140625" customWidth="1"/>
    <col min="2" max="5" width="19.140625" customWidth="1"/>
    <col min="6" max="6" width="15.140625" customWidth="1"/>
    <col min="7" max="7" width="19.85546875" customWidth="1"/>
    <col min="8" max="8" width="2.140625" customWidth="1"/>
    <col min="9" max="9" width="35.85546875" customWidth="1"/>
    <col min="10" max="10" width="11.140625" customWidth="1"/>
    <col min="11" max="11" width="27.140625" customWidth="1"/>
    <col min="12" max="12" width="22" customWidth="1"/>
    <col min="13" max="26" width="11.140625" customWidth="1"/>
  </cols>
  <sheetData>
    <row r="1" spans="1:26" ht="17.100000000000001" customHeight="1" x14ac:dyDescent="0.2">
      <c r="A1" s="452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7.100000000000001" customHeight="1" x14ac:dyDescent="0.2">
      <c r="A2" s="11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7.100000000000001" customHeight="1" x14ac:dyDescent="0.2">
      <c r="A3" s="13" t="s">
        <v>1</v>
      </c>
      <c r="B3" s="450" t="s">
        <v>364</v>
      </c>
      <c r="C3" s="450"/>
      <c r="D3" s="14"/>
      <c r="E3" s="14"/>
      <c r="F3" s="15"/>
      <c r="G3" s="15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7.100000000000001" customHeight="1" x14ac:dyDescent="0.2">
      <c r="A4" s="13" t="s">
        <v>2</v>
      </c>
      <c r="B4" s="14" t="s">
        <v>3</v>
      </c>
      <c r="C4" s="14"/>
      <c r="D4" s="14"/>
      <c r="E4" s="14"/>
      <c r="F4" s="15"/>
      <c r="G4" s="15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7.100000000000001" customHeight="1" x14ac:dyDescent="0.3">
      <c r="A5" s="13" t="s">
        <v>4</v>
      </c>
      <c r="B5" s="451" t="s">
        <v>364</v>
      </c>
      <c r="C5" s="451"/>
      <c r="D5" s="14"/>
      <c r="E5" s="14"/>
      <c r="F5" s="545" t="s">
        <v>6</v>
      </c>
      <c r="G5" s="54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7.100000000000001" customHeight="1" x14ac:dyDescent="0.2">
      <c r="A6" s="13" t="s">
        <v>7</v>
      </c>
      <c r="B6" s="450" t="s">
        <v>693</v>
      </c>
      <c r="C6" s="450"/>
      <c r="D6" s="14"/>
      <c r="E6" s="25"/>
      <c r="F6" s="26"/>
      <c r="G6" s="27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7.100000000000001" customHeight="1" x14ac:dyDescent="0.3">
      <c r="A7" s="13" t="s">
        <v>9</v>
      </c>
      <c r="B7" s="547" t="s">
        <v>692</v>
      </c>
      <c r="C7" s="548"/>
      <c r="D7" s="14"/>
      <c r="E7" s="14"/>
      <c r="F7" s="33" t="s">
        <v>16</v>
      </c>
      <c r="G7" s="38" t="s">
        <v>18</v>
      </c>
      <c r="H7" s="16"/>
      <c r="I7" s="40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7.100000000000001" customHeight="1" x14ac:dyDescent="0.2">
      <c r="A8" s="13" t="s">
        <v>10</v>
      </c>
      <c r="B8" s="23">
        <v>44927</v>
      </c>
      <c r="C8" s="14"/>
      <c r="D8" s="464"/>
      <c r="E8" s="14"/>
      <c r="F8" s="42">
        <v>45292</v>
      </c>
      <c r="G8" s="456">
        <v>0</v>
      </c>
      <c r="H8" s="16"/>
      <c r="I8" s="46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7.100000000000001" customHeight="1" x14ac:dyDescent="0.2">
      <c r="A9" s="13" t="s">
        <v>11</v>
      </c>
      <c r="B9" s="14" t="s">
        <v>12</v>
      </c>
      <c r="C9" s="14"/>
      <c r="D9" s="14"/>
      <c r="E9" s="14"/>
      <c r="F9" s="47">
        <v>45658</v>
      </c>
      <c r="G9" s="457">
        <v>0</v>
      </c>
      <c r="H9" s="16"/>
      <c r="I9" s="40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7.100000000000001" customHeight="1" x14ac:dyDescent="0.2">
      <c r="A10" s="13"/>
      <c r="B10" s="16"/>
      <c r="C10" s="16"/>
      <c r="D10" s="24"/>
      <c r="E10" s="16"/>
      <c r="F10" s="47">
        <v>46023</v>
      </c>
      <c r="G10" s="457">
        <v>0</v>
      </c>
      <c r="H10" s="16"/>
      <c r="I10" s="40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7.100000000000001" customHeight="1" x14ac:dyDescent="0.2">
      <c r="A11" s="11" t="s">
        <v>14</v>
      </c>
      <c r="B11" s="16"/>
      <c r="C11" s="31">
        <f>G29+G36+G48+G55+G67+G74</f>
        <v>0</v>
      </c>
      <c r="D11" s="24"/>
      <c r="E11" s="24"/>
      <c r="F11" s="47">
        <v>46388</v>
      </c>
      <c r="G11" s="457">
        <v>0</v>
      </c>
      <c r="H11" s="16"/>
      <c r="I11" s="40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7.100000000000001" customHeight="1" x14ac:dyDescent="0.2">
      <c r="A12" s="11" t="s">
        <v>17</v>
      </c>
      <c r="B12" s="16"/>
      <c r="C12" s="31">
        <f>G76</f>
        <v>0</v>
      </c>
      <c r="D12" s="35"/>
      <c r="E12" s="35"/>
      <c r="F12" s="47">
        <v>46753</v>
      </c>
      <c r="G12" s="457">
        <v>0</v>
      </c>
      <c r="H12" s="16"/>
      <c r="I12" s="40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7.100000000000001" customHeight="1" x14ac:dyDescent="0.2">
      <c r="A13" s="11" t="s">
        <v>36</v>
      </c>
      <c r="B13" s="16"/>
      <c r="C13" s="31" t="e">
        <f>'8-Glasbewassing'!AD57*(100%+G$8)*(100%+G$9)*(100%+G$10)*(100%+G$11)*(100%+G$12)*(100%+G$13)*(100%+G$14)</f>
        <v>#DIV/0!</v>
      </c>
      <c r="D13" s="35"/>
      <c r="E13" s="35"/>
      <c r="F13" s="47">
        <v>47119</v>
      </c>
      <c r="G13" s="457">
        <v>0</v>
      </c>
      <c r="H13" s="16"/>
      <c r="I13" s="40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7.100000000000001" customHeight="1" x14ac:dyDescent="0.2">
      <c r="A14" s="11" t="s">
        <v>22</v>
      </c>
      <c r="B14" s="16"/>
      <c r="C14" s="43">
        <f>G100</f>
        <v>0</v>
      </c>
      <c r="D14" s="16"/>
      <c r="E14" s="16"/>
      <c r="F14" s="61">
        <v>47484</v>
      </c>
      <c r="G14" s="458">
        <v>0</v>
      </c>
      <c r="H14" s="16"/>
      <c r="I14" s="40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7.100000000000001" customHeight="1" x14ac:dyDescent="0.2">
      <c r="A15" s="11"/>
      <c r="B15" s="32" t="s">
        <v>23</v>
      </c>
      <c r="C15" s="45" t="e">
        <f>SUM(C11:C14)</f>
        <v>#DIV/0!</v>
      </c>
      <c r="D15" s="16"/>
      <c r="E15" s="16"/>
      <c r="F15" s="18"/>
      <c r="G15" s="51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7.100000000000001" customHeight="1" x14ac:dyDescent="0.2">
      <c r="A16" s="11"/>
      <c r="B16" s="32"/>
      <c r="C16" s="45"/>
      <c r="D16" s="16"/>
      <c r="E16" s="16"/>
      <c r="F16" s="18"/>
      <c r="G16" s="51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7.100000000000001" customHeight="1" x14ac:dyDescent="0.2">
      <c r="A17" s="54" t="s">
        <v>35</v>
      </c>
      <c r="B17" s="57"/>
      <c r="C17" s="57"/>
      <c r="D17" s="57"/>
      <c r="E17" s="57"/>
      <c r="F17" s="59"/>
      <c r="G17" s="60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7.100000000000001" customHeight="1" x14ac:dyDescent="0.2">
      <c r="A18" s="7"/>
      <c r="B18" s="7"/>
      <c r="C18" s="7"/>
      <c r="D18" s="7"/>
      <c r="E18" s="7"/>
      <c r="F18" s="7"/>
      <c r="G18" s="7"/>
      <c r="H18" s="7"/>
      <c r="I18" s="6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7.100000000000001" customHeight="1" x14ac:dyDescent="0.2">
      <c r="A19" s="69" t="s">
        <v>37</v>
      </c>
      <c r="B19" s="7"/>
      <c r="C19" s="70" t="s">
        <v>38</v>
      </c>
      <c r="D19" s="70"/>
      <c r="E19" s="70" t="s">
        <v>40</v>
      </c>
      <c r="F19" s="70" t="s">
        <v>41</v>
      </c>
      <c r="G19" s="71" t="s">
        <v>42</v>
      </c>
      <c r="H19" s="10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7.100000000000001" customHeight="1" x14ac:dyDescent="0.2">
      <c r="A20" s="72" t="s">
        <v>43</v>
      </c>
      <c r="B20" s="73"/>
      <c r="C20" s="73"/>
      <c r="D20" s="74"/>
      <c r="E20" s="74"/>
      <c r="F20" s="75"/>
      <c r="G20" s="74"/>
      <c r="H20" s="10"/>
      <c r="I20" s="10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7.100000000000001" customHeight="1" x14ac:dyDescent="0.2">
      <c r="A21" s="80" t="s">
        <v>44</v>
      </c>
      <c r="B21" s="7"/>
      <c r="C21" s="7"/>
      <c r="D21" s="7"/>
      <c r="E21" s="7"/>
      <c r="F21" s="7"/>
      <c r="G21" s="6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7.100000000000001" customHeight="1" x14ac:dyDescent="0.2">
      <c r="A22" s="83" t="s">
        <v>47</v>
      </c>
      <c r="B22" s="84"/>
      <c r="C22" s="453"/>
      <c r="D22" s="1"/>
      <c r="E22" s="86">
        <f>(SUM(uren_mavr)+SUM(uren_naloop))*C22</f>
        <v>0</v>
      </c>
      <c r="F22" s="68">
        <f>'5-Opbouw uurtarieven'!E47*(100%+G$8)*(100%+G$9)*(100%+G$10)*(100%+G$11)*(100%+G$12)*(100%+G$13)*(100%+G$14)</f>
        <v>11.83</v>
      </c>
      <c r="G22" s="68">
        <f>F22*E22</f>
        <v>0</v>
      </c>
      <c r="H22" s="8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7.100000000000001" customHeight="1" x14ac:dyDescent="0.2">
      <c r="A23" s="80" t="s">
        <v>49</v>
      </c>
      <c r="B23" s="7"/>
      <c r="C23" s="89"/>
      <c r="D23" s="7"/>
      <c r="E23" s="7"/>
      <c r="F23" s="7"/>
      <c r="G23" s="68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7.100000000000001" customHeight="1" x14ac:dyDescent="0.2">
      <c r="A24" s="83" t="s">
        <v>47</v>
      </c>
      <c r="B24" s="84"/>
      <c r="C24" s="453"/>
      <c r="D24" s="1"/>
      <c r="E24" s="86">
        <f>(SUM(uren_mavr)+SUM(uren_naloop))*C24</f>
        <v>0</v>
      </c>
      <c r="F24" s="68">
        <f>'5-Opbouw uurtarieven'!H47*(100%+G$8)*(100%+G$9)*(100%+G$10)*(100%+G$11)*(100%+G$12)*(100%+G$13)*(100%+G$14)</f>
        <v>11.83</v>
      </c>
      <c r="G24" s="68">
        <f>F24*E24</f>
        <v>0</v>
      </c>
      <c r="H24" s="86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7.100000000000001" customHeight="1" x14ac:dyDescent="0.2">
      <c r="A25" s="80" t="s">
        <v>50</v>
      </c>
      <c r="B25" s="7"/>
      <c r="C25" s="89"/>
      <c r="D25" s="7"/>
      <c r="E25" s="7"/>
      <c r="F25" s="7"/>
      <c r="G25" s="68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7.100000000000001" customHeight="1" x14ac:dyDescent="0.2">
      <c r="A26" s="83" t="s">
        <v>47</v>
      </c>
      <c r="B26" s="84"/>
      <c r="C26" s="453"/>
      <c r="D26" s="1"/>
      <c r="E26" s="86">
        <f>(SUM(uren_mavr)+SUM(uren_naloop))*C26</f>
        <v>0</v>
      </c>
      <c r="F26" s="68">
        <f>'5-Opbouw uurtarieven'!K47*(100%+G$8)*(100%+G$9)*(100%+G$10)*(100%+G$11)*(100%+G$12)*(100%+G$13)*(100%+G$14)</f>
        <v>13.5</v>
      </c>
      <c r="G26" s="68">
        <f>F26*E26</f>
        <v>0</v>
      </c>
      <c r="H26" s="86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7.100000000000001" customHeight="1" x14ac:dyDescent="0.2">
      <c r="A27" s="80" t="s">
        <v>52</v>
      </c>
      <c r="B27" s="7"/>
      <c r="C27" s="89"/>
      <c r="D27" s="86"/>
      <c r="E27" s="86"/>
      <c r="F27" s="68"/>
      <c r="G27" s="6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7.100000000000001" customHeight="1" x14ac:dyDescent="0.2">
      <c r="A28" s="83" t="s">
        <v>47</v>
      </c>
      <c r="B28" s="84"/>
      <c r="C28" s="453"/>
      <c r="D28" s="1"/>
      <c r="E28" s="91">
        <f>(SUM(uren_mavr)+SUM(uren_naloop))*C28</f>
        <v>0</v>
      </c>
      <c r="F28" s="68">
        <f>'5-Opbouw uurtarieven'!Q47*(100%+G$8)*(100%+G$9)*(100%+G$10)*(100%+G$11)*(100%+G$12)*(100%+G$13)*(100%+G$14)</f>
        <v>14.87</v>
      </c>
      <c r="G28" s="92">
        <f>F28*E28</f>
        <v>0</v>
      </c>
      <c r="H28" s="7"/>
      <c r="I28" s="93" t="s">
        <v>56</v>
      </c>
      <c r="J28" s="7"/>
      <c r="K28" s="86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7.100000000000001" customHeight="1" x14ac:dyDescent="0.2">
      <c r="A29" s="94"/>
      <c r="B29" s="7"/>
      <c r="C29" s="95">
        <f>SUM(C22:C28)</f>
        <v>0</v>
      </c>
      <c r="D29" s="74"/>
      <c r="E29" s="96">
        <f>SUM(E22:E28)</f>
        <v>0</v>
      </c>
      <c r="F29" s="97"/>
      <c r="G29" s="98">
        <f>SUM(G22:G28)</f>
        <v>0</v>
      </c>
      <c r="H29" s="7"/>
      <c r="I29" s="100" t="e">
        <f>(G29+G36)/E29</f>
        <v>#DIV/0!</v>
      </c>
      <c r="J29" s="86"/>
      <c r="K29" s="101"/>
      <c r="L29" s="8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7.100000000000001" customHeight="1" x14ac:dyDescent="0.2">
      <c r="A30" s="94"/>
      <c r="B30" s="7"/>
      <c r="C30" s="95"/>
      <c r="D30" s="74"/>
      <c r="E30" s="96"/>
      <c r="F30" s="97"/>
      <c r="G30" s="103"/>
      <c r="H30" s="7"/>
      <c r="I30" s="104"/>
      <c r="J30" s="7"/>
      <c r="K30" s="105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7.100000000000001" customHeight="1" x14ac:dyDescent="0.2">
      <c r="A31" s="72" t="s">
        <v>59</v>
      </c>
      <c r="B31" s="106"/>
      <c r="C31" s="106" t="s">
        <v>60</v>
      </c>
      <c r="D31" s="70" t="s">
        <v>61</v>
      </c>
      <c r="E31" s="70" t="s">
        <v>38</v>
      </c>
      <c r="F31" s="70" t="s">
        <v>41</v>
      </c>
      <c r="G31" s="71" t="s">
        <v>42</v>
      </c>
      <c r="H31" s="107"/>
      <c r="I31" s="10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7.100000000000001" customHeight="1" x14ac:dyDescent="0.2">
      <c r="A32" s="80" t="s">
        <v>52</v>
      </c>
      <c r="B32" s="32"/>
      <c r="C32" s="7"/>
      <c r="D32" s="7"/>
      <c r="E32" s="7"/>
      <c r="F32" s="7"/>
      <c r="G32" s="68"/>
      <c r="H32" s="107"/>
      <c r="I32" s="93" t="s">
        <v>308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7.100000000000001" customHeight="1" x14ac:dyDescent="0.2">
      <c r="A33" s="83" t="s">
        <v>47</v>
      </c>
      <c r="B33" s="84"/>
      <c r="C33" s="140" t="e">
        <f>I33/D33</f>
        <v>#DIV/0!</v>
      </c>
      <c r="D33" s="454"/>
      <c r="E33" s="443" t="str">
        <f>IF(E29=0,"",I33/E29)</f>
        <v/>
      </c>
      <c r="F33" s="68">
        <f>F28</f>
        <v>14.87</v>
      </c>
      <c r="G33" s="68">
        <f>I33*F33</f>
        <v>0</v>
      </c>
      <c r="H33" s="107"/>
      <c r="I33" s="455"/>
      <c r="J33" s="7"/>
      <c r="K33" s="86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7.100000000000001" customHeight="1" x14ac:dyDescent="0.2">
      <c r="A34" s="80" t="s">
        <v>64</v>
      </c>
      <c r="B34" s="109"/>
      <c r="C34" s="380"/>
      <c r="D34" s="86"/>
      <c r="E34" s="140"/>
      <c r="F34" s="68"/>
      <c r="G34" s="68"/>
      <c r="H34" s="107"/>
      <c r="I34" s="93" t="s">
        <v>308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7.100000000000001" customHeight="1" x14ac:dyDescent="0.2">
      <c r="A35" s="83" t="s">
        <v>47</v>
      </c>
      <c r="B35" s="442"/>
      <c r="C35" s="445" t="e">
        <f>I35/D35</f>
        <v>#DIV/0!</v>
      </c>
      <c r="D35" s="454"/>
      <c r="E35" s="443" t="str">
        <f>IF(E29=0,"",I35/E29)</f>
        <v/>
      </c>
      <c r="F35" s="68">
        <f>'5-Opbouw uurtarieven'!W47*(100%+G$8)*(100%+G$9)*(100%+G$10)*(100%+G$11)*(100%+G$12)*(100%+G$13)*(100%+G$14)</f>
        <v>16.190000000000001</v>
      </c>
      <c r="G35" s="92">
        <f>I35*F35</f>
        <v>0</v>
      </c>
      <c r="H35" s="107"/>
      <c r="I35" s="455"/>
      <c r="J35" s="7"/>
      <c r="K35" s="112"/>
      <c r="L35" s="112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7.100000000000001" customHeight="1" x14ac:dyDescent="0.2">
      <c r="A36" s="94"/>
      <c r="B36" s="84"/>
      <c r="C36" s="446" t="e">
        <f>SUM(C33:C35)</f>
        <v>#DIV/0!</v>
      </c>
      <c r="D36" s="74"/>
      <c r="E36" s="444">
        <f>SUM(E33:E35)</f>
        <v>0</v>
      </c>
      <c r="F36" s="97"/>
      <c r="G36" s="103">
        <f>SUM(G33:G35)</f>
        <v>0</v>
      </c>
      <c r="H36" s="107"/>
      <c r="I36" s="116"/>
      <c r="J36" s="7"/>
      <c r="K36" s="115"/>
      <c r="L36" s="112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7.100000000000001" customHeight="1" x14ac:dyDescent="0.2">
      <c r="A37" s="7"/>
      <c r="B37" s="7"/>
      <c r="C37" s="7"/>
      <c r="D37" s="7"/>
      <c r="E37" s="7"/>
      <c r="F37" s="7"/>
      <c r="G37" s="7"/>
      <c r="H37" s="7"/>
      <c r="I37" s="6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7.100000000000001" hidden="1" customHeight="1" x14ac:dyDescent="0.2">
      <c r="A38" s="69" t="s">
        <v>37</v>
      </c>
      <c r="B38" s="7"/>
      <c r="C38" s="70" t="s">
        <v>38</v>
      </c>
      <c r="D38" s="70"/>
      <c r="E38" s="70" t="s">
        <v>40</v>
      </c>
      <c r="F38" s="70" t="s">
        <v>41</v>
      </c>
      <c r="G38" s="71" t="s">
        <v>42</v>
      </c>
      <c r="H38" s="10"/>
      <c r="I38" s="10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7.100000000000001" hidden="1" customHeight="1" x14ac:dyDescent="0.2">
      <c r="A39" s="72" t="s">
        <v>356</v>
      </c>
      <c r="B39" s="73"/>
      <c r="C39" s="73"/>
      <c r="D39" s="74"/>
      <c r="E39" s="74"/>
      <c r="F39" s="75"/>
      <c r="G39" s="74"/>
      <c r="H39" s="10"/>
      <c r="I39" s="10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7.100000000000001" hidden="1" customHeight="1" x14ac:dyDescent="0.2">
      <c r="A40" s="80" t="s">
        <v>44</v>
      </c>
      <c r="B40" s="7"/>
      <c r="C40" s="7"/>
      <c r="D40" s="7"/>
      <c r="E40" s="7"/>
      <c r="F40" s="7"/>
      <c r="G40" s="6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7.100000000000001" hidden="1" customHeight="1" x14ac:dyDescent="0.2">
      <c r="A41" s="83" t="s">
        <v>357</v>
      </c>
      <c r="B41" s="84"/>
      <c r="C41" s="453"/>
      <c r="D41" s="1"/>
      <c r="E41" s="86">
        <f>(SUM(uren_zazofe)*C41)/110*101</f>
        <v>0</v>
      </c>
      <c r="F41" s="68">
        <f>'5-Opbouw uurtarieven'!E49*(100%+G$8)*(100%+G$9)*(100%+G$10)*(100%+G$11)*(100%+G$12)*(100%+G$13)*(100%+G$14)</f>
        <v>17.745000000000001</v>
      </c>
      <c r="G41" s="68">
        <f>F41*E41</f>
        <v>0</v>
      </c>
      <c r="H41" s="86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7.100000000000001" hidden="1" customHeight="1" x14ac:dyDescent="0.2">
      <c r="A42" s="80" t="s">
        <v>49</v>
      </c>
      <c r="B42" s="7"/>
      <c r="C42" s="89"/>
      <c r="D42" s="7"/>
      <c r="E42" s="7"/>
      <c r="F42" s="7"/>
      <c r="G42" s="6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7.100000000000001" hidden="1" customHeight="1" x14ac:dyDescent="0.2">
      <c r="A43" s="83" t="s">
        <v>357</v>
      </c>
      <c r="B43" s="84"/>
      <c r="C43" s="453"/>
      <c r="D43" s="1"/>
      <c r="E43" s="86">
        <f>(SUM(uren_zazofe)*C43)/110*101</f>
        <v>0</v>
      </c>
      <c r="F43" s="68">
        <f>'5-Opbouw uurtarieven'!H49*(100%+G$8)*(100%+G$9)*(100%+G$10)*(100%+G$11)*(100%+G$12)*(100%+G$13)*(100%+G$14)</f>
        <v>17.745000000000001</v>
      </c>
      <c r="G43" s="68">
        <f>F43*E43</f>
        <v>0</v>
      </c>
      <c r="H43" s="86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7.100000000000001" hidden="1" customHeight="1" x14ac:dyDescent="0.2">
      <c r="A44" s="80" t="s">
        <v>50</v>
      </c>
      <c r="B44" s="7"/>
      <c r="C44" s="89"/>
      <c r="D44" s="7"/>
      <c r="E44" s="7"/>
      <c r="F44" s="7"/>
      <c r="G44" s="6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7.100000000000001" hidden="1" customHeight="1" x14ac:dyDescent="0.2">
      <c r="A45" s="83" t="s">
        <v>357</v>
      </c>
      <c r="B45" s="84"/>
      <c r="C45" s="453">
        <v>1</v>
      </c>
      <c r="D45" s="1"/>
      <c r="E45" s="86">
        <f>(SUM(uren_zazofe)*C45)/110*101</f>
        <v>0</v>
      </c>
      <c r="F45" s="68">
        <f>'5-Opbouw uurtarieven'!K49*(100%+G$8)*(100%+G$9)*(100%+G$10)*(100%+G$11)*(100%+G$12)*(100%+G$13)*(100%+G$14)</f>
        <v>20.25</v>
      </c>
      <c r="G45" s="68">
        <f>F45*E45</f>
        <v>0</v>
      </c>
      <c r="H45" s="86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7.100000000000001" hidden="1" customHeight="1" x14ac:dyDescent="0.2">
      <c r="A46" s="80" t="s">
        <v>52</v>
      </c>
      <c r="B46" s="7"/>
      <c r="C46" s="89"/>
      <c r="D46" s="86"/>
      <c r="E46" s="86"/>
      <c r="F46" s="68"/>
      <c r="G46" s="68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7.100000000000001" hidden="1" customHeight="1" x14ac:dyDescent="0.2">
      <c r="A47" s="83" t="s">
        <v>357</v>
      </c>
      <c r="B47" s="84"/>
      <c r="C47" s="453">
        <v>0</v>
      </c>
      <c r="D47" s="1"/>
      <c r="E47" s="467">
        <f>(SUM(uren_zazofe)*C47)/110*101</f>
        <v>0</v>
      </c>
      <c r="F47" s="68">
        <f>'5-Opbouw uurtarieven'!Q49*(100%+G$8)*(100%+G$9)*(100%+G$10)*(100%+G$11)*(100%+G$12)*(100%+G$13)*(100%+G$14)</f>
        <v>22.305</v>
      </c>
      <c r="G47" s="92">
        <f>F47*E47</f>
        <v>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7.100000000000001" hidden="1" customHeight="1" x14ac:dyDescent="0.2">
      <c r="A48" s="94"/>
      <c r="B48" s="7"/>
      <c r="C48" s="95">
        <f>SUM(C41:C47)</f>
        <v>1</v>
      </c>
      <c r="D48" s="74"/>
      <c r="E48" s="466">
        <f>SUM(E41:E47)</f>
        <v>0</v>
      </c>
      <c r="F48" s="97"/>
      <c r="G48" s="98">
        <f>SUM(G41:G47)</f>
        <v>0</v>
      </c>
      <c r="H48" s="7"/>
      <c r="I48" s="116"/>
      <c r="J48" s="86"/>
      <c r="K48" s="101"/>
      <c r="L48" s="86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7.100000000000001" hidden="1" customHeight="1" x14ac:dyDescent="0.2">
      <c r="A49" s="94"/>
      <c r="B49" s="7"/>
      <c r="C49" s="95"/>
      <c r="D49" s="74"/>
      <c r="E49" s="96"/>
      <c r="F49" s="97"/>
      <c r="G49" s="103"/>
      <c r="H49" s="7"/>
      <c r="I49" s="104"/>
      <c r="J49" s="7"/>
      <c r="K49" s="105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7.100000000000001" hidden="1" customHeight="1" x14ac:dyDescent="0.2">
      <c r="A50" s="72" t="s">
        <v>358</v>
      </c>
      <c r="B50" s="106"/>
      <c r="C50" s="106" t="s">
        <v>60</v>
      </c>
      <c r="D50" s="70" t="s">
        <v>61</v>
      </c>
      <c r="E50" s="70" t="s">
        <v>38</v>
      </c>
      <c r="F50" s="70" t="s">
        <v>41</v>
      </c>
      <c r="G50" s="71" t="s">
        <v>42</v>
      </c>
      <c r="H50" s="107"/>
      <c r="I50" s="10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7.100000000000001" hidden="1" customHeight="1" x14ac:dyDescent="0.2">
      <c r="A51" s="80" t="s">
        <v>52</v>
      </c>
      <c r="B51" s="32"/>
      <c r="C51" s="7"/>
      <c r="D51" s="7"/>
      <c r="E51" s="7"/>
      <c r="F51" s="7"/>
      <c r="G51" s="68"/>
      <c r="H51" s="107"/>
      <c r="I51" s="93" t="s">
        <v>308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7.100000000000001" hidden="1" customHeight="1" x14ac:dyDescent="0.2">
      <c r="A52" s="83" t="s">
        <v>357</v>
      </c>
      <c r="B52" s="84"/>
      <c r="C52" s="86">
        <f>I52/D52</f>
        <v>0</v>
      </c>
      <c r="D52" s="454">
        <v>52</v>
      </c>
      <c r="E52" s="443" t="str">
        <f>IF(E48=0,"",I52/E48)</f>
        <v/>
      </c>
      <c r="F52" s="68">
        <f>F47</f>
        <v>22.305</v>
      </c>
      <c r="G52" s="68">
        <f>I52*F52</f>
        <v>0</v>
      </c>
      <c r="H52" s="107"/>
      <c r="I52" s="455">
        <f>E48*0.06</f>
        <v>0</v>
      </c>
      <c r="J52" s="7"/>
      <c r="K52" s="86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7.100000000000001" hidden="1" customHeight="1" x14ac:dyDescent="0.2">
      <c r="A53" s="80" t="s">
        <v>64</v>
      </c>
      <c r="B53" s="109"/>
      <c r="C53" s="109"/>
      <c r="D53" s="86"/>
      <c r="E53" s="86"/>
      <c r="F53" s="68"/>
      <c r="G53" s="68"/>
      <c r="H53" s="107"/>
      <c r="I53" s="93" t="s">
        <v>308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7.100000000000001" hidden="1" customHeight="1" x14ac:dyDescent="0.2">
      <c r="A54" s="83" t="s">
        <v>357</v>
      </c>
      <c r="B54" s="442"/>
      <c r="C54" s="91">
        <f>I54/D54</f>
        <v>0</v>
      </c>
      <c r="D54" s="454">
        <v>52</v>
      </c>
      <c r="E54" s="443" t="str">
        <f>IF(E48=0,"",I54/E48)</f>
        <v/>
      </c>
      <c r="F54" s="68">
        <f>'5-Opbouw uurtarieven'!W49*(100%+G$8)*(100%+G$9)*(100%+G$10)*(100%+G$11)*(100%+G$12)*(100%+G$13)*(100%+G$14)</f>
        <v>24.285000000000004</v>
      </c>
      <c r="G54" s="92">
        <f>I54*F54</f>
        <v>0</v>
      </c>
      <c r="H54" s="107"/>
      <c r="I54" s="455">
        <f>E48*0.02</f>
        <v>0</v>
      </c>
      <c r="J54" s="7"/>
      <c r="K54" s="112"/>
      <c r="L54" s="112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7.100000000000001" hidden="1" customHeight="1" x14ac:dyDescent="0.2">
      <c r="A55" s="94"/>
      <c r="B55" s="84"/>
      <c r="C55" s="96">
        <f>SUM(C52:C54)</f>
        <v>0</v>
      </c>
      <c r="D55" s="74"/>
      <c r="E55" s="447">
        <f>SUM(E52:E54)</f>
        <v>0</v>
      </c>
      <c r="F55" s="97"/>
      <c r="G55" s="103">
        <f>SUM(G52:G54)</f>
        <v>0</v>
      </c>
      <c r="H55" s="107"/>
      <c r="I55" s="116"/>
      <c r="J55" s="7"/>
      <c r="K55" s="115"/>
      <c r="L55" s="112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7.100000000000001" hidden="1" customHeight="1" x14ac:dyDescent="0.2">
      <c r="A56" s="7"/>
      <c r="B56" s="7"/>
      <c r="C56" s="7"/>
      <c r="D56" s="7"/>
      <c r="E56" s="7"/>
      <c r="F56" s="7"/>
      <c r="G56" s="7"/>
      <c r="H56" s="7"/>
      <c r="I56" s="67"/>
      <c r="J56" s="7"/>
      <c r="K56" s="118"/>
      <c r="L56" s="112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7.100000000000001" hidden="1" customHeight="1" x14ac:dyDescent="0.2">
      <c r="A57" s="69" t="s">
        <v>37</v>
      </c>
      <c r="B57" s="7"/>
      <c r="C57" s="70" t="s">
        <v>38</v>
      </c>
      <c r="D57" s="70"/>
      <c r="E57" s="70" t="s">
        <v>40</v>
      </c>
      <c r="F57" s="70" t="s">
        <v>41</v>
      </c>
      <c r="G57" s="71" t="s">
        <v>42</v>
      </c>
      <c r="H57" s="10"/>
      <c r="I57" s="10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7.100000000000001" hidden="1" customHeight="1" x14ac:dyDescent="0.2">
      <c r="A58" s="72" t="s">
        <v>359</v>
      </c>
      <c r="B58" s="73"/>
      <c r="C58" s="73"/>
      <c r="D58" s="74"/>
      <c r="E58" s="74"/>
      <c r="F58" s="75"/>
      <c r="G58" s="74"/>
      <c r="H58" s="10"/>
      <c r="I58" s="10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7.100000000000001" hidden="1" customHeight="1" x14ac:dyDescent="0.2">
      <c r="A59" s="80" t="s">
        <v>44</v>
      </c>
      <c r="B59" s="7"/>
      <c r="C59" s="7"/>
      <c r="D59" s="7"/>
      <c r="E59" s="7"/>
      <c r="F59" s="7"/>
      <c r="G59" s="6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7.100000000000001" hidden="1" customHeight="1" x14ac:dyDescent="0.2">
      <c r="A60" s="83" t="s">
        <v>360</v>
      </c>
      <c r="B60" s="84"/>
      <c r="C60" s="453"/>
      <c r="D60" s="1"/>
      <c r="E60" s="86">
        <f>(SUM(uren_zazofe)*C60)/110*9</f>
        <v>0</v>
      </c>
      <c r="F60" s="68">
        <f>'5-Opbouw uurtarieven'!E51*(100%+G$8)*(100%+G$9)*(100%+G$10)*(100%+G$11)*(100%+G$12)*(100%+G$13)*(100%+G$14)</f>
        <v>29.574999999999999</v>
      </c>
      <c r="G60" s="68">
        <f>F60*E60</f>
        <v>0</v>
      </c>
      <c r="H60" s="86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7.100000000000001" hidden="1" customHeight="1" x14ac:dyDescent="0.2">
      <c r="A61" s="80" t="s">
        <v>49</v>
      </c>
      <c r="B61" s="7"/>
      <c r="C61" s="89"/>
      <c r="D61" s="7"/>
      <c r="E61" s="7"/>
      <c r="F61" s="7"/>
      <c r="G61" s="6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7.100000000000001" hidden="1" customHeight="1" x14ac:dyDescent="0.2">
      <c r="A62" s="83" t="s">
        <v>360</v>
      </c>
      <c r="B62" s="84"/>
      <c r="C62" s="453"/>
      <c r="D62" s="1"/>
      <c r="E62" s="86">
        <f>(SUM(uren_zazofe)*C62)/110*9</f>
        <v>0</v>
      </c>
      <c r="F62" s="68">
        <f>'5-Opbouw uurtarieven'!H51*(100%+G$8)*(100%+G$9)*(100%+G$10)*(100%+G$11)*(100%+G$12)*(100%+G$13)*(100%+G$14)</f>
        <v>29.574999999999999</v>
      </c>
      <c r="G62" s="68">
        <f>F62*E62</f>
        <v>0</v>
      </c>
      <c r="H62" s="8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7.100000000000001" hidden="1" customHeight="1" x14ac:dyDescent="0.2">
      <c r="A63" s="80" t="s">
        <v>50</v>
      </c>
      <c r="B63" s="7"/>
      <c r="C63" s="89"/>
      <c r="D63" s="7"/>
      <c r="E63" s="7"/>
      <c r="F63" s="7"/>
      <c r="G63" s="6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7.100000000000001" hidden="1" customHeight="1" x14ac:dyDescent="0.2">
      <c r="A64" s="83" t="s">
        <v>360</v>
      </c>
      <c r="B64" s="84"/>
      <c r="C64" s="453">
        <v>1</v>
      </c>
      <c r="D64" s="1"/>
      <c r="E64" s="86">
        <f>(SUM(uren_zazofe)*C64)/110*9</f>
        <v>0</v>
      </c>
      <c r="F64" s="68">
        <f>'5-Opbouw uurtarieven'!K51*(100%+G$8)*(100%+G$9)*(100%+G$10)*(100%+G$11)*(100%+G$12)*(100%+G$13)*(100%+G$14)</f>
        <v>33.75</v>
      </c>
      <c r="G64" s="68">
        <f>F64*E64</f>
        <v>0</v>
      </c>
      <c r="H64" s="86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7.100000000000001" hidden="1" customHeight="1" x14ac:dyDescent="0.2">
      <c r="A65" s="80" t="s">
        <v>52</v>
      </c>
      <c r="B65" s="7"/>
      <c r="C65" s="89"/>
      <c r="D65" s="86"/>
      <c r="E65" s="86"/>
      <c r="F65" s="68"/>
      <c r="G65" s="68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7.100000000000001" hidden="1" customHeight="1" x14ac:dyDescent="0.2">
      <c r="A66" s="83" t="s">
        <v>360</v>
      </c>
      <c r="B66" s="84"/>
      <c r="C66" s="453">
        <v>0</v>
      </c>
      <c r="D66" s="1"/>
      <c r="E66" s="467">
        <f>(SUM(uren_zazofe)*C66)/110*9</f>
        <v>0</v>
      </c>
      <c r="F66" s="68">
        <f>'5-Opbouw uurtarieven'!Q51*(100%+G$8)*(100%+G$9)*(100%+G$10)*(100%+G$11)*(100%+G$12)*(100%+G$13)*(100%+G$14)</f>
        <v>37.174999999999997</v>
      </c>
      <c r="G66" s="92">
        <f>F66*E66</f>
        <v>0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7.100000000000001" hidden="1" customHeight="1" x14ac:dyDescent="0.2">
      <c r="A67" s="94"/>
      <c r="B67" s="7"/>
      <c r="C67" s="95">
        <f>SUM(C60:C66)</f>
        <v>1</v>
      </c>
      <c r="D67" s="74"/>
      <c r="E67" s="466">
        <f>SUM(E60:E66)</f>
        <v>0</v>
      </c>
      <c r="F67" s="97"/>
      <c r="G67" s="98">
        <f>SUM(G60:G66)</f>
        <v>0</v>
      </c>
      <c r="H67" s="7"/>
      <c r="I67" s="116"/>
      <c r="J67" s="86"/>
      <c r="K67" s="101"/>
      <c r="L67" s="86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7.100000000000001" hidden="1" customHeight="1" x14ac:dyDescent="0.2">
      <c r="A68" s="94"/>
      <c r="B68" s="7"/>
      <c r="C68" s="95"/>
      <c r="D68" s="74"/>
      <c r="E68" s="96"/>
      <c r="F68" s="97"/>
      <c r="G68" s="103"/>
      <c r="H68" s="7"/>
      <c r="I68" s="104"/>
      <c r="J68" s="7"/>
      <c r="K68" s="105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7.100000000000001" hidden="1" customHeight="1" x14ac:dyDescent="0.2">
      <c r="A69" s="72" t="s">
        <v>361</v>
      </c>
      <c r="B69" s="106"/>
      <c r="C69" s="106" t="s">
        <v>60</v>
      </c>
      <c r="D69" s="70" t="s">
        <v>61</v>
      </c>
      <c r="E69" s="70" t="s">
        <v>38</v>
      </c>
      <c r="F69" s="70" t="s">
        <v>41</v>
      </c>
      <c r="G69" s="71" t="s">
        <v>42</v>
      </c>
      <c r="H69" s="107"/>
      <c r="I69" s="10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7.100000000000001" hidden="1" customHeight="1" x14ac:dyDescent="0.2">
      <c r="A70" s="80" t="s">
        <v>52</v>
      </c>
      <c r="B70" s="32"/>
      <c r="C70" s="7"/>
      <c r="D70" s="7"/>
      <c r="E70" s="7"/>
      <c r="F70" s="7"/>
      <c r="G70" s="68"/>
      <c r="H70" s="107"/>
      <c r="I70" s="93" t="s">
        <v>308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7.100000000000001" hidden="1" customHeight="1" x14ac:dyDescent="0.2">
      <c r="A71" s="83" t="s">
        <v>360</v>
      </c>
      <c r="B71" s="84"/>
      <c r="C71" s="86">
        <f>I71/D71</f>
        <v>0</v>
      </c>
      <c r="D71" s="454">
        <v>9</v>
      </c>
      <c r="E71" s="443" t="str">
        <f>IF(E67=0,"",I71/E67)</f>
        <v/>
      </c>
      <c r="F71" s="68">
        <f>F66</f>
        <v>37.174999999999997</v>
      </c>
      <c r="G71" s="68">
        <f>I71*F71</f>
        <v>0</v>
      </c>
      <c r="H71" s="107"/>
      <c r="I71" s="455">
        <f>E67*0.06</f>
        <v>0</v>
      </c>
      <c r="J71" s="7"/>
      <c r="K71" s="86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7.100000000000001" hidden="1" customHeight="1" x14ac:dyDescent="0.2">
      <c r="A72" s="80" t="s">
        <v>64</v>
      </c>
      <c r="B72" s="109"/>
      <c r="C72" s="109"/>
      <c r="D72" s="86"/>
      <c r="E72" s="86"/>
      <c r="F72" s="68"/>
      <c r="G72" s="68"/>
      <c r="H72" s="107"/>
      <c r="I72" s="93" t="s">
        <v>308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7.100000000000001" hidden="1" customHeight="1" x14ac:dyDescent="0.2">
      <c r="A73" s="83" t="s">
        <v>360</v>
      </c>
      <c r="B73" s="442"/>
      <c r="C73" s="91">
        <f>I73/D73</f>
        <v>0</v>
      </c>
      <c r="D73" s="454">
        <v>2</v>
      </c>
      <c r="E73" s="443" t="str">
        <f>IF(E67=0,"",I73/E67)</f>
        <v/>
      </c>
      <c r="F73" s="68">
        <f>'5-Opbouw uurtarieven'!W51*(100%+G$8)*(100%+G$9)*(100%+G$10)*(100%+G$11)*(100%+G$12)*(100%+G$13)*(100%+G$14)</f>
        <v>40.475000000000001</v>
      </c>
      <c r="G73" s="92">
        <f>I73*F73</f>
        <v>0</v>
      </c>
      <c r="H73" s="107"/>
      <c r="I73" s="455">
        <f>E67*0.02</f>
        <v>0</v>
      </c>
      <c r="J73" s="7"/>
      <c r="K73" s="112"/>
      <c r="L73" s="112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7.100000000000001" hidden="1" customHeight="1" x14ac:dyDescent="0.2">
      <c r="A74" s="94"/>
      <c r="B74" s="84"/>
      <c r="C74" s="96">
        <f>SUM(C71:C73)</f>
        <v>0</v>
      </c>
      <c r="D74" s="74"/>
      <c r="E74" s="447">
        <f>SUM(E71:E73)</f>
        <v>0</v>
      </c>
      <c r="F74" s="97"/>
      <c r="G74" s="103">
        <f>SUM(G71:G73)</f>
        <v>0</v>
      </c>
      <c r="H74" s="107"/>
      <c r="I74" s="116"/>
      <c r="J74" s="7"/>
      <c r="K74" s="115"/>
      <c r="L74" s="112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7.100000000000001" customHeight="1" x14ac:dyDescent="0.2">
      <c r="A75" s="94"/>
      <c r="B75" s="107"/>
      <c r="C75" s="107"/>
      <c r="D75" s="107"/>
      <c r="E75" s="107"/>
      <c r="F75" s="97"/>
      <c r="G75" s="107"/>
      <c r="H75" s="10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7.100000000000001" customHeight="1" x14ac:dyDescent="0.2">
      <c r="A76" s="94" t="s">
        <v>81</v>
      </c>
      <c r="B76" s="107"/>
      <c r="C76" s="107"/>
      <c r="D76" s="107"/>
      <c r="E76" s="107"/>
      <c r="F76" s="97"/>
      <c r="G76" s="68">
        <f>'7-Machine-investeringskosten'!D112</f>
        <v>0</v>
      </c>
      <c r="H76" s="107"/>
      <c r="I76" s="98" t="s">
        <v>82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7.100000000000001" customHeight="1" x14ac:dyDescent="0.2">
      <c r="A77" s="94"/>
      <c r="B77" s="107"/>
      <c r="C77" s="107"/>
      <c r="D77" s="107"/>
      <c r="E77" s="107"/>
      <c r="F77" s="97"/>
      <c r="G77" s="68"/>
      <c r="H77" s="107"/>
      <c r="I77" s="98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7.100000000000001" customHeight="1" x14ac:dyDescent="0.2">
      <c r="A78" s="94"/>
      <c r="B78" s="107"/>
      <c r="C78" s="107"/>
      <c r="D78" s="107"/>
      <c r="E78" s="107"/>
      <c r="F78" s="97"/>
      <c r="G78" s="107"/>
      <c r="H78" s="107"/>
      <c r="I78" s="10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7.100000000000001" customHeight="1" x14ac:dyDescent="0.2">
      <c r="A79" s="119" t="s">
        <v>76</v>
      </c>
      <c r="B79" s="7"/>
      <c r="C79" s="7"/>
      <c r="D79" s="7"/>
      <c r="E79" s="7"/>
      <c r="F79" s="7"/>
      <c r="G79" s="98">
        <f>G29+G36+G76+G48+G55+G67+G74</f>
        <v>0</v>
      </c>
      <c r="H79" s="107"/>
      <c r="I79" s="9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7.100000000000001" customHeight="1" x14ac:dyDescent="0.2">
      <c r="A80" s="120" t="s">
        <v>77</v>
      </c>
      <c r="B80" s="7"/>
      <c r="C80" s="7"/>
      <c r="D80" s="7"/>
      <c r="E80" s="7"/>
      <c r="F80" s="121">
        <v>0.21</v>
      </c>
      <c r="G80" s="92">
        <f>F80*G79</f>
        <v>0</v>
      </c>
      <c r="H80" s="107"/>
      <c r="I80" s="10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7.100000000000001" customHeight="1" x14ac:dyDescent="0.2">
      <c r="A81" s="120" t="s">
        <v>78</v>
      </c>
      <c r="B81" s="7"/>
      <c r="C81" s="7"/>
      <c r="D81" s="7"/>
      <c r="E81" s="7"/>
      <c r="F81" s="10" t="s">
        <v>79</v>
      </c>
      <c r="G81" s="68">
        <f>G80+G79</f>
        <v>0</v>
      </c>
      <c r="H81" s="107"/>
      <c r="I81" s="10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7.100000000000001" customHeight="1" x14ac:dyDescent="0.2">
      <c r="A82" s="120"/>
      <c r="B82" s="7"/>
      <c r="C82" s="7"/>
      <c r="D82" s="7"/>
      <c r="E82" s="7"/>
      <c r="F82" s="10"/>
      <c r="G82" s="68"/>
      <c r="H82" s="107"/>
      <c r="I82" s="10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7.100000000000001" customHeight="1" x14ac:dyDescent="0.2">
      <c r="A83" s="94" t="s">
        <v>88</v>
      </c>
      <c r="B83" s="107"/>
      <c r="C83" s="107"/>
      <c r="D83" s="107"/>
      <c r="E83" s="107"/>
      <c r="F83" s="97"/>
      <c r="G83" s="98">
        <f>'9-Additionele kosten'!F49</f>
        <v>0</v>
      </c>
      <c r="H83" s="107"/>
      <c r="I83" s="9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7.100000000000001" customHeight="1" x14ac:dyDescent="0.2">
      <c r="A84" s="120" t="s">
        <v>77</v>
      </c>
      <c r="B84" s="7"/>
      <c r="C84" s="7"/>
      <c r="D84" s="7"/>
      <c r="E84" s="7"/>
      <c r="F84" s="121">
        <v>0.21</v>
      </c>
      <c r="G84" s="92">
        <f>F84*G83</f>
        <v>0</v>
      </c>
      <c r="H84" s="107"/>
      <c r="I84" s="10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7.100000000000001" customHeight="1" x14ac:dyDescent="0.2">
      <c r="A85" s="120" t="s">
        <v>78</v>
      </c>
      <c r="B85" s="7"/>
      <c r="C85" s="7"/>
      <c r="D85" s="7"/>
      <c r="E85" s="7"/>
      <c r="F85" s="10" t="s">
        <v>79</v>
      </c>
      <c r="G85" s="68">
        <f>G84+G83</f>
        <v>0</v>
      </c>
      <c r="H85" s="107"/>
      <c r="I85" s="10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7.100000000000001" customHeight="1" x14ac:dyDescent="0.2">
      <c r="A86" s="94"/>
      <c r="B86" s="107"/>
      <c r="C86" s="107"/>
      <c r="D86" s="107"/>
      <c r="E86" s="107"/>
      <c r="F86" s="107"/>
      <c r="G86" s="68"/>
      <c r="H86" s="107"/>
      <c r="I86" s="10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7.100000000000001" customHeight="1" x14ac:dyDescent="0.2">
      <c r="A87" s="122" t="s">
        <v>80</v>
      </c>
      <c r="B87" s="123"/>
      <c r="C87" s="123"/>
      <c r="D87" s="123"/>
      <c r="E87" s="123"/>
      <c r="F87" s="124"/>
      <c r="G87" s="125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7.100000000000001" customHeight="1" x14ac:dyDescent="0.2">
      <c r="A88" s="94"/>
      <c r="B88" s="107"/>
      <c r="C88" s="107"/>
      <c r="D88" s="107"/>
      <c r="E88" s="107"/>
      <c r="F88" s="107"/>
      <c r="G88" s="107"/>
      <c r="H88" s="107"/>
      <c r="I88" s="10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7.100000000000001" customHeight="1" x14ac:dyDescent="0.3">
      <c r="A89" s="126"/>
      <c r="B89" s="127"/>
      <c r="C89" s="74"/>
      <c r="D89" s="74"/>
      <c r="E89" s="128"/>
      <c r="F89" s="74"/>
      <c r="G89" s="74" t="s">
        <v>42</v>
      </c>
      <c r="H89" s="7"/>
      <c r="I89" s="139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7.100000000000001" customHeight="1" x14ac:dyDescent="0.3">
      <c r="A90" s="130" t="s">
        <v>86</v>
      </c>
      <c r="B90" s="111"/>
      <c r="C90" s="9"/>
      <c r="D90" s="132"/>
      <c r="E90" s="104"/>
      <c r="F90" s="68"/>
      <c r="G90" s="133">
        <f>'8-Glasbewassing'!E57</f>
        <v>0</v>
      </c>
      <c r="H90" s="107"/>
      <c r="I90" s="139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7.100000000000001" customHeight="1" x14ac:dyDescent="0.3">
      <c r="A91" s="130" t="s">
        <v>87</v>
      </c>
      <c r="B91" s="111"/>
      <c r="C91" s="9"/>
      <c r="D91" s="132"/>
      <c r="E91" s="104"/>
      <c r="F91" s="68"/>
      <c r="G91" s="133">
        <f>'8-Glasbewassing'!J57</f>
        <v>0</v>
      </c>
      <c r="H91" s="107"/>
      <c r="I91" s="139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7.100000000000001" customHeight="1" x14ac:dyDescent="0.2">
      <c r="A92" s="432" t="s">
        <v>303</v>
      </c>
      <c r="B92" s="111"/>
      <c r="C92" s="9"/>
      <c r="D92" s="132"/>
      <c r="E92" s="104"/>
      <c r="F92" s="68"/>
      <c r="G92" s="133">
        <f>'8-Glasbewassing'!O57</f>
        <v>0</v>
      </c>
      <c r="H92" s="10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7.100000000000001" customHeight="1" x14ac:dyDescent="0.2">
      <c r="A93" s="130" t="s">
        <v>690</v>
      </c>
      <c r="B93" s="111"/>
      <c r="C93" s="9"/>
      <c r="D93" s="132"/>
      <c r="E93" s="104"/>
      <c r="F93" s="68"/>
      <c r="G93" s="133">
        <f>'8-Glasbewassing'!T57</f>
        <v>0</v>
      </c>
      <c r="H93" s="10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7.100000000000001" customHeight="1" x14ac:dyDescent="0.2">
      <c r="A94" s="130" t="s">
        <v>574</v>
      </c>
      <c r="B94" s="111"/>
      <c r="C94" s="9"/>
      <c r="D94" s="132"/>
      <c r="E94" s="104"/>
      <c r="F94" s="68"/>
      <c r="G94" s="133">
        <f>'8-Glasbewassing'!Y57</f>
        <v>0</v>
      </c>
      <c r="H94" s="10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7.100000000000001" customHeight="1" x14ac:dyDescent="0.2">
      <c r="A95" s="130"/>
      <c r="B95" s="111"/>
      <c r="C95" s="9"/>
      <c r="D95" s="132"/>
      <c r="E95" s="104"/>
      <c r="F95" s="68"/>
      <c r="G95" s="133"/>
      <c r="H95" s="10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7.100000000000001" customHeight="1" x14ac:dyDescent="0.2">
      <c r="A96" s="94" t="s">
        <v>89</v>
      </c>
      <c r="B96" s="134"/>
      <c r="C96" s="135"/>
      <c r="D96" s="135"/>
      <c r="E96" s="136"/>
      <c r="F96" s="136"/>
      <c r="G96" s="136" t="s">
        <v>42</v>
      </c>
      <c r="H96" s="104"/>
      <c r="I96" s="10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7.100000000000001" customHeight="1" x14ac:dyDescent="0.2">
      <c r="A97" s="94"/>
      <c r="B97" s="134"/>
      <c r="C97" s="135"/>
      <c r="D97" s="135"/>
      <c r="E97" s="136"/>
      <c r="F97" s="136"/>
      <c r="G97" s="136"/>
      <c r="H97" s="104"/>
      <c r="I97" s="10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7.100000000000001" customHeight="1" x14ac:dyDescent="0.2">
      <c r="A98" s="120" t="s">
        <v>691</v>
      </c>
      <c r="B98" s="134"/>
      <c r="C98" s="9"/>
      <c r="D98" s="137"/>
      <c r="E98" s="114"/>
      <c r="F98" s="68"/>
      <c r="G98" s="144"/>
      <c r="H98" s="138"/>
      <c r="I98" s="10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7.100000000000001" customHeight="1" x14ac:dyDescent="0.2">
      <c r="A99" s="120"/>
      <c r="B99" s="7"/>
      <c r="C99" s="7"/>
      <c r="D99" s="7"/>
      <c r="E99" s="140"/>
      <c r="F99" s="111"/>
      <c r="G99" s="111"/>
      <c r="H99" s="140"/>
      <c r="I99" s="10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7.100000000000001" customHeight="1" x14ac:dyDescent="0.2">
      <c r="A100" s="119" t="s">
        <v>76</v>
      </c>
      <c r="B100" s="7"/>
      <c r="C100" s="7"/>
      <c r="D100" s="7"/>
      <c r="E100" s="1"/>
      <c r="F100" s="7"/>
      <c r="G100" s="98">
        <f>SUM(G90:G98)</f>
        <v>0</v>
      </c>
      <c r="H100" s="7"/>
      <c r="I100" s="10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7.100000000000001" customHeight="1" x14ac:dyDescent="0.2">
      <c r="A101" s="120" t="s">
        <v>77</v>
      </c>
      <c r="B101" s="7"/>
      <c r="C101" s="7"/>
      <c r="D101" s="7"/>
      <c r="E101" s="7"/>
      <c r="F101" s="121">
        <v>0.21</v>
      </c>
      <c r="G101" s="92">
        <f>F101*G100</f>
        <v>0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7.100000000000001" customHeight="1" x14ac:dyDescent="0.2">
      <c r="A102" s="120" t="s">
        <v>78</v>
      </c>
      <c r="B102" s="7"/>
      <c r="C102" s="7"/>
      <c r="D102" s="7"/>
      <c r="E102" s="7"/>
      <c r="F102" s="10" t="s">
        <v>79</v>
      </c>
      <c r="G102" s="68">
        <f>G101+G100</f>
        <v>0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7.100000000000001" customHeight="1" x14ac:dyDescent="0.2">
      <c r="A103" s="7"/>
      <c r="B103" s="7"/>
      <c r="C103" s="7"/>
      <c r="D103" s="7"/>
      <c r="E103" s="7"/>
      <c r="F103" s="7"/>
      <c r="G103" s="6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7.100000000000001" customHeight="1" x14ac:dyDescent="0.2">
      <c r="A104" s="120"/>
      <c r="B104" s="10"/>
      <c r="C104" s="7"/>
      <c r="D104" s="7"/>
      <c r="E104" s="7"/>
      <c r="F104" s="10"/>
      <c r="G104" s="1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7.100000000000001" customHeight="1" x14ac:dyDescent="0.2">
      <c r="A105" s="120"/>
      <c r="B105" s="10"/>
      <c r="C105" s="7"/>
      <c r="D105" s="7"/>
      <c r="E105" s="7"/>
      <c r="F105" s="10"/>
      <c r="G105" s="1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7.100000000000001" customHeight="1" x14ac:dyDescent="0.2">
      <c r="A106" s="120"/>
      <c r="B106" s="10"/>
      <c r="C106" s="7"/>
      <c r="D106" s="7"/>
      <c r="E106" s="7"/>
      <c r="F106" s="10"/>
      <c r="G106" s="1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7.100000000000001" customHeight="1" x14ac:dyDescent="0.2">
      <c r="A107" s="120"/>
      <c r="B107" s="10"/>
      <c r="C107" s="7"/>
      <c r="D107" s="7"/>
      <c r="E107" s="7"/>
      <c r="F107" s="10"/>
      <c r="G107" s="1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7.100000000000001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7.100000000000001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7.100000000000001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7.100000000000001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7.100000000000001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7.100000000000001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7.100000000000001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7.100000000000001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7.100000000000001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7.100000000000001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7.100000000000001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7.100000000000001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7.100000000000001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7.100000000000001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7.100000000000001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7.100000000000001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7.100000000000001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7.100000000000001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7.100000000000001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7.100000000000001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7.100000000000001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7.100000000000001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7.100000000000001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7.100000000000001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7.100000000000001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7.100000000000001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7.100000000000001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7.100000000000001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7.100000000000001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7.100000000000001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7.100000000000001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7.100000000000001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7.100000000000001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7.100000000000001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7.100000000000001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7.100000000000001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7.100000000000001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7.100000000000001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7.100000000000001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7.100000000000001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7.100000000000001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7.100000000000001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7.100000000000001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7.100000000000001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7.100000000000001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7.100000000000001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7.100000000000001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7.100000000000001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7.100000000000001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7.100000000000001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7.100000000000001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7.100000000000001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7.100000000000001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7.100000000000001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7.100000000000001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7.100000000000001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7.100000000000001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7.100000000000001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7.100000000000001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7.100000000000001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7.100000000000001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7.100000000000001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7.100000000000001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7.100000000000001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7.100000000000001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7.100000000000001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7.100000000000001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7.100000000000001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7.100000000000001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7.100000000000001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7.100000000000001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7.100000000000001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7.100000000000001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7.100000000000001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7.100000000000001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7.100000000000001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7.100000000000001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7.100000000000001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7.100000000000001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7.100000000000001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7.100000000000001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7.100000000000001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7.100000000000001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7.100000000000001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7.100000000000001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7.100000000000001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7.100000000000001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7.100000000000001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7.100000000000001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7.100000000000001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7.100000000000001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7.100000000000001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7.100000000000001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7.100000000000001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7.100000000000001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7.100000000000001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7.100000000000001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7.100000000000001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7.100000000000001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7.100000000000001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7.100000000000001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7.100000000000001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7.100000000000001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7.100000000000001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7.100000000000001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7.100000000000001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7.100000000000001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7.100000000000001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7.100000000000001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7.100000000000001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7.100000000000001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7.100000000000001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7.100000000000001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7.100000000000001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7.100000000000001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7.100000000000001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7.100000000000001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7.100000000000001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7.100000000000001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7.100000000000001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7.100000000000001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7.100000000000001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7.100000000000001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7.100000000000001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7.100000000000001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7.100000000000001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7.100000000000001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7.100000000000001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7.100000000000001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7.100000000000001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7.100000000000001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7.100000000000001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7.100000000000001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7.100000000000001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7.100000000000001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7.100000000000001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7.100000000000001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7.100000000000001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7.100000000000001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7.100000000000001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7.100000000000001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7.100000000000001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7.100000000000001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7.100000000000001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7.100000000000001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7.100000000000001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7.100000000000001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7.100000000000001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7.100000000000001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7.100000000000001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7.100000000000001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7.100000000000001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7.100000000000001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7.100000000000001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7.100000000000001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7.100000000000001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7.100000000000001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7.100000000000001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7.100000000000001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7.100000000000001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7.100000000000001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7.100000000000001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7.100000000000001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7.100000000000001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7.100000000000001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7.100000000000001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7.100000000000001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7.100000000000001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7.100000000000001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7.100000000000001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7.100000000000001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7.100000000000001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7.100000000000001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7.100000000000001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7.100000000000001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7.100000000000001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7.100000000000001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7.100000000000001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7.100000000000001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7.100000000000001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7.100000000000001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7.100000000000001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7.100000000000001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7.100000000000001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7.100000000000001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7.100000000000001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7.100000000000001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7.100000000000001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7.100000000000001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7.100000000000001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7.100000000000001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7.100000000000001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7.100000000000001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7.100000000000001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7.100000000000001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7.100000000000001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7.100000000000001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7.100000000000001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7.100000000000001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7.100000000000001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7.100000000000001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7.100000000000001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7.100000000000001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7.100000000000001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7.100000000000001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7.100000000000001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7.100000000000001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7.100000000000001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7.100000000000001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7.100000000000001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7.100000000000001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7.100000000000001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7.100000000000001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7.100000000000001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7.100000000000001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7.100000000000001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7.100000000000001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7.100000000000001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7.100000000000001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7.100000000000001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7.100000000000001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7.100000000000001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7.100000000000001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7.100000000000001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7.100000000000001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7.100000000000001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7.100000000000001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7.100000000000001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7.100000000000001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7.100000000000001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7.100000000000001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7.100000000000001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7.100000000000001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7.100000000000001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7.100000000000001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7.100000000000001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7.100000000000001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7.100000000000001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7.100000000000001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7.100000000000001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7.100000000000001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7.100000000000001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7.100000000000001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7.100000000000001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7.100000000000001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7.100000000000001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7.100000000000001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7.100000000000001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7.100000000000001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7.100000000000001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7.100000000000001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7.100000000000001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7.100000000000001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7.100000000000001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7.100000000000001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7.100000000000001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7.100000000000001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7.100000000000001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7.100000000000001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7.100000000000001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7.100000000000001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7.100000000000001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7.100000000000001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7.100000000000001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7.100000000000001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7.100000000000001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7.100000000000001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7.100000000000001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7.100000000000001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7.100000000000001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7.100000000000001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7.100000000000001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7.100000000000001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7.100000000000001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7.100000000000001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7.100000000000001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7.100000000000001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7.100000000000001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7.100000000000001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7.100000000000001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7.100000000000001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7.100000000000001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7.100000000000001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7.100000000000001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7.100000000000001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7.100000000000001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7.100000000000001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7.100000000000001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7.100000000000001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7.100000000000001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7.100000000000001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7.100000000000001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7.100000000000001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7.100000000000001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7.100000000000001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7.100000000000001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7.100000000000001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7.100000000000001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7.100000000000001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7.100000000000001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7.100000000000001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7.100000000000001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7.100000000000001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7.100000000000001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7.100000000000001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7.100000000000001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7.100000000000001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7.100000000000001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7.100000000000001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7.100000000000001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7.100000000000001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7.100000000000001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7.100000000000001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7.100000000000001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7.100000000000001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7.100000000000001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7.100000000000001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7.100000000000001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7.100000000000001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7.100000000000001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7.100000000000001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7.100000000000001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7.100000000000001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7.100000000000001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7.100000000000001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7.100000000000001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7.100000000000001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7.100000000000001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7.100000000000001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7.100000000000001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7.100000000000001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7.100000000000001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7.100000000000001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7.100000000000001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7.100000000000001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7.100000000000001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7.100000000000001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7.100000000000001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7.100000000000001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7.100000000000001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7.100000000000001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7.100000000000001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7.100000000000001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7.100000000000001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7.100000000000001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7.100000000000001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7.100000000000001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7.100000000000001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7.100000000000001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7.100000000000001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7.100000000000001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7.100000000000001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7.100000000000001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7.100000000000001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7.100000000000001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7.100000000000001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7.100000000000001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7.100000000000001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7.100000000000001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7.100000000000001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7.100000000000001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7.100000000000001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7.100000000000001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7.100000000000001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7.100000000000001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7.100000000000001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7.100000000000001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7.100000000000001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7.100000000000001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7.100000000000001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7.100000000000001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7.100000000000001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7.100000000000001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7.100000000000001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7.100000000000001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7.100000000000001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7.100000000000001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7.100000000000001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7.100000000000001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7.100000000000001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7.100000000000001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7.100000000000001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7.100000000000001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7.100000000000001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7.100000000000001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7.100000000000001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7.100000000000001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7.100000000000001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7.100000000000001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7.100000000000001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7.100000000000001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7.100000000000001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7.100000000000001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7.100000000000001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7.100000000000001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7.100000000000001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7.100000000000001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7.100000000000001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7.100000000000001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7.100000000000001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7.100000000000001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7.100000000000001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7.100000000000001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7.100000000000001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7.100000000000001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7.100000000000001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7.100000000000001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7.100000000000001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7.100000000000001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7.100000000000001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7.100000000000001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7.100000000000001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7.100000000000001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7.100000000000001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7.100000000000001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7.100000000000001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7.100000000000001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7.100000000000001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7.100000000000001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7.100000000000001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7.100000000000001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7.100000000000001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7.100000000000001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7.100000000000001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7.100000000000001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7.100000000000001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7.100000000000001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7.100000000000001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7.100000000000001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7.100000000000001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7.100000000000001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7.100000000000001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7.100000000000001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7.100000000000001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7.100000000000001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7.100000000000001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7.100000000000001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7.100000000000001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7.100000000000001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7.100000000000001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7.100000000000001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7.100000000000001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7.100000000000001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7.100000000000001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7.100000000000001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7.100000000000001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7.100000000000001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7.100000000000001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7.100000000000001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7.100000000000001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7.100000000000001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7.100000000000001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7.100000000000001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7.100000000000001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7.100000000000001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7.100000000000001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7.100000000000001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7.100000000000001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7.100000000000001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7.100000000000001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7.100000000000001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7.100000000000001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7.100000000000001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7.100000000000001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7.100000000000001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7.100000000000001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7.100000000000001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7.100000000000001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7.100000000000001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7.100000000000001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7.100000000000001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7.100000000000001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7.100000000000001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7.100000000000001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7.100000000000001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7.100000000000001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7.100000000000001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7.100000000000001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7.100000000000001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7.100000000000001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7.100000000000001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7.100000000000001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7.100000000000001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7.100000000000001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7.100000000000001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7.100000000000001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7.100000000000001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7.100000000000001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7.100000000000001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7.100000000000001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7.100000000000001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7.100000000000001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7.100000000000001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7.100000000000001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7.100000000000001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7.100000000000001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7.100000000000001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7.100000000000001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7.100000000000001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7.100000000000001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7.100000000000001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7.100000000000001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7.100000000000001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7.100000000000001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7.100000000000001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7.100000000000001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7.100000000000001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7.100000000000001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7.100000000000001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7.100000000000001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7.100000000000001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7.100000000000001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7.100000000000001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7.100000000000001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7.100000000000001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7.100000000000001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7.100000000000001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7.100000000000001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7.100000000000001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7.100000000000001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7.100000000000001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7.100000000000001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7.100000000000001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7.100000000000001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7.100000000000001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7.100000000000001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7.100000000000001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7.100000000000001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7.100000000000001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7.100000000000001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7.100000000000001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7.100000000000001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7.100000000000001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7.100000000000001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7.100000000000001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7.100000000000001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7.100000000000001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7.100000000000001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7.100000000000001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7.100000000000001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7.100000000000001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7.100000000000001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7.100000000000001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7.100000000000001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7.100000000000001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7.100000000000001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7.100000000000001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7.100000000000001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7.100000000000001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7.100000000000001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7.100000000000001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7.100000000000001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7.100000000000001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7.100000000000001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7.100000000000001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7.100000000000001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7.100000000000001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7.100000000000001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7.100000000000001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7.100000000000001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7.100000000000001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7.100000000000001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7.100000000000001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7.100000000000001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7.100000000000001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7.100000000000001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7.100000000000001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7.100000000000001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7.100000000000001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7.100000000000001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7.100000000000001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7.100000000000001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7.100000000000001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7.100000000000001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7.100000000000001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7.100000000000001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7.100000000000001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7.100000000000001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7.100000000000001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7.100000000000001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7.100000000000001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7.100000000000001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7.100000000000001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7.100000000000001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7.100000000000001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7.100000000000001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7.100000000000001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7.100000000000001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7.100000000000001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7.100000000000001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7.100000000000001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7.100000000000001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7.100000000000001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7.100000000000001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7.100000000000001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7.100000000000001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7.100000000000001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7.100000000000001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7.100000000000001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7.100000000000001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7.100000000000001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7.100000000000001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7.100000000000001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7.100000000000001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7.100000000000001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7.100000000000001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7.100000000000001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7.100000000000001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7.100000000000001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7.100000000000001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7.100000000000001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7.100000000000001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7.100000000000001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7.100000000000001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7.100000000000001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7.100000000000001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7.100000000000001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7.100000000000001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7.100000000000001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7.100000000000001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7.100000000000001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7.100000000000001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7.100000000000001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7.100000000000001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7.100000000000001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7.100000000000001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7.100000000000001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7.100000000000001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7.100000000000001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7.100000000000001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7.100000000000001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7.100000000000001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7.100000000000001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7.100000000000001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7.100000000000001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7.100000000000001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7.100000000000001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7.100000000000001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7.100000000000001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7.100000000000001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7.100000000000001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7.100000000000001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7.100000000000001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7.100000000000001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7.100000000000001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7.100000000000001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7.100000000000001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7.100000000000001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7.100000000000001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7.100000000000001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7.100000000000001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7.100000000000001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7.100000000000001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7.100000000000001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7.100000000000001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7.100000000000001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7.100000000000001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7.100000000000001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7.100000000000001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7.100000000000001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7.100000000000001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7.100000000000001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7.100000000000001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7.100000000000001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7.100000000000001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7.100000000000001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7.100000000000001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7.100000000000001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7.100000000000001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7.100000000000001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7.100000000000001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7.100000000000001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7.100000000000001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7.100000000000001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7.100000000000001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7.100000000000001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7.100000000000001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7.100000000000001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7.100000000000001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7.100000000000001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7.100000000000001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7.100000000000001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7.100000000000001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7.100000000000001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7.100000000000001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7.100000000000001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7.100000000000001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7.100000000000001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7.100000000000001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7.100000000000001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7.100000000000001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7.100000000000001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7.100000000000001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7.100000000000001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7.100000000000001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7.100000000000001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7.100000000000001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7.100000000000001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7.100000000000001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7.100000000000001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7.100000000000001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7.100000000000001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7.100000000000001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7.100000000000001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7.100000000000001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7.100000000000001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7.100000000000001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7.100000000000001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7.100000000000001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7.100000000000001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7.100000000000001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7.100000000000001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7.100000000000001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7.100000000000001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7.100000000000001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7.100000000000001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7.100000000000001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7.100000000000001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7.100000000000001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7.100000000000001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7.100000000000001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7.100000000000001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7.100000000000001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7.100000000000001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7.100000000000001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7.100000000000001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7.100000000000001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7.100000000000001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7.100000000000001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7.100000000000001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7.100000000000001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7.100000000000001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7.100000000000001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7.100000000000001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7.100000000000001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7.100000000000001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7.100000000000001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7.100000000000001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7.100000000000001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7.100000000000001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7.100000000000001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7.100000000000001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7.100000000000001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7.100000000000001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7.100000000000001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7.100000000000001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7.100000000000001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7.100000000000001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7.100000000000001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7.100000000000001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7.100000000000001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7.100000000000001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7.100000000000001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7.100000000000001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7.100000000000001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7.100000000000001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7.100000000000001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7.100000000000001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7.100000000000001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7.100000000000001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7.100000000000001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7.100000000000001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7.100000000000001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7.100000000000001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7.100000000000001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7.100000000000001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7.100000000000001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7.100000000000001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7.100000000000001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7.100000000000001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7.100000000000001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7.100000000000001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7.100000000000001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7.100000000000001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7.100000000000001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7.100000000000001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7.100000000000001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7.100000000000001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7.100000000000001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7.100000000000001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7.100000000000001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7.100000000000001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7.100000000000001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7.100000000000001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7.100000000000001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7.100000000000001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7.100000000000001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7.100000000000001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7.100000000000001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7.100000000000001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7.100000000000001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7.100000000000001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7.100000000000001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7.100000000000001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7.100000000000001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7.100000000000001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7.100000000000001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7.100000000000001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7.100000000000001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7.100000000000001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7.100000000000001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7.100000000000001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7.100000000000001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7.100000000000001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7.100000000000001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7.100000000000001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7.100000000000001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7.100000000000001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7.100000000000001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7.100000000000001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7.100000000000001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7.100000000000001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7.100000000000001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7.100000000000001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7.100000000000001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7.100000000000001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7.100000000000001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7.100000000000001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7.100000000000001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7.100000000000001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7.100000000000001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7.100000000000001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7.100000000000001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7.100000000000001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7.100000000000001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7.100000000000001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7.100000000000001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7.100000000000001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7.100000000000001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7.100000000000001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7.100000000000001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7.100000000000001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7.100000000000001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7.100000000000001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7.100000000000001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7.100000000000001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7.100000000000001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7.100000000000001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7.100000000000001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7.100000000000001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7.100000000000001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7.100000000000001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7.100000000000001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7.100000000000001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7.100000000000001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7.100000000000001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7.100000000000001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7.100000000000001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7.100000000000001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7.100000000000001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7.100000000000001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7.100000000000001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7.100000000000001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7.100000000000001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7.100000000000001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7.100000000000001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7.100000000000001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7.100000000000001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7.100000000000001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7.100000000000001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7.100000000000001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7.100000000000001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7.100000000000001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7.100000000000001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7.100000000000001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7.100000000000001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7.100000000000001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7.100000000000001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7.100000000000001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7.100000000000001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7.100000000000001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7.100000000000001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7.100000000000001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7.100000000000001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7.100000000000001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7.100000000000001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7.100000000000001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7.100000000000001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7.100000000000001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7.100000000000001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7.100000000000001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7.100000000000001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7.100000000000001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7.100000000000001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7.100000000000001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7.100000000000001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7.100000000000001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7.100000000000001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7.100000000000001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7.100000000000001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7.100000000000001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7.100000000000001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7.100000000000001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7.100000000000001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7.100000000000001" customHeight="1" x14ac:dyDescent="0.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7.100000000000001" customHeight="1" x14ac:dyDescent="0.2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7.100000000000001" customHeight="1" x14ac:dyDescent="0.2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17.100000000000001" customHeight="1" x14ac:dyDescent="0.2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17.100000000000001" customHeight="1" x14ac:dyDescent="0.2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17.100000000000001" customHeight="1" x14ac:dyDescent="0.2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17.100000000000001" customHeight="1" x14ac:dyDescent="0.2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17.100000000000001" customHeight="1" x14ac:dyDescent="0.2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17.100000000000001" customHeight="1" x14ac:dyDescent="0.2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17.100000000000001" customHeight="1" x14ac:dyDescent="0.2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17.100000000000001" customHeight="1" x14ac:dyDescent="0.2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17.100000000000001" customHeight="1" x14ac:dyDescent="0.2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17.100000000000001" customHeight="1" x14ac:dyDescent="0.2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17.100000000000001" customHeight="1" x14ac:dyDescent="0.2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17.100000000000001" customHeight="1" x14ac:dyDescent="0.2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17.100000000000001" customHeight="1" x14ac:dyDescent="0.2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17.100000000000001" customHeight="1" x14ac:dyDescent="0.2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17.100000000000001" customHeight="1" x14ac:dyDescent="0.2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ht="17.100000000000001" customHeight="1" x14ac:dyDescent="0.2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</sheetData>
  <mergeCells count="2">
    <mergeCell ref="F5:G5"/>
    <mergeCell ref="B7:C7"/>
  </mergeCells>
  <pageMargins left="0.59" right="0.59" top="0.59" bottom="0.79" header="0" footer="0"/>
  <pageSetup paperSize="9" scale="47" orientation="portrait"/>
  <headerFooter>
    <oddFooter>&amp;L000000&amp;F-&amp;A Schoonmaakservice Flevoland ©&amp;R000000printversie &amp;D</oddFooter>
  </headerFooter>
  <ignoredErrors>
    <ignoredError sqref="I2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H52"/>
  <sheetViews>
    <sheetView showGridLines="0" topLeftCell="A11" workbookViewId="0">
      <selection activeCell="F49" sqref="F49"/>
    </sheetView>
  </sheetViews>
  <sheetFormatPr defaultColWidth="14.140625" defaultRowHeight="17.100000000000001" customHeight="1" x14ac:dyDescent="0.2"/>
  <cols>
    <col min="1" max="1" width="123.140625" customWidth="1"/>
    <col min="2" max="2" width="24.140625" style="520" customWidth="1"/>
    <col min="3" max="3" width="22.85546875" bestFit="1" customWidth="1"/>
    <col min="4" max="6" width="17.140625" customWidth="1"/>
    <col min="7" max="7" width="20" customWidth="1"/>
    <col min="8" max="26" width="11.140625" customWidth="1"/>
  </cols>
  <sheetData>
    <row r="3" spans="1:8" ht="17.100000000000001" customHeight="1" x14ac:dyDescent="0.2">
      <c r="A3" s="12" t="str">
        <f>'1-Contractblad dag'!A3</f>
        <v>Naam opdrachtgever</v>
      </c>
      <c r="B3" s="15" t="str">
        <f>'1-Contractblad dag'!B3</f>
        <v>Gemeente Horst aan de Maas</v>
      </c>
      <c r="C3" s="385"/>
      <c r="D3" s="385"/>
    </row>
    <row r="4" spans="1:8" ht="17.100000000000001" customHeight="1" x14ac:dyDescent="0.3">
      <c r="A4" s="12" t="str">
        <f>'1-Contractblad dag'!A4</f>
        <v>Calculatie onderdeel</v>
      </c>
      <c r="B4" s="15" t="s">
        <v>289</v>
      </c>
      <c r="C4" s="190"/>
      <c r="D4" s="388"/>
      <c r="G4" s="384" t="s">
        <v>280</v>
      </c>
    </row>
    <row r="5" spans="1:8" ht="17.100000000000001" customHeight="1" x14ac:dyDescent="0.3">
      <c r="A5" s="12" t="str">
        <f>'1-Contractblad dag'!A5</f>
        <v>Gebouw/plaats</v>
      </c>
      <c r="B5" s="15" t="str">
        <f>'1-Contractblad dag'!B5</f>
        <v>Gemeente Horst aan de Maas</v>
      </c>
      <c r="C5" s="190"/>
      <c r="D5" s="388"/>
      <c r="G5" s="386">
        <f>'1-Contractblad dag'!G8</f>
        <v>0</v>
      </c>
      <c r="H5" s="387" t="s">
        <v>281</v>
      </c>
    </row>
    <row r="6" spans="1:8" ht="17.100000000000001" customHeight="1" x14ac:dyDescent="0.3">
      <c r="A6" s="12" t="str">
        <f>'1-Contractblad dag'!A6</f>
        <v>Besteknummer</v>
      </c>
      <c r="B6" s="15" t="str">
        <f>'1-Contractblad dag'!B6</f>
        <v>2023-02</v>
      </c>
      <c r="C6" s="190"/>
      <c r="D6" s="388"/>
      <c r="G6" s="386">
        <f>'1-Contractblad dag'!G9</f>
        <v>0</v>
      </c>
      <c r="H6" s="387" t="s">
        <v>281</v>
      </c>
    </row>
    <row r="7" spans="1:8" ht="17.100000000000001" customHeight="1" x14ac:dyDescent="0.3">
      <c r="A7" s="12" t="str">
        <f>'1-Contractblad dag'!A7</f>
        <v>Naam leverancier</v>
      </c>
      <c r="B7" s="15" t="str">
        <f>'1-Contractblad dag'!B7</f>
        <v>@</v>
      </c>
      <c r="C7" s="190"/>
      <c r="D7" s="388"/>
      <c r="G7" s="386">
        <f>'1-Contractblad dag'!G10</f>
        <v>0</v>
      </c>
      <c r="H7" s="387" t="s">
        <v>281</v>
      </c>
    </row>
    <row r="8" spans="1:8" ht="17.100000000000001" customHeight="1" x14ac:dyDescent="0.3">
      <c r="A8" s="12" t="str">
        <f>'1-Contractblad dag'!A8</f>
        <v>Prijspeil</v>
      </c>
      <c r="B8" s="400">
        <f>'1-Contractblad dag'!B8</f>
        <v>44927</v>
      </c>
      <c r="C8" s="190"/>
      <c r="D8" s="388"/>
      <c r="G8" s="386">
        <f>'1-Contractblad dag'!G11</f>
        <v>0</v>
      </c>
      <c r="H8" s="387" t="s">
        <v>281</v>
      </c>
    </row>
    <row r="9" spans="1:8" ht="17.100000000000001" customHeight="1" x14ac:dyDescent="0.3">
      <c r="A9" s="12" t="str">
        <f>'1-Contractblad dag'!A9</f>
        <v>Bijzonderheden</v>
      </c>
      <c r="B9" s="517" t="s">
        <v>282</v>
      </c>
      <c r="C9" s="190"/>
      <c r="D9" s="388"/>
      <c r="G9" s="386">
        <f>'1-Contractblad dag'!G12</f>
        <v>0</v>
      </c>
      <c r="H9" s="387" t="s">
        <v>281</v>
      </c>
    </row>
    <row r="10" spans="1:8" ht="17.100000000000001" customHeight="1" x14ac:dyDescent="0.3">
      <c r="A10" s="12"/>
      <c r="B10" s="517"/>
      <c r="C10" s="190"/>
      <c r="D10" s="388"/>
      <c r="G10" s="386">
        <f>'1-Contractblad dag'!G13</f>
        <v>0</v>
      </c>
      <c r="H10" s="387" t="s">
        <v>281</v>
      </c>
    </row>
    <row r="11" spans="1:8" ht="17.100000000000001" customHeight="1" x14ac:dyDescent="0.3">
      <c r="A11" s="24"/>
      <c r="B11" s="518"/>
      <c r="C11" s="391"/>
      <c r="D11" s="391"/>
      <c r="G11" s="386">
        <f>'1-Contractblad dag'!G14</f>
        <v>0</v>
      </c>
      <c r="H11" s="387" t="s">
        <v>281</v>
      </c>
    </row>
    <row r="12" spans="1:8" ht="17.100000000000001" customHeight="1" x14ac:dyDescent="0.2">
      <c r="A12" s="392" t="s">
        <v>290</v>
      </c>
      <c r="B12" s="519"/>
      <c r="C12" s="393"/>
      <c r="D12" s="394"/>
      <c r="E12" s="394"/>
      <c r="F12" s="401"/>
    </row>
    <row r="14" spans="1:8" ht="17.100000000000001" customHeight="1" x14ac:dyDescent="0.3">
      <c r="A14" s="402"/>
      <c r="B14" s="403"/>
      <c r="C14" s="558" t="s">
        <v>291</v>
      </c>
      <c r="D14" s="553"/>
      <c r="E14" s="553"/>
      <c r="F14" s="550"/>
    </row>
    <row r="15" spans="1:8" ht="17.100000000000001" customHeight="1" x14ac:dyDescent="0.2">
      <c r="A15" s="404" t="s">
        <v>292</v>
      </c>
      <c r="B15" s="404" t="s">
        <v>331</v>
      </c>
      <c r="C15" s="405" t="s">
        <v>330</v>
      </c>
      <c r="D15" s="405" t="s">
        <v>293</v>
      </c>
      <c r="E15" s="405" t="s">
        <v>84</v>
      </c>
      <c r="F15" s="405" t="s">
        <v>23</v>
      </c>
    </row>
    <row r="16" spans="1:8" ht="17.100000000000001" customHeight="1" x14ac:dyDescent="0.2">
      <c r="A16" s="145" t="s">
        <v>344</v>
      </c>
      <c r="B16" s="56" t="s">
        <v>327</v>
      </c>
      <c r="C16" s="516"/>
      <c r="D16" s="521">
        <v>1</v>
      </c>
      <c r="E16" s="516"/>
      <c r="F16" s="516">
        <f t="shared" ref="F16:F47" si="0">E16*D16</f>
        <v>0</v>
      </c>
    </row>
    <row r="17" spans="1:6" ht="17.100000000000001" customHeight="1" x14ac:dyDescent="0.2">
      <c r="A17" s="374" t="s">
        <v>345</v>
      </c>
      <c r="B17" s="56" t="s">
        <v>327</v>
      </c>
      <c r="C17" s="516"/>
      <c r="D17" s="521">
        <v>1</v>
      </c>
      <c r="E17" s="516"/>
      <c r="F17" s="516">
        <f t="shared" si="0"/>
        <v>0</v>
      </c>
    </row>
    <row r="18" spans="1:6" ht="17.100000000000001" customHeight="1" x14ac:dyDescent="0.2">
      <c r="A18" s="374" t="s">
        <v>346</v>
      </c>
      <c r="B18" s="56" t="s">
        <v>327</v>
      </c>
      <c r="C18" s="516"/>
      <c r="D18" s="521">
        <v>1</v>
      </c>
      <c r="E18" s="516"/>
      <c r="F18" s="516">
        <f t="shared" si="0"/>
        <v>0</v>
      </c>
    </row>
    <row r="19" spans="1:6" ht="17.100000000000001" customHeight="1" x14ac:dyDescent="0.2">
      <c r="A19" s="145" t="s">
        <v>347</v>
      </c>
      <c r="B19" s="56" t="s">
        <v>348</v>
      </c>
      <c r="C19" s="516"/>
      <c r="D19" s="521">
        <v>1</v>
      </c>
      <c r="E19" s="516"/>
      <c r="F19" s="516">
        <f t="shared" si="0"/>
        <v>0</v>
      </c>
    </row>
    <row r="20" spans="1:6" ht="17.100000000000001" customHeight="1" x14ac:dyDescent="0.2">
      <c r="A20" s="145" t="s">
        <v>349</v>
      </c>
      <c r="B20" s="56" t="s">
        <v>348</v>
      </c>
      <c r="C20" s="516"/>
      <c r="D20" s="521">
        <v>1</v>
      </c>
      <c r="E20" s="516"/>
      <c r="F20" s="516">
        <f t="shared" si="0"/>
        <v>0</v>
      </c>
    </row>
    <row r="21" spans="1:6" ht="17.100000000000001" customHeight="1" x14ac:dyDescent="0.2">
      <c r="A21" s="374" t="s">
        <v>352</v>
      </c>
      <c r="B21" s="56" t="s">
        <v>365</v>
      </c>
      <c r="C21" s="516"/>
      <c r="D21" s="521">
        <v>1</v>
      </c>
      <c r="E21" s="516"/>
      <c r="F21" s="516">
        <f t="shared" si="0"/>
        <v>0</v>
      </c>
    </row>
    <row r="22" spans="1:6" ht="17.100000000000001" customHeight="1" x14ac:dyDescent="0.2">
      <c r="A22" s="374" t="s">
        <v>353</v>
      </c>
      <c r="B22" s="56" t="s">
        <v>365</v>
      </c>
      <c r="C22" s="516"/>
      <c r="D22" s="521">
        <v>4</v>
      </c>
      <c r="E22" s="516"/>
      <c r="F22" s="516">
        <f t="shared" si="0"/>
        <v>0</v>
      </c>
    </row>
    <row r="23" spans="1:6" ht="17.100000000000001" customHeight="1" x14ac:dyDescent="0.2">
      <c r="A23" s="145" t="s">
        <v>354</v>
      </c>
      <c r="B23" s="56" t="s">
        <v>365</v>
      </c>
      <c r="C23" s="516"/>
      <c r="D23" s="521">
        <v>2</v>
      </c>
      <c r="E23" s="516"/>
      <c r="F23" s="516">
        <f t="shared" si="0"/>
        <v>0</v>
      </c>
    </row>
    <row r="24" spans="1:6" ht="17.100000000000001" customHeight="1" x14ac:dyDescent="0.2">
      <c r="A24" s="145" t="s">
        <v>355</v>
      </c>
      <c r="B24" s="56" t="s">
        <v>365</v>
      </c>
      <c r="C24" s="516"/>
      <c r="D24" s="521">
        <v>1</v>
      </c>
      <c r="E24" s="516"/>
      <c r="F24" s="516">
        <f t="shared" si="0"/>
        <v>0</v>
      </c>
    </row>
    <row r="25" spans="1:6" ht="17.100000000000001" customHeight="1" x14ac:dyDescent="0.2">
      <c r="A25" s="145" t="s">
        <v>656</v>
      </c>
      <c r="B25" s="56" t="s">
        <v>657</v>
      </c>
      <c r="C25" s="516"/>
      <c r="D25" s="521">
        <v>1</v>
      </c>
      <c r="E25" s="516"/>
      <c r="F25" s="516">
        <f t="shared" si="0"/>
        <v>0</v>
      </c>
    </row>
    <row r="26" spans="1:6" ht="17.100000000000001" customHeight="1" x14ac:dyDescent="0.2">
      <c r="A26" s="145" t="s">
        <v>658</v>
      </c>
      <c r="B26" s="56" t="s">
        <v>657</v>
      </c>
      <c r="C26" s="516"/>
      <c r="D26" s="521">
        <v>1</v>
      </c>
      <c r="E26" s="516"/>
      <c r="F26" s="516">
        <f t="shared" si="0"/>
        <v>0</v>
      </c>
    </row>
    <row r="27" spans="1:6" ht="17.100000000000001" customHeight="1" x14ac:dyDescent="0.2">
      <c r="A27" s="145" t="s">
        <v>659</v>
      </c>
      <c r="B27" s="56"/>
      <c r="C27" s="516"/>
      <c r="D27" s="521">
        <v>1</v>
      </c>
      <c r="E27" s="516"/>
      <c r="F27" s="516">
        <f t="shared" si="0"/>
        <v>0</v>
      </c>
    </row>
    <row r="28" spans="1:6" ht="17.100000000000001" customHeight="1" x14ac:dyDescent="0.2">
      <c r="A28" s="145" t="s">
        <v>660</v>
      </c>
      <c r="B28" s="56"/>
      <c r="C28" s="516"/>
      <c r="D28" s="521">
        <v>1</v>
      </c>
      <c r="E28" s="516"/>
      <c r="F28" s="516">
        <f t="shared" si="0"/>
        <v>0</v>
      </c>
    </row>
    <row r="29" spans="1:6" ht="17.100000000000001" customHeight="1" x14ac:dyDescent="0.2">
      <c r="A29" s="145"/>
      <c r="B29" s="56"/>
      <c r="C29" s="516"/>
      <c r="D29" s="521">
        <v>1</v>
      </c>
      <c r="E29" s="516"/>
      <c r="F29" s="516">
        <f t="shared" si="0"/>
        <v>0</v>
      </c>
    </row>
    <row r="30" spans="1:6" ht="17.100000000000001" customHeight="1" x14ac:dyDescent="0.2">
      <c r="A30" s="145"/>
      <c r="B30" s="56"/>
      <c r="C30" s="516"/>
      <c r="D30" s="521">
        <v>1</v>
      </c>
      <c r="E30" s="516"/>
      <c r="F30" s="516">
        <f t="shared" si="0"/>
        <v>0</v>
      </c>
    </row>
    <row r="31" spans="1:6" ht="17.100000000000001" customHeight="1" x14ac:dyDescent="0.2">
      <c r="A31" s="145"/>
      <c r="B31" s="56"/>
      <c r="C31" s="516"/>
      <c r="D31" s="521">
        <v>1</v>
      </c>
      <c r="E31" s="516"/>
      <c r="F31" s="516">
        <f t="shared" si="0"/>
        <v>0</v>
      </c>
    </row>
    <row r="32" spans="1:6" ht="17.100000000000001" customHeight="1" x14ac:dyDescent="0.2">
      <c r="A32" s="145"/>
      <c r="B32" s="56"/>
      <c r="C32" s="516"/>
      <c r="D32" s="521">
        <v>1</v>
      </c>
      <c r="E32" s="516"/>
      <c r="F32" s="516">
        <f t="shared" si="0"/>
        <v>0</v>
      </c>
    </row>
    <row r="33" spans="1:6" ht="17.100000000000001" customHeight="1" x14ac:dyDescent="0.2">
      <c r="A33" s="374"/>
      <c r="B33" s="56"/>
      <c r="C33" s="516"/>
      <c r="D33" s="521">
        <v>1</v>
      </c>
      <c r="E33" s="516"/>
      <c r="F33" s="516">
        <f t="shared" si="0"/>
        <v>0</v>
      </c>
    </row>
    <row r="34" spans="1:6" ht="17.100000000000001" customHeight="1" x14ac:dyDescent="0.2">
      <c r="A34" s="374"/>
      <c r="B34" s="56"/>
      <c r="C34" s="516"/>
      <c r="D34" s="521">
        <v>1</v>
      </c>
      <c r="E34" s="516"/>
      <c r="F34" s="516">
        <f t="shared" si="0"/>
        <v>0</v>
      </c>
    </row>
    <row r="35" spans="1:6" ht="17.100000000000001" customHeight="1" x14ac:dyDescent="0.2">
      <c r="A35" s="145"/>
      <c r="B35" s="56"/>
      <c r="C35" s="516"/>
      <c r="D35" s="521">
        <v>1</v>
      </c>
      <c r="E35" s="516"/>
      <c r="F35" s="516">
        <f t="shared" si="0"/>
        <v>0</v>
      </c>
    </row>
    <row r="36" spans="1:6" ht="17.100000000000001" customHeight="1" x14ac:dyDescent="0.2">
      <c r="A36" s="145"/>
      <c r="B36" s="56"/>
      <c r="C36" s="516"/>
      <c r="D36" s="521">
        <v>1</v>
      </c>
      <c r="E36" s="516"/>
      <c r="F36" s="516">
        <f t="shared" si="0"/>
        <v>0</v>
      </c>
    </row>
    <row r="37" spans="1:6" ht="17.100000000000001" customHeight="1" x14ac:dyDescent="0.2">
      <c r="A37" s="145"/>
      <c r="B37" s="56"/>
      <c r="C37" s="516"/>
      <c r="D37" s="521"/>
      <c r="E37" s="516"/>
      <c r="F37" s="516">
        <f t="shared" si="0"/>
        <v>0</v>
      </c>
    </row>
    <row r="38" spans="1:6" ht="17.100000000000001" customHeight="1" x14ac:dyDescent="0.2">
      <c r="A38" s="374"/>
      <c r="B38" s="56"/>
      <c r="C38" s="516"/>
      <c r="D38" s="521"/>
      <c r="E38" s="516"/>
      <c r="F38" s="516">
        <f t="shared" si="0"/>
        <v>0</v>
      </c>
    </row>
    <row r="39" spans="1:6" ht="17.100000000000001" customHeight="1" x14ac:dyDescent="0.2">
      <c r="A39" s="374"/>
      <c r="B39" s="56"/>
      <c r="C39" s="516"/>
      <c r="D39" s="521"/>
      <c r="E39" s="516"/>
      <c r="F39" s="516">
        <f t="shared" si="0"/>
        <v>0</v>
      </c>
    </row>
    <row r="40" spans="1:6" ht="17.100000000000001" customHeight="1" x14ac:dyDescent="0.2">
      <c r="A40" s="145"/>
      <c r="B40" s="56"/>
      <c r="C40" s="516"/>
      <c r="D40" s="521"/>
      <c r="E40" s="516"/>
      <c r="F40" s="516">
        <f t="shared" si="0"/>
        <v>0</v>
      </c>
    </row>
    <row r="41" spans="1:6" ht="17.100000000000001" customHeight="1" x14ac:dyDescent="0.2">
      <c r="A41" s="145"/>
      <c r="B41" s="56"/>
      <c r="C41" s="516"/>
      <c r="D41" s="521"/>
      <c r="E41" s="516"/>
      <c r="F41" s="516">
        <f t="shared" si="0"/>
        <v>0</v>
      </c>
    </row>
    <row r="42" spans="1:6" ht="17.100000000000001" customHeight="1" x14ac:dyDescent="0.2">
      <c r="A42" s="145"/>
      <c r="B42" s="56"/>
      <c r="C42" s="516"/>
      <c r="D42" s="521"/>
      <c r="E42" s="516"/>
      <c r="F42" s="516">
        <f t="shared" si="0"/>
        <v>0</v>
      </c>
    </row>
    <row r="43" spans="1:6" ht="17.100000000000001" customHeight="1" x14ac:dyDescent="0.2">
      <c r="A43" s="145"/>
      <c r="B43" s="56"/>
      <c r="C43" s="516"/>
      <c r="D43" s="521"/>
      <c r="E43" s="516"/>
      <c r="F43" s="516">
        <f t="shared" si="0"/>
        <v>0</v>
      </c>
    </row>
    <row r="44" spans="1:6" ht="17.100000000000001" customHeight="1" x14ac:dyDescent="0.2">
      <c r="A44" s="374"/>
      <c r="B44" s="56"/>
      <c r="C44" s="516"/>
      <c r="D44" s="521"/>
      <c r="E44" s="516"/>
      <c r="F44" s="516">
        <f t="shared" si="0"/>
        <v>0</v>
      </c>
    </row>
    <row r="45" spans="1:6" ht="17.100000000000001" customHeight="1" x14ac:dyDescent="0.2">
      <c r="A45" s="374"/>
      <c r="B45" s="56"/>
      <c r="C45" s="516"/>
      <c r="D45" s="522"/>
      <c r="E45" s="516"/>
      <c r="F45" s="516">
        <f t="shared" si="0"/>
        <v>0</v>
      </c>
    </row>
    <row r="46" spans="1:6" ht="17.100000000000001" customHeight="1" x14ac:dyDescent="0.2">
      <c r="A46" s="145"/>
      <c r="B46" s="56"/>
      <c r="C46" s="516"/>
      <c r="D46" s="522"/>
      <c r="E46" s="516"/>
      <c r="F46" s="516">
        <f t="shared" si="0"/>
        <v>0</v>
      </c>
    </row>
    <row r="47" spans="1:6" ht="17.100000000000001" customHeight="1" x14ac:dyDescent="0.2">
      <c r="A47" s="145"/>
      <c r="B47" s="56"/>
      <c r="C47" s="516"/>
      <c r="D47" s="522"/>
      <c r="E47" s="516"/>
      <c r="F47" s="516">
        <f t="shared" si="0"/>
        <v>0</v>
      </c>
    </row>
    <row r="48" spans="1:6" ht="17.100000000000001" customHeight="1" x14ac:dyDescent="0.3">
      <c r="B48" s="129"/>
    </row>
    <row r="49" spans="1:6" ht="17.100000000000001" customHeight="1" x14ac:dyDescent="0.3">
      <c r="A49" s="387" t="s">
        <v>294</v>
      </c>
      <c r="B49" s="129"/>
      <c r="E49" s="396"/>
      <c r="F49" s="396">
        <f>SUM(F16:F48)*(100%+$G$5)*(100%+$G$6)*(100%+$G$7)*(100%+$G$8)*(100%+$G$9)*(100%+$G$10)*(100%+$G$11)</f>
        <v>0</v>
      </c>
    </row>
    <row r="50" spans="1:6" ht="17.100000000000001" customHeight="1" x14ac:dyDescent="0.3">
      <c r="A50" s="387" t="s">
        <v>295</v>
      </c>
      <c r="B50" s="129"/>
    </row>
    <row r="51" spans="1:6" ht="17.100000000000001" customHeight="1" x14ac:dyDescent="0.2">
      <c r="A51" s="387" t="s">
        <v>296</v>
      </c>
    </row>
    <row r="52" spans="1:6" ht="17.100000000000001" customHeight="1" x14ac:dyDescent="0.2">
      <c r="A52" s="387" t="s">
        <v>297</v>
      </c>
    </row>
  </sheetData>
  <mergeCells count="1">
    <mergeCell ref="C14:F14"/>
  </mergeCells>
  <pageMargins left="0.59" right="0.59" top="0.59" bottom="0.79" header="0" footer="0"/>
  <pageSetup paperSize="9" scale="47" orientation="portrait"/>
  <headerFooter>
    <oddFooter>&amp;L000000&amp;F-&amp;A Schoonmaakservice Flevoland ©&amp;R000000printversie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9"/>
  <sheetViews>
    <sheetView showGridLines="0" tabSelected="1" workbookViewId="0">
      <selection activeCell="L9" sqref="L9"/>
    </sheetView>
  </sheetViews>
  <sheetFormatPr defaultColWidth="14.140625" defaultRowHeight="17.100000000000001" customHeight="1" x14ac:dyDescent="0.2"/>
  <cols>
    <col min="1" max="1" width="45.140625" customWidth="1"/>
    <col min="2" max="2" width="22.140625" customWidth="1"/>
    <col min="3" max="3" width="18.140625" customWidth="1"/>
    <col min="4" max="4" width="15.140625" customWidth="1"/>
    <col min="5" max="5" width="41" customWidth="1"/>
    <col min="6" max="6" width="15" customWidth="1"/>
    <col min="7" max="7" width="22.85546875" customWidth="1"/>
    <col min="8" max="8" width="2.140625" hidden="1" customWidth="1"/>
    <col min="9" max="9" width="50.140625" hidden="1" customWidth="1"/>
    <col min="10" max="10" width="11.140625" hidden="1" customWidth="1"/>
    <col min="11" max="11" width="27.140625" hidden="1" customWidth="1"/>
    <col min="12" max="12" width="22" customWidth="1"/>
    <col min="13" max="26" width="11.140625" customWidth="1"/>
  </cols>
  <sheetData>
    <row r="1" spans="1:26" ht="17.100000000000001" customHeight="1" x14ac:dyDescent="0.2">
      <c r="A1" s="11"/>
      <c r="B1" s="6"/>
      <c r="C1" s="7"/>
      <c r="D1" s="7"/>
      <c r="E1" s="7"/>
      <c r="F1" s="7"/>
      <c r="G1" s="7"/>
      <c r="H1" s="7"/>
      <c r="I1" s="1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7.100000000000001" customHeight="1" x14ac:dyDescent="0.2">
      <c r="A2" s="13" t="s">
        <v>1</v>
      </c>
      <c r="B2" s="14" t="str">
        <f>'1-Contractblad dag'!B3</f>
        <v>Gemeente Horst aan de Maas</v>
      </c>
      <c r="C2" s="14"/>
      <c r="D2" s="14"/>
      <c r="E2" s="14"/>
      <c r="F2" s="15"/>
      <c r="G2" s="15"/>
      <c r="H2" s="16"/>
      <c r="I2" s="18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7.100000000000001" customHeight="1" x14ac:dyDescent="0.2">
      <c r="A3" s="13" t="s">
        <v>2</v>
      </c>
      <c r="B3" s="14" t="s">
        <v>5</v>
      </c>
      <c r="C3" s="14"/>
      <c r="D3" s="14"/>
      <c r="E3" s="14"/>
      <c r="F3" s="15"/>
      <c r="G3" s="15"/>
      <c r="H3" s="16"/>
      <c r="I3" s="18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7.100000000000001" customHeight="1" x14ac:dyDescent="0.2">
      <c r="A4" s="13" t="s">
        <v>4</v>
      </c>
      <c r="B4" s="14" t="str">
        <f>'1-Contractblad dag'!B5</f>
        <v>Gemeente Horst aan de Maas</v>
      </c>
      <c r="C4" s="14"/>
      <c r="D4" s="14"/>
      <c r="E4" s="14"/>
      <c r="F4" s="15"/>
      <c r="G4" s="15"/>
      <c r="H4" s="16"/>
      <c r="I4" s="18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7.100000000000001" customHeight="1" x14ac:dyDescent="0.2">
      <c r="A5" s="13" t="s">
        <v>7</v>
      </c>
      <c r="B5" s="14" t="str">
        <f>'1-Contractblad dag'!B6</f>
        <v>2023-02</v>
      </c>
      <c r="C5" s="14"/>
      <c r="D5" s="14"/>
      <c r="E5" s="19" t="s">
        <v>8</v>
      </c>
      <c r="F5" s="15"/>
      <c r="G5" s="15"/>
      <c r="H5" s="16"/>
      <c r="I5" s="18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7.100000000000001" customHeight="1" x14ac:dyDescent="0.2">
      <c r="A6" s="13" t="s">
        <v>9</v>
      </c>
      <c r="B6" s="14" t="str">
        <f>'1-Contractblad dag'!B7</f>
        <v>@</v>
      </c>
      <c r="C6" s="14"/>
      <c r="D6" s="14"/>
      <c r="E6" s="20" t="s">
        <v>634</v>
      </c>
      <c r="F6" s="15"/>
      <c r="G6" s="15"/>
      <c r="H6" s="16"/>
      <c r="I6" s="18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7.100000000000001" customHeight="1" x14ac:dyDescent="0.2">
      <c r="A7" s="13" t="s">
        <v>10</v>
      </c>
      <c r="B7" s="23">
        <f>'1-Contractblad dag'!B8</f>
        <v>44927</v>
      </c>
      <c r="C7" s="14"/>
      <c r="D7" s="14"/>
      <c r="E7" s="14"/>
      <c r="F7" s="15"/>
      <c r="G7" s="15"/>
      <c r="H7" s="16"/>
      <c r="I7" s="18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7.100000000000001" customHeight="1" x14ac:dyDescent="0.2">
      <c r="A8" s="13" t="s">
        <v>11</v>
      </c>
      <c r="B8" s="14" t="s">
        <v>12</v>
      </c>
      <c r="C8" s="14"/>
      <c r="D8" s="14"/>
      <c r="E8" s="14"/>
      <c r="F8" s="15"/>
      <c r="G8" s="15"/>
      <c r="H8" s="16"/>
      <c r="I8" s="18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7.100000000000001" customHeight="1" x14ac:dyDescent="0.2">
      <c r="A9" s="13"/>
      <c r="B9" s="16"/>
      <c r="C9" s="16"/>
      <c r="D9" s="24"/>
      <c r="E9" s="16"/>
      <c r="F9" s="18"/>
      <c r="G9" s="18"/>
      <c r="H9" s="16"/>
      <c r="I9" s="18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7.100000000000001" customHeight="1" x14ac:dyDescent="0.2">
      <c r="A10" s="11" t="s">
        <v>14</v>
      </c>
      <c r="B10" s="16"/>
      <c r="C10" s="31" t="e">
        <f>G28+G35+G47+G54+G66+G73</f>
        <v>#VALUE!</v>
      </c>
      <c r="D10" s="24"/>
      <c r="E10" s="24"/>
      <c r="F10" s="32"/>
      <c r="G10" s="18"/>
      <c r="H10" s="16"/>
      <c r="I10" s="18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7.100000000000001" customHeight="1" x14ac:dyDescent="0.2">
      <c r="A11" s="11" t="s">
        <v>17</v>
      </c>
      <c r="B11" s="16"/>
      <c r="C11" s="31" t="e">
        <f>G75</f>
        <v>#DIV/0!</v>
      </c>
      <c r="D11" s="35"/>
      <c r="E11" s="35"/>
      <c r="F11" s="37"/>
      <c r="G11" s="18"/>
      <c r="H11" s="16"/>
      <c r="I11" s="18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7.100000000000001" customHeight="1" x14ac:dyDescent="0.2">
      <c r="A12" s="11" t="s">
        <v>20</v>
      </c>
      <c r="B12" s="16"/>
      <c r="C12" s="41" t="e">
        <f>VLOOKUP(E$6,glas,30,TRUE)</f>
        <v>#DIV/0!</v>
      </c>
      <c r="D12" s="16"/>
      <c r="E12" s="16"/>
      <c r="F12" s="18"/>
      <c r="G12" s="18"/>
      <c r="H12" s="16"/>
      <c r="I12" s="18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7.100000000000001" customHeight="1" x14ac:dyDescent="0.2">
      <c r="A13" s="11" t="s">
        <v>22</v>
      </c>
      <c r="B13" s="16"/>
      <c r="C13" s="43">
        <f>G96</f>
        <v>0</v>
      </c>
      <c r="D13" s="16"/>
      <c r="E13" s="16"/>
      <c r="F13" s="18"/>
      <c r="G13" s="18"/>
      <c r="H13" s="16"/>
      <c r="I13" s="18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7.100000000000001" customHeight="1" x14ac:dyDescent="0.2">
      <c r="A14" s="11"/>
      <c r="B14" s="32" t="s">
        <v>23</v>
      </c>
      <c r="C14" s="45" t="e">
        <f>SUM(C10:C13)</f>
        <v>#VALUE!</v>
      </c>
      <c r="D14" s="16"/>
      <c r="E14" s="16"/>
      <c r="F14" s="18"/>
      <c r="G14" s="51"/>
      <c r="H14" s="16"/>
      <c r="I14" s="18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7.100000000000001" customHeight="1" x14ac:dyDescent="0.2">
      <c r="A15" s="11"/>
      <c r="B15" s="32"/>
      <c r="C15" s="45"/>
      <c r="D15" s="16"/>
      <c r="E15" s="16"/>
      <c r="F15" s="18"/>
      <c r="G15" s="51"/>
      <c r="H15" s="16"/>
      <c r="I15" s="18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7.100000000000001" customHeight="1" x14ac:dyDescent="0.2">
      <c r="A16" s="54" t="s">
        <v>35</v>
      </c>
      <c r="B16" s="57"/>
      <c r="C16" s="57"/>
      <c r="D16" s="57"/>
      <c r="E16" s="57"/>
      <c r="F16" s="59"/>
      <c r="G16" s="60"/>
      <c r="H16" s="16"/>
      <c r="I16" s="18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7.100000000000001" customHeight="1" x14ac:dyDescent="0.2">
      <c r="A17" s="7"/>
      <c r="B17" s="7"/>
      <c r="C17" s="7"/>
      <c r="D17" s="7"/>
      <c r="E17" s="7"/>
      <c r="F17" s="7"/>
      <c r="G17" s="7"/>
      <c r="H17" s="7"/>
      <c r="I17" s="6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7.100000000000001" customHeight="1" x14ac:dyDescent="0.2">
      <c r="A18" s="69" t="s">
        <v>37</v>
      </c>
      <c r="B18" s="7"/>
      <c r="C18" s="70" t="s">
        <v>38</v>
      </c>
      <c r="D18" s="70"/>
      <c r="E18" s="70" t="s">
        <v>40</v>
      </c>
      <c r="F18" s="70" t="s">
        <v>41</v>
      </c>
      <c r="G18" s="71" t="s">
        <v>42</v>
      </c>
      <c r="H18" s="10"/>
      <c r="I18" s="1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7.100000000000001" customHeight="1" x14ac:dyDescent="0.2">
      <c r="A19" s="72" t="s">
        <v>43</v>
      </c>
      <c r="B19" s="73"/>
      <c r="C19" s="73"/>
      <c r="D19" s="74"/>
      <c r="E19" s="74"/>
      <c r="F19" s="75"/>
      <c r="G19" s="74"/>
      <c r="H19" s="10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7.100000000000001" customHeight="1" x14ac:dyDescent="0.2">
      <c r="A20" s="80" t="s">
        <v>44</v>
      </c>
      <c r="B20" s="7"/>
      <c r="C20" s="7"/>
      <c r="D20" s="7"/>
      <c r="E20" s="7"/>
      <c r="F20" s="7"/>
      <c r="G20" s="68"/>
      <c r="H20" s="7"/>
      <c r="I20" s="10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7.100000000000001" customHeight="1" x14ac:dyDescent="0.2">
      <c r="A21" s="83" t="s">
        <v>47</v>
      </c>
      <c r="B21" s="84"/>
      <c r="C21" s="87">
        <f>'1-Contractblad dag'!C22</f>
        <v>0</v>
      </c>
      <c r="D21" s="1"/>
      <c r="E21" s="86">
        <f>((SUMIF('3-Basis ruimtestaat'!C:C,E$6,uren_mavr))+(SUMIF('3-Basis ruimtestaat'!C:C,E$6,uren_naloop)))*C21</f>
        <v>0</v>
      </c>
      <c r="F21" s="68">
        <f>'1-Contractblad dag'!F22</f>
        <v>11.83</v>
      </c>
      <c r="G21" s="68">
        <f>F21*E21</f>
        <v>0</v>
      </c>
      <c r="H21" s="86"/>
      <c r="I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7.100000000000001" customHeight="1" x14ac:dyDescent="0.2">
      <c r="A22" s="80" t="s">
        <v>49</v>
      </c>
      <c r="B22" s="7"/>
      <c r="C22" s="89"/>
      <c r="D22" s="7"/>
      <c r="E22" s="7"/>
      <c r="F22" s="7"/>
      <c r="G22" s="68"/>
      <c r="H22" s="7"/>
      <c r="I22" s="10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7.100000000000001" customHeight="1" x14ac:dyDescent="0.2">
      <c r="A23" s="83" t="s">
        <v>47</v>
      </c>
      <c r="B23" s="84"/>
      <c r="C23" s="87">
        <f>'1-Contractblad dag'!C24</f>
        <v>0</v>
      </c>
      <c r="D23" s="1"/>
      <c r="E23" s="86">
        <f>((SUMIF('3-Basis ruimtestaat'!C:C,E$6,uren_mavr))+(SUMIF('3-Basis ruimtestaat'!C:C,E$6,uren_naloop)))*C23</f>
        <v>0</v>
      </c>
      <c r="F23" s="68">
        <f>'1-Contractblad dag'!F24</f>
        <v>11.83</v>
      </c>
      <c r="G23" s="68">
        <f>F23*E23</f>
        <v>0</v>
      </c>
      <c r="H23" s="86"/>
      <c r="I23" s="10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7.100000000000001" customHeight="1" x14ac:dyDescent="0.2">
      <c r="A24" s="80" t="s">
        <v>50</v>
      </c>
      <c r="B24" s="7"/>
      <c r="C24" s="89"/>
      <c r="D24" s="7"/>
      <c r="E24" s="7"/>
      <c r="F24" s="7"/>
      <c r="G24" s="68"/>
      <c r="H24" s="7"/>
      <c r="I24" s="10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7.100000000000001" customHeight="1" x14ac:dyDescent="0.2">
      <c r="A25" s="83" t="s">
        <v>47</v>
      </c>
      <c r="B25" s="84"/>
      <c r="C25" s="87">
        <f>'1-Contractblad dag'!C26</f>
        <v>0</v>
      </c>
      <c r="D25" s="1"/>
      <c r="E25" s="86">
        <f>((SUMIF('3-Basis ruimtestaat'!C:C,E$6,uren_mavr))+(SUMIF('3-Basis ruimtestaat'!C:C,E$6,uren_naloop)))*C25</f>
        <v>0</v>
      </c>
      <c r="F25" s="68">
        <f>'1-Contractblad dag'!F26</f>
        <v>13.5</v>
      </c>
      <c r="G25" s="68">
        <f>F25*E25</f>
        <v>0</v>
      </c>
      <c r="H25" s="86"/>
      <c r="I25" s="10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7.100000000000001" customHeight="1" x14ac:dyDescent="0.2">
      <c r="A26" s="80" t="s">
        <v>52</v>
      </c>
      <c r="B26" s="7"/>
      <c r="C26" s="89"/>
      <c r="D26" s="86"/>
      <c r="E26" s="86"/>
      <c r="F26" s="68"/>
      <c r="G26" s="68"/>
      <c r="H26" s="7"/>
      <c r="I26" s="10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7.100000000000001" customHeight="1" x14ac:dyDescent="0.2">
      <c r="A27" s="83" t="s">
        <v>47</v>
      </c>
      <c r="B27" s="84"/>
      <c r="C27" s="87">
        <f>'1-Contractblad dag'!C28</f>
        <v>0</v>
      </c>
      <c r="D27" s="1"/>
      <c r="E27" s="86">
        <f>((SUMIF('3-Basis ruimtestaat'!C:C,E$6,uren_mavr))+(SUMIF('3-Basis ruimtestaat'!C:C,E$6,uren_naloop)))*C27</f>
        <v>0</v>
      </c>
      <c r="F27" s="68">
        <f>'1-Contractblad dag'!F28</f>
        <v>14.87</v>
      </c>
      <c r="G27" s="92">
        <f>F27*E27</f>
        <v>0</v>
      </c>
      <c r="H27" s="7"/>
      <c r="I27" s="10" t="s">
        <v>55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7.100000000000001" customHeight="1" x14ac:dyDescent="0.2">
      <c r="A28" s="94"/>
      <c r="B28" s="7"/>
      <c r="C28" s="95">
        <f>SUM(C21:C27)</f>
        <v>0</v>
      </c>
      <c r="D28" s="74"/>
      <c r="E28" s="99">
        <f>SUM(E21:E27)</f>
        <v>0</v>
      </c>
      <c r="F28" s="97"/>
      <c r="G28" s="98">
        <f>SUM(G21:G27)</f>
        <v>0</v>
      </c>
      <c r="H28" s="7"/>
      <c r="I28" s="102">
        <f>'1-Contractblad dag'!E29</f>
        <v>0</v>
      </c>
      <c r="J28" s="86"/>
      <c r="K28" s="101"/>
      <c r="L28" s="8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7.100000000000001" customHeight="1" x14ac:dyDescent="0.2">
      <c r="A29" s="94"/>
      <c r="B29" s="7"/>
      <c r="C29" s="95"/>
      <c r="D29" s="74"/>
      <c r="E29" s="96"/>
      <c r="F29" s="97"/>
      <c r="G29" s="103"/>
      <c r="H29" s="7"/>
      <c r="I29" s="68"/>
      <c r="J29" s="7"/>
      <c r="K29" s="105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7.100000000000001" customHeight="1" x14ac:dyDescent="0.2">
      <c r="A30" s="72" t="s">
        <v>59</v>
      </c>
      <c r="B30" s="106" t="s">
        <v>38</v>
      </c>
      <c r="C30" s="106"/>
      <c r="D30" s="70"/>
      <c r="E30" s="70" t="s">
        <v>40</v>
      </c>
      <c r="F30" s="70" t="s">
        <v>41</v>
      </c>
      <c r="G30" s="71" t="s">
        <v>42</v>
      </c>
      <c r="H30" s="107"/>
      <c r="I30" s="10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7.100000000000001" customHeight="1" x14ac:dyDescent="0.2">
      <c r="A31" s="80" t="s">
        <v>52</v>
      </c>
      <c r="B31" s="32"/>
      <c r="C31" s="7"/>
      <c r="D31" s="7"/>
      <c r="E31" s="7"/>
      <c r="F31" s="7"/>
      <c r="G31" s="68"/>
      <c r="H31" s="107"/>
      <c r="I31" s="10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7.100000000000001" customHeight="1" x14ac:dyDescent="0.2">
      <c r="A32" s="83" t="s">
        <v>47</v>
      </c>
      <c r="B32" s="84">
        <f>IF(E$28=0,0,E32/E$28)</f>
        <v>0</v>
      </c>
      <c r="C32" s="86"/>
      <c r="D32" s="1"/>
      <c r="E32" s="108" t="e">
        <f>'1-Contractblad dag'!E33*'1-Contractblad locatie'!E28</f>
        <v>#VALUE!</v>
      </c>
      <c r="F32" s="68">
        <f>'1-Contractblad dag'!F33</f>
        <v>14.87</v>
      </c>
      <c r="G32" s="68" t="e">
        <f>F32*E32</f>
        <v>#VALUE!</v>
      </c>
      <c r="H32" s="107"/>
      <c r="I32" s="96"/>
      <c r="J32" s="7"/>
      <c r="K32" s="86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7.100000000000001" customHeight="1" x14ac:dyDescent="0.2">
      <c r="A33" s="80" t="s">
        <v>64</v>
      </c>
      <c r="B33" s="109"/>
      <c r="C33" s="109"/>
      <c r="D33" s="86"/>
      <c r="E33" s="86"/>
      <c r="F33" s="68"/>
      <c r="G33" s="68"/>
      <c r="H33" s="107"/>
      <c r="I33" s="10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7.100000000000001" customHeight="1" x14ac:dyDescent="0.2">
      <c r="A34" s="83" t="s">
        <v>47</v>
      </c>
      <c r="B34" s="110">
        <f t="shared" ref="B34:B35" si="0">IF(E$28=0,0,E34/E$28)</f>
        <v>0</v>
      </c>
      <c r="C34" s="86"/>
      <c r="D34" s="1"/>
      <c r="E34" s="108" t="e">
        <f>'1-Contractblad dag'!E35*'1-Contractblad locatie'!E28</f>
        <v>#VALUE!</v>
      </c>
      <c r="F34" s="68">
        <f>'1-Contractblad dag'!F35</f>
        <v>16.190000000000001</v>
      </c>
      <c r="G34" s="92" t="e">
        <f>F34*E34</f>
        <v>#VALUE!</v>
      </c>
      <c r="H34" s="107"/>
      <c r="I34" s="111"/>
      <c r="J34" s="7"/>
      <c r="K34" s="112"/>
      <c r="L34" s="112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7.100000000000001" customHeight="1" x14ac:dyDescent="0.2">
      <c r="A35" s="94"/>
      <c r="B35" s="84">
        <f t="shared" si="0"/>
        <v>0</v>
      </c>
      <c r="C35" s="99"/>
      <c r="D35" s="113"/>
      <c r="E35" s="96" t="e">
        <f>SUM(E32:E34)</f>
        <v>#VALUE!</v>
      </c>
      <c r="F35" s="97"/>
      <c r="G35" s="103" t="e">
        <f>SUM(G32:G34)</f>
        <v>#VALUE!</v>
      </c>
      <c r="H35" s="107"/>
      <c r="I35" s="114"/>
      <c r="J35" s="7"/>
      <c r="K35" s="115"/>
      <c r="L35" s="112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7.100000000000001" customHeight="1" x14ac:dyDescent="0.2">
      <c r="A36" s="94"/>
      <c r="B36" s="84"/>
      <c r="C36" s="96"/>
      <c r="D36" s="74"/>
      <c r="E36" s="96"/>
      <c r="F36" s="97"/>
      <c r="G36" s="103"/>
      <c r="H36" s="107"/>
      <c r="I36" s="114"/>
      <c r="J36" s="7"/>
      <c r="K36" s="115"/>
      <c r="L36" s="112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7.100000000000001" hidden="1" customHeight="1" x14ac:dyDescent="0.2">
      <c r="A37" s="69" t="s">
        <v>37</v>
      </c>
      <c r="B37" s="7"/>
      <c r="C37" s="70" t="s">
        <v>38</v>
      </c>
      <c r="D37" s="70"/>
      <c r="E37" s="70" t="s">
        <v>40</v>
      </c>
      <c r="F37" s="70" t="s">
        <v>41</v>
      </c>
      <c r="G37" s="71" t="s">
        <v>42</v>
      </c>
      <c r="H37" s="10"/>
      <c r="I37" s="10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7.100000000000001" hidden="1" customHeight="1" x14ac:dyDescent="0.2">
      <c r="A38" s="72" t="s">
        <v>356</v>
      </c>
      <c r="B38" s="73"/>
      <c r="C38" s="73"/>
      <c r="D38" s="74"/>
      <c r="E38" s="74"/>
      <c r="F38" s="75"/>
      <c r="G38" s="74"/>
      <c r="H38" s="10"/>
      <c r="I38" s="10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7.100000000000001" hidden="1" customHeight="1" x14ac:dyDescent="0.2">
      <c r="A39" s="80" t="s">
        <v>44</v>
      </c>
      <c r="B39" s="7"/>
      <c r="C39" s="7"/>
      <c r="D39" s="7"/>
      <c r="E39" s="7"/>
      <c r="F39" s="7"/>
      <c r="G39" s="68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7.100000000000001" hidden="1" customHeight="1" x14ac:dyDescent="0.2">
      <c r="A40" s="83" t="s">
        <v>357</v>
      </c>
      <c r="B40" s="84"/>
      <c r="C40" s="87"/>
      <c r="D40" s="1"/>
      <c r="E40" s="86">
        <f>((SUMIF('3-Basis ruimtestaat'!C:C,E$6,uren_zazofe))*C40)/110*101</f>
        <v>0</v>
      </c>
      <c r="F40" s="68">
        <f>'1-Contractblad dag'!F41</f>
        <v>17.745000000000001</v>
      </c>
      <c r="G40" s="68">
        <f>F40*E40</f>
        <v>0</v>
      </c>
      <c r="H40" s="8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7.100000000000001" hidden="1" customHeight="1" x14ac:dyDescent="0.2">
      <c r="A41" s="80" t="s">
        <v>49</v>
      </c>
      <c r="B41" s="7"/>
      <c r="C41" s="89"/>
      <c r="D41" s="7"/>
      <c r="E41" s="7"/>
      <c r="F41" s="7"/>
      <c r="G41" s="68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7.100000000000001" hidden="1" customHeight="1" x14ac:dyDescent="0.2">
      <c r="A42" s="83" t="s">
        <v>357</v>
      </c>
      <c r="B42" s="84"/>
      <c r="C42" s="87"/>
      <c r="D42" s="1"/>
      <c r="E42" s="86">
        <f>((SUMIF('3-Basis ruimtestaat'!C:C,E$6,uren_zazofe))*C42)/110*101</f>
        <v>0</v>
      </c>
      <c r="F42" s="68">
        <f>'1-Contractblad dag'!F43</f>
        <v>17.745000000000001</v>
      </c>
      <c r="G42" s="68">
        <f>F42*E42</f>
        <v>0</v>
      </c>
      <c r="H42" s="86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7.100000000000001" hidden="1" customHeight="1" x14ac:dyDescent="0.2">
      <c r="A43" s="80" t="s">
        <v>50</v>
      </c>
      <c r="B43" s="7"/>
      <c r="C43" s="89"/>
      <c r="D43" s="7"/>
      <c r="E43" s="7"/>
      <c r="F43" s="7"/>
      <c r="G43" s="68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7.100000000000001" hidden="1" customHeight="1" x14ac:dyDescent="0.2">
      <c r="A44" s="83" t="s">
        <v>357</v>
      </c>
      <c r="B44" s="84"/>
      <c r="C44" s="87">
        <v>1</v>
      </c>
      <c r="D44" s="1"/>
      <c r="E44" s="86">
        <f>((SUMIF('3-Basis ruimtestaat'!C:C,E$6,uren_zazofe))*C44)/110*101</f>
        <v>0</v>
      </c>
      <c r="F44" s="68">
        <f>'1-Contractblad dag'!F45</f>
        <v>20.25</v>
      </c>
      <c r="G44" s="68">
        <f>F44*E44</f>
        <v>0</v>
      </c>
      <c r="H44" s="8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7.100000000000001" hidden="1" customHeight="1" x14ac:dyDescent="0.2">
      <c r="A45" s="80" t="s">
        <v>52</v>
      </c>
      <c r="B45" s="7"/>
      <c r="C45" s="89"/>
      <c r="D45" s="86"/>
      <c r="E45" s="86"/>
      <c r="F45" s="68"/>
      <c r="G45" s="6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7.100000000000001" hidden="1" customHeight="1" x14ac:dyDescent="0.2">
      <c r="A46" s="83" t="s">
        <v>357</v>
      </c>
      <c r="B46" s="84"/>
      <c r="C46" s="87">
        <v>0</v>
      </c>
      <c r="D46" s="1"/>
      <c r="E46" s="86">
        <f>((SUMIF('3-Basis ruimtestaat'!C:C,E$6,uren_zazofe))*C46)/110*101</f>
        <v>0</v>
      </c>
      <c r="F46" s="68">
        <f>'1-Contractblad dag'!F47</f>
        <v>22.305</v>
      </c>
      <c r="G46" s="92">
        <f>F46*E46</f>
        <v>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7.100000000000001" hidden="1" customHeight="1" x14ac:dyDescent="0.2">
      <c r="A47" s="94"/>
      <c r="B47" s="7"/>
      <c r="C47" s="95">
        <f>SUM(C40:C46)</f>
        <v>1</v>
      </c>
      <c r="D47" s="74"/>
      <c r="E47" s="99">
        <f>SUM(E40:E46)</f>
        <v>0</v>
      </c>
      <c r="F47" s="97"/>
      <c r="G47" s="98">
        <f>SUM(G40:G46)</f>
        <v>0</v>
      </c>
      <c r="H47" s="7"/>
      <c r="I47" s="116"/>
      <c r="J47" s="86"/>
      <c r="K47" s="101"/>
      <c r="L47" s="86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7.100000000000001" hidden="1" customHeight="1" x14ac:dyDescent="0.2">
      <c r="A48" s="94"/>
      <c r="B48" s="7"/>
      <c r="C48" s="95"/>
      <c r="D48" s="74"/>
      <c r="E48" s="96"/>
      <c r="F48" s="97"/>
      <c r="G48" s="103"/>
      <c r="H48" s="7"/>
      <c r="I48" s="104"/>
      <c r="J48" s="7"/>
      <c r="K48" s="105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7.100000000000001" hidden="1" customHeight="1" x14ac:dyDescent="0.2">
      <c r="A49" s="72" t="s">
        <v>358</v>
      </c>
      <c r="B49" s="106" t="s">
        <v>38</v>
      </c>
      <c r="C49" s="106"/>
      <c r="D49" s="70"/>
      <c r="E49" s="70" t="s">
        <v>40</v>
      </c>
      <c r="F49" s="70" t="s">
        <v>41</v>
      </c>
      <c r="G49" s="71" t="s">
        <v>42</v>
      </c>
      <c r="H49" s="107"/>
      <c r="I49" s="10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7.100000000000001" hidden="1" customHeight="1" x14ac:dyDescent="0.2">
      <c r="A50" s="80" t="s">
        <v>52</v>
      </c>
      <c r="B50" s="32"/>
      <c r="C50" s="7"/>
      <c r="D50" s="7"/>
      <c r="E50" s="7"/>
      <c r="F50" s="7"/>
      <c r="G50" s="68"/>
      <c r="H50" s="107"/>
      <c r="I50" s="10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7.100000000000001" hidden="1" customHeight="1" x14ac:dyDescent="0.2">
      <c r="A51" s="83" t="s">
        <v>357</v>
      </c>
      <c r="B51" s="84">
        <f>IF(E$47=0,0,E51/E47)</f>
        <v>0</v>
      </c>
      <c r="C51" s="86"/>
      <c r="D51" s="1"/>
      <c r="E51" s="145" t="str">
        <f>IF(E47=0,"",'1-Contractblad dag'!E52*'1-Contractblad locatie'!E47)</f>
        <v/>
      </c>
      <c r="F51" s="68">
        <f>'1-Contractblad dag'!F52</f>
        <v>22.305</v>
      </c>
      <c r="G51" s="10" t="str">
        <f>IF(E47=0,"",F51*E51)</f>
        <v/>
      </c>
      <c r="H51" s="107"/>
      <c r="I51" s="96"/>
      <c r="J51" s="7"/>
      <c r="K51" s="86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7.100000000000001" hidden="1" customHeight="1" x14ac:dyDescent="0.2">
      <c r="A52" s="80" t="s">
        <v>64</v>
      </c>
      <c r="B52" s="109"/>
      <c r="C52" s="109"/>
      <c r="D52" s="86"/>
      <c r="E52" s="86"/>
      <c r="F52" s="68"/>
      <c r="G52" s="68"/>
      <c r="H52" s="107"/>
      <c r="I52" s="10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7.100000000000001" hidden="1" customHeight="1" x14ac:dyDescent="0.2">
      <c r="A53" s="83" t="s">
        <v>357</v>
      </c>
      <c r="B53" s="110">
        <f>IF(E$47=0,0,E53/E47)</f>
        <v>0</v>
      </c>
      <c r="C53" s="86"/>
      <c r="D53" s="1"/>
      <c r="E53" s="145" t="str">
        <f>IF(E47=0,"",'1-Contractblad dag'!E54*'1-Contractblad locatie'!E47)</f>
        <v/>
      </c>
      <c r="F53" s="68">
        <f>'1-Contractblad dag'!F54</f>
        <v>24.285000000000004</v>
      </c>
      <c r="G53" s="92" t="str">
        <f>IF(E47=0,"",F53*E53)</f>
        <v/>
      </c>
      <c r="H53" s="107"/>
      <c r="I53" s="86"/>
      <c r="J53" s="7"/>
      <c r="K53" s="112"/>
      <c r="L53" s="112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7.100000000000001" hidden="1" customHeight="1" x14ac:dyDescent="0.2">
      <c r="A54" s="94"/>
      <c r="B54" s="84">
        <f>B53+B51</f>
        <v>0</v>
      </c>
      <c r="C54" s="99"/>
      <c r="D54" s="113"/>
      <c r="E54" s="96">
        <f>SUM(E51:E53)</f>
        <v>0</v>
      </c>
      <c r="F54" s="97"/>
      <c r="G54" s="103">
        <f>SUM(G51:G53)</f>
        <v>0</v>
      </c>
      <c r="H54" s="107"/>
      <c r="I54" s="116"/>
      <c r="J54" s="7"/>
      <c r="K54" s="115"/>
      <c r="L54" s="112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7.100000000000001" hidden="1" customHeight="1" x14ac:dyDescent="0.2">
      <c r="A55" s="7"/>
      <c r="B55" s="7"/>
      <c r="C55" s="7"/>
      <c r="D55" s="7"/>
      <c r="E55" s="7"/>
      <c r="F55" s="7"/>
      <c r="G55" s="7"/>
      <c r="H55" s="7"/>
      <c r="I55" s="104" t="s">
        <v>73</v>
      </c>
      <c r="J55" s="7"/>
      <c r="K55" s="118"/>
      <c r="L55" s="112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7.100000000000001" hidden="1" customHeight="1" x14ac:dyDescent="0.2">
      <c r="A56" s="69" t="s">
        <v>37</v>
      </c>
      <c r="B56" s="7"/>
      <c r="C56" s="70" t="s">
        <v>38</v>
      </c>
      <c r="D56" s="70"/>
      <c r="E56" s="70" t="s">
        <v>40</v>
      </c>
      <c r="F56" s="70" t="s">
        <v>41</v>
      </c>
      <c r="G56" s="71" t="s">
        <v>42</v>
      </c>
      <c r="H56" s="10"/>
      <c r="I56" s="10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7.100000000000001" hidden="1" customHeight="1" x14ac:dyDescent="0.2">
      <c r="A57" s="72" t="s">
        <v>359</v>
      </c>
      <c r="B57" s="73"/>
      <c r="C57" s="73"/>
      <c r="D57" s="74"/>
      <c r="E57" s="74"/>
      <c r="F57" s="75"/>
      <c r="G57" s="74"/>
      <c r="H57" s="10"/>
      <c r="I57" s="10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7.100000000000001" hidden="1" customHeight="1" x14ac:dyDescent="0.2">
      <c r="A58" s="80" t="s">
        <v>44</v>
      </c>
      <c r="B58" s="7"/>
      <c r="C58" s="7"/>
      <c r="D58" s="7"/>
      <c r="E58" s="7"/>
      <c r="F58" s="7"/>
      <c r="G58" s="6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7.100000000000001" hidden="1" customHeight="1" x14ac:dyDescent="0.2">
      <c r="A59" s="83" t="s">
        <v>360</v>
      </c>
      <c r="B59" s="84"/>
      <c r="C59" s="87"/>
      <c r="D59" s="1"/>
      <c r="E59" s="86">
        <f>((SUMIF('3-Basis ruimtestaat'!C:C,E$6,uren_zazofe))*C59)/110*9</f>
        <v>0</v>
      </c>
      <c r="F59" s="68">
        <f>'1-Contractblad dag'!F60</f>
        <v>29.574999999999999</v>
      </c>
      <c r="G59" s="68">
        <f>F59*E59</f>
        <v>0</v>
      </c>
      <c r="H59" s="8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7.100000000000001" hidden="1" customHeight="1" x14ac:dyDescent="0.2">
      <c r="A60" s="80" t="s">
        <v>49</v>
      </c>
      <c r="B60" s="7"/>
      <c r="C60" s="89"/>
      <c r="D60" s="7"/>
      <c r="E60" s="7"/>
      <c r="F60" s="7"/>
      <c r="G60" s="68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7.100000000000001" hidden="1" customHeight="1" x14ac:dyDescent="0.2">
      <c r="A61" s="83" t="s">
        <v>360</v>
      </c>
      <c r="B61" s="84"/>
      <c r="C61" s="87"/>
      <c r="D61" s="1"/>
      <c r="E61" s="86">
        <f>((SUMIF('3-Basis ruimtestaat'!C:C,E$6,uren_zazofe))*C61)/110*9</f>
        <v>0</v>
      </c>
      <c r="F61" s="68">
        <f>'1-Contractblad dag'!F62</f>
        <v>29.574999999999999</v>
      </c>
      <c r="G61" s="68">
        <f>F61*E61</f>
        <v>0</v>
      </c>
      <c r="H61" s="86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7.100000000000001" hidden="1" customHeight="1" x14ac:dyDescent="0.2">
      <c r="A62" s="80" t="s">
        <v>50</v>
      </c>
      <c r="B62" s="7"/>
      <c r="C62" s="89"/>
      <c r="D62" s="7"/>
      <c r="E62" s="7"/>
      <c r="F62" s="7"/>
      <c r="G62" s="68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7.100000000000001" hidden="1" customHeight="1" x14ac:dyDescent="0.2">
      <c r="A63" s="83" t="s">
        <v>360</v>
      </c>
      <c r="B63" s="84"/>
      <c r="C63" s="87">
        <v>1</v>
      </c>
      <c r="D63" s="1"/>
      <c r="E63" s="86">
        <f>((SUMIF('3-Basis ruimtestaat'!C:C,E$6,uren_zazofe))*C63)/110*9</f>
        <v>0</v>
      </c>
      <c r="F63" s="68">
        <f>'1-Contractblad dag'!F64</f>
        <v>33.75</v>
      </c>
      <c r="G63" s="68">
        <f>F63*E63</f>
        <v>0</v>
      </c>
      <c r="H63" s="86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7.100000000000001" hidden="1" customHeight="1" x14ac:dyDescent="0.2">
      <c r="A64" s="80" t="s">
        <v>52</v>
      </c>
      <c r="B64" s="7"/>
      <c r="C64" s="89"/>
      <c r="D64" s="86"/>
      <c r="E64" s="86"/>
      <c r="F64" s="68"/>
      <c r="G64" s="6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7.100000000000001" hidden="1" customHeight="1" x14ac:dyDescent="0.2">
      <c r="A65" s="83" t="s">
        <v>360</v>
      </c>
      <c r="B65" s="84"/>
      <c r="C65" s="87">
        <v>0</v>
      </c>
      <c r="D65" s="1"/>
      <c r="E65" s="86">
        <f>((SUMIF('3-Basis ruimtestaat'!C:C,E$6,uren_zazofe))*C65)/110*9</f>
        <v>0</v>
      </c>
      <c r="F65" s="68">
        <f>'1-Contractblad dag'!F66</f>
        <v>37.174999999999997</v>
      </c>
      <c r="G65" s="92">
        <f>F65*E65</f>
        <v>0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7.100000000000001" hidden="1" customHeight="1" x14ac:dyDescent="0.2">
      <c r="A66" s="94"/>
      <c r="B66" s="7"/>
      <c r="C66" s="95">
        <f>SUM(C59:C65)</f>
        <v>1</v>
      </c>
      <c r="D66" s="74"/>
      <c r="E66" s="99">
        <f>SUM(E59:E65)</f>
        <v>0</v>
      </c>
      <c r="F66" s="97"/>
      <c r="G66" s="98">
        <f>SUM(G59:G65)</f>
        <v>0</v>
      </c>
      <c r="H66" s="7"/>
      <c r="I66" s="116"/>
      <c r="J66" s="86"/>
      <c r="K66" s="101"/>
      <c r="L66" s="86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7.100000000000001" hidden="1" customHeight="1" x14ac:dyDescent="0.2">
      <c r="A67" s="94"/>
      <c r="B67" s="7"/>
      <c r="C67" s="95"/>
      <c r="D67" s="74"/>
      <c r="E67" s="96"/>
      <c r="F67" s="97"/>
      <c r="G67" s="103"/>
      <c r="H67" s="7"/>
      <c r="I67" s="104"/>
      <c r="J67" s="7"/>
      <c r="K67" s="105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7.100000000000001" hidden="1" customHeight="1" x14ac:dyDescent="0.2">
      <c r="A68" s="72" t="s">
        <v>361</v>
      </c>
      <c r="B68" s="106" t="s">
        <v>38</v>
      </c>
      <c r="C68" s="106"/>
      <c r="D68" s="70"/>
      <c r="E68" s="70" t="s">
        <v>40</v>
      </c>
      <c r="F68" s="70" t="s">
        <v>41</v>
      </c>
      <c r="G68" s="71" t="s">
        <v>42</v>
      </c>
      <c r="H68" s="107"/>
      <c r="I68" s="10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7.100000000000001" hidden="1" customHeight="1" x14ac:dyDescent="0.2">
      <c r="A69" s="80" t="s">
        <v>52</v>
      </c>
      <c r="B69" s="32"/>
      <c r="C69" s="7"/>
      <c r="D69" s="7"/>
      <c r="E69" s="7"/>
      <c r="F69" s="7"/>
      <c r="G69" s="68"/>
      <c r="H69" s="107"/>
      <c r="I69" s="10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7.100000000000001" hidden="1" customHeight="1" x14ac:dyDescent="0.2">
      <c r="A70" s="83" t="s">
        <v>360</v>
      </c>
      <c r="B70" s="84">
        <f>IF(E$47=0,0,E70/E66)</f>
        <v>0</v>
      </c>
      <c r="C70" s="86"/>
      <c r="D70" s="1"/>
      <c r="E70" s="145" t="str">
        <f>IF(E66=0,"",'1-Contractblad dag'!E71*'1-Contractblad locatie'!E66)</f>
        <v/>
      </c>
      <c r="F70" s="68">
        <f>'1-Contractblad dag'!F71</f>
        <v>37.174999999999997</v>
      </c>
      <c r="G70" s="10" t="str">
        <f>IF(E66=0,"",F70*E70)</f>
        <v/>
      </c>
      <c r="H70" s="107"/>
      <c r="I70" s="96"/>
      <c r="J70" s="7"/>
      <c r="K70" s="86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7.100000000000001" hidden="1" customHeight="1" x14ac:dyDescent="0.2">
      <c r="A71" s="80" t="s">
        <v>64</v>
      </c>
      <c r="B71" s="109"/>
      <c r="C71" s="109"/>
      <c r="D71" s="86"/>
      <c r="E71" s="86"/>
      <c r="F71" s="68"/>
      <c r="G71" s="68"/>
      <c r="H71" s="107"/>
      <c r="I71" s="10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7.100000000000001" hidden="1" customHeight="1" x14ac:dyDescent="0.2">
      <c r="A72" s="83" t="s">
        <v>360</v>
      </c>
      <c r="B72" s="110">
        <f>IF(E$47=0,0,E72/E66)</f>
        <v>0</v>
      </c>
      <c r="C72" s="86"/>
      <c r="D72" s="1"/>
      <c r="E72" s="145" t="str">
        <f>IF(E66=0,"",'1-Contractblad dag'!E73*'1-Contractblad locatie'!E66)</f>
        <v/>
      </c>
      <c r="F72" s="68">
        <f>'1-Contractblad dag'!F73</f>
        <v>40.475000000000001</v>
      </c>
      <c r="G72" s="92" t="str">
        <f>IF(E66=0,"",F72*E72)</f>
        <v/>
      </c>
      <c r="H72" s="107"/>
      <c r="I72" s="86"/>
      <c r="J72" s="7"/>
      <c r="K72" s="112"/>
      <c r="L72" s="112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7.100000000000001" hidden="1" customHeight="1" x14ac:dyDescent="0.2">
      <c r="A73" s="94"/>
      <c r="B73" s="84">
        <f>B72+B70</f>
        <v>0</v>
      </c>
      <c r="C73" s="99"/>
      <c r="D73" s="113"/>
      <c r="E73" s="96">
        <f>SUM(E70:E72)</f>
        <v>0</v>
      </c>
      <c r="F73" s="97"/>
      <c r="G73" s="103">
        <f>SUM(G70:G72)</f>
        <v>0</v>
      </c>
      <c r="H73" s="107"/>
      <c r="I73" s="116"/>
      <c r="J73" s="7"/>
      <c r="K73" s="115"/>
      <c r="L73" s="112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7.100000000000001" customHeight="1" x14ac:dyDescent="0.2">
      <c r="A74" s="94"/>
      <c r="B74" s="107"/>
      <c r="C74" s="107"/>
      <c r="D74" s="107"/>
      <c r="E74" s="107"/>
      <c r="F74" s="97"/>
      <c r="G74" s="107"/>
      <c r="H74" s="107"/>
      <c r="I74" s="10" t="s">
        <v>74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7.100000000000001" customHeight="1" x14ac:dyDescent="0.2">
      <c r="A75" s="94" t="s">
        <v>75</v>
      </c>
      <c r="B75" s="107"/>
      <c r="C75" s="107"/>
      <c r="D75" s="107"/>
      <c r="E75" s="107"/>
      <c r="F75" s="97"/>
      <c r="G75" s="68" t="e">
        <f>I75/I28*E28</f>
        <v>#DIV/0!</v>
      </c>
      <c r="H75" s="107"/>
      <c r="I75" s="98">
        <f>'1-Contractblad dag'!G76</f>
        <v>0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7.100000000000001" customHeight="1" x14ac:dyDescent="0.2">
      <c r="A76" s="94"/>
      <c r="B76" s="107"/>
      <c r="C76" s="107"/>
      <c r="D76" s="107"/>
      <c r="E76" s="107"/>
      <c r="F76" s="97"/>
      <c r="G76" s="68"/>
      <c r="H76" s="107"/>
      <c r="I76" s="98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7.100000000000001" customHeight="1" x14ac:dyDescent="0.2">
      <c r="A77" s="94"/>
      <c r="B77" s="107"/>
      <c r="C77" s="107"/>
      <c r="D77" s="107"/>
      <c r="E77" s="107"/>
      <c r="F77" s="97"/>
      <c r="G77" s="68"/>
      <c r="H77" s="107"/>
      <c r="I77" s="98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7.100000000000001" customHeight="1" x14ac:dyDescent="0.2">
      <c r="A78" s="94"/>
      <c r="B78" s="107"/>
      <c r="C78" s="107"/>
      <c r="D78" s="107"/>
      <c r="E78" s="107"/>
      <c r="F78" s="97"/>
      <c r="G78" s="107"/>
      <c r="H78" s="107"/>
      <c r="I78" s="10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7.100000000000001" customHeight="1" x14ac:dyDescent="0.2">
      <c r="A79" s="119" t="s">
        <v>76</v>
      </c>
      <c r="B79" s="7"/>
      <c r="C79" s="7"/>
      <c r="D79" s="7"/>
      <c r="E79" s="7"/>
      <c r="F79" s="7"/>
      <c r="G79" s="98" t="e">
        <f>G28+G35+G75+G54+G47+G66+G73</f>
        <v>#VALUE!</v>
      </c>
      <c r="H79" s="107"/>
      <c r="I79" s="9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7.100000000000001" customHeight="1" x14ac:dyDescent="0.2">
      <c r="A80" s="120" t="s">
        <v>77</v>
      </c>
      <c r="B80" s="7"/>
      <c r="C80" s="7"/>
      <c r="D80" s="7"/>
      <c r="E80" s="7"/>
      <c r="F80" s="121">
        <v>0.21</v>
      </c>
      <c r="G80" s="92" t="e">
        <f>F80*G79</f>
        <v>#VALUE!</v>
      </c>
      <c r="H80" s="107"/>
      <c r="I80" s="10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7.100000000000001" customHeight="1" x14ac:dyDescent="0.2">
      <c r="A81" s="120" t="s">
        <v>78</v>
      </c>
      <c r="B81" s="7"/>
      <c r="C81" s="7"/>
      <c r="D81" s="7"/>
      <c r="E81" s="7"/>
      <c r="F81" s="10" t="s">
        <v>79</v>
      </c>
      <c r="G81" s="68" t="e">
        <f>G80+G79</f>
        <v>#VALUE!</v>
      </c>
      <c r="H81" s="107"/>
      <c r="I81" s="10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7.100000000000001" customHeight="1" x14ac:dyDescent="0.2">
      <c r="A82" s="94"/>
      <c r="B82" s="107"/>
      <c r="C82" s="107"/>
      <c r="D82" s="107"/>
      <c r="E82" s="107"/>
      <c r="F82" s="107"/>
      <c r="G82" s="68"/>
      <c r="H82" s="107"/>
      <c r="I82" s="10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7.100000000000001" customHeight="1" x14ac:dyDescent="0.2">
      <c r="A83" s="122" t="s">
        <v>80</v>
      </c>
      <c r="B83" s="123"/>
      <c r="C83" s="123"/>
      <c r="D83" s="123"/>
      <c r="E83" s="123"/>
      <c r="F83" s="124"/>
      <c r="G83" s="125"/>
      <c r="H83" s="7"/>
      <c r="I83" s="10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7.100000000000001" customHeight="1" x14ac:dyDescent="0.2">
      <c r="A84" s="94"/>
      <c r="B84" s="107"/>
      <c r="C84" s="107"/>
      <c r="D84" s="107"/>
      <c r="E84" s="107"/>
      <c r="F84" s="107"/>
      <c r="G84" s="107"/>
      <c r="H84" s="107"/>
      <c r="I84" s="10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7.100000000000001" customHeight="1" x14ac:dyDescent="0.3">
      <c r="A85" s="126"/>
      <c r="B85" s="127"/>
      <c r="C85" s="74" t="s">
        <v>83</v>
      </c>
      <c r="D85" s="433" t="s">
        <v>301</v>
      </c>
      <c r="E85" s="128" t="s">
        <v>84</v>
      </c>
      <c r="F85" s="74" t="s">
        <v>85</v>
      </c>
      <c r="G85" s="74" t="s">
        <v>42</v>
      </c>
      <c r="H85" s="7"/>
      <c r="I85" s="129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7.100000000000001" customHeight="1" x14ac:dyDescent="0.3">
      <c r="A86" s="130" t="s">
        <v>86</v>
      </c>
      <c r="B86" s="111"/>
      <c r="C86" s="434">
        <f>VLOOKUP(E$6,glas,3,TRUE)</f>
        <v>0</v>
      </c>
      <c r="D86" s="434">
        <f>VLOOKUP(E$6,glas,2,TRUE)</f>
        <v>0</v>
      </c>
      <c r="E86" s="435" t="e">
        <f>F86/D86</f>
        <v>#DIV/0!</v>
      </c>
      <c r="F86" s="68" t="e">
        <f>G86/C86</f>
        <v>#DIV/0!</v>
      </c>
      <c r="G86" s="131">
        <f>VLOOKUP(E$6,glas,5,TRUE)</f>
        <v>0</v>
      </c>
      <c r="H86" s="107"/>
      <c r="I86" s="129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7.100000000000001" customHeight="1" x14ac:dyDescent="0.3">
      <c r="A87" s="130" t="s">
        <v>87</v>
      </c>
      <c r="B87" s="111"/>
      <c r="C87" s="434">
        <f>VLOOKUP(E$6,glas,8,TRUE)</f>
        <v>2</v>
      </c>
      <c r="D87" s="434">
        <f>VLOOKUP(E$6,glas,7,TRUE)</f>
        <v>24.84</v>
      </c>
      <c r="E87" s="435">
        <f t="shared" ref="E87:E89" si="1">F87/D87</f>
        <v>0</v>
      </c>
      <c r="F87" s="68">
        <f t="shared" ref="F87:F89" si="2">G87/C87</f>
        <v>0</v>
      </c>
      <c r="G87" s="131">
        <f>VLOOKUP(E$6,glas,10,TRUE)</f>
        <v>0</v>
      </c>
      <c r="H87" s="107"/>
      <c r="I87" s="129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7.100000000000001" customHeight="1" x14ac:dyDescent="0.3">
      <c r="A88" s="432" t="s">
        <v>302</v>
      </c>
      <c r="B88" s="111"/>
      <c r="C88" s="434">
        <f>VLOOKUP(E$6,glas,13,TRUE)</f>
        <v>0</v>
      </c>
      <c r="D88" s="434">
        <f>VLOOKUP(E$6,glas,12,TRUE)</f>
        <v>0</v>
      </c>
      <c r="E88" s="435" t="e">
        <f t="shared" si="1"/>
        <v>#DIV/0!</v>
      </c>
      <c r="F88" s="68" t="e">
        <f t="shared" si="2"/>
        <v>#DIV/0!</v>
      </c>
      <c r="G88" s="131">
        <f>VLOOKUP(E$6,glas,15,TRUE)</f>
        <v>0</v>
      </c>
      <c r="H88" s="107"/>
      <c r="I88" s="129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7.100000000000001" customHeight="1" x14ac:dyDescent="0.3">
      <c r="A89" s="130" t="s">
        <v>690</v>
      </c>
      <c r="B89" s="111"/>
      <c r="C89" s="434">
        <f>VLOOKUP(E$6,glas,18,TRUE)</f>
        <v>0</v>
      </c>
      <c r="D89" s="434">
        <f>VLOOKUP(E$6,glas,17,TRUE)</f>
        <v>0</v>
      </c>
      <c r="E89" s="435" t="e">
        <f t="shared" si="1"/>
        <v>#DIV/0!</v>
      </c>
      <c r="F89" s="68" t="e">
        <f t="shared" si="2"/>
        <v>#DIV/0!</v>
      </c>
      <c r="G89" s="131">
        <f>VLOOKUP(E$6,glas,20,TRUE)</f>
        <v>0</v>
      </c>
      <c r="H89" s="107"/>
      <c r="I89" s="129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7.100000000000001" customHeight="1" x14ac:dyDescent="0.3">
      <c r="A90" s="130" t="s">
        <v>574</v>
      </c>
      <c r="B90" s="111"/>
      <c r="C90" s="434">
        <f>VLOOKUP(E$6,glas,23,TRUE)</f>
        <v>0</v>
      </c>
      <c r="D90" s="434">
        <f>VLOOKUP(E$6,glas,22,TRUE)</f>
        <v>0</v>
      </c>
      <c r="E90" s="435" t="e">
        <f t="shared" ref="E90" si="3">F90/D90</f>
        <v>#DIV/0!</v>
      </c>
      <c r="F90" s="68" t="e">
        <f t="shared" ref="F90" si="4">G90/C90</f>
        <v>#DIV/0!</v>
      </c>
      <c r="G90" s="131">
        <f>VLOOKUP(E$6,glas,25,TRUE)</f>
        <v>0</v>
      </c>
      <c r="H90" s="107"/>
      <c r="I90" s="129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7.100000000000001" customHeight="1" x14ac:dyDescent="0.3">
      <c r="A91" s="130"/>
      <c r="B91" s="111"/>
      <c r="C91" s="535"/>
      <c r="D91" s="535"/>
      <c r="E91" s="536"/>
      <c r="F91" s="68"/>
      <c r="G91" s="536"/>
      <c r="H91" s="107"/>
      <c r="I91" s="129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7.100000000000001" customHeight="1" x14ac:dyDescent="0.2">
      <c r="A92" s="94" t="s">
        <v>89</v>
      </c>
      <c r="B92" s="134"/>
      <c r="C92" s="135"/>
      <c r="D92" s="135"/>
      <c r="E92" s="136"/>
      <c r="F92" s="136"/>
      <c r="G92" s="136" t="s">
        <v>42</v>
      </c>
      <c r="H92" s="104"/>
      <c r="I92" s="10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7.100000000000001" customHeight="1" x14ac:dyDescent="0.2">
      <c r="A93" s="94"/>
      <c r="B93" s="134"/>
      <c r="C93" s="135"/>
      <c r="D93" s="135"/>
      <c r="E93" s="136"/>
      <c r="F93" s="136"/>
      <c r="G93" s="136"/>
      <c r="H93" s="104"/>
      <c r="I93" s="10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7.100000000000001" customHeight="1" x14ac:dyDescent="0.2">
      <c r="A94" s="120" t="s">
        <v>691</v>
      </c>
      <c r="B94" s="134"/>
      <c r="C94" s="9"/>
      <c r="D94" s="137"/>
      <c r="E94" s="114"/>
      <c r="F94" s="68"/>
      <c r="G94" s="131"/>
      <c r="H94" s="138"/>
      <c r="I94" s="10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7.100000000000001" customHeight="1" x14ac:dyDescent="0.2">
      <c r="A95" s="120"/>
      <c r="B95" s="7"/>
      <c r="C95" s="7"/>
      <c r="D95" s="7"/>
      <c r="E95" s="140"/>
      <c r="F95" s="111"/>
      <c r="G95" s="111"/>
      <c r="H95" s="140"/>
      <c r="I95" s="10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7.100000000000001" customHeight="1" x14ac:dyDescent="0.2">
      <c r="A96" s="119" t="s">
        <v>76</v>
      </c>
      <c r="B96" s="7"/>
      <c r="C96" s="7"/>
      <c r="D96" s="7"/>
      <c r="E96" s="1"/>
      <c r="F96" s="7"/>
      <c r="G96" s="98">
        <f>SUM(G86:G94)</f>
        <v>0</v>
      </c>
      <c r="H96" s="7"/>
      <c r="I96" s="10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7.100000000000001" customHeight="1" x14ac:dyDescent="0.2">
      <c r="A97" s="120" t="s">
        <v>77</v>
      </c>
      <c r="B97" s="7"/>
      <c r="C97" s="7"/>
      <c r="D97" s="7"/>
      <c r="E97" s="7"/>
      <c r="F97" s="121">
        <v>0.21</v>
      </c>
      <c r="G97" s="92">
        <f>F97*G96</f>
        <v>0</v>
      </c>
      <c r="H97" s="7"/>
      <c r="I97" s="10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7.100000000000001" customHeight="1" x14ac:dyDescent="0.2">
      <c r="A98" s="120" t="s">
        <v>78</v>
      </c>
      <c r="B98" s="7"/>
      <c r="C98" s="7"/>
      <c r="D98" s="7"/>
      <c r="E98" s="7"/>
      <c r="F98" s="10" t="s">
        <v>79</v>
      </c>
      <c r="G98" s="68">
        <f>G97+G96</f>
        <v>0</v>
      </c>
      <c r="H98" s="7"/>
      <c r="I98" s="10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7.100000000000001" customHeight="1" x14ac:dyDescent="0.2">
      <c r="A99" s="7"/>
      <c r="B99" s="7"/>
      <c r="C99" s="7"/>
      <c r="D99" s="7"/>
      <c r="E99" s="7"/>
      <c r="F99" s="7"/>
      <c r="G99" s="68"/>
      <c r="H99" s="7"/>
      <c r="I99" s="10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7.100000000000001" customHeight="1" x14ac:dyDescent="0.2">
      <c r="A100" s="120"/>
      <c r="B100" s="10"/>
      <c r="C100" s="7"/>
      <c r="D100" s="7"/>
      <c r="E100" s="7"/>
      <c r="F100" s="10"/>
      <c r="G100" s="10"/>
      <c r="H100" s="7"/>
      <c r="I100" s="10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7.100000000000001" customHeight="1" x14ac:dyDescent="0.2">
      <c r="A101" s="120"/>
      <c r="B101" s="10"/>
      <c r="C101" s="7"/>
      <c r="D101" s="7"/>
      <c r="E101" s="7"/>
      <c r="F101" s="10"/>
      <c r="G101" s="10"/>
      <c r="H101" s="7"/>
      <c r="I101" s="10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7.100000000000001" customHeight="1" x14ac:dyDescent="0.2">
      <c r="A102" s="120"/>
      <c r="B102" s="10"/>
      <c r="C102" s="7"/>
      <c r="D102" s="7"/>
      <c r="E102" s="7"/>
      <c r="F102" s="10"/>
      <c r="G102" s="10"/>
      <c r="H102" s="7"/>
      <c r="I102" s="10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7.100000000000001" customHeight="1" x14ac:dyDescent="0.2">
      <c r="A103" s="120"/>
      <c r="B103" s="10"/>
      <c r="C103" s="7"/>
      <c r="D103" s="7"/>
      <c r="E103" s="7"/>
      <c r="F103" s="10"/>
      <c r="G103" s="10"/>
      <c r="H103" s="7"/>
      <c r="I103" s="10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7.100000000000001" customHeight="1" x14ac:dyDescent="0.2">
      <c r="A104" s="7"/>
      <c r="B104" s="7"/>
      <c r="C104" s="7"/>
      <c r="D104" s="7"/>
      <c r="E104" s="7"/>
      <c r="F104" s="7"/>
      <c r="G104" s="7"/>
      <c r="H104" s="7"/>
      <c r="I104" s="10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7.100000000000001" customHeight="1" x14ac:dyDescent="0.2">
      <c r="A105" s="7"/>
      <c r="B105" s="7"/>
      <c r="C105" s="7"/>
      <c r="D105" s="7"/>
      <c r="E105" s="7"/>
      <c r="F105" s="7"/>
      <c r="G105" s="7"/>
      <c r="H105" s="7"/>
      <c r="I105" s="10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7.100000000000001" customHeight="1" x14ac:dyDescent="0.2">
      <c r="A106" s="7"/>
      <c r="B106" s="7"/>
      <c r="C106" s="7"/>
      <c r="D106" s="7"/>
      <c r="E106" s="7"/>
      <c r="F106" s="7"/>
      <c r="G106" s="7"/>
      <c r="H106" s="7"/>
      <c r="I106" s="10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7.100000000000001" customHeight="1" x14ac:dyDescent="0.2">
      <c r="A107" s="7"/>
      <c r="B107" s="7"/>
      <c r="C107" s="7"/>
      <c r="D107" s="7"/>
      <c r="E107" s="7"/>
      <c r="F107" s="7"/>
      <c r="G107" s="7"/>
      <c r="H107" s="7"/>
      <c r="I107" s="10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7.100000000000001" customHeight="1" x14ac:dyDescent="0.2">
      <c r="A108" s="7"/>
      <c r="B108" s="7"/>
      <c r="C108" s="7"/>
      <c r="D108" s="7"/>
      <c r="E108" s="7"/>
      <c r="F108" s="7"/>
      <c r="G108" s="7"/>
      <c r="H108" s="7"/>
      <c r="I108" s="10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7.100000000000001" customHeight="1" x14ac:dyDescent="0.2">
      <c r="A109" s="7"/>
      <c r="B109" s="7"/>
      <c r="C109" s="7"/>
      <c r="D109" s="7"/>
      <c r="E109" s="7"/>
      <c r="F109" s="7"/>
      <c r="G109" s="7"/>
      <c r="H109" s="7"/>
      <c r="I109" s="10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7.100000000000001" customHeight="1" x14ac:dyDescent="0.2">
      <c r="A110" s="7"/>
      <c r="B110" s="7"/>
      <c r="C110" s="7"/>
      <c r="D110" s="7"/>
      <c r="E110" s="7"/>
      <c r="F110" s="7"/>
      <c r="G110" s="7"/>
      <c r="H110" s="7"/>
      <c r="I110" s="10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7.100000000000001" customHeight="1" x14ac:dyDescent="0.2">
      <c r="A111" s="7"/>
      <c r="B111" s="7"/>
      <c r="C111" s="7"/>
      <c r="D111" s="7"/>
      <c r="E111" s="7"/>
      <c r="F111" s="7"/>
      <c r="G111" s="7"/>
      <c r="H111" s="7"/>
      <c r="I111" s="10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7.100000000000001" customHeight="1" x14ac:dyDescent="0.2">
      <c r="A112" s="7"/>
      <c r="B112" s="7"/>
      <c r="C112" s="7"/>
      <c r="D112" s="7"/>
      <c r="E112" s="7"/>
      <c r="F112" s="7"/>
      <c r="G112" s="7"/>
      <c r="H112" s="7"/>
      <c r="I112" s="10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7.100000000000001" customHeight="1" x14ac:dyDescent="0.2">
      <c r="A113" s="7"/>
      <c r="B113" s="7"/>
      <c r="C113" s="7"/>
      <c r="D113" s="7"/>
      <c r="E113" s="7"/>
      <c r="F113" s="7"/>
      <c r="G113" s="7"/>
      <c r="H113" s="7"/>
      <c r="I113" s="10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7.100000000000001" customHeight="1" x14ac:dyDescent="0.2">
      <c r="A114" s="7"/>
      <c r="B114" s="7"/>
      <c r="C114" s="7"/>
      <c r="D114" s="7"/>
      <c r="E114" s="7"/>
      <c r="F114" s="7"/>
      <c r="G114" s="7"/>
      <c r="H114" s="7"/>
      <c r="I114" s="10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7.100000000000001" customHeight="1" x14ac:dyDescent="0.2">
      <c r="A115" s="7"/>
      <c r="B115" s="7"/>
      <c r="C115" s="7"/>
      <c r="D115" s="7"/>
      <c r="E115" s="7"/>
      <c r="F115" s="7"/>
      <c r="G115" s="7"/>
      <c r="H115" s="7"/>
      <c r="I115" s="10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7.100000000000001" customHeight="1" x14ac:dyDescent="0.2">
      <c r="A116" s="7"/>
      <c r="B116" s="7"/>
      <c r="C116" s="7"/>
      <c r="D116" s="7"/>
      <c r="E116" s="7"/>
      <c r="F116" s="7"/>
      <c r="G116" s="7"/>
      <c r="H116" s="7"/>
      <c r="I116" s="10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7.100000000000001" customHeight="1" x14ac:dyDescent="0.2">
      <c r="A117" s="7"/>
      <c r="B117" s="7"/>
      <c r="C117" s="7"/>
      <c r="D117" s="7"/>
      <c r="E117" s="7"/>
      <c r="F117" s="7"/>
      <c r="G117" s="7"/>
      <c r="H117" s="7"/>
      <c r="I117" s="10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7.100000000000001" customHeight="1" x14ac:dyDescent="0.2">
      <c r="A118" s="7"/>
      <c r="B118" s="7"/>
      <c r="C118" s="7"/>
      <c r="D118" s="7"/>
      <c r="E118" s="7"/>
      <c r="F118" s="7"/>
      <c r="G118" s="7"/>
      <c r="H118" s="7"/>
      <c r="I118" s="10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7.100000000000001" customHeight="1" x14ac:dyDescent="0.2">
      <c r="A119" s="7"/>
      <c r="B119" s="7"/>
      <c r="C119" s="7"/>
      <c r="D119" s="7"/>
      <c r="E119" s="7"/>
      <c r="F119" s="7"/>
      <c r="G119" s="7"/>
      <c r="H119" s="7"/>
      <c r="I119" s="10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7.100000000000001" customHeight="1" x14ac:dyDescent="0.2">
      <c r="A120" s="7"/>
      <c r="B120" s="7"/>
      <c r="C120" s="7"/>
      <c r="D120" s="7"/>
      <c r="E120" s="7"/>
      <c r="F120" s="7"/>
      <c r="G120" s="7"/>
      <c r="H120" s="7"/>
      <c r="I120" s="10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7.100000000000001" customHeight="1" x14ac:dyDescent="0.2">
      <c r="A121" s="7"/>
      <c r="B121" s="7"/>
      <c r="C121" s="7"/>
      <c r="D121" s="7"/>
      <c r="E121" s="7"/>
      <c r="F121" s="7"/>
      <c r="G121" s="7"/>
      <c r="H121" s="7"/>
      <c r="I121" s="10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7.100000000000001" customHeight="1" x14ac:dyDescent="0.2">
      <c r="A122" s="7"/>
      <c r="B122" s="7"/>
      <c r="C122" s="7"/>
      <c r="D122" s="7"/>
      <c r="E122" s="7"/>
      <c r="F122" s="7"/>
      <c r="G122" s="7"/>
      <c r="H122" s="7"/>
      <c r="I122" s="10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7.100000000000001" customHeight="1" x14ac:dyDescent="0.2">
      <c r="A123" s="7"/>
      <c r="B123" s="7"/>
      <c r="C123" s="7"/>
      <c r="D123" s="7"/>
      <c r="E123" s="7"/>
      <c r="F123" s="7"/>
      <c r="G123" s="7"/>
      <c r="H123" s="7"/>
      <c r="I123" s="10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7.100000000000001" customHeight="1" x14ac:dyDescent="0.2">
      <c r="A124" s="7"/>
      <c r="B124" s="7"/>
      <c r="C124" s="7"/>
      <c r="D124" s="7"/>
      <c r="E124" s="7"/>
      <c r="F124" s="7"/>
      <c r="G124" s="7"/>
      <c r="H124" s="7"/>
      <c r="I124" s="10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7.100000000000001" customHeight="1" x14ac:dyDescent="0.2">
      <c r="A125" s="7"/>
      <c r="B125" s="7"/>
      <c r="C125" s="7"/>
      <c r="D125" s="7"/>
      <c r="E125" s="7"/>
      <c r="F125" s="7"/>
      <c r="G125" s="7"/>
      <c r="H125" s="7"/>
      <c r="I125" s="10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7.100000000000001" customHeight="1" x14ac:dyDescent="0.2">
      <c r="A126" s="7"/>
      <c r="B126" s="7"/>
      <c r="C126" s="7"/>
      <c r="D126" s="7"/>
      <c r="E126" s="7"/>
      <c r="F126" s="7"/>
      <c r="G126" s="7"/>
      <c r="H126" s="7"/>
      <c r="I126" s="10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7.100000000000001" customHeight="1" x14ac:dyDescent="0.2">
      <c r="A127" s="7"/>
      <c r="B127" s="7"/>
      <c r="C127" s="7"/>
      <c r="D127" s="7"/>
      <c r="E127" s="7"/>
      <c r="F127" s="7"/>
      <c r="G127" s="7"/>
      <c r="H127" s="7"/>
      <c r="I127" s="10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7.100000000000001" customHeight="1" x14ac:dyDescent="0.2">
      <c r="A128" s="7"/>
      <c r="B128" s="7"/>
      <c r="C128" s="7"/>
      <c r="D128" s="7"/>
      <c r="E128" s="7"/>
      <c r="F128" s="7"/>
      <c r="G128" s="7"/>
      <c r="H128" s="7"/>
      <c r="I128" s="10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7.100000000000001" customHeight="1" x14ac:dyDescent="0.2">
      <c r="A129" s="7"/>
      <c r="B129" s="7"/>
      <c r="C129" s="7"/>
      <c r="D129" s="7"/>
      <c r="E129" s="7"/>
      <c r="F129" s="7"/>
      <c r="G129" s="7"/>
      <c r="H129" s="7"/>
      <c r="I129" s="10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7.100000000000001" customHeight="1" x14ac:dyDescent="0.2">
      <c r="A130" s="7"/>
      <c r="B130" s="7"/>
      <c r="C130" s="7"/>
      <c r="D130" s="7"/>
      <c r="E130" s="7"/>
      <c r="F130" s="7"/>
      <c r="G130" s="7"/>
      <c r="H130" s="7"/>
      <c r="I130" s="10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7.100000000000001" customHeight="1" x14ac:dyDescent="0.2">
      <c r="A131" s="7"/>
      <c r="B131" s="7"/>
      <c r="C131" s="7"/>
      <c r="D131" s="7"/>
      <c r="E131" s="7"/>
      <c r="F131" s="7"/>
      <c r="G131" s="7"/>
      <c r="H131" s="7"/>
      <c r="I131" s="10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7.100000000000001" customHeight="1" x14ac:dyDescent="0.2">
      <c r="A132" s="7"/>
      <c r="B132" s="7"/>
      <c r="C132" s="7"/>
      <c r="D132" s="7"/>
      <c r="E132" s="7"/>
      <c r="F132" s="7"/>
      <c r="G132" s="7"/>
      <c r="H132" s="7"/>
      <c r="I132" s="10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7.100000000000001" customHeight="1" x14ac:dyDescent="0.2">
      <c r="A133" s="7"/>
      <c r="B133" s="7"/>
      <c r="C133" s="7"/>
      <c r="D133" s="7"/>
      <c r="E133" s="7"/>
      <c r="F133" s="7"/>
      <c r="G133" s="7"/>
      <c r="H133" s="7"/>
      <c r="I133" s="10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7.100000000000001" customHeight="1" x14ac:dyDescent="0.2">
      <c r="A134" s="7"/>
      <c r="B134" s="7"/>
      <c r="C134" s="7"/>
      <c r="D134" s="7"/>
      <c r="E134" s="7"/>
      <c r="F134" s="7"/>
      <c r="G134" s="7"/>
      <c r="H134" s="7"/>
      <c r="I134" s="10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7.100000000000001" customHeight="1" x14ac:dyDescent="0.2">
      <c r="A135" s="7"/>
      <c r="B135" s="7"/>
      <c r="C135" s="7"/>
      <c r="D135" s="7"/>
      <c r="E135" s="7"/>
      <c r="F135" s="7"/>
      <c r="G135" s="7"/>
      <c r="H135" s="7"/>
      <c r="I135" s="10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7.100000000000001" customHeight="1" x14ac:dyDescent="0.2">
      <c r="A136" s="7"/>
      <c r="B136" s="7"/>
      <c r="C136" s="7"/>
      <c r="D136" s="7"/>
      <c r="E136" s="7"/>
      <c r="F136" s="7"/>
      <c r="G136" s="7"/>
      <c r="H136" s="7"/>
      <c r="I136" s="10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7.100000000000001" customHeight="1" x14ac:dyDescent="0.2">
      <c r="A137" s="7"/>
      <c r="B137" s="7"/>
      <c r="C137" s="7"/>
      <c r="D137" s="7"/>
      <c r="E137" s="7"/>
      <c r="F137" s="7"/>
      <c r="G137" s="7"/>
      <c r="H137" s="7"/>
      <c r="I137" s="10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7.100000000000001" customHeight="1" x14ac:dyDescent="0.2">
      <c r="A138" s="7"/>
      <c r="B138" s="7"/>
      <c r="C138" s="7"/>
      <c r="D138" s="7"/>
      <c r="E138" s="7"/>
      <c r="F138" s="7"/>
      <c r="G138" s="7"/>
      <c r="H138" s="7"/>
      <c r="I138" s="10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7.100000000000001" customHeight="1" x14ac:dyDescent="0.2">
      <c r="A139" s="7"/>
      <c r="B139" s="7"/>
      <c r="C139" s="7"/>
      <c r="D139" s="7"/>
      <c r="E139" s="7"/>
      <c r="F139" s="7"/>
      <c r="G139" s="7"/>
      <c r="H139" s="7"/>
      <c r="I139" s="10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7.100000000000001" customHeight="1" x14ac:dyDescent="0.2">
      <c r="A140" s="7"/>
      <c r="B140" s="7"/>
      <c r="C140" s="7"/>
      <c r="D140" s="7"/>
      <c r="E140" s="7"/>
      <c r="F140" s="7"/>
      <c r="G140" s="7"/>
      <c r="H140" s="7"/>
      <c r="I140" s="10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7.100000000000001" customHeight="1" x14ac:dyDescent="0.2">
      <c r="A141" s="7"/>
      <c r="B141" s="7"/>
      <c r="C141" s="7"/>
      <c r="D141" s="7"/>
      <c r="E141" s="7"/>
      <c r="F141" s="7"/>
      <c r="G141" s="7"/>
      <c r="H141" s="7"/>
      <c r="I141" s="10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7.100000000000001" customHeight="1" x14ac:dyDescent="0.2">
      <c r="A142" s="7"/>
      <c r="B142" s="7"/>
      <c r="C142" s="7"/>
      <c r="D142" s="7"/>
      <c r="E142" s="7"/>
      <c r="F142" s="7"/>
      <c r="G142" s="7"/>
      <c r="H142" s="7"/>
      <c r="I142" s="10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7.100000000000001" customHeight="1" x14ac:dyDescent="0.2">
      <c r="A143" s="7"/>
      <c r="B143" s="7"/>
      <c r="C143" s="7"/>
      <c r="D143" s="7"/>
      <c r="E143" s="7"/>
      <c r="F143" s="7"/>
      <c r="G143" s="7"/>
      <c r="H143" s="7"/>
      <c r="I143" s="10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7.100000000000001" customHeight="1" x14ac:dyDescent="0.2">
      <c r="A144" s="7"/>
      <c r="B144" s="7"/>
      <c r="C144" s="7"/>
      <c r="D144" s="7"/>
      <c r="E144" s="7"/>
      <c r="F144" s="7"/>
      <c r="G144" s="7"/>
      <c r="H144" s="7"/>
      <c r="I144" s="10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7.100000000000001" customHeight="1" x14ac:dyDescent="0.2">
      <c r="A145" s="7"/>
      <c r="B145" s="7"/>
      <c r="C145" s="7"/>
      <c r="D145" s="7"/>
      <c r="E145" s="7"/>
      <c r="F145" s="7"/>
      <c r="G145" s="7"/>
      <c r="H145" s="7"/>
      <c r="I145" s="10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7.100000000000001" customHeight="1" x14ac:dyDescent="0.2">
      <c r="A146" s="7"/>
      <c r="B146" s="7"/>
      <c r="C146" s="7"/>
      <c r="D146" s="7"/>
      <c r="E146" s="7"/>
      <c r="F146" s="7"/>
      <c r="G146" s="7"/>
      <c r="H146" s="7"/>
      <c r="I146" s="10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7.100000000000001" customHeight="1" x14ac:dyDescent="0.2">
      <c r="A147" s="7"/>
      <c r="B147" s="7"/>
      <c r="C147" s="7"/>
      <c r="D147" s="7"/>
      <c r="E147" s="7"/>
      <c r="F147" s="7"/>
      <c r="G147" s="7"/>
      <c r="H147" s="7"/>
      <c r="I147" s="10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7.100000000000001" customHeight="1" x14ac:dyDescent="0.2">
      <c r="A148" s="7"/>
      <c r="B148" s="7"/>
      <c r="C148" s="7"/>
      <c r="D148" s="7"/>
      <c r="E148" s="7"/>
      <c r="F148" s="7"/>
      <c r="G148" s="7"/>
      <c r="H148" s="7"/>
      <c r="I148" s="10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7.100000000000001" customHeight="1" x14ac:dyDescent="0.2">
      <c r="A149" s="7"/>
      <c r="B149" s="7"/>
      <c r="C149" s="7"/>
      <c r="D149" s="7"/>
      <c r="E149" s="7"/>
      <c r="F149" s="7"/>
      <c r="G149" s="7"/>
      <c r="H149" s="7"/>
      <c r="I149" s="10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7.100000000000001" customHeight="1" x14ac:dyDescent="0.2">
      <c r="A150" s="7"/>
      <c r="B150" s="7"/>
      <c r="C150" s="7"/>
      <c r="D150" s="7"/>
      <c r="E150" s="7"/>
      <c r="F150" s="7"/>
      <c r="G150" s="7"/>
      <c r="H150" s="7"/>
      <c r="I150" s="10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7.100000000000001" customHeight="1" x14ac:dyDescent="0.2">
      <c r="A151" s="7"/>
      <c r="B151" s="7"/>
      <c r="C151" s="7"/>
      <c r="D151" s="7"/>
      <c r="E151" s="7"/>
      <c r="F151" s="7"/>
      <c r="G151" s="7"/>
      <c r="H151" s="7"/>
      <c r="I151" s="10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7.100000000000001" customHeight="1" x14ac:dyDescent="0.2">
      <c r="A152" s="7"/>
      <c r="B152" s="7"/>
      <c r="C152" s="7"/>
      <c r="D152" s="7"/>
      <c r="E152" s="7"/>
      <c r="F152" s="7"/>
      <c r="G152" s="7"/>
      <c r="H152" s="7"/>
      <c r="I152" s="10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7.100000000000001" customHeight="1" x14ac:dyDescent="0.2">
      <c r="A153" s="7"/>
      <c r="B153" s="7"/>
      <c r="C153" s="7"/>
      <c r="D153" s="7"/>
      <c r="E153" s="7"/>
      <c r="F153" s="7"/>
      <c r="G153" s="7"/>
      <c r="H153" s="7"/>
      <c r="I153" s="10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7.100000000000001" customHeight="1" x14ac:dyDescent="0.2">
      <c r="A154" s="7"/>
      <c r="B154" s="7"/>
      <c r="C154" s="7"/>
      <c r="D154" s="7"/>
      <c r="E154" s="7"/>
      <c r="F154" s="7"/>
      <c r="G154" s="7"/>
      <c r="H154" s="7"/>
      <c r="I154" s="10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7.100000000000001" customHeight="1" x14ac:dyDescent="0.2">
      <c r="A155" s="7"/>
      <c r="B155" s="7"/>
      <c r="C155" s="7"/>
      <c r="D155" s="7"/>
      <c r="E155" s="7"/>
      <c r="F155" s="7"/>
      <c r="G155" s="7"/>
      <c r="H155" s="7"/>
      <c r="I155" s="10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7.100000000000001" customHeight="1" x14ac:dyDescent="0.2">
      <c r="A156" s="7"/>
      <c r="B156" s="7"/>
      <c r="C156" s="7"/>
      <c r="D156" s="7"/>
      <c r="E156" s="7"/>
      <c r="F156" s="7"/>
      <c r="G156" s="7"/>
      <c r="H156" s="7"/>
      <c r="I156" s="10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7.100000000000001" customHeight="1" x14ac:dyDescent="0.2">
      <c r="A157" s="7"/>
      <c r="B157" s="7"/>
      <c r="C157" s="7"/>
      <c r="D157" s="7"/>
      <c r="E157" s="7"/>
      <c r="F157" s="7"/>
      <c r="G157" s="7"/>
      <c r="H157" s="7"/>
      <c r="I157" s="10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7.100000000000001" customHeight="1" x14ac:dyDescent="0.2">
      <c r="A158" s="7"/>
      <c r="B158" s="7"/>
      <c r="C158" s="7"/>
      <c r="D158" s="7"/>
      <c r="E158" s="7"/>
      <c r="F158" s="7"/>
      <c r="G158" s="7"/>
      <c r="H158" s="7"/>
      <c r="I158" s="10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7.100000000000001" customHeight="1" x14ac:dyDescent="0.2">
      <c r="A159" s="7"/>
      <c r="B159" s="7"/>
      <c r="C159" s="7"/>
      <c r="D159" s="7"/>
      <c r="E159" s="7"/>
      <c r="F159" s="7"/>
      <c r="G159" s="7"/>
      <c r="H159" s="7"/>
      <c r="I159" s="10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7.100000000000001" customHeight="1" x14ac:dyDescent="0.2">
      <c r="A160" s="7"/>
      <c r="B160" s="7"/>
      <c r="C160" s="7"/>
      <c r="D160" s="7"/>
      <c r="E160" s="7"/>
      <c r="F160" s="7"/>
      <c r="G160" s="7"/>
      <c r="H160" s="7"/>
      <c r="I160" s="10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7.100000000000001" customHeight="1" x14ac:dyDescent="0.2">
      <c r="A161" s="7"/>
      <c r="B161" s="7"/>
      <c r="C161" s="7"/>
      <c r="D161" s="7"/>
      <c r="E161" s="7"/>
      <c r="F161" s="7"/>
      <c r="G161" s="7"/>
      <c r="H161" s="7"/>
      <c r="I161" s="10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7.100000000000001" customHeight="1" x14ac:dyDescent="0.2">
      <c r="A162" s="7"/>
      <c r="B162" s="7"/>
      <c r="C162" s="7"/>
      <c r="D162" s="7"/>
      <c r="E162" s="7"/>
      <c r="F162" s="7"/>
      <c r="G162" s="7"/>
      <c r="H162" s="7"/>
      <c r="I162" s="10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7.100000000000001" customHeight="1" x14ac:dyDescent="0.2">
      <c r="A163" s="7"/>
      <c r="B163" s="7"/>
      <c r="C163" s="7"/>
      <c r="D163" s="7"/>
      <c r="E163" s="7"/>
      <c r="F163" s="7"/>
      <c r="G163" s="7"/>
      <c r="H163" s="7"/>
      <c r="I163" s="10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7.100000000000001" customHeight="1" x14ac:dyDescent="0.2">
      <c r="A164" s="7"/>
      <c r="B164" s="7"/>
      <c r="C164" s="7"/>
      <c r="D164" s="7"/>
      <c r="E164" s="7"/>
      <c r="F164" s="7"/>
      <c r="G164" s="7"/>
      <c r="H164" s="7"/>
      <c r="I164" s="10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7.100000000000001" customHeight="1" x14ac:dyDescent="0.2">
      <c r="A165" s="7"/>
      <c r="B165" s="7"/>
      <c r="C165" s="7"/>
      <c r="D165" s="7"/>
      <c r="E165" s="7"/>
      <c r="F165" s="7"/>
      <c r="G165" s="7"/>
      <c r="H165" s="7"/>
      <c r="I165" s="10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7.100000000000001" customHeight="1" x14ac:dyDescent="0.2">
      <c r="A166" s="7"/>
      <c r="B166" s="7"/>
      <c r="C166" s="7"/>
      <c r="D166" s="7"/>
      <c r="E166" s="7"/>
      <c r="F166" s="7"/>
      <c r="G166" s="7"/>
      <c r="H166" s="7"/>
      <c r="I166" s="10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7.100000000000001" customHeight="1" x14ac:dyDescent="0.2">
      <c r="A167" s="7"/>
      <c r="B167" s="7"/>
      <c r="C167" s="7"/>
      <c r="D167" s="7"/>
      <c r="E167" s="7"/>
      <c r="F167" s="7"/>
      <c r="G167" s="7"/>
      <c r="H167" s="7"/>
      <c r="I167" s="10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7.100000000000001" customHeight="1" x14ac:dyDescent="0.2">
      <c r="A168" s="7"/>
      <c r="B168" s="7"/>
      <c r="C168" s="7"/>
      <c r="D168" s="7"/>
      <c r="E168" s="7"/>
      <c r="F168" s="7"/>
      <c r="G168" s="7"/>
      <c r="H168" s="7"/>
      <c r="I168" s="10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7.100000000000001" customHeight="1" x14ac:dyDescent="0.2">
      <c r="A169" s="7"/>
      <c r="B169" s="7"/>
      <c r="C169" s="7"/>
      <c r="D169" s="7"/>
      <c r="E169" s="7"/>
      <c r="F169" s="7"/>
      <c r="G169" s="7"/>
      <c r="H169" s="7"/>
      <c r="I169" s="10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7.100000000000001" customHeight="1" x14ac:dyDescent="0.2">
      <c r="A170" s="7"/>
      <c r="B170" s="7"/>
      <c r="C170" s="7"/>
      <c r="D170" s="7"/>
      <c r="E170" s="7"/>
      <c r="F170" s="7"/>
      <c r="G170" s="7"/>
      <c r="H170" s="7"/>
      <c r="I170" s="10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7.100000000000001" customHeight="1" x14ac:dyDescent="0.2">
      <c r="A171" s="7"/>
      <c r="B171" s="7"/>
      <c r="C171" s="7"/>
      <c r="D171" s="7"/>
      <c r="E171" s="7"/>
      <c r="F171" s="7"/>
      <c r="G171" s="7"/>
      <c r="H171" s="7"/>
      <c r="I171" s="10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7.100000000000001" customHeight="1" x14ac:dyDescent="0.2">
      <c r="A172" s="7"/>
      <c r="B172" s="7"/>
      <c r="C172" s="7"/>
      <c r="D172" s="7"/>
      <c r="E172" s="7"/>
      <c r="F172" s="7"/>
      <c r="G172" s="7"/>
      <c r="H172" s="7"/>
      <c r="I172" s="10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7.100000000000001" customHeight="1" x14ac:dyDescent="0.2">
      <c r="A173" s="7"/>
      <c r="B173" s="7"/>
      <c r="C173" s="7"/>
      <c r="D173" s="7"/>
      <c r="E173" s="7"/>
      <c r="F173" s="7"/>
      <c r="G173" s="7"/>
      <c r="H173" s="7"/>
      <c r="I173" s="10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7.100000000000001" customHeight="1" x14ac:dyDescent="0.2">
      <c r="A174" s="7"/>
      <c r="B174" s="7"/>
      <c r="C174" s="7"/>
      <c r="D174" s="7"/>
      <c r="E174" s="7"/>
      <c r="F174" s="7"/>
      <c r="G174" s="7"/>
      <c r="H174" s="7"/>
      <c r="I174" s="10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7.100000000000001" customHeight="1" x14ac:dyDescent="0.2">
      <c r="A175" s="7"/>
      <c r="B175" s="7"/>
      <c r="C175" s="7"/>
      <c r="D175" s="7"/>
      <c r="E175" s="7"/>
      <c r="F175" s="7"/>
      <c r="G175" s="7"/>
      <c r="H175" s="7"/>
      <c r="I175" s="10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7.100000000000001" customHeight="1" x14ac:dyDescent="0.2">
      <c r="A176" s="7"/>
      <c r="B176" s="7"/>
      <c r="C176" s="7"/>
      <c r="D176" s="7"/>
      <c r="E176" s="7"/>
      <c r="F176" s="7"/>
      <c r="G176" s="7"/>
      <c r="H176" s="7"/>
      <c r="I176" s="10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7.100000000000001" customHeight="1" x14ac:dyDescent="0.2">
      <c r="A177" s="7"/>
      <c r="B177" s="7"/>
      <c r="C177" s="7"/>
      <c r="D177" s="7"/>
      <c r="E177" s="7"/>
      <c r="F177" s="7"/>
      <c r="G177" s="7"/>
      <c r="H177" s="7"/>
      <c r="I177" s="10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7.100000000000001" customHeight="1" x14ac:dyDescent="0.2">
      <c r="A178" s="7"/>
      <c r="B178" s="7"/>
      <c r="C178" s="7"/>
      <c r="D178" s="7"/>
      <c r="E178" s="7"/>
      <c r="F178" s="7"/>
      <c r="G178" s="7"/>
      <c r="H178" s="7"/>
      <c r="I178" s="10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7.100000000000001" customHeight="1" x14ac:dyDescent="0.2">
      <c r="A179" s="7"/>
      <c r="B179" s="7"/>
      <c r="C179" s="7"/>
      <c r="D179" s="7"/>
      <c r="E179" s="7"/>
      <c r="F179" s="7"/>
      <c r="G179" s="7"/>
      <c r="H179" s="7"/>
      <c r="I179" s="10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7.100000000000001" customHeight="1" x14ac:dyDescent="0.2">
      <c r="A180" s="7"/>
      <c r="B180" s="7"/>
      <c r="C180" s="7"/>
      <c r="D180" s="7"/>
      <c r="E180" s="7"/>
      <c r="F180" s="7"/>
      <c r="G180" s="7"/>
      <c r="H180" s="7"/>
      <c r="I180" s="10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7.100000000000001" customHeight="1" x14ac:dyDescent="0.2">
      <c r="A181" s="7"/>
      <c r="B181" s="7"/>
      <c r="C181" s="7"/>
      <c r="D181" s="7"/>
      <c r="E181" s="7"/>
      <c r="F181" s="7"/>
      <c r="G181" s="7"/>
      <c r="H181" s="7"/>
      <c r="I181" s="10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7.100000000000001" customHeight="1" x14ac:dyDescent="0.2">
      <c r="A182" s="7"/>
      <c r="B182" s="7"/>
      <c r="C182" s="7"/>
      <c r="D182" s="7"/>
      <c r="E182" s="7"/>
      <c r="F182" s="7"/>
      <c r="G182" s="7"/>
      <c r="H182" s="7"/>
      <c r="I182" s="10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7.100000000000001" customHeight="1" x14ac:dyDescent="0.2">
      <c r="A183" s="7"/>
      <c r="B183" s="7"/>
      <c r="C183" s="7"/>
      <c r="D183" s="7"/>
      <c r="E183" s="7"/>
      <c r="F183" s="7"/>
      <c r="G183" s="7"/>
      <c r="H183" s="7"/>
      <c r="I183" s="10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7.100000000000001" customHeight="1" x14ac:dyDescent="0.2">
      <c r="A184" s="7"/>
      <c r="B184" s="7"/>
      <c r="C184" s="7"/>
      <c r="D184" s="7"/>
      <c r="E184" s="7"/>
      <c r="F184" s="7"/>
      <c r="G184" s="7"/>
      <c r="H184" s="7"/>
      <c r="I184" s="10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7.100000000000001" customHeight="1" x14ac:dyDescent="0.2">
      <c r="A185" s="7"/>
      <c r="B185" s="7"/>
      <c r="C185" s="7"/>
      <c r="D185" s="7"/>
      <c r="E185" s="7"/>
      <c r="F185" s="7"/>
      <c r="G185" s="7"/>
      <c r="H185" s="7"/>
      <c r="I185" s="10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7.100000000000001" customHeight="1" x14ac:dyDescent="0.2">
      <c r="A186" s="7"/>
      <c r="B186" s="7"/>
      <c r="C186" s="7"/>
      <c r="D186" s="7"/>
      <c r="E186" s="7"/>
      <c r="F186" s="7"/>
      <c r="G186" s="7"/>
      <c r="H186" s="7"/>
      <c r="I186" s="10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7.100000000000001" customHeight="1" x14ac:dyDescent="0.2">
      <c r="A187" s="7"/>
      <c r="B187" s="7"/>
      <c r="C187" s="7"/>
      <c r="D187" s="7"/>
      <c r="E187" s="7"/>
      <c r="F187" s="7"/>
      <c r="G187" s="7"/>
      <c r="H187" s="7"/>
      <c r="I187" s="10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7.100000000000001" customHeight="1" x14ac:dyDescent="0.2">
      <c r="A188" s="7"/>
      <c r="B188" s="7"/>
      <c r="C188" s="7"/>
      <c r="D188" s="7"/>
      <c r="E188" s="7"/>
      <c r="F188" s="7"/>
      <c r="G188" s="7"/>
      <c r="H188" s="7"/>
      <c r="I188" s="10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7.100000000000001" customHeight="1" x14ac:dyDescent="0.2">
      <c r="A189" s="7"/>
      <c r="B189" s="7"/>
      <c r="C189" s="7"/>
      <c r="D189" s="7"/>
      <c r="E189" s="7"/>
      <c r="F189" s="7"/>
      <c r="G189" s="7"/>
      <c r="H189" s="7"/>
      <c r="I189" s="10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7.100000000000001" customHeight="1" x14ac:dyDescent="0.2">
      <c r="A190" s="7"/>
      <c r="B190" s="7"/>
      <c r="C190" s="7"/>
      <c r="D190" s="7"/>
      <c r="E190" s="7"/>
      <c r="F190" s="7"/>
      <c r="G190" s="7"/>
      <c r="H190" s="7"/>
      <c r="I190" s="10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7.100000000000001" customHeight="1" x14ac:dyDescent="0.2">
      <c r="A191" s="7"/>
      <c r="B191" s="7"/>
      <c r="C191" s="7"/>
      <c r="D191" s="7"/>
      <c r="E191" s="7"/>
      <c r="F191" s="7"/>
      <c r="G191" s="7"/>
      <c r="H191" s="7"/>
      <c r="I191" s="10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7.100000000000001" customHeight="1" x14ac:dyDescent="0.2">
      <c r="A192" s="7"/>
      <c r="B192" s="7"/>
      <c r="C192" s="7"/>
      <c r="D192" s="7"/>
      <c r="E192" s="7"/>
      <c r="F192" s="7"/>
      <c r="G192" s="7"/>
      <c r="H192" s="7"/>
      <c r="I192" s="10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7.100000000000001" customHeight="1" x14ac:dyDescent="0.2">
      <c r="A193" s="7"/>
      <c r="B193" s="7"/>
      <c r="C193" s="7"/>
      <c r="D193" s="7"/>
      <c r="E193" s="7"/>
      <c r="F193" s="7"/>
      <c r="G193" s="7"/>
      <c r="H193" s="7"/>
      <c r="I193" s="10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7.100000000000001" customHeight="1" x14ac:dyDescent="0.2">
      <c r="A194" s="7"/>
      <c r="B194" s="7"/>
      <c r="C194" s="7"/>
      <c r="D194" s="7"/>
      <c r="E194" s="7"/>
      <c r="F194" s="7"/>
      <c r="G194" s="7"/>
      <c r="H194" s="7"/>
      <c r="I194" s="10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7.100000000000001" customHeight="1" x14ac:dyDescent="0.2">
      <c r="A195" s="7"/>
      <c r="B195" s="7"/>
      <c r="C195" s="7"/>
      <c r="D195" s="7"/>
      <c r="E195" s="7"/>
      <c r="F195" s="7"/>
      <c r="G195" s="7"/>
      <c r="H195" s="7"/>
      <c r="I195" s="10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7.100000000000001" customHeight="1" x14ac:dyDescent="0.2">
      <c r="A196" s="7"/>
      <c r="B196" s="7"/>
      <c r="C196" s="7"/>
      <c r="D196" s="7"/>
      <c r="E196" s="7"/>
      <c r="F196" s="7"/>
      <c r="G196" s="7"/>
      <c r="H196" s="7"/>
      <c r="I196" s="10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7.100000000000001" customHeight="1" x14ac:dyDescent="0.2">
      <c r="A197" s="7"/>
      <c r="B197" s="7"/>
      <c r="C197" s="7"/>
      <c r="D197" s="7"/>
      <c r="E197" s="7"/>
      <c r="F197" s="7"/>
      <c r="G197" s="7"/>
      <c r="H197" s="7"/>
      <c r="I197" s="10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7.100000000000001" customHeight="1" x14ac:dyDescent="0.2">
      <c r="A198" s="7"/>
      <c r="B198" s="7"/>
      <c r="C198" s="7"/>
      <c r="D198" s="7"/>
      <c r="E198" s="7"/>
      <c r="F198" s="7"/>
      <c r="G198" s="7"/>
      <c r="H198" s="7"/>
      <c r="I198" s="10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7.100000000000001" customHeight="1" x14ac:dyDescent="0.2">
      <c r="A199" s="7"/>
      <c r="B199" s="7"/>
      <c r="C199" s="7"/>
      <c r="D199" s="7"/>
      <c r="E199" s="7"/>
      <c r="F199" s="7"/>
      <c r="G199" s="7"/>
      <c r="H199" s="7"/>
      <c r="I199" s="10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7.100000000000001" customHeight="1" x14ac:dyDescent="0.2">
      <c r="A200" s="7"/>
      <c r="B200" s="7"/>
      <c r="C200" s="7"/>
      <c r="D200" s="7"/>
      <c r="E200" s="7"/>
      <c r="F200" s="7"/>
      <c r="G200" s="7"/>
      <c r="H200" s="7"/>
      <c r="I200" s="10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7.100000000000001" customHeight="1" x14ac:dyDescent="0.2">
      <c r="A201" s="7"/>
      <c r="B201" s="7"/>
      <c r="C201" s="7"/>
      <c r="D201" s="7"/>
      <c r="E201" s="7"/>
      <c r="F201" s="7"/>
      <c r="G201" s="7"/>
      <c r="H201" s="7"/>
      <c r="I201" s="10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7.100000000000001" customHeight="1" x14ac:dyDescent="0.2">
      <c r="A202" s="7"/>
      <c r="B202" s="7"/>
      <c r="C202" s="7"/>
      <c r="D202" s="7"/>
      <c r="E202" s="7"/>
      <c r="F202" s="7"/>
      <c r="G202" s="7"/>
      <c r="H202" s="7"/>
      <c r="I202" s="10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7.100000000000001" customHeight="1" x14ac:dyDescent="0.2">
      <c r="A203" s="7"/>
      <c r="B203" s="7"/>
      <c r="C203" s="7"/>
      <c r="D203" s="7"/>
      <c r="E203" s="7"/>
      <c r="F203" s="7"/>
      <c r="G203" s="7"/>
      <c r="H203" s="7"/>
      <c r="I203" s="10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7.100000000000001" customHeight="1" x14ac:dyDescent="0.2">
      <c r="A204" s="7"/>
      <c r="B204" s="7"/>
      <c r="C204" s="7"/>
      <c r="D204" s="7"/>
      <c r="E204" s="7"/>
      <c r="F204" s="7"/>
      <c r="G204" s="7"/>
      <c r="H204" s="7"/>
      <c r="I204" s="10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7.100000000000001" customHeight="1" x14ac:dyDescent="0.2">
      <c r="A205" s="7"/>
      <c r="B205" s="7"/>
      <c r="C205" s="7"/>
      <c r="D205" s="7"/>
      <c r="E205" s="7"/>
      <c r="F205" s="7"/>
      <c r="G205" s="7"/>
      <c r="H205" s="7"/>
      <c r="I205" s="10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7.100000000000001" customHeight="1" x14ac:dyDescent="0.2">
      <c r="A206" s="7"/>
      <c r="B206" s="7"/>
      <c r="C206" s="7"/>
      <c r="D206" s="7"/>
      <c r="E206" s="7"/>
      <c r="F206" s="7"/>
      <c r="G206" s="7"/>
      <c r="H206" s="7"/>
      <c r="I206" s="10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7.100000000000001" customHeight="1" x14ac:dyDescent="0.2">
      <c r="A207" s="7"/>
      <c r="B207" s="7"/>
      <c r="C207" s="7"/>
      <c r="D207" s="7"/>
      <c r="E207" s="7"/>
      <c r="F207" s="7"/>
      <c r="G207" s="7"/>
      <c r="H207" s="7"/>
      <c r="I207" s="10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7.100000000000001" customHeight="1" x14ac:dyDescent="0.2">
      <c r="A208" s="7"/>
      <c r="B208" s="7"/>
      <c r="C208" s="7"/>
      <c r="D208" s="7"/>
      <c r="E208" s="7"/>
      <c r="F208" s="7"/>
      <c r="G208" s="7"/>
      <c r="H208" s="7"/>
      <c r="I208" s="10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7.100000000000001" customHeight="1" x14ac:dyDescent="0.2">
      <c r="A209" s="7"/>
      <c r="B209" s="7"/>
      <c r="C209" s="7"/>
      <c r="D209" s="7"/>
      <c r="E209" s="7"/>
      <c r="F209" s="7"/>
      <c r="G209" s="7"/>
      <c r="H209" s="7"/>
      <c r="I209" s="10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7.100000000000001" customHeight="1" x14ac:dyDescent="0.2">
      <c r="A210" s="7"/>
      <c r="B210" s="7"/>
      <c r="C210" s="7"/>
      <c r="D210" s="7"/>
      <c r="E210" s="7"/>
      <c r="F210" s="7"/>
      <c r="G210" s="7"/>
      <c r="H210" s="7"/>
      <c r="I210" s="10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7.100000000000001" customHeight="1" x14ac:dyDescent="0.2">
      <c r="A211" s="7"/>
      <c r="B211" s="7"/>
      <c r="C211" s="7"/>
      <c r="D211" s="7"/>
      <c r="E211" s="7"/>
      <c r="F211" s="7"/>
      <c r="G211" s="7"/>
      <c r="H211" s="7"/>
      <c r="I211" s="10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7.100000000000001" customHeight="1" x14ac:dyDescent="0.2">
      <c r="A212" s="7"/>
      <c r="B212" s="7"/>
      <c r="C212" s="7"/>
      <c r="D212" s="7"/>
      <c r="E212" s="7"/>
      <c r="F212" s="7"/>
      <c r="G212" s="7"/>
      <c r="H212" s="7"/>
      <c r="I212" s="10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7.100000000000001" customHeight="1" x14ac:dyDescent="0.2">
      <c r="A213" s="7"/>
      <c r="B213" s="7"/>
      <c r="C213" s="7"/>
      <c r="D213" s="7"/>
      <c r="E213" s="7"/>
      <c r="F213" s="7"/>
      <c r="G213" s="7"/>
      <c r="H213" s="7"/>
      <c r="I213" s="10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7.100000000000001" customHeight="1" x14ac:dyDescent="0.2">
      <c r="A214" s="7"/>
      <c r="B214" s="7"/>
      <c r="C214" s="7"/>
      <c r="D214" s="7"/>
      <c r="E214" s="7"/>
      <c r="F214" s="7"/>
      <c r="G214" s="7"/>
      <c r="H214" s="7"/>
      <c r="I214" s="10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7.100000000000001" customHeight="1" x14ac:dyDescent="0.2">
      <c r="A215" s="7"/>
      <c r="B215" s="7"/>
      <c r="C215" s="7"/>
      <c r="D215" s="7"/>
      <c r="E215" s="7"/>
      <c r="F215" s="7"/>
      <c r="G215" s="7"/>
      <c r="H215" s="7"/>
      <c r="I215" s="10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7.100000000000001" customHeight="1" x14ac:dyDescent="0.2">
      <c r="A216" s="7"/>
      <c r="B216" s="7"/>
      <c r="C216" s="7"/>
      <c r="D216" s="7"/>
      <c r="E216" s="7"/>
      <c r="F216" s="7"/>
      <c r="G216" s="7"/>
      <c r="H216" s="7"/>
      <c r="I216" s="10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7.100000000000001" customHeight="1" x14ac:dyDescent="0.2">
      <c r="A217" s="7"/>
      <c r="B217" s="7"/>
      <c r="C217" s="7"/>
      <c r="D217" s="7"/>
      <c r="E217" s="7"/>
      <c r="F217" s="7"/>
      <c r="G217" s="7"/>
      <c r="H217" s="7"/>
      <c r="I217" s="10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7.100000000000001" customHeight="1" x14ac:dyDescent="0.2">
      <c r="A218" s="7"/>
      <c r="B218" s="7"/>
      <c r="C218" s="7"/>
      <c r="D218" s="7"/>
      <c r="E218" s="7"/>
      <c r="F218" s="7"/>
      <c r="G218" s="7"/>
      <c r="H218" s="7"/>
      <c r="I218" s="10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7.100000000000001" customHeight="1" x14ac:dyDescent="0.2">
      <c r="A219" s="7"/>
      <c r="B219" s="7"/>
      <c r="C219" s="7"/>
      <c r="D219" s="7"/>
      <c r="E219" s="7"/>
      <c r="F219" s="7"/>
      <c r="G219" s="7"/>
      <c r="H219" s="7"/>
      <c r="I219" s="10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7.100000000000001" customHeight="1" x14ac:dyDescent="0.2">
      <c r="A220" s="7"/>
      <c r="B220" s="7"/>
      <c r="C220" s="7"/>
      <c r="D220" s="7"/>
      <c r="E220" s="7"/>
      <c r="F220" s="7"/>
      <c r="G220" s="7"/>
      <c r="H220" s="7"/>
      <c r="I220" s="10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7.100000000000001" customHeight="1" x14ac:dyDescent="0.2">
      <c r="A221" s="7"/>
      <c r="B221" s="7"/>
      <c r="C221" s="7"/>
      <c r="D221" s="7"/>
      <c r="E221" s="7"/>
      <c r="F221" s="7"/>
      <c r="G221" s="7"/>
      <c r="H221" s="7"/>
      <c r="I221" s="10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7.100000000000001" customHeight="1" x14ac:dyDescent="0.2">
      <c r="A222" s="7"/>
      <c r="B222" s="7"/>
      <c r="C222" s="7"/>
      <c r="D222" s="7"/>
      <c r="E222" s="7"/>
      <c r="F222" s="7"/>
      <c r="G222" s="7"/>
      <c r="H222" s="7"/>
      <c r="I222" s="10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7.100000000000001" customHeight="1" x14ac:dyDescent="0.2">
      <c r="A223" s="7"/>
      <c r="B223" s="7"/>
      <c r="C223" s="7"/>
      <c r="D223" s="7"/>
      <c r="E223" s="7"/>
      <c r="F223" s="7"/>
      <c r="G223" s="7"/>
      <c r="H223" s="7"/>
      <c r="I223" s="10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7.100000000000001" customHeight="1" x14ac:dyDescent="0.2">
      <c r="A224" s="7"/>
      <c r="B224" s="7"/>
      <c r="C224" s="7"/>
      <c r="D224" s="7"/>
      <c r="E224" s="7"/>
      <c r="F224" s="7"/>
      <c r="G224" s="7"/>
      <c r="H224" s="7"/>
      <c r="I224" s="10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7.100000000000001" customHeight="1" x14ac:dyDescent="0.2">
      <c r="A225" s="7"/>
      <c r="B225" s="7"/>
      <c r="C225" s="7"/>
      <c r="D225" s="7"/>
      <c r="E225" s="7"/>
      <c r="F225" s="7"/>
      <c r="G225" s="7"/>
      <c r="H225" s="7"/>
      <c r="I225" s="10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7.100000000000001" customHeight="1" x14ac:dyDescent="0.2">
      <c r="A226" s="7"/>
      <c r="B226" s="7"/>
      <c r="C226" s="7"/>
      <c r="D226" s="7"/>
      <c r="E226" s="7"/>
      <c r="F226" s="7"/>
      <c r="G226" s="7"/>
      <c r="H226" s="7"/>
      <c r="I226" s="10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7.100000000000001" customHeight="1" x14ac:dyDescent="0.2">
      <c r="A227" s="7"/>
      <c r="B227" s="7"/>
      <c r="C227" s="7"/>
      <c r="D227" s="7"/>
      <c r="E227" s="7"/>
      <c r="F227" s="7"/>
      <c r="G227" s="7"/>
      <c r="H227" s="7"/>
      <c r="I227" s="10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7.100000000000001" customHeight="1" x14ac:dyDescent="0.2">
      <c r="A228" s="7"/>
      <c r="B228" s="7"/>
      <c r="C228" s="7"/>
      <c r="D228" s="7"/>
      <c r="E228" s="7"/>
      <c r="F228" s="7"/>
      <c r="G228" s="7"/>
      <c r="H228" s="7"/>
      <c r="I228" s="10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7.100000000000001" customHeight="1" x14ac:dyDescent="0.2">
      <c r="A229" s="7"/>
      <c r="B229" s="7"/>
      <c r="C229" s="7"/>
      <c r="D229" s="7"/>
      <c r="E229" s="7"/>
      <c r="F229" s="7"/>
      <c r="G229" s="7"/>
      <c r="H229" s="7"/>
      <c r="I229" s="10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7.100000000000001" customHeight="1" x14ac:dyDescent="0.2">
      <c r="A230" s="7"/>
      <c r="B230" s="7"/>
      <c r="C230" s="7"/>
      <c r="D230" s="7"/>
      <c r="E230" s="7"/>
      <c r="F230" s="7"/>
      <c r="G230" s="7"/>
      <c r="H230" s="7"/>
      <c r="I230" s="10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7.100000000000001" customHeight="1" x14ac:dyDescent="0.2">
      <c r="A231" s="7"/>
      <c r="B231" s="7"/>
      <c r="C231" s="7"/>
      <c r="D231" s="7"/>
      <c r="E231" s="7"/>
      <c r="F231" s="7"/>
      <c r="G231" s="7"/>
      <c r="H231" s="7"/>
      <c r="I231" s="10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7.100000000000001" customHeight="1" x14ac:dyDescent="0.2">
      <c r="A232" s="7"/>
      <c r="B232" s="7"/>
      <c r="C232" s="7"/>
      <c r="D232" s="7"/>
      <c r="E232" s="7"/>
      <c r="F232" s="7"/>
      <c r="G232" s="7"/>
      <c r="H232" s="7"/>
      <c r="I232" s="10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7.100000000000001" customHeight="1" x14ac:dyDescent="0.2">
      <c r="A233" s="7"/>
      <c r="B233" s="7"/>
      <c r="C233" s="7"/>
      <c r="D233" s="7"/>
      <c r="E233" s="7"/>
      <c r="F233" s="7"/>
      <c r="G233" s="7"/>
      <c r="H233" s="7"/>
      <c r="I233" s="10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7.100000000000001" customHeight="1" x14ac:dyDescent="0.2">
      <c r="A234" s="7"/>
      <c r="B234" s="7"/>
      <c r="C234" s="7"/>
      <c r="D234" s="7"/>
      <c r="E234" s="7"/>
      <c r="F234" s="7"/>
      <c r="G234" s="7"/>
      <c r="H234" s="7"/>
      <c r="I234" s="10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7.100000000000001" customHeight="1" x14ac:dyDescent="0.2">
      <c r="A235" s="7"/>
      <c r="B235" s="7"/>
      <c r="C235" s="7"/>
      <c r="D235" s="7"/>
      <c r="E235" s="7"/>
      <c r="F235" s="7"/>
      <c r="G235" s="7"/>
      <c r="H235" s="7"/>
      <c r="I235" s="10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7.100000000000001" customHeight="1" x14ac:dyDescent="0.2">
      <c r="A236" s="7"/>
      <c r="B236" s="7"/>
      <c r="C236" s="7"/>
      <c r="D236" s="7"/>
      <c r="E236" s="7"/>
      <c r="F236" s="7"/>
      <c r="G236" s="7"/>
      <c r="H236" s="7"/>
      <c r="I236" s="10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7.100000000000001" customHeight="1" x14ac:dyDescent="0.2">
      <c r="A237" s="7"/>
      <c r="B237" s="7"/>
      <c r="C237" s="7"/>
      <c r="D237" s="7"/>
      <c r="E237" s="7"/>
      <c r="F237" s="7"/>
      <c r="G237" s="7"/>
      <c r="H237" s="7"/>
      <c r="I237" s="10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7.100000000000001" customHeight="1" x14ac:dyDescent="0.2">
      <c r="A238" s="7"/>
      <c r="B238" s="7"/>
      <c r="C238" s="7"/>
      <c r="D238" s="7"/>
      <c r="E238" s="7"/>
      <c r="F238" s="7"/>
      <c r="G238" s="7"/>
      <c r="H238" s="7"/>
      <c r="I238" s="10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7.100000000000001" customHeight="1" x14ac:dyDescent="0.2">
      <c r="A239" s="7"/>
      <c r="B239" s="7"/>
      <c r="C239" s="7"/>
      <c r="D239" s="7"/>
      <c r="E239" s="7"/>
      <c r="F239" s="7"/>
      <c r="G239" s="7"/>
      <c r="H239" s="7"/>
      <c r="I239" s="10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7.100000000000001" customHeight="1" x14ac:dyDescent="0.2">
      <c r="A240" s="7"/>
      <c r="B240" s="7"/>
      <c r="C240" s="7"/>
      <c r="D240" s="7"/>
      <c r="E240" s="7"/>
      <c r="F240" s="7"/>
      <c r="G240" s="7"/>
      <c r="H240" s="7"/>
      <c r="I240" s="10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7.100000000000001" customHeight="1" x14ac:dyDescent="0.2">
      <c r="A241" s="7"/>
      <c r="B241" s="7"/>
      <c r="C241" s="7"/>
      <c r="D241" s="7"/>
      <c r="E241" s="7"/>
      <c r="F241" s="7"/>
      <c r="G241" s="7"/>
      <c r="H241" s="7"/>
      <c r="I241" s="10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7.100000000000001" customHeight="1" x14ac:dyDescent="0.2">
      <c r="A242" s="7"/>
      <c r="B242" s="7"/>
      <c r="C242" s="7"/>
      <c r="D242" s="7"/>
      <c r="E242" s="7"/>
      <c r="F242" s="7"/>
      <c r="G242" s="7"/>
      <c r="H242" s="7"/>
      <c r="I242" s="10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7.100000000000001" customHeight="1" x14ac:dyDescent="0.2">
      <c r="A243" s="7"/>
      <c r="B243" s="7"/>
      <c r="C243" s="7"/>
      <c r="D243" s="7"/>
      <c r="E243" s="7"/>
      <c r="F243" s="7"/>
      <c r="G243" s="7"/>
      <c r="H243" s="7"/>
      <c r="I243" s="10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7.100000000000001" customHeight="1" x14ac:dyDescent="0.2">
      <c r="A244" s="7"/>
      <c r="B244" s="7"/>
      <c r="C244" s="7"/>
      <c r="D244" s="7"/>
      <c r="E244" s="7"/>
      <c r="F244" s="7"/>
      <c r="G244" s="7"/>
      <c r="H244" s="7"/>
      <c r="I244" s="10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7.100000000000001" customHeight="1" x14ac:dyDescent="0.2">
      <c r="A245" s="7"/>
      <c r="B245" s="7"/>
      <c r="C245" s="7"/>
      <c r="D245" s="7"/>
      <c r="E245" s="7"/>
      <c r="F245" s="7"/>
      <c r="G245" s="7"/>
      <c r="H245" s="7"/>
      <c r="I245" s="10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7.100000000000001" customHeight="1" x14ac:dyDescent="0.2">
      <c r="A246" s="7"/>
      <c r="B246" s="7"/>
      <c r="C246" s="7"/>
      <c r="D246" s="7"/>
      <c r="E246" s="7"/>
      <c r="F246" s="7"/>
      <c r="G246" s="7"/>
      <c r="H246" s="7"/>
      <c r="I246" s="10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7.100000000000001" customHeight="1" x14ac:dyDescent="0.2">
      <c r="A247" s="7"/>
      <c r="B247" s="7"/>
      <c r="C247" s="7"/>
      <c r="D247" s="7"/>
      <c r="E247" s="7"/>
      <c r="F247" s="7"/>
      <c r="G247" s="7"/>
      <c r="H247" s="7"/>
      <c r="I247" s="10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7.100000000000001" customHeight="1" x14ac:dyDescent="0.2">
      <c r="A248" s="7"/>
      <c r="B248" s="7"/>
      <c r="C248" s="7"/>
      <c r="D248" s="7"/>
      <c r="E248" s="7"/>
      <c r="F248" s="7"/>
      <c r="G248" s="7"/>
      <c r="H248" s="7"/>
      <c r="I248" s="10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7.100000000000001" customHeight="1" x14ac:dyDescent="0.2">
      <c r="A249" s="7"/>
      <c r="B249" s="7"/>
      <c r="C249" s="7"/>
      <c r="D249" s="7"/>
      <c r="E249" s="7"/>
      <c r="F249" s="7"/>
      <c r="G249" s="7"/>
      <c r="H249" s="7"/>
      <c r="I249" s="10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7.100000000000001" customHeight="1" x14ac:dyDescent="0.2">
      <c r="A250" s="7"/>
      <c r="B250" s="7"/>
      <c r="C250" s="7"/>
      <c r="D250" s="7"/>
      <c r="E250" s="7"/>
      <c r="F250" s="7"/>
      <c r="G250" s="7"/>
      <c r="H250" s="7"/>
      <c r="I250" s="10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7.100000000000001" customHeight="1" x14ac:dyDescent="0.2">
      <c r="A251" s="7"/>
      <c r="B251" s="7"/>
      <c r="C251" s="7"/>
      <c r="D251" s="7"/>
      <c r="E251" s="7"/>
      <c r="F251" s="7"/>
      <c r="G251" s="7"/>
      <c r="H251" s="7"/>
      <c r="I251" s="10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7.100000000000001" customHeight="1" x14ac:dyDescent="0.2">
      <c r="A252" s="7"/>
      <c r="B252" s="7"/>
      <c r="C252" s="7"/>
      <c r="D252" s="7"/>
      <c r="E252" s="7"/>
      <c r="F252" s="7"/>
      <c r="G252" s="7"/>
      <c r="H252" s="7"/>
      <c r="I252" s="10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7.100000000000001" customHeight="1" x14ac:dyDescent="0.2">
      <c r="A253" s="7"/>
      <c r="B253" s="7"/>
      <c r="C253" s="7"/>
      <c r="D253" s="7"/>
      <c r="E253" s="7"/>
      <c r="F253" s="7"/>
      <c r="G253" s="7"/>
      <c r="H253" s="7"/>
      <c r="I253" s="10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7.100000000000001" customHeight="1" x14ac:dyDescent="0.2">
      <c r="A254" s="7"/>
      <c r="B254" s="7"/>
      <c r="C254" s="7"/>
      <c r="D254" s="7"/>
      <c r="E254" s="7"/>
      <c r="F254" s="7"/>
      <c r="G254" s="7"/>
      <c r="H254" s="7"/>
      <c r="I254" s="10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7.100000000000001" customHeight="1" x14ac:dyDescent="0.2">
      <c r="A255" s="7"/>
      <c r="B255" s="7"/>
      <c r="C255" s="7"/>
      <c r="D255" s="7"/>
      <c r="E255" s="7"/>
      <c r="F255" s="7"/>
      <c r="G255" s="7"/>
      <c r="H255" s="7"/>
      <c r="I255" s="10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7.100000000000001" customHeight="1" x14ac:dyDescent="0.2">
      <c r="A256" s="7"/>
      <c r="B256" s="7"/>
      <c r="C256" s="7"/>
      <c r="D256" s="7"/>
      <c r="E256" s="7"/>
      <c r="F256" s="7"/>
      <c r="G256" s="7"/>
      <c r="H256" s="7"/>
      <c r="I256" s="10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7.100000000000001" customHeight="1" x14ac:dyDescent="0.2">
      <c r="A257" s="7"/>
      <c r="B257" s="7"/>
      <c r="C257" s="7"/>
      <c r="D257" s="7"/>
      <c r="E257" s="7"/>
      <c r="F257" s="7"/>
      <c r="G257" s="7"/>
      <c r="H257" s="7"/>
      <c r="I257" s="10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7.100000000000001" customHeight="1" x14ac:dyDescent="0.2">
      <c r="A258" s="7"/>
      <c r="B258" s="7"/>
      <c r="C258" s="7"/>
      <c r="D258" s="7"/>
      <c r="E258" s="7"/>
      <c r="F258" s="7"/>
      <c r="G258" s="7"/>
      <c r="H258" s="7"/>
      <c r="I258" s="10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7.100000000000001" customHeight="1" x14ac:dyDescent="0.2">
      <c r="A259" s="7"/>
      <c r="B259" s="7"/>
      <c r="C259" s="7"/>
      <c r="D259" s="7"/>
      <c r="E259" s="7"/>
      <c r="F259" s="7"/>
      <c r="G259" s="7"/>
      <c r="H259" s="7"/>
      <c r="I259" s="10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7.100000000000001" customHeight="1" x14ac:dyDescent="0.2">
      <c r="A260" s="7"/>
      <c r="B260" s="7"/>
      <c r="C260" s="7"/>
      <c r="D260" s="7"/>
      <c r="E260" s="7"/>
      <c r="F260" s="7"/>
      <c r="G260" s="7"/>
      <c r="H260" s="7"/>
      <c r="I260" s="10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7.100000000000001" customHeight="1" x14ac:dyDescent="0.2">
      <c r="A261" s="7"/>
      <c r="B261" s="7"/>
      <c r="C261" s="7"/>
      <c r="D261" s="7"/>
      <c r="E261" s="7"/>
      <c r="F261" s="7"/>
      <c r="G261" s="7"/>
      <c r="H261" s="7"/>
      <c r="I261" s="10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7.100000000000001" customHeight="1" x14ac:dyDescent="0.2">
      <c r="A262" s="7"/>
      <c r="B262" s="7"/>
      <c r="C262" s="7"/>
      <c r="D262" s="7"/>
      <c r="E262" s="7"/>
      <c r="F262" s="7"/>
      <c r="G262" s="7"/>
      <c r="H262" s="7"/>
      <c r="I262" s="10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7.100000000000001" customHeight="1" x14ac:dyDescent="0.2">
      <c r="A263" s="7"/>
      <c r="B263" s="7"/>
      <c r="C263" s="7"/>
      <c r="D263" s="7"/>
      <c r="E263" s="7"/>
      <c r="F263" s="7"/>
      <c r="G263" s="7"/>
      <c r="H263" s="7"/>
      <c r="I263" s="10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7.100000000000001" customHeight="1" x14ac:dyDescent="0.2">
      <c r="A264" s="7"/>
      <c r="B264" s="7"/>
      <c r="C264" s="7"/>
      <c r="D264" s="7"/>
      <c r="E264" s="7"/>
      <c r="F264" s="7"/>
      <c r="G264" s="7"/>
      <c r="H264" s="7"/>
      <c r="I264" s="10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7.100000000000001" customHeight="1" x14ac:dyDescent="0.2">
      <c r="A265" s="7"/>
      <c r="B265" s="7"/>
      <c r="C265" s="7"/>
      <c r="D265" s="7"/>
      <c r="E265" s="7"/>
      <c r="F265" s="7"/>
      <c r="G265" s="7"/>
      <c r="H265" s="7"/>
      <c r="I265" s="10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7.100000000000001" customHeight="1" x14ac:dyDescent="0.2">
      <c r="A266" s="7"/>
      <c r="B266" s="7"/>
      <c r="C266" s="7"/>
      <c r="D266" s="7"/>
      <c r="E266" s="7"/>
      <c r="F266" s="7"/>
      <c r="G266" s="7"/>
      <c r="H266" s="7"/>
      <c r="I266" s="10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7.100000000000001" customHeight="1" x14ac:dyDescent="0.2">
      <c r="A267" s="7"/>
      <c r="B267" s="7"/>
      <c r="C267" s="7"/>
      <c r="D267" s="7"/>
      <c r="E267" s="7"/>
      <c r="F267" s="7"/>
      <c r="G267" s="7"/>
      <c r="H267" s="7"/>
      <c r="I267" s="10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7.100000000000001" customHeight="1" x14ac:dyDescent="0.2">
      <c r="A268" s="7"/>
      <c r="B268" s="7"/>
      <c r="C268" s="7"/>
      <c r="D268" s="7"/>
      <c r="E268" s="7"/>
      <c r="F268" s="7"/>
      <c r="G268" s="7"/>
      <c r="H268" s="7"/>
      <c r="I268" s="10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7.100000000000001" customHeight="1" x14ac:dyDescent="0.2">
      <c r="A269" s="7"/>
      <c r="B269" s="7"/>
      <c r="C269" s="7"/>
      <c r="D269" s="7"/>
      <c r="E269" s="7"/>
      <c r="F269" s="7"/>
      <c r="G269" s="7"/>
      <c r="H269" s="7"/>
      <c r="I269" s="10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7.100000000000001" customHeight="1" x14ac:dyDescent="0.2">
      <c r="A270" s="7"/>
      <c r="B270" s="7"/>
      <c r="C270" s="7"/>
      <c r="D270" s="7"/>
      <c r="E270" s="7"/>
      <c r="F270" s="7"/>
      <c r="G270" s="7"/>
      <c r="H270" s="7"/>
      <c r="I270" s="10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7.100000000000001" customHeight="1" x14ac:dyDescent="0.2">
      <c r="A271" s="7"/>
      <c r="B271" s="7"/>
      <c r="C271" s="7"/>
      <c r="D271" s="7"/>
      <c r="E271" s="7"/>
      <c r="F271" s="7"/>
      <c r="G271" s="7"/>
      <c r="H271" s="7"/>
      <c r="I271" s="10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7.100000000000001" customHeight="1" x14ac:dyDescent="0.2">
      <c r="A272" s="7"/>
      <c r="B272" s="7"/>
      <c r="C272" s="7"/>
      <c r="D272" s="7"/>
      <c r="E272" s="7"/>
      <c r="F272" s="7"/>
      <c r="G272" s="7"/>
      <c r="H272" s="7"/>
      <c r="I272" s="10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7.100000000000001" customHeight="1" x14ac:dyDescent="0.2">
      <c r="A273" s="7"/>
      <c r="B273" s="7"/>
      <c r="C273" s="7"/>
      <c r="D273" s="7"/>
      <c r="E273" s="7"/>
      <c r="F273" s="7"/>
      <c r="G273" s="7"/>
      <c r="H273" s="7"/>
      <c r="I273" s="10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7.100000000000001" customHeight="1" x14ac:dyDescent="0.2">
      <c r="A274" s="7"/>
      <c r="B274" s="7"/>
      <c r="C274" s="7"/>
      <c r="D274" s="7"/>
      <c r="E274" s="7"/>
      <c r="F274" s="7"/>
      <c r="G274" s="7"/>
      <c r="H274" s="7"/>
      <c r="I274" s="10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7.100000000000001" customHeight="1" x14ac:dyDescent="0.2">
      <c r="A275" s="7"/>
      <c r="B275" s="7"/>
      <c r="C275" s="7"/>
      <c r="D275" s="7"/>
      <c r="E275" s="7"/>
      <c r="F275" s="7"/>
      <c r="G275" s="7"/>
      <c r="H275" s="7"/>
      <c r="I275" s="10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7.100000000000001" customHeight="1" x14ac:dyDescent="0.2">
      <c r="A276" s="7"/>
      <c r="B276" s="7"/>
      <c r="C276" s="7"/>
      <c r="D276" s="7"/>
      <c r="E276" s="7"/>
      <c r="F276" s="7"/>
      <c r="G276" s="7"/>
      <c r="H276" s="7"/>
      <c r="I276" s="10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7.100000000000001" customHeight="1" x14ac:dyDescent="0.2">
      <c r="A277" s="7"/>
      <c r="B277" s="7"/>
      <c r="C277" s="7"/>
      <c r="D277" s="7"/>
      <c r="E277" s="7"/>
      <c r="F277" s="7"/>
      <c r="G277" s="7"/>
      <c r="H277" s="7"/>
      <c r="I277" s="10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7.100000000000001" customHeight="1" x14ac:dyDescent="0.2">
      <c r="A278" s="7"/>
      <c r="B278" s="7"/>
      <c r="C278" s="7"/>
      <c r="D278" s="7"/>
      <c r="E278" s="7"/>
      <c r="F278" s="7"/>
      <c r="G278" s="7"/>
      <c r="H278" s="7"/>
      <c r="I278" s="10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7.100000000000001" customHeight="1" x14ac:dyDescent="0.2">
      <c r="A279" s="7"/>
      <c r="B279" s="7"/>
      <c r="C279" s="7"/>
      <c r="D279" s="7"/>
      <c r="E279" s="7"/>
      <c r="F279" s="7"/>
      <c r="G279" s="7"/>
      <c r="H279" s="7"/>
      <c r="I279" s="10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7.100000000000001" customHeight="1" x14ac:dyDescent="0.2">
      <c r="A280" s="7"/>
      <c r="B280" s="7"/>
      <c r="C280" s="7"/>
      <c r="D280" s="7"/>
      <c r="E280" s="7"/>
      <c r="F280" s="7"/>
      <c r="G280" s="7"/>
      <c r="H280" s="7"/>
      <c r="I280" s="10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7.100000000000001" customHeight="1" x14ac:dyDescent="0.2">
      <c r="A281" s="7"/>
      <c r="B281" s="7"/>
      <c r="C281" s="7"/>
      <c r="D281" s="7"/>
      <c r="E281" s="7"/>
      <c r="F281" s="7"/>
      <c r="G281" s="7"/>
      <c r="H281" s="7"/>
      <c r="I281" s="10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7.100000000000001" customHeight="1" x14ac:dyDescent="0.2">
      <c r="A282" s="7"/>
      <c r="B282" s="7"/>
      <c r="C282" s="7"/>
      <c r="D282" s="7"/>
      <c r="E282" s="7"/>
      <c r="F282" s="7"/>
      <c r="G282" s="7"/>
      <c r="H282" s="7"/>
      <c r="I282" s="10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7.100000000000001" customHeight="1" x14ac:dyDescent="0.2">
      <c r="A283" s="7"/>
      <c r="B283" s="7"/>
      <c r="C283" s="7"/>
      <c r="D283" s="7"/>
      <c r="E283" s="7"/>
      <c r="F283" s="7"/>
      <c r="G283" s="7"/>
      <c r="H283" s="7"/>
      <c r="I283" s="10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7.100000000000001" customHeight="1" x14ac:dyDescent="0.2">
      <c r="A284" s="7"/>
      <c r="B284" s="7"/>
      <c r="C284" s="7"/>
      <c r="D284" s="7"/>
      <c r="E284" s="7"/>
      <c r="F284" s="7"/>
      <c r="G284" s="7"/>
      <c r="H284" s="7"/>
      <c r="I284" s="10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7.100000000000001" customHeight="1" x14ac:dyDescent="0.2">
      <c r="A285" s="7"/>
      <c r="B285" s="7"/>
      <c r="C285" s="7"/>
      <c r="D285" s="7"/>
      <c r="E285" s="7"/>
      <c r="F285" s="7"/>
      <c r="G285" s="7"/>
      <c r="H285" s="7"/>
      <c r="I285" s="10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7.100000000000001" customHeight="1" x14ac:dyDescent="0.2">
      <c r="A286" s="7"/>
      <c r="B286" s="7"/>
      <c r="C286" s="7"/>
      <c r="D286" s="7"/>
      <c r="E286" s="7"/>
      <c r="F286" s="7"/>
      <c r="G286" s="7"/>
      <c r="H286" s="7"/>
      <c r="I286" s="10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7.100000000000001" customHeight="1" x14ac:dyDescent="0.2">
      <c r="A287" s="7"/>
      <c r="B287" s="7"/>
      <c r="C287" s="7"/>
      <c r="D287" s="7"/>
      <c r="E287" s="7"/>
      <c r="F287" s="7"/>
      <c r="G287" s="7"/>
      <c r="H287" s="7"/>
      <c r="I287" s="10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7.100000000000001" customHeight="1" x14ac:dyDescent="0.2">
      <c r="A288" s="7"/>
      <c r="B288" s="7"/>
      <c r="C288" s="7"/>
      <c r="D288" s="7"/>
      <c r="E288" s="7"/>
      <c r="F288" s="7"/>
      <c r="G288" s="7"/>
      <c r="H288" s="7"/>
      <c r="I288" s="10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7.100000000000001" customHeight="1" x14ac:dyDescent="0.2">
      <c r="A289" s="7"/>
      <c r="B289" s="7"/>
      <c r="C289" s="7"/>
      <c r="D289" s="7"/>
      <c r="E289" s="7"/>
      <c r="F289" s="7"/>
      <c r="G289" s="7"/>
      <c r="H289" s="7"/>
      <c r="I289" s="10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7.100000000000001" customHeight="1" x14ac:dyDescent="0.2">
      <c r="A290" s="7"/>
      <c r="B290" s="7"/>
      <c r="C290" s="7"/>
      <c r="D290" s="7"/>
      <c r="E290" s="7"/>
      <c r="F290" s="7"/>
      <c r="G290" s="7"/>
      <c r="H290" s="7"/>
      <c r="I290" s="10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7.100000000000001" customHeight="1" x14ac:dyDescent="0.2">
      <c r="A291" s="7"/>
      <c r="B291" s="7"/>
      <c r="C291" s="7"/>
      <c r="D291" s="7"/>
      <c r="E291" s="7"/>
      <c r="F291" s="7"/>
      <c r="G291" s="7"/>
      <c r="H291" s="7"/>
      <c r="I291" s="10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7.100000000000001" customHeight="1" x14ac:dyDescent="0.2">
      <c r="A292" s="7"/>
      <c r="B292" s="7"/>
      <c r="C292" s="7"/>
      <c r="D292" s="7"/>
      <c r="E292" s="7"/>
      <c r="F292" s="7"/>
      <c r="G292" s="7"/>
      <c r="H292" s="7"/>
      <c r="I292" s="10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7.100000000000001" customHeight="1" x14ac:dyDescent="0.2">
      <c r="A293" s="7"/>
      <c r="B293" s="7"/>
      <c r="C293" s="7"/>
      <c r="D293" s="7"/>
      <c r="E293" s="7"/>
      <c r="F293" s="7"/>
      <c r="G293" s="7"/>
      <c r="H293" s="7"/>
      <c r="I293" s="10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7.100000000000001" customHeight="1" x14ac:dyDescent="0.2">
      <c r="A294" s="7"/>
      <c r="B294" s="7"/>
      <c r="C294" s="7"/>
      <c r="D294" s="7"/>
      <c r="E294" s="7"/>
      <c r="F294" s="7"/>
      <c r="G294" s="7"/>
      <c r="H294" s="7"/>
      <c r="I294" s="10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7.100000000000001" customHeight="1" x14ac:dyDescent="0.2">
      <c r="A295" s="7"/>
      <c r="B295" s="7"/>
      <c r="C295" s="7"/>
      <c r="D295" s="7"/>
      <c r="E295" s="7"/>
      <c r="F295" s="7"/>
      <c r="G295" s="7"/>
      <c r="H295" s="7"/>
      <c r="I295" s="10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7.100000000000001" customHeight="1" x14ac:dyDescent="0.2">
      <c r="A296" s="7"/>
      <c r="B296" s="7"/>
      <c r="C296" s="7"/>
      <c r="D296" s="7"/>
      <c r="E296" s="7"/>
      <c r="F296" s="7"/>
      <c r="G296" s="7"/>
      <c r="H296" s="7"/>
      <c r="I296" s="10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7.100000000000001" customHeight="1" x14ac:dyDescent="0.2">
      <c r="A297" s="7"/>
      <c r="B297" s="7"/>
      <c r="C297" s="7"/>
      <c r="D297" s="7"/>
      <c r="E297" s="7"/>
      <c r="F297" s="7"/>
      <c r="G297" s="7"/>
      <c r="H297" s="7"/>
      <c r="I297" s="10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7.100000000000001" customHeight="1" x14ac:dyDescent="0.2">
      <c r="A298" s="7"/>
      <c r="B298" s="7"/>
      <c r="C298" s="7"/>
      <c r="D298" s="7"/>
      <c r="E298" s="7"/>
      <c r="F298" s="7"/>
      <c r="G298" s="7"/>
      <c r="H298" s="7"/>
      <c r="I298" s="10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7.100000000000001" customHeight="1" x14ac:dyDescent="0.2">
      <c r="A299" s="7"/>
      <c r="B299" s="7"/>
      <c r="C299" s="7"/>
      <c r="D299" s="7"/>
      <c r="E299" s="7"/>
      <c r="F299" s="7"/>
      <c r="G299" s="7"/>
      <c r="H299" s="7"/>
      <c r="I299" s="10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7.100000000000001" customHeight="1" x14ac:dyDescent="0.2">
      <c r="A300" s="7"/>
      <c r="B300" s="7"/>
      <c r="C300" s="7"/>
      <c r="D300" s="7"/>
      <c r="E300" s="7"/>
      <c r="F300" s="7"/>
      <c r="G300" s="7"/>
      <c r="H300" s="7"/>
      <c r="I300" s="10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7.100000000000001" customHeight="1" x14ac:dyDescent="0.2">
      <c r="A301" s="7"/>
      <c r="B301" s="7"/>
      <c r="C301" s="7"/>
      <c r="D301" s="7"/>
      <c r="E301" s="7"/>
      <c r="F301" s="7"/>
      <c r="G301" s="7"/>
      <c r="H301" s="7"/>
      <c r="I301" s="10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7.100000000000001" customHeight="1" x14ac:dyDescent="0.2">
      <c r="A302" s="7"/>
      <c r="B302" s="7"/>
      <c r="C302" s="7"/>
      <c r="D302" s="7"/>
      <c r="E302" s="7"/>
      <c r="F302" s="7"/>
      <c r="G302" s="7"/>
      <c r="H302" s="7"/>
      <c r="I302" s="10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7.100000000000001" customHeight="1" x14ac:dyDescent="0.2">
      <c r="A303" s="7"/>
      <c r="B303" s="7"/>
      <c r="C303" s="7"/>
      <c r="D303" s="7"/>
      <c r="E303" s="7"/>
      <c r="F303" s="7"/>
      <c r="G303" s="7"/>
      <c r="H303" s="7"/>
      <c r="I303" s="10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7.100000000000001" customHeight="1" x14ac:dyDescent="0.2">
      <c r="A304" s="7"/>
      <c r="B304" s="7"/>
      <c r="C304" s="7"/>
      <c r="D304" s="7"/>
      <c r="E304" s="7"/>
      <c r="F304" s="7"/>
      <c r="G304" s="7"/>
      <c r="H304" s="7"/>
      <c r="I304" s="10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7.100000000000001" customHeight="1" x14ac:dyDescent="0.2">
      <c r="A305" s="7"/>
      <c r="B305" s="7"/>
      <c r="C305" s="7"/>
      <c r="D305" s="7"/>
      <c r="E305" s="7"/>
      <c r="F305" s="7"/>
      <c r="G305" s="7"/>
      <c r="H305" s="7"/>
      <c r="I305" s="10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7.100000000000001" customHeight="1" x14ac:dyDescent="0.2">
      <c r="A306" s="7"/>
      <c r="B306" s="7"/>
      <c r="C306" s="7"/>
      <c r="D306" s="7"/>
      <c r="E306" s="7"/>
      <c r="F306" s="7"/>
      <c r="G306" s="7"/>
      <c r="H306" s="7"/>
      <c r="I306" s="10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7.100000000000001" customHeight="1" x14ac:dyDescent="0.2">
      <c r="A307" s="7"/>
      <c r="B307" s="7"/>
      <c r="C307" s="7"/>
      <c r="D307" s="7"/>
      <c r="E307" s="7"/>
      <c r="F307" s="7"/>
      <c r="G307" s="7"/>
      <c r="H307" s="7"/>
      <c r="I307" s="10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7.100000000000001" customHeight="1" x14ac:dyDescent="0.2">
      <c r="A308" s="7"/>
      <c r="B308" s="7"/>
      <c r="C308" s="7"/>
      <c r="D308" s="7"/>
      <c r="E308" s="7"/>
      <c r="F308" s="7"/>
      <c r="G308" s="7"/>
      <c r="H308" s="7"/>
      <c r="I308" s="10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7.100000000000001" customHeight="1" x14ac:dyDescent="0.2">
      <c r="A309" s="7"/>
      <c r="B309" s="7"/>
      <c r="C309" s="7"/>
      <c r="D309" s="7"/>
      <c r="E309" s="7"/>
      <c r="F309" s="7"/>
      <c r="G309" s="7"/>
      <c r="H309" s="7"/>
      <c r="I309" s="10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7.100000000000001" customHeight="1" x14ac:dyDescent="0.2">
      <c r="A310" s="7"/>
      <c r="B310" s="7"/>
      <c r="C310" s="7"/>
      <c r="D310" s="7"/>
      <c r="E310" s="7"/>
      <c r="F310" s="7"/>
      <c r="G310" s="7"/>
      <c r="H310" s="7"/>
      <c r="I310" s="10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7.100000000000001" customHeight="1" x14ac:dyDescent="0.2">
      <c r="A311" s="7"/>
      <c r="B311" s="7"/>
      <c r="C311" s="7"/>
      <c r="D311" s="7"/>
      <c r="E311" s="7"/>
      <c r="F311" s="7"/>
      <c r="G311" s="7"/>
      <c r="H311" s="7"/>
      <c r="I311" s="10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7.100000000000001" customHeight="1" x14ac:dyDescent="0.2">
      <c r="A312" s="7"/>
      <c r="B312" s="7"/>
      <c r="C312" s="7"/>
      <c r="D312" s="7"/>
      <c r="E312" s="7"/>
      <c r="F312" s="7"/>
      <c r="G312" s="7"/>
      <c r="H312" s="7"/>
      <c r="I312" s="10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7.100000000000001" customHeight="1" x14ac:dyDescent="0.2">
      <c r="A313" s="7"/>
      <c r="B313" s="7"/>
      <c r="C313" s="7"/>
      <c r="D313" s="7"/>
      <c r="E313" s="7"/>
      <c r="F313" s="7"/>
      <c r="G313" s="7"/>
      <c r="H313" s="7"/>
      <c r="I313" s="10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7.100000000000001" customHeight="1" x14ac:dyDescent="0.2">
      <c r="A314" s="7"/>
      <c r="B314" s="7"/>
      <c r="C314" s="7"/>
      <c r="D314" s="7"/>
      <c r="E314" s="7"/>
      <c r="F314" s="7"/>
      <c r="G314" s="7"/>
      <c r="H314" s="7"/>
      <c r="I314" s="10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7.100000000000001" customHeight="1" x14ac:dyDescent="0.2">
      <c r="A315" s="7"/>
      <c r="B315" s="7"/>
      <c r="C315" s="7"/>
      <c r="D315" s="7"/>
      <c r="E315" s="7"/>
      <c r="F315" s="7"/>
      <c r="G315" s="7"/>
      <c r="H315" s="7"/>
      <c r="I315" s="10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7.100000000000001" customHeight="1" x14ac:dyDescent="0.2">
      <c r="A316" s="7"/>
      <c r="B316" s="7"/>
      <c r="C316" s="7"/>
      <c r="D316" s="7"/>
      <c r="E316" s="7"/>
      <c r="F316" s="7"/>
      <c r="G316" s="7"/>
      <c r="H316" s="7"/>
      <c r="I316" s="10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7.100000000000001" customHeight="1" x14ac:dyDescent="0.2">
      <c r="A317" s="7"/>
      <c r="B317" s="7"/>
      <c r="C317" s="7"/>
      <c r="D317" s="7"/>
      <c r="E317" s="7"/>
      <c r="F317" s="7"/>
      <c r="G317" s="7"/>
      <c r="H317" s="7"/>
      <c r="I317" s="10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7.100000000000001" customHeight="1" x14ac:dyDescent="0.2">
      <c r="A318" s="7"/>
      <c r="B318" s="7"/>
      <c r="C318" s="7"/>
      <c r="D318" s="7"/>
      <c r="E318" s="7"/>
      <c r="F318" s="7"/>
      <c r="G318" s="7"/>
      <c r="H318" s="7"/>
      <c r="I318" s="10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7.100000000000001" customHeight="1" x14ac:dyDescent="0.2">
      <c r="A319" s="7"/>
      <c r="B319" s="7"/>
      <c r="C319" s="7"/>
      <c r="D319" s="7"/>
      <c r="E319" s="7"/>
      <c r="F319" s="7"/>
      <c r="G319" s="7"/>
      <c r="H319" s="7"/>
      <c r="I319" s="10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7.100000000000001" customHeight="1" x14ac:dyDescent="0.2">
      <c r="A320" s="7"/>
      <c r="B320" s="7"/>
      <c r="C320" s="7"/>
      <c r="D320" s="7"/>
      <c r="E320" s="7"/>
      <c r="F320" s="7"/>
      <c r="G320" s="7"/>
      <c r="H320" s="7"/>
      <c r="I320" s="10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7.100000000000001" customHeight="1" x14ac:dyDescent="0.2">
      <c r="A321" s="7"/>
      <c r="B321" s="7"/>
      <c r="C321" s="7"/>
      <c r="D321" s="7"/>
      <c r="E321" s="7"/>
      <c r="F321" s="7"/>
      <c r="G321" s="7"/>
      <c r="H321" s="7"/>
      <c r="I321" s="10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7.100000000000001" customHeight="1" x14ac:dyDescent="0.2">
      <c r="A322" s="7"/>
      <c r="B322" s="7"/>
      <c r="C322" s="7"/>
      <c r="D322" s="7"/>
      <c r="E322" s="7"/>
      <c r="F322" s="7"/>
      <c r="G322" s="7"/>
      <c r="H322" s="7"/>
      <c r="I322" s="10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7.100000000000001" customHeight="1" x14ac:dyDescent="0.2">
      <c r="A323" s="7"/>
      <c r="B323" s="7"/>
      <c r="C323" s="7"/>
      <c r="D323" s="7"/>
      <c r="E323" s="7"/>
      <c r="F323" s="7"/>
      <c r="G323" s="7"/>
      <c r="H323" s="7"/>
      <c r="I323" s="10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7.100000000000001" customHeight="1" x14ac:dyDescent="0.2">
      <c r="A324" s="7"/>
      <c r="B324" s="7"/>
      <c r="C324" s="7"/>
      <c r="D324" s="7"/>
      <c r="E324" s="7"/>
      <c r="F324" s="7"/>
      <c r="G324" s="7"/>
      <c r="H324" s="7"/>
      <c r="I324" s="10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7.100000000000001" customHeight="1" x14ac:dyDescent="0.2">
      <c r="A325" s="7"/>
      <c r="B325" s="7"/>
      <c r="C325" s="7"/>
      <c r="D325" s="7"/>
      <c r="E325" s="7"/>
      <c r="F325" s="7"/>
      <c r="G325" s="7"/>
      <c r="H325" s="7"/>
      <c r="I325" s="10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7.100000000000001" customHeight="1" x14ac:dyDescent="0.2">
      <c r="A326" s="7"/>
      <c r="B326" s="7"/>
      <c r="C326" s="7"/>
      <c r="D326" s="7"/>
      <c r="E326" s="7"/>
      <c r="F326" s="7"/>
      <c r="G326" s="7"/>
      <c r="H326" s="7"/>
      <c r="I326" s="10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7.100000000000001" customHeight="1" x14ac:dyDescent="0.2">
      <c r="A327" s="7"/>
      <c r="B327" s="7"/>
      <c r="C327" s="7"/>
      <c r="D327" s="7"/>
      <c r="E327" s="7"/>
      <c r="F327" s="7"/>
      <c r="G327" s="7"/>
      <c r="H327" s="7"/>
      <c r="I327" s="10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7.100000000000001" customHeight="1" x14ac:dyDescent="0.2">
      <c r="A328" s="7"/>
      <c r="B328" s="7"/>
      <c r="C328" s="7"/>
      <c r="D328" s="7"/>
      <c r="E328" s="7"/>
      <c r="F328" s="7"/>
      <c r="G328" s="7"/>
      <c r="H328" s="7"/>
      <c r="I328" s="10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7.100000000000001" customHeight="1" x14ac:dyDescent="0.2">
      <c r="A329" s="7"/>
      <c r="B329" s="7"/>
      <c r="C329" s="7"/>
      <c r="D329" s="7"/>
      <c r="E329" s="7"/>
      <c r="F329" s="7"/>
      <c r="G329" s="7"/>
      <c r="H329" s="7"/>
      <c r="I329" s="10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7.100000000000001" customHeight="1" x14ac:dyDescent="0.2">
      <c r="A330" s="7"/>
      <c r="B330" s="7"/>
      <c r="C330" s="7"/>
      <c r="D330" s="7"/>
      <c r="E330" s="7"/>
      <c r="F330" s="7"/>
      <c r="G330" s="7"/>
      <c r="H330" s="7"/>
      <c r="I330" s="10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7.100000000000001" customHeight="1" x14ac:dyDescent="0.2">
      <c r="A331" s="7"/>
      <c r="B331" s="7"/>
      <c r="C331" s="7"/>
      <c r="D331" s="7"/>
      <c r="E331" s="7"/>
      <c r="F331" s="7"/>
      <c r="G331" s="7"/>
      <c r="H331" s="7"/>
      <c r="I331" s="10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7.100000000000001" customHeight="1" x14ac:dyDescent="0.2">
      <c r="A332" s="7"/>
      <c r="B332" s="7"/>
      <c r="C332" s="7"/>
      <c r="D332" s="7"/>
      <c r="E332" s="7"/>
      <c r="F332" s="7"/>
      <c r="G332" s="7"/>
      <c r="H332" s="7"/>
      <c r="I332" s="10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7.100000000000001" customHeight="1" x14ac:dyDescent="0.2">
      <c r="A333" s="7"/>
      <c r="B333" s="7"/>
      <c r="C333" s="7"/>
      <c r="D333" s="7"/>
      <c r="E333" s="7"/>
      <c r="F333" s="7"/>
      <c r="G333" s="7"/>
      <c r="H333" s="7"/>
      <c r="I333" s="10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7.100000000000001" customHeight="1" x14ac:dyDescent="0.2">
      <c r="A334" s="7"/>
      <c r="B334" s="7"/>
      <c r="C334" s="7"/>
      <c r="D334" s="7"/>
      <c r="E334" s="7"/>
      <c r="F334" s="7"/>
      <c r="G334" s="7"/>
      <c r="H334" s="7"/>
      <c r="I334" s="10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7.100000000000001" customHeight="1" x14ac:dyDescent="0.2">
      <c r="A335" s="7"/>
      <c r="B335" s="7"/>
      <c r="C335" s="7"/>
      <c r="D335" s="7"/>
      <c r="E335" s="7"/>
      <c r="F335" s="7"/>
      <c r="G335" s="7"/>
      <c r="H335" s="7"/>
      <c r="I335" s="10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7.100000000000001" customHeight="1" x14ac:dyDescent="0.2">
      <c r="A336" s="7"/>
      <c r="B336" s="7"/>
      <c r="C336" s="7"/>
      <c r="D336" s="7"/>
      <c r="E336" s="7"/>
      <c r="F336" s="7"/>
      <c r="G336" s="7"/>
      <c r="H336" s="7"/>
      <c r="I336" s="10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7.100000000000001" customHeight="1" x14ac:dyDescent="0.2">
      <c r="A337" s="7"/>
      <c r="B337" s="7"/>
      <c r="C337" s="7"/>
      <c r="D337" s="7"/>
      <c r="E337" s="7"/>
      <c r="F337" s="7"/>
      <c r="G337" s="7"/>
      <c r="H337" s="7"/>
      <c r="I337" s="10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7.100000000000001" customHeight="1" x14ac:dyDescent="0.2">
      <c r="A338" s="7"/>
      <c r="B338" s="7"/>
      <c r="C338" s="7"/>
      <c r="D338" s="7"/>
      <c r="E338" s="7"/>
      <c r="F338" s="7"/>
      <c r="G338" s="7"/>
      <c r="H338" s="7"/>
      <c r="I338" s="10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7.100000000000001" customHeight="1" x14ac:dyDescent="0.2">
      <c r="A339" s="7"/>
      <c r="B339" s="7"/>
      <c r="C339" s="7"/>
      <c r="D339" s="7"/>
      <c r="E339" s="7"/>
      <c r="F339" s="7"/>
      <c r="G339" s="7"/>
      <c r="H339" s="7"/>
      <c r="I339" s="10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7.100000000000001" customHeight="1" x14ac:dyDescent="0.2">
      <c r="A340" s="7"/>
      <c r="B340" s="7"/>
      <c r="C340" s="7"/>
      <c r="D340" s="7"/>
      <c r="E340" s="7"/>
      <c r="F340" s="7"/>
      <c r="G340" s="7"/>
      <c r="H340" s="7"/>
      <c r="I340" s="10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7.100000000000001" customHeight="1" x14ac:dyDescent="0.2">
      <c r="A341" s="7"/>
      <c r="B341" s="7"/>
      <c r="C341" s="7"/>
      <c r="D341" s="7"/>
      <c r="E341" s="7"/>
      <c r="F341" s="7"/>
      <c r="G341" s="7"/>
      <c r="H341" s="7"/>
      <c r="I341" s="10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7.100000000000001" customHeight="1" x14ac:dyDescent="0.2">
      <c r="A342" s="7"/>
      <c r="B342" s="7"/>
      <c r="C342" s="7"/>
      <c r="D342" s="7"/>
      <c r="E342" s="7"/>
      <c r="F342" s="7"/>
      <c r="G342" s="7"/>
      <c r="H342" s="7"/>
      <c r="I342" s="10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7.100000000000001" customHeight="1" x14ac:dyDescent="0.2">
      <c r="A343" s="7"/>
      <c r="B343" s="7"/>
      <c r="C343" s="7"/>
      <c r="D343" s="7"/>
      <c r="E343" s="7"/>
      <c r="F343" s="7"/>
      <c r="G343" s="7"/>
      <c r="H343" s="7"/>
      <c r="I343" s="10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7.100000000000001" customHeight="1" x14ac:dyDescent="0.2">
      <c r="A344" s="7"/>
      <c r="B344" s="7"/>
      <c r="C344" s="7"/>
      <c r="D344" s="7"/>
      <c r="E344" s="7"/>
      <c r="F344" s="7"/>
      <c r="G344" s="7"/>
      <c r="H344" s="7"/>
      <c r="I344" s="10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7.100000000000001" customHeight="1" x14ac:dyDescent="0.2">
      <c r="A345" s="7"/>
      <c r="B345" s="7"/>
      <c r="C345" s="7"/>
      <c r="D345" s="7"/>
      <c r="E345" s="7"/>
      <c r="F345" s="7"/>
      <c r="G345" s="7"/>
      <c r="H345" s="7"/>
      <c r="I345" s="10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7.100000000000001" customHeight="1" x14ac:dyDescent="0.2">
      <c r="A346" s="7"/>
      <c r="B346" s="7"/>
      <c r="C346" s="7"/>
      <c r="D346" s="7"/>
      <c r="E346" s="7"/>
      <c r="F346" s="7"/>
      <c r="G346" s="7"/>
      <c r="H346" s="7"/>
      <c r="I346" s="10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7.100000000000001" customHeight="1" x14ac:dyDescent="0.2">
      <c r="A347" s="7"/>
      <c r="B347" s="7"/>
      <c r="C347" s="7"/>
      <c r="D347" s="7"/>
      <c r="E347" s="7"/>
      <c r="F347" s="7"/>
      <c r="G347" s="7"/>
      <c r="H347" s="7"/>
      <c r="I347" s="10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7.100000000000001" customHeight="1" x14ac:dyDescent="0.2">
      <c r="A348" s="7"/>
      <c r="B348" s="7"/>
      <c r="C348" s="7"/>
      <c r="D348" s="7"/>
      <c r="E348" s="7"/>
      <c r="F348" s="7"/>
      <c r="G348" s="7"/>
      <c r="H348" s="7"/>
      <c r="I348" s="10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7.100000000000001" customHeight="1" x14ac:dyDescent="0.2">
      <c r="A349" s="7"/>
      <c r="B349" s="7"/>
      <c r="C349" s="7"/>
      <c r="D349" s="7"/>
      <c r="E349" s="7"/>
      <c r="F349" s="7"/>
      <c r="G349" s="7"/>
      <c r="H349" s="7"/>
      <c r="I349" s="10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7.100000000000001" customHeight="1" x14ac:dyDescent="0.2">
      <c r="A350" s="7"/>
      <c r="B350" s="7"/>
      <c r="C350" s="7"/>
      <c r="D350" s="7"/>
      <c r="E350" s="7"/>
      <c r="F350" s="7"/>
      <c r="G350" s="7"/>
      <c r="H350" s="7"/>
      <c r="I350" s="10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7.100000000000001" customHeight="1" x14ac:dyDescent="0.2">
      <c r="A351" s="7"/>
      <c r="B351" s="7"/>
      <c r="C351" s="7"/>
      <c r="D351" s="7"/>
      <c r="E351" s="7"/>
      <c r="F351" s="7"/>
      <c r="G351" s="7"/>
      <c r="H351" s="7"/>
      <c r="I351" s="10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7.100000000000001" customHeight="1" x14ac:dyDescent="0.2">
      <c r="A352" s="7"/>
      <c r="B352" s="7"/>
      <c r="C352" s="7"/>
      <c r="D352" s="7"/>
      <c r="E352" s="7"/>
      <c r="F352" s="7"/>
      <c r="G352" s="7"/>
      <c r="H352" s="7"/>
      <c r="I352" s="10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7.100000000000001" customHeight="1" x14ac:dyDescent="0.2">
      <c r="A353" s="7"/>
      <c r="B353" s="7"/>
      <c r="C353" s="7"/>
      <c r="D353" s="7"/>
      <c r="E353" s="7"/>
      <c r="F353" s="7"/>
      <c r="G353" s="7"/>
      <c r="H353" s="7"/>
      <c r="I353" s="10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7.100000000000001" customHeight="1" x14ac:dyDescent="0.2">
      <c r="A354" s="7"/>
      <c r="B354" s="7"/>
      <c r="C354" s="7"/>
      <c r="D354" s="7"/>
      <c r="E354" s="7"/>
      <c r="F354" s="7"/>
      <c r="G354" s="7"/>
      <c r="H354" s="7"/>
      <c r="I354" s="10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7.100000000000001" customHeight="1" x14ac:dyDescent="0.2">
      <c r="A355" s="7"/>
      <c r="B355" s="7"/>
      <c r="C355" s="7"/>
      <c r="D355" s="7"/>
      <c r="E355" s="7"/>
      <c r="F355" s="7"/>
      <c r="G355" s="7"/>
      <c r="H355" s="7"/>
      <c r="I355" s="10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7.100000000000001" customHeight="1" x14ac:dyDescent="0.2">
      <c r="A356" s="7"/>
      <c r="B356" s="7"/>
      <c r="C356" s="7"/>
      <c r="D356" s="7"/>
      <c r="E356" s="7"/>
      <c r="F356" s="7"/>
      <c r="G356" s="7"/>
      <c r="H356" s="7"/>
      <c r="I356" s="10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7.100000000000001" customHeight="1" x14ac:dyDescent="0.2">
      <c r="A357" s="7"/>
      <c r="B357" s="7"/>
      <c r="C357" s="7"/>
      <c r="D357" s="7"/>
      <c r="E357" s="7"/>
      <c r="F357" s="7"/>
      <c r="G357" s="7"/>
      <c r="H357" s="7"/>
      <c r="I357" s="10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7.100000000000001" customHeight="1" x14ac:dyDescent="0.2">
      <c r="A358" s="7"/>
      <c r="B358" s="7"/>
      <c r="C358" s="7"/>
      <c r="D358" s="7"/>
      <c r="E358" s="7"/>
      <c r="F358" s="7"/>
      <c r="G358" s="7"/>
      <c r="H358" s="7"/>
      <c r="I358" s="10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7.100000000000001" customHeight="1" x14ac:dyDescent="0.2">
      <c r="A359" s="7"/>
      <c r="B359" s="7"/>
      <c r="C359" s="7"/>
      <c r="D359" s="7"/>
      <c r="E359" s="7"/>
      <c r="F359" s="7"/>
      <c r="G359" s="7"/>
      <c r="H359" s="7"/>
      <c r="I359" s="10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7.100000000000001" customHeight="1" x14ac:dyDescent="0.2">
      <c r="A360" s="7"/>
      <c r="B360" s="7"/>
      <c r="C360" s="7"/>
      <c r="D360" s="7"/>
      <c r="E360" s="7"/>
      <c r="F360" s="7"/>
      <c r="G360" s="7"/>
      <c r="H360" s="7"/>
      <c r="I360" s="10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7.100000000000001" customHeight="1" x14ac:dyDescent="0.2">
      <c r="A361" s="7"/>
      <c r="B361" s="7"/>
      <c r="C361" s="7"/>
      <c r="D361" s="7"/>
      <c r="E361" s="7"/>
      <c r="F361" s="7"/>
      <c r="G361" s="7"/>
      <c r="H361" s="7"/>
      <c r="I361" s="10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7.100000000000001" customHeight="1" x14ac:dyDescent="0.2">
      <c r="A362" s="7"/>
      <c r="B362" s="7"/>
      <c r="C362" s="7"/>
      <c r="D362" s="7"/>
      <c r="E362" s="7"/>
      <c r="F362" s="7"/>
      <c r="G362" s="7"/>
      <c r="H362" s="7"/>
      <c r="I362" s="10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7.100000000000001" customHeight="1" x14ac:dyDescent="0.2">
      <c r="A363" s="7"/>
      <c r="B363" s="7"/>
      <c r="C363" s="7"/>
      <c r="D363" s="7"/>
      <c r="E363" s="7"/>
      <c r="F363" s="7"/>
      <c r="G363" s="7"/>
      <c r="H363" s="7"/>
      <c r="I363" s="10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7.100000000000001" customHeight="1" x14ac:dyDescent="0.2">
      <c r="A364" s="7"/>
      <c r="B364" s="7"/>
      <c r="C364" s="7"/>
      <c r="D364" s="7"/>
      <c r="E364" s="7"/>
      <c r="F364" s="7"/>
      <c r="G364" s="7"/>
      <c r="H364" s="7"/>
      <c r="I364" s="10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7.100000000000001" customHeight="1" x14ac:dyDescent="0.2">
      <c r="A365" s="7"/>
      <c r="B365" s="7"/>
      <c r="C365" s="7"/>
      <c r="D365" s="7"/>
      <c r="E365" s="7"/>
      <c r="F365" s="7"/>
      <c r="G365" s="7"/>
      <c r="H365" s="7"/>
      <c r="I365" s="10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7.100000000000001" customHeight="1" x14ac:dyDescent="0.2">
      <c r="A366" s="7"/>
      <c r="B366" s="7"/>
      <c r="C366" s="7"/>
      <c r="D366" s="7"/>
      <c r="E366" s="7"/>
      <c r="F366" s="7"/>
      <c r="G366" s="7"/>
      <c r="H366" s="7"/>
      <c r="I366" s="10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7.100000000000001" customHeight="1" x14ac:dyDescent="0.2">
      <c r="A367" s="7"/>
      <c r="B367" s="7"/>
      <c r="C367" s="7"/>
      <c r="D367" s="7"/>
      <c r="E367" s="7"/>
      <c r="F367" s="7"/>
      <c r="G367" s="7"/>
      <c r="H367" s="7"/>
      <c r="I367" s="10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7.100000000000001" customHeight="1" x14ac:dyDescent="0.2">
      <c r="A368" s="7"/>
      <c r="B368" s="7"/>
      <c r="C368" s="7"/>
      <c r="D368" s="7"/>
      <c r="E368" s="7"/>
      <c r="F368" s="7"/>
      <c r="G368" s="7"/>
      <c r="H368" s="7"/>
      <c r="I368" s="10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7.100000000000001" customHeight="1" x14ac:dyDescent="0.2">
      <c r="A369" s="7"/>
      <c r="B369" s="7"/>
      <c r="C369" s="7"/>
      <c r="D369" s="7"/>
      <c r="E369" s="7"/>
      <c r="F369" s="7"/>
      <c r="G369" s="7"/>
      <c r="H369" s="7"/>
      <c r="I369" s="10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7.100000000000001" customHeight="1" x14ac:dyDescent="0.2">
      <c r="A370" s="7"/>
      <c r="B370" s="7"/>
      <c r="C370" s="7"/>
      <c r="D370" s="7"/>
      <c r="E370" s="7"/>
      <c r="F370" s="7"/>
      <c r="G370" s="7"/>
      <c r="H370" s="7"/>
      <c r="I370" s="10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7.100000000000001" customHeight="1" x14ac:dyDescent="0.2">
      <c r="A371" s="7"/>
      <c r="B371" s="7"/>
      <c r="C371" s="7"/>
      <c r="D371" s="7"/>
      <c r="E371" s="7"/>
      <c r="F371" s="7"/>
      <c r="G371" s="7"/>
      <c r="H371" s="7"/>
      <c r="I371" s="10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7.100000000000001" customHeight="1" x14ac:dyDescent="0.2">
      <c r="A372" s="7"/>
      <c r="B372" s="7"/>
      <c r="C372" s="7"/>
      <c r="D372" s="7"/>
      <c r="E372" s="7"/>
      <c r="F372" s="7"/>
      <c r="G372" s="7"/>
      <c r="H372" s="7"/>
      <c r="I372" s="10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7.100000000000001" customHeight="1" x14ac:dyDescent="0.2">
      <c r="A373" s="7"/>
      <c r="B373" s="7"/>
      <c r="C373" s="7"/>
      <c r="D373" s="7"/>
      <c r="E373" s="7"/>
      <c r="F373" s="7"/>
      <c r="G373" s="7"/>
      <c r="H373" s="7"/>
      <c r="I373" s="10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7.100000000000001" customHeight="1" x14ac:dyDescent="0.2">
      <c r="A374" s="7"/>
      <c r="B374" s="7"/>
      <c r="C374" s="7"/>
      <c r="D374" s="7"/>
      <c r="E374" s="7"/>
      <c r="F374" s="7"/>
      <c r="G374" s="7"/>
      <c r="H374" s="7"/>
      <c r="I374" s="10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7.100000000000001" customHeight="1" x14ac:dyDescent="0.2">
      <c r="A375" s="7"/>
      <c r="B375" s="7"/>
      <c r="C375" s="7"/>
      <c r="D375" s="7"/>
      <c r="E375" s="7"/>
      <c r="F375" s="7"/>
      <c r="G375" s="7"/>
      <c r="H375" s="7"/>
      <c r="I375" s="10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7.100000000000001" customHeight="1" x14ac:dyDescent="0.2">
      <c r="A376" s="7"/>
      <c r="B376" s="7"/>
      <c r="C376" s="7"/>
      <c r="D376" s="7"/>
      <c r="E376" s="7"/>
      <c r="F376" s="7"/>
      <c r="G376" s="7"/>
      <c r="H376" s="7"/>
      <c r="I376" s="10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7.100000000000001" customHeight="1" x14ac:dyDescent="0.2">
      <c r="A377" s="7"/>
      <c r="B377" s="7"/>
      <c r="C377" s="7"/>
      <c r="D377" s="7"/>
      <c r="E377" s="7"/>
      <c r="F377" s="7"/>
      <c r="G377" s="7"/>
      <c r="H377" s="7"/>
      <c r="I377" s="10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7.100000000000001" customHeight="1" x14ac:dyDescent="0.2">
      <c r="A378" s="7"/>
      <c r="B378" s="7"/>
      <c r="C378" s="7"/>
      <c r="D378" s="7"/>
      <c r="E378" s="7"/>
      <c r="F378" s="7"/>
      <c r="G378" s="7"/>
      <c r="H378" s="7"/>
      <c r="I378" s="10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7.100000000000001" customHeight="1" x14ac:dyDescent="0.2">
      <c r="A379" s="7"/>
      <c r="B379" s="7"/>
      <c r="C379" s="7"/>
      <c r="D379" s="7"/>
      <c r="E379" s="7"/>
      <c r="F379" s="7"/>
      <c r="G379" s="7"/>
      <c r="H379" s="7"/>
      <c r="I379" s="10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7.100000000000001" customHeight="1" x14ac:dyDescent="0.2">
      <c r="A380" s="7"/>
      <c r="B380" s="7"/>
      <c r="C380" s="7"/>
      <c r="D380" s="7"/>
      <c r="E380" s="7"/>
      <c r="F380" s="7"/>
      <c r="G380" s="7"/>
      <c r="H380" s="7"/>
      <c r="I380" s="10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7.100000000000001" customHeight="1" x14ac:dyDescent="0.2">
      <c r="A381" s="7"/>
      <c r="B381" s="7"/>
      <c r="C381" s="7"/>
      <c r="D381" s="7"/>
      <c r="E381" s="7"/>
      <c r="F381" s="7"/>
      <c r="G381" s="7"/>
      <c r="H381" s="7"/>
      <c r="I381" s="10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7.100000000000001" customHeight="1" x14ac:dyDescent="0.2">
      <c r="A382" s="7"/>
      <c r="B382" s="7"/>
      <c r="C382" s="7"/>
      <c r="D382" s="7"/>
      <c r="E382" s="7"/>
      <c r="F382" s="7"/>
      <c r="G382" s="7"/>
      <c r="H382" s="7"/>
      <c r="I382" s="10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7.100000000000001" customHeight="1" x14ac:dyDescent="0.2">
      <c r="A383" s="7"/>
      <c r="B383" s="7"/>
      <c r="C383" s="7"/>
      <c r="D383" s="7"/>
      <c r="E383" s="7"/>
      <c r="F383" s="7"/>
      <c r="G383" s="7"/>
      <c r="H383" s="7"/>
      <c r="I383" s="10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7.100000000000001" customHeight="1" x14ac:dyDescent="0.2">
      <c r="A384" s="7"/>
      <c r="B384" s="7"/>
      <c r="C384" s="7"/>
      <c r="D384" s="7"/>
      <c r="E384" s="7"/>
      <c r="F384" s="7"/>
      <c r="G384" s="7"/>
      <c r="H384" s="7"/>
      <c r="I384" s="10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7.100000000000001" customHeight="1" x14ac:dyDescent="0.2">
      <c r="A385" s="7"/>
      <c r="B385" s="7"/>
      <c r="C385" s="7"/>
      <c r="D385" s="7"/>
      <c r="E385" s="7"/>
      <c r="F385" s="7"/>
      <c r="G385" s="7"/>
      <c r="H385" s="7"/>
      <c r="I385" s="10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7.100000000000001" customHeight="1" x14ac:dyDescent="0.2">
      <c r="A386" s="7"/>
      <c r="B386" s="7"/>
      <c r="C386" s="7"/>
      <c r="D386" s="7"/>
      <c r="E386" s="7"/>
      <c r="F386" s="7"/>
      <c r="G386" s="7"/>
      <c r="H386" s="7"/>
      <c r="I386" s="10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7.100000000000001" customHeight="1" x14ac:dyDescent="0.2">
      <c r="A387" s="7"/>
      <c r="B387" s="7"/>
      <c r="C387" s="7"/>
      <c r="D387" s="7"/>
      <c r="E387" s="7"/>
      <c r="F387" s="7"/>
      <c r="G387" s="7"/>
      <c r="H387" s="7"/>
      <c r="I387" s="10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7.100000000000001" customHeight="1" x14ac:dyDescent="0.2">
      <c r="A388" s="7"/>
      <c r="B388" s="7"/>
      <c r="C388" s="7"/>
      <c r="D388" s="7"/>
      <c r="E388" s="7"/>
      <c r="F388" s="7"/>
      <c r="G388" s="7"/>
      <c r="H388" s="7"/>
      <c r="I388" s="10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7.100000000000001" customHeight="1" x14ac:dyDescent="0.2">
      <c r="A389" s="7"/>
      <c r="B389" s="7"/>
      <c r="C389" s="7"/>
      <c r="D389" s="7"/>
      <c r="E389" s="7"/>
      <c r="F389" s="7"/>
      <c r="G389" s="7"/>
      <c r="H389" s="7"/>
      <c r="I389" s="10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7.100000000000001" customHeight="1" x14ac:dyDescent="0.2">
      <c r="A390" s="7"/>
      <c r="B390" s="7"/>
      <c r="C390" s="7"/>
      <c r="D390" s="7"/>
      <c r="E390" s="7"/>
      <c r="F390" s="7"/>
      <c r="G390" s="7"/>
      <c r="H390" s="7"/>
      <c r="I390" s="10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7.100000000000001" customHeight="1" x14ac:dyDescent="0.2">
      <c r="A391" s="7"/>
      <c r="B391" s="7"/>
      <c r="C391" s="7"/>
      <c r="D391" s="7"/>
      <c r="E391" s="7"/>
      <c r="F391" s="7"/>
      <c r="G391" s="7"/>
      <c r="H391" s="7"/>
      <c r="I391" s="10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7.100000000000001" customHeight="1" x14ac:dyDescent="0.2">
      <c r="A392" s="7"/>
      <c r="B392" s="7"/>
      <c r="C392" s="7"/>
      <c r="D392" s="7"/>
      <c r="E392" s="7"/>
      <c r="F392" s="7"/>
      <c r="G392" s="7"/>
      <c r="H392" s="7"/>
      <c r="I392" s="10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7.100000000000001" customHeight="1" x14ac:dyDescent="0.2">
      <c r="A393" s="7"/>
      <c r="B393" s="7"/>
      <c r="C393" s="7"/>
      <c r="D393" s="7"/>
      <c r="E393" s="7"/>
      <c r="F393" s="7"/>
      <c r="G393" s="7"/>
      <c r="H393" s="7"/>
      <c r="I393" s="10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7.100000000000001" customHeight="1" x14ac:dyDescent="0.2">
      <c r="A394" s="7"/>
      <c r="B394" s="7"/>
      <c r="C394" s="7"/>
      <c r="D394" s="7"/>
      <c r="E394" s="7"/>
      <c r="F394" s="7"/>
      <c r="G394" s="7"/>
      <c r="H394" s="7"/>
      <c r="I394" s="10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7.100000000000001" customHeight="1" x14ac:dyDescent="0.2">
      <c r="A395" s="7"/>
      <c r="B395" s="7"/>
      <c r="C395" s="7"/>
      <c r="D395" s="7"/>
      <c r="E395" s="7"/>
      <c r="F395" s="7"/>
      <c r="G395" s="7"/>
      <c r="H395" s="7"/>
      <c r="I395" s="10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7.100000000000001" customHeight="1" x14ac:dyDescent="0.2">
      <c r="A396" s="7"/>
      <c r="B396" s="7"/>
      <c r="C396" s="7"/>
      <c r="D396" s="7"/>
      <c r="E396" s="7"/>
      <c r="F396" s="7"/>
      <c r="G396" s="7"/>
      <c r="H396" s="7"/>
      <c r="I396" s="10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7.100000000000001" customHeight="1" x14ac:dyDescent="0.2">
      <c r="A397" s="7"/>
      <c r="B397" s="7"/>
      <c r="C397" s="7"/>
      <c r="D397" s="7"/>
      <c r="E397" s="7"/>
      <c r="F397" s="7"/>
      <c r="G397" s="7"/>
      <c r="H397" s="7"/>
      <c r="I397" s="10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7.100000000000001" customHeight="1" x14ac:dyDescent="0.2">
      <c r="A398" s="7"/>
      <c r="B398" s="7"/>
      <c r="C398" s="7"/>
      <c r="D398" s="7"/>
      <c r="E398" s="7"/>
      <c r="F398" s="7"/>
      <c r="G398" s="7"/>
      <c r="H398" s="7"/>
      <c r="I398" s="10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7.100000000000001" customHeight="1" x14ac:dyDescent="0.2">
      <c r="A399" s="7"/>
      <c r="B399" s="7"/>
      <c r="C399" s="7"/>
      <c r="D399" s="7"/>
      <c r="E399" s="7"/>
      <c r="F399" s="7"/>
      <c r="G399" s="7"/>
      <c r="H399" s="7"/>
      <c r="I399" s="10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7.100000000000001" customHeight="1" x14ac:dyDescent="0.2">
      <c r="A400" s="7"/>
      <c r="B400" s="7"/>
      <c r="C400" s="7"/>
      <c r="D400" s="7"/>
      <c r="E400" s="7"/>
      <c r="F400" s="7"/>
      <c r="G400" s="7"/>
      <c r="H400" s="7"/>
      <c r="I400" s="10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7.100000000000001" customHeight="1" x14ac:dyDescent="0.2">
      <c r="A401" s="7"/>
      <c r="B401" s="7"/>
      <c r="C401" s="7"/>
      <c r="D401" s="7"/>
      <c r="E401" s="7"/>
      <c r="F401" s="7"/>
      <c r="G401" s="7"/>
      <c r="H401" s="7"/>
      <c r="I401" s="10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7.100000000000001" customHeight="1" x14ac:dyDescent="0.2">
      <c r="A402" s="7"/>
      <c r="B402" s="7"/>
      <c r="C402" s="7"/>
      <c r="D402" s="7"/>
      <c r="E402" s="7"/>
      <c r="F402" s="7"/>
      <c r="G402" s="7"/>
      <c r="H402" s="7"/>
      <c r="I402" s="10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7.100000000000001" customHeight="1" x14ac:dyDescent="0.2">
      <c r="A403" s="7"/>
      <c r="B403" s="7"/>
      <c r="C403" s="7"/>
      <c r="D403" s="7"/>
      <c r="E403" s="7"/>
      <c r="F403" s="7"/>
      <c r="G403" s="7"/>
      <c r="H403" s="7"/>
      <c r="I403" s="10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7.100000000000001" customHeight="1" x14ac:dyDescent="0.2">
      <c r="A404" s="7"/>
      <c r="B404" s="7"/>
      <c r="C404" s="7"/>
      <c r="D404" s="7"/>
      <c r="E404" s="7"/>
      <c r="F404" s="7"/>
      <c r="G404" s="7"/>
      <c r="H404" s="7"/>
      <c r="I404" s="10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7.100000000000001" customHeight="1" x14ac:dyDescent="0.2">
      <c r="A405" s="7"/>
      <c r="B405" s="7"/>
      <c r="C405" s="7"/>
      <c r="D405" s="7"/>
      <c r="E405" s="7"/>
      <c r="F405" s="7"/>
      <c r="G405" s="7"/>
      <c r="H405" s="7"/>
      <c r="I405" s="10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7.100000000000001" customHeight="1" x14ac:dyDescent="0.2">
      <c r="A406" s="7"/>
      <c r="B406" s="7"/>
      <c r="C406" s="7"/>
      <c r="D406" s="7"/>
      <c r="E406" s="7"/>
      <c r="F406" s="7"/>
      <c r="G406" s="7"/>
      <c r="H406" s="7"/>
      <c r="I406" s="10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7.100000000000001" customHeight="1" x14ac:dyDescent="0.2">
      <c r="A407" s="7"/>
      <c r="B407" s="7"/>
      <c r="C407" s="7"/>
      <c r="D407" s="7"/>
      <c r="E407" s="7"/>
      <c r="F407" s="7"/>
      <c r="G407" s="7"/>
      <c r="H407" s="7"/>
      <c r="I407" s="10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7.100000000000001" customHeight="1" x14ac:dyDescent="0.2">
      <c r="A408" s="7"/>
      <c r="B408" s="7"/>
      <c r="C408" s="7"/>
      <c r="D408" s="7"/>
      <c r="E408" s="7"/>
      <c r="F408" s="7"/>
      <c r="G408" s="7"/>
      <c r="H408" s="7"/>
      <c r="I408" s="10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7.100000000000001" customHeight="1" x14ac:dyDescent="0.2">
      <c r="A409" s="7"/>
      <c r="B409" s="7"/>
      <c r="C409" s="7"/>
      <c r="D409" s="7"/>
      <c r="E409" s="7"/>
      <c r="F409" s="7"/>
      <c r="G409" s="7"/>
      <c r="H409" s="7"/>
      <c r="I409" s="10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7.100000000000001" customHeight="1" x14ac:dyDescent="0.2">
      <c r="A410" s="7"/>
      <c r="B410" s="7"/>
      <c r="C410" s="7"/>
      <c r="D410" s="7"/>
      <c r="E410" s="7"/>
      <c r="F410" s="7"/>
      <c r="G410" s="7"/>
      <c r="H410" s="7"/>
      <c r="I410" s="10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7.100000000000001" customHeight="1" x14ac:dyDescent="0.2">
      <c r="A411" s="7"/>
      <c r="B411" s="7"/>
      <c r="C411" s="7"/>
      <c r="D411" s="7"/>
      <c r="E411" s="7"/>
      <c r="F411" s="7"/>
      <c r="G411" s="7"/>
      <c r="H411" s="7"/>
      <c r="I411" s="10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7.100000000000001" customHeight="1" x14ac:dyDescent="0.2">
      <c r="A412" s="7"/>
      <c r="B412" s="7"/>
      <c r="C412" s="7"/>
      <c r="D412" s="7"/>
      <c r="E412" s="7"/>
      <c r="F412" s="7"/>
      <c r="G412" s="7"/>
      <c r="H412" s="7"/>
      <c r="I412" s="10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7.100000000000001" customHeight="1" x14ac:dyDescent="0.2">
      <c r="A413" s="7"/>
      <c r="B413" s="7"/>
      <c r="C413" s="7"/>
      <c r="D413" s="7"/>
      <c r="E413" s="7"/>
      <c r="F413" s="7"/>
      <c r="G413" s="7"/>
      <c r="H413" s="7"/>
      <c r="I413" s="10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7.100000000000001" customHeight="1" x14ac:dyDescent="0.2">
      <c r="A414" s="7"/>
      <c r="B414" s="7"/>
      <c r="C414" s="7"/>
      <c r="D414" s="7"/>
      <c r="E414" s="7"/>
      <c r="F414" s="7"/>
      <c r="G414" s="7"/>
      <c r="H414" s="7"/>
      <c r="I414" s="10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7.100000000000001" customHeight="1" x14ac:dyDescent="0.2">
      <c r="A415" s="7"/>
      <c r="B415" s="7"/>
      <c r="C415" s="7"/>
      <c r="D415" s="7"/>
      <c r="E415" s="7"/>
      <c r="F415" s="7"/>
      <c r="G415" s="7"/>
      <c r="H415" s="7"/>
      <c r="I415" s="10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7.100000000000001" customHeight="1" x14ac:dyDescent="0.2">
      <c r="A416" s="7"/>
      <c r="B416" s="7"/>
      <c r="C416" s="7"/>
      <c r="D416" s="7"/>
      <c r="E416" s="7"/>
      <c r="F416" s="7"/>
      <c r="G416" s="7"/>
      <c r="H416" s="7"/>
      <c r="I416" s="10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7.100000000000001" customHeight="1" x14ac:dyDescent="0.2">
      <c r="A417" s="7"/>
      <c r="B417" s="7"/>
      <c r="C417" s="7"/>
      <c r="D417" s="7"/>
      <c r="E417" s="7"/>
      <c r="F417" s="7"/>
      <c r="G417" s="7"/>
      <c r="H417" s="7"/>
      <c r="I417" s="10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7.100000000000001" customHeight="1" x14ac:dyDescent="0.2">
      <c r="A418" s="7"/>
      <c r="B418" s="7"/>
      <c r="C418" s="7"/>
      <c r="D418" s="7"/>
      <c r="E418" s="7"/>
      <c r="F418" s="7"/>
      <c r="G418" s="7"/>
      <c r="H418" s="7"/>
      <c r="I418" s="10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7.100000000000001" customHeight="1" x14ac:dyDescent="0.2">
      <c r="A419" s="7"/>
      <c r="B419" s="7"/>
      <c r="C419" s="7"/>
      <c r="D419" s="7"/>
      <c r="E419" s="7"/>
      <c r="F419" s="7"/>
      <c r="G419" s="7"/>
      <c r="H419" s="7"/>
      <c r="I419" s="10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7.100000000000001" customHeight="1" x14ac:dyDescent="0.2">
      <c r="A420" s="7"/>
      <c r="B420" s="7"/>
      <c r="C420" s="7"/>
      <c r="D420" s="7"/>
      <c r="E420" s="7"/>
      <c r="F420" s="7"/>
      <c r="G420" s="7"/>
      <c r="H420" s="7"/>
      <c r="I420" s="10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7.100000000000001" customHeight="1" x14ac:dyDescent="0.2">
      <c r="A421" s="7"/>
      <c r="B421" s="7"/>
      <c r="C421" s="7"/>
      <c r="D421" s="7"/>
      <c r="E421" s="7"/>
      <c r="F421" s="7"/>
      <c r="G421" s="7"/>
      <c r="H421" s="7"/>
      <c r="I421" s="10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7.100000000000001" customHeight="1" x14ac:dyDescent="0.2">
      <c r="A422" s="7"/>
      <c r="B422" s="7"/>
      <c r="C422" s="7"/>
      <c r="D422" s="7"/>
      <c r="E422" s="7"/>
      <c r="F422" s="7"/>
      <c r="G422" s="7"/>
      <c r="H422" s="7"/>
      <c r="I422" s="10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7.100000000000001" customHeight="1" x14ac:dyDescent="0.2">
      <c r="A423" s="7"/>
      <c r="B423" s="7"/>
      <c r="C423" s="7"/>
      <c r="D423" s="7"/>
      <c r="E423" s="7"/>
      <c r="F423" s="7"/>
      <c r="G423" s="7"/>
      <c r="H423" s="7"/>
      <c r="I423" s="10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7.100000000000001" customHeight="1" x14ac:dyDescent="0.2">
      <c r="A424" s="7"/>
      <c r="B424" s="7"/>
      <c r="C424" s="7"/>
      <c r="D424" s="7"/>
      <c r="E424" s="7"/>
      <c r="F424" s="7"/>
      <c r="G424" s="7"/>
      <c r="H424" s="7"/>
      <c r="I424" s="10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7.100000000000001" customHeight="1" x14ac:dyDescent="0.2">
      <c r="A425" s="7"/>
      <c r="B425" s="7"/>
      <c r="C425" s="7"/>
      <c r="D425" s="7"/>
      <c r="E425" s="7"/>
      <c r="F425" s="7"/>
      <c r="G425" s="7"/>
      <c r="H425" s="7"/>
      <c r="I425" s="10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7.100000000000001" customHeight="1" x14ac:dyDescent="0.2">
      <c r="A426" s="7"/>
      <c r="B426" s="7"/>
      <c r="C426" s="7"/>
      <c r="D426" s="7"/>
      <c r="E426" s="7"/>
      <c r="F426" s="7"/>
      <c r="G426" s="7"/>
      <c r="H426" s="7"/>
      <c r="I426" s="10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7.100000000000001" customHeight="1" x14ac:dyDescent="0.2">
      <c r="A427" s="7"/>
      <c r="B427" s="7"/>
      <c r="C427" s="7"/>
      <c r="D427" s="7"/>
      <c r="E427" s="7"/>
      <c r="F427" s="7"/>
      <c r="G427" s="7"/>
      <c r="H427" s="7"/>
      <c r="I427" s="10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7.100000000000001" customHeight="1" x14ac:dyDescent="0.2">
      <c r="A428" s="7"/>
      <c r="B428" s="7"/>
      <c r="C428" s="7"/>
      <c r="D428" s="7"/>
      <c r="E428" s="7"/>
      <c r="F428" s="7"/>
      <c r="G428" s="7"/>
      <c r="H428" s="7"/>
      <c r="I428" s="10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7.100000000000001" customHeight="1" x14ac:dyDescent="0.2">
      <c r="A429" s="7"/>
      <c r="B429" s="7"/>
      <c r="C429" s="7"/>
      <c r="D429" s="7"/>
      <c r="E429" s="7"/>
      <c r="F429" s="7"/>
      <c r="G429" s="7"/>
      <c r="H429" s="7"/>
      <c r="I429" s="10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7.100000000000001" customHeight="1" x14ac:dyDescent="0.2">
      <c r="A430" s="7"/>
      <c r="B430" s="7"/>
      <c r="C430" s="7"/>
      <c r="D430" s="7"/>
      <c r="E430" s="7"/>
      <c r="F430" s="7"/>
      <c r="G430" s="7"/>
      <c r="H430" s="7"/>
      <c r="I430" s="10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7.100000000000001" customHeight="1" x14ac:dyDescent="0.2">
      <c r="A431" s="7"/>
      <c r="B431" s="7"/>
      <c r="C431" s="7"/>
      <c r="D431" s="7"/>
      <c r="E431" s="7"/>
      <c r="F431" s="7"/>
      <c r="G431" s="7"/>
      <c r="H431" s="7"/>
      <c r="I431" s="10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7.100000000000001" customHeight="1" x14ac:dyDescent="0.2">
      <c r="A432" s="7"/>
      <c r="B432" s="7"/>
      <c r="C432" s="7"/>
      <c r="D432" s="7"/>
      <c r="E432" s="7"/>
      <c r="F432" s="7"/>
      <c r="G432" s="7"/>
      <c r="H432" s="7"/>
      <c r="I432" s="10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7.100000000000001" customHeight="1" x14ac:dyDescent="0.2">
      <c r="A433" s="7"/>
      <c r="B433" s="7"/>
      <c r="C433" s="7"/>
      <c r="D433" s="7"/>
      <c r="E433" s="7"/>
      <c r="F433" s="7"/>
      <c r="G433" s="7"/>
      <c r="H433" s="7"/>
      <c r="I433" s="10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7.100000000000001" customHeight="1" x14ac:dyDescent="0.2">
      <c r="A434" s="7"/>
      <c r="B434" s="7"/>
      <c r="C434" s="7"/>
      <c r="D434" s="7"/>
      <c r="E434" s="7"/>
      <c r="F434" s="7"/>
      <c r="G434" s="7"/>
      <c r="H434" s="7"/>
      <c r="I434" s="10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7.100000000000001" customHeight="1" x14ac:dyDescent="0.2">
      <c r="A435" s="7"/>
      <c r="B435" s="7"/>
      <c r="C435" s="7"/>
      <c r="D435" s="7"/>
      <c r="E435" s="7"/>
      <c r="F435" s="7"/>
      <c r="G435" s="7"/>
      <c r="H435" s="7"/>
      <c r="I435" s="10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7.100000000000001" customHeight="1" x14ac:dyDescent="0.2">
      <c r="A436" s="7"/>
      <c r="B436" s="7"/>
      <c r="C436" s="7"/>
      <c r="D436" s="7"/>
      <c r="E436" s="7"/>
      <c r="F436" s="7"/>
      <c r="G436" s="7"/>
      <c r="H436" s="7"/>
      <c r="I436" s="10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7.100000000000001" customHeight="1" x14ac:dyDescent="0.2">
      <c r="A437" s="7"/>
      <c r="B437" s="7"/>
      <c r="C437" s="7"/>
      <c r="D437" s="7"/>
      <c r="E437" s="7"/>
      <c r="F437" s="7"/>
      <c r="G437" s="7"/>
      <c r="H437" s="7"/>
      <c r="I437" s="10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7.100000000000001" customHeight="1" x14ac:dyDescent="0.2">
      <c r="A438" s="7"/>
      <c r="B438" s="7"/>
      <c r="C438" s="7"/>
      <c r="D438" s="7"/>
      <c r="E438" s="7"/>
      <c r="F438" s="7"/>
      <c r="G438" s="7"/>
      <c r="H438" s="7"/>
      <c r="I438" s="10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7.100000000000001" customHeight="1" x14ac:dyDescent="0.2">
      <c r="A439" s="7"/>
      <c r="B439" s="7"/>
      <c r="C439" s="7"/>
      <c r="D439" s="7"/>
      <c r="E439" s="7"/>
      <c r="F439" s="7"/>
      <c r="G439" s="7"/>
      <c r="H439" s="7"/>
      <c r="I439" s="10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7.100000000000001" customHeight="1" x14ac:dyDescent="0.2">
      <c r="A440" s="7"/>
      <c r="B440" s="7"/>
      <c r="C440" s="7"/>
      <c r="D440" s="7"/>
      <c r="E440" s="7"/>
      <c r="F440" s="7"/>
      <c r="G440" s="7"/>
      <c r="H440" s="7"/>
      <c r="I440" s="10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7.100000000000001" customHeight="1" x14ac:dyDescent="0.2">
      <c r="A441" s="7"/>
      <c r="B441" s="7"/>
      <c r="C441" s="7"/>
      <c r="D441" s="7"/>
      <c r="E441" s="7"/>
      <c r="F441" s="7"/>
      <c r="G441" s="7"/>
      <c r="H441" s="7"/>
      <c r="I441" s="10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7.100000000000001" customHeight="1" x14ac:dyDescent="0.2">
      <c r="A442" s="7"/>
      <c r="B442" s="7"/>
      <c r="C442" s="7"/>
      <c r="D442" s="7"/>
      <c r="E442" s="7"/>
      <c r="F442" s="7"/>
      <c r="G442" s="7"/>
      <c r="H442" s="7"/>
      <c r="I442" s="10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7.100000000000001" customHeight="1" x14ac:dyDescent="0.2">
      <c r="A443" s="7"/>
      <c r="B443" s="7"/>
      <c r="C443" s="7"/>
      <c r="D443" s="7"/>
      <c r="E443" s="7"/>
      <c r="F443" s="7"/>
      <c r="G443" s="7"/>
      <c r="H443" s="7"/>
      <c r="I443" s="10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7.100000000000001" customHeight="1" x14ac:dyDescent="0.2">
      <c r="A444" s="7"/>
      <c r="B444" s="7"/>
      <c r="C444" s="7"/>
      <c r="D444" s="7"/>
      <c r="E444" s="7"/>
      <c r="F444" s="7"/>
      <c r="G444" s="7"/>
      <c r="H444" s="7"/>
      <c r="I444" s="10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7.100000000000001" customHeight="1" x14ac:dyDescent="0.2">
      <c r="A445" s="7"/>
      <c r="B445" s="7"/>
      <c r="C445" s="7"/>
      <c r="D445" s="7"/>
      <c r="E445" s="7"/>
      <c r="F445" s="7"/>
      <c r="G445" s="7"/>
      <c r="H445" s="7"/>
      <c r="I445" s="10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7.100000000000001" customHeight="1" x14ac:dyDescent="0.2">
      <c r="A446" s="7"/>
      <c r="B446" s="7"/>
      <c r="C446" s="7"/>
      <c r="D446" s="7"/>
      <c r="E446" s="7"/>
      <c r="F446" s="7"/>
      <c r="G446" s="7"/>
      <c r="H446" s="7"/>
      <c r="I446" s="10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7.100000000000001" customHeight="1" x14ac:dyDescent="0.2">
      <c r="A447" s="7"/>
      <c r="B447" s="7"/>
      <c r="C447" s="7"/>
      <c r="D447" s="7"/>
      <c r="E447" s="7"/>
      <c r="F447" s="7"/>
      <c r="G447" s="7"/>
      <c r="H447" s="7"/>
      <c r="I447" s="10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7.100000000000001" customHeight="1" x14ac:dyDescent="0.2">
      <c r="A448" s="7"/>
      <c r="B448" s="7"/>
      <c r="C448" s="7"/>
      <c r="D448" s="7"/>
      <c r="E448" s="7"/>
      <c r="F448" s="7"/>
      <c r="G448" s="7"/>
      <c r="H448" s="7"/>
      <c r="I448" s="10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7.100000000000001" customHeight="1" x14ac:dyDescent="0.2">
      <c r="A449" s="7"/>
      <c r="B449" s="7"/>
      <c r="C449" s="7"/>
      <c r="D449" s="7"/>
      <c r="E449" s="7"/>
      <c r="F449" s="7"/>
      <c r="G449" s="7"/>
      <c r="H449" s="7"/>
      <c r="I449" s="10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7.100000000000001" customHeight="1" x14ac:dyDescent="0.2">
      <c r="A450" s="7"/>
      <c r="B450" s="7"/>
      <c r="C450" s="7"/>
      <c r="D450" s="7"/>
      <c r="E450" s="7"/>
      <c r="F450" s="7"/>
      <c r="G450" s="7"/>
      <c r="H450" s="7"/>
      <c r="I450" s="10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7.100000000000001" customHeight="1" x14ac:dyDescent="0.2">
      <c r="A451" s="7"/>
      <c r="B451" s="7"/>
      <c r="C451" s="7"/>
      <c r="D451" s="7"/>
      <c r="E451" s="7"/>
      <c r="F451" s="7"/>
      <c r="G451" s="7"/>
      <c r="H451" s="7"/>
      <c r="I451" s="10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7.100000000000001" customHeight="1" x14ac:dyDescent="0.2">
      <c r="A452" s="7"/>
      <c r="B452" s="7"/>
      <c r="C452" s="7"/>
      <c r="D452" s="7"/>
      <c r="E452" s="7"/>
      <c r="F452" s="7"/>
      <c r="G452" s="7"/>
      <c r="H452" s="7"/>
      <c r="I452" s="10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7.100000000000001" customHeight="1" x14ac:dyDescent="0.2">
      <c r="A453" s="7"/>
      <c r="B453" s="7"/>
      <c r="C453" s="7"/>
      <c r="D453" s="7"/>
      <c r="E453" s="7"/>
      <c r="F453" s="7"/>
      <c r="G453" s="7"/>
      <c r="H453" s="7"/>
      <c r="I453" s="10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7.100000000000001" customHeight="1" x14ac:dyDescent="0.2">
      <c r="A454" s="7"/>
      <c r="B454" s="7"/>
      <c r="C454" s="7"/>
      <c r="D454" s="7"/>
      <c r="E454" s="7"/>
      <c r="F454" s="7"/>
      <c r="G454" s="7"/>
      <c r="H454" s="7"/>
      <c r="I454" s="10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7.100000000000001" customHeight="1" x14ac:dyDescent="0.2">
      <c r="A455" s="7"/>
      <c r="B455" s="7"/>
      <c r="C455" s="7"/>
      <c r="D455" s="7"/>
      <c r="E455" s="7"/>
      <c r="F455" s="7"/>
      <c r="G455" s="7"/>
      <c r="H455" s="7"/>
      <c r="I455" s="10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7.100000000000001" customHeight="1" x14ac:dyDescent="0.2">
      <c r="A456" s="7"/>
      <c r="B456" s="7"/>
      <c r="C456" s="7"/>
      <c r="D456" s="7"/>
      <c r="E456" s="7"/>
      <c r="F456" s="7"/>
      <c r="G456" s="7"/>
      <c r="H456" s="7"/>
      <c r="I456" s="10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7.100000000000001" customHeight="1" x14ac:dyDescent="0.2">
      <c r="A457" s="7"/>
      <c r="B457" s="7"/>
      <c r="C457" s="7"/>
      <c r="D457" s="7"/>
      <c r="E457" s="7"/>
      <c r="F457" s="7"/>
      <c r="G457" s="7"/>
      <c r="H457" s="7"/>
      <c r="I457" s="10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7.100000000000001" customHeight="1" x14ac:dyDescent="0.2">
      <c r="A458" s="7"/>
      <c r="B458" s="7"/>
      <c r="C458" s="7"/>
      <c r="D458" s="7"/>
      <c r="E458" s="7"/>
      <c r="F458" s="7"/>
      <c r="G458" s="7"/>
      <c r="H458" s="7"/>
      <c r="I458" s="10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7.100000000000001" customHeight="1" x14ac:dyDescent="0.2">
      <c r="A459" s="7"/>
      <c r="B459" s="7"/>
      <c r="C459" s="7"/>
      <c r="D459" s="7"/>
      <c r="E459" s="7"/>
      <c r="F459" s="7"/>
      <c r="G459" s="7"/>
      <c r="H459" s="7"/>
      <c r="I459" s="10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7.100000000000001" customHeight="1" x14ac:dyDescent="0.2">
      <c r="A460" s="7"/>
      <c r="B460" s="7"/>
      <c r="C460" s="7"/>
      <c r="D460" s="7"/>
      <c r="E460" s="7"/>
      <c r="F460" s="7"/>
      <c r="G460" s="7"/>
      <c r="H460" s="7"/>
      <c r="I460" s="10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7.100000000000001" customHeight="1" x14ac:dyDescent="0.2">
      <c r="A461" s="7"/>
      <c r="B461" s="7"/>
      <c r="C461" s="7"/>
      <c r="D461" s="7"/>
      <c r="E461" s="7"/>
      <c r="F461" s="7"/>
      <c r="G461" s="7"/>
      <c r="H461" s="7"/>
      <c r="I461" s="10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7.100000000000001" customHeight="1" x14ac:dyDescent="0.2">
      <c r="A462" s="7"/>
      <c r="B462" s="7"/>
      <c r="C462" s="7"/>
      <c r="D462" s="7"/>
      <c r="E462" s="7"/>
      <c r="F462" s="7"/>
      <c r="G462" s="7"/>
      <c r="H462" s="7"/>
      <c r="I462" s="10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7.100000000000001" customHeight="1" x14ac:dyDescent="0.2">
      <c r="A463" s="7"/>
      <c r="B463" s="7"/>
      <c r="C463" s="7"/>
      <c r="D463" s="7"/>
      <c r="E463" s="7"/>
      <c r="F463" s="7"/>
      <c r="G463" s="7"/>
      <c r="H463" s="7"/>
      <c r="I463" s="10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7.100000000000001" customHeight="1" x14ac:dyDescent="0.2">
      <c r="A464" s="7"/>
      <c r="B464" s="7"/>
      <c r="C464" s="7"/>
      <c r="D464" s="7"/>
      <c r="E464" s="7"/>
      <c r="F464" s="7"/>
      <c r="G464" s="7"/>
      <c r="H464" s="7"/>
      <c r="I464" s="10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7.100000000000001" customHeight="1" x14ac:dyDescent="0.2">
      <c r="A465" s="7"/>
      <c r="B465" s="7"/>
      <c r="C465" s="7"/>
      <c r="D465" s="7"/>
      <c r="E465" s="7"/>
      <c r="F465" s="7"/>
      <c r="G465" s="7"/>
      <c r="H465" s="7"/>
      <c r="I465" s="10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7.100000000000001" customHeight="1" x14ac:dyDescent="0.2">
      <c r="A466" s="7"/>
      <c r="B466" s="7"/>
      <c r="C466" s="7"/>
      <c r="D466" s="7"/>
      <c r="E466" s="7"/>
      <c r="F466" s="7"/>
      <c r="G466" s="7"/>
      <c r="H466" s="7"/>
      <c r="I466" s="10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7.100000000000001" customHeight="1" x14ac:dyDescent="0.2">
      <c r="A467" s="7"/>
      <c r="B467" s="7"/>
      <c r="C467" s="7"/>
      <c r="D467" s="7"/>
      <c r="E467" s="7"/>
      <c r="F467" s="7"/>
      <c r="G467" s="7"/>
      <c r="H467" s="7"/>
      <c r="I467" s="10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7.100000000000001" customHeight="1" x14ac:dyDescent="0.2">
      <c r="A468" s="7"/>
      <c r="B468" s="7"/>
      <c r="C468" s="7"/>
      <c r="D468" s="7"/>
      <c r="E468" s="7"/>
      <c r="F468" s="7"/>
      <c r="G468" s="7"/>
      <c r="H468" s="7"/>
      <c r="I468" s="10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7.100000000000001" customHeight="1" x14ac:dyDescent="0.2">
      <c r="A469" s="7"/>
      <c r="B469" s="7"/>
      <c r="C469" s="7"/>
      <c r="D469" s="7"/>
      <c r="E469" s="7"/>
      <c r="F469" s="7"/>
      <c r="G469" s="7"/>
      <c r="H469" s="7"/>
      <c r="I469" s="10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7.100000000000001" customHeight="1" x14ac:dyDescent="0.2">
      <c r="A470" s="7"/>
      <c r="B470" s="7"/>
      <c r="C470" s="7"/>
      <c r="D470" s="7"/>
      <c r="E470" s="7"/>
      <c r="F470" s="7"/>
      <c r="G470" s="7"/>
      <c r="H470" s="7"/>
      <c r="I470" s="10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7.100000000000001" customHeight="1" x14ac:dyDescent="0.2">
      <c r="A471" s="7"/>
      <c r="B471" s="7"/>
      <c r="C471" s="7"/>
      <c r="D471" s="7"/>
      <c r="E471" s="7"/>
      <c r="F471" s="7"/>
      <c r="G471" s="7"/>
      <c r="H471" s="7"/>
      <c r="I471" s="10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7.100000000000001" customHeight="1" x14ac:dyDescent="0.2">
      <c r="A472" s="7"/>
      <c r="B472" s="7"/>
      <c r="C472" s="7"/>
      <c r="D472" s="7"/>
      <c r="E472" s="7"/>
      <c r="F472" s="7"/>
      <c r="G472" s="7"/>
      <c r="H472" s="7"/>
      <c r="I472" s="10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7.100000000000001" customHeight="1" x14ac:dyDescent="0.2">
      <c r="A473" s="7"/>
      <c r="B473" s="7"/>
      <c r="C473" s="7"/>
      <c r="D473" s="7"/>
      <c r="E473" s="7"/>
      <c r="F473" s="7"/>
      <c r="G473" s="7"/>
      <c r="H473" s="7"/>
      <c r="I473" s="10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7.100000000000001" customHeight="1" x14ac:dyDescent="0.2">
      <c r="A474" s="7"/>
      <c r="B474" s="7"/>
      <c r="C474" s="7"/>
      <c r="D474" s="7"/>
      <c r="E474" s="7"/>
      <c r="F474" s="7"/>
      <c r="G474" s="7"/>
      <c r="H474" s="7"/>
      <c r="I474" s="10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7.100000000000001" customHeight="1" x14ac:dyDescent="0.2">
      <c r="A475" s="7"/>
      <c r="B475" s="7"/>
      <c r="C475" s="7"/>
      <c r="D475" s="7"/>
      <c r="E475" s="7"/>
      <c r="F475" s="7"/>
      <c r="G475" s="7"/>
      <c r="H475" s="7"/>
      <c r="I475" s="10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7.100000000000001" customHeight="1" x14ac:dyDescent="0.2">
      <c r="A476" s="7"/>
      <c r="B476" s="7"/>
      <c r="C476" s="7"/>
      <c r="D476" s="7"/>
      <c r="E476" s="7"/>
      <c r="F476" s="7"/>
      <c r="G476" s="7"/>
      <c r="H476" s="7"/>
      <c r="I476" s="10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7.100000000000001" customHeight="1" x14ac:dyDescent="0.2">
      <c r="A477" s="7"/>
      <c r="B477" s="7"/>
      <c r="C477" s="7"/>
      <c r="D477" s="7"/>
      <c r="E477" s="7"/>
      <c r="F477" s="7"/>
      <c r="G477" s="7"/>
      <c r="H477" s="7"/>
      <c r="I477" s="10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7.100000000000001" customHeight="1" x14ac:dyDescent="0.2">
      <c r="A478" s="7"/>
      <c r="B478" s="7"/>
      <c r="C478" s="7"/>
      <c r="D478" s="7"/>
      <c r="E478" s="7"/>
      <c r="F478" s="7"/>
      <c r="G478" s="7"/>
      <c r="H478" s="7"/>
      <c r="I478" s="10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7.100000000000001" customHeight="1" x14ac:dyDescent="0.2">
      <c r="A479" s="7"/>
      <c r="B479" s="7"/>
      <c r="C479" s="7"/>
      <c r="D479" s="7"/>
      <c r="E479" s="7"/>
      <c r="F479" s="7"/>
      <c r="G479" s="7"/>
      <c r="H479" s="7"/>
      <c r="I479" s="10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7.100000000000001" customHeight="1" x14ac:dyDescent="0.2">
      <c r="A480" s="7"/>
      <c r="B480" s="7"/>
      <c r="C480" s="7"/>
      <c r="D480" s="7"/>
      <c r="E480" s="7"/>
      <c r="F480" s="7"/>
      <c r="G480" s="7"/>
      <c r="H480" s="7"/>
      <c r="I480" s="10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7.100000000000001" customHeight="1" x14ac:dyDescent="0.2">
      <c r="A481" s="7"/>
      <c r="B481" s="7"/>
      <c r="C481" s="7"/>
      <c r="D481" s="7"/>
      <c r="E481" s="7"/>
      <c r="F481" s="7"/>
      <c r="G481" s="7"/>
      <c r="H481" s="7"/>
      <c r="I481" s="10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7.100000000000001" customHeight="1" x14ac:dyDescent="0.2">
      <c r="A482" s="7"/>
      <c r="B482" s="7"/>
      <c r="C482" s="7"/>
      <c r="D482" s="7"/>
      <c r="E482" s="7"/>
      <c r="F482" s="7"/>
      <c r="G482" s="7"/>
      <c r="H482" s="7"/>
      <c r="I482" s="10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7.100000000000001" customHeight="1" x14ac:dyDescent="0.2">
      <c r="A483" s="7"/>
      <c r="B483" s="7"/>
      <c r="C483" s="7"/>
      <c r="D483" s="7"/>
      <c r="E483" s="7"/>
      <c r="F483" s="7"/>
      <c r="G483" s="7"/>
      <c r="H483" s="7"/>
      <c r="I483" s="10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7.100000000000001" customHeight="1" x14ac:dyDescent="0.2">
      <c r="A484" s="7"/>
      <c r="B484" s="7"/>
      <c r="C484" s="7"/>
      <c r="D484" s="7"/>
      <c r="E484" s="7"/>
      <c r="F484" s="7"/>
      <c r="G484" s="7"/>
      <c r="H484" s="7"/>
      <c r="I484" s="10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7.100000000000001" customHeight="1" x14ac:dyDescent="0.2">
      <c r="A485" s="7"/>
      <c r="B485" s="7"/>
      <c r="C485" s="7"/>
      <c r="D485" s="7"/>
      <c r="E485" s="7"/>
      <c r="F485" s="7"/>
      <c r="G485" s="7"/>
      <c r="H485" s="7"/>
      <c r="I485" s="10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7.100000000000001" customHeight="1" x14ac:dyDescent="0.2">
      <c r="A486" s="7"/>
      <c r="B486" s="7"/>
      <c r="C486" s="7"/>
      <c r="D486" s="7"/>
      <c r="E486" s="7"/>
      <c r="F486" s="7"/>
      <c r="G486" s="7"/>
      <c r="H486" s="7"/>
      <c r="I486" s="10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7.100000000000001" customHeight="1" x14ac:dyDescent="0.2">
      <c r="A487" s="7"/>
      <c r="B487" s="7"/>
      <c r="C487" s="7"/>
      <c r="D487" s="7"/>
      <c r="E487" s="7"/>
      <c r="F487" s="7"/>
      <c r="G487" s="7"/>
      <c r="H487" s="7"/>
      <c r="I487" s="10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7.100000000000001" customHeight="1" x14ac:dyDescent="0.2">
      <c r="A488" s="7"/>
      <c r="B488" s="7"/>
      <c r="C488" s="7"/>
      <c r="D488" s="7"/>
      <c r="E488" s="7"/>
      <c r="F488" s="7"/>
      <c r="G488" s="7"/>
      <c r="H488" s="7"/>
      <c r="I488" s="10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7.100000000000001" customHeight="1" x14ac:dyDescent="0.2">
      <c r="A489" s="7"/>
      <c r="B489" s="7"/>
      <c r="C489" s="7"/>
      <c r="D489" s="7"/>
      <c r="E489" s="7"/>
      <c r="F489" s="7"/>
      <c r="G489" s="7"/>
      <c r="H489" s="7"/>
      <c r="I489" s="10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7.100000000000001" customHeight="1" x14ac:dyDescent="0.2">
      <c r="A490" s="7"/>
      <c r="B490" s="7"/>
      <c r="C490" s="7"/>
      <c r="D490" s="7"/>
      <c r="E490" s="7"/>
      <c r="F490" s="7"/>
      <c r="G490" s="7"/>
      <c r="H490" s="7"/>
      <c r="I490" s="10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7.100000000000001" customHeight="1" x14ac:dyDescent="0.2">
      <c r="A491" s="7"/>
      <c r="B491" s="7"/>
      <c r="C491" s="7"/>
      <c r="D491" s="7"/>
      <c r="E491" s="7"/>
      <c r="F491" s="7"/>
      <c r="G491" s="7"/>
      <c r="H491" s="7"/>
      <c r="I491" s="10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7.100000000000001" customHeight="1" x14ac:dyDescent="0.2">
      <c r="A492" s="7"/>
      <c r="B492" s="7"/>
      <c r="C492" s="7"/>
      <c r="D492" s="7"/>
      <c r="E492" s="7"/>
      <c r="F492" s="7"/>
      <c r="G492" s="7"/>
      <c r="H492" s="7"/>
      <c r="I492" s="10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7.100000000000001" customHeight="1" x14ac:dyDescent="0.2">
      <c r="A493" s="7"/>
      <c r="B493" s="7"/>
      <c r="C493" s="7"/>
      <c r="D493" s="7"/>
      <c r="E493" s="7"/>
      <c r="F493" s="7"/>
      <c r="G493" s="7"/>
      <c r="H493" s="7"/>
      <c r="I493" s="10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7.100000000000001" customHeight="1" x14ac:dyDescent="0.2">
      <c r="A494" s="7"/>
      <c r="B494" s="7"/>
      <c r="C494" s="7"/>
      <c r="D494" s="7"/>
      <c r="E494" s="7"/>
      <c r="F494" s="7"/>
      <c r="G494" s="7"/>
      <c r="H494" s="7"/>
      <c r="I494" s="10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7.100000000000001" customHeight="1" x14ac:dyDescent="0.2">
      <c r="A495" s="7"/>
      <c r="B495" s="7"/>
      <c r="C495" s="7"/>
      <c r="D495" s="7"/>
      <c r="E495" s="7"/>
      <c r="F495" s="7"/>
      <c r="G495" s="7"/>
      <c r="H495" s="7"/>
      <c r="I495" s="10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7.100000000000001" customHeight="1" x14ac:dyDescent="0.2">
      <c r="A496" s="7"/>
      <c r="B496" s="7"/>
      <c r="C496" s="7"/>
      <c r="D496" s="7"/>
      <c r="E496" s="7"/>
      <c r="F496" s="7"/>
      <c r="G496" s="7"/>
      <c r="H496" s="7"/>
      <c r="I496" s="10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7.100000000000001" customHeight="1" x14ac:dyDescent="0.2">
      <c r="A497" s="7"/>
      <c r="B497" s="7"/>
      <c r="C497" s="7"/>
      <c r="D497" s="7"/>
      <c r="E497" s="7"/>
      <c r="F497" s="7"/>
      <c r="G497" s="7"/>
      <c r="H497" s="7"/>
      <c r="I497" s="10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7.100000000000001" customHeight="1" x14ac:dyDescent="0.2">
      <c r="A498" s="7"/>
      <c r="B498" s="7"/>
      <c r="C498" s="7"/>
      <c r="D498" s="7"/>
      <c r="E498" s="7"/>
      <c r="F498" s="7"/>
      <c r="G498" s="7"/>
      <c r="H498" s="7"/>
      <c r="I498" s="10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7.100000000000001" customHeight="1" x14ac:dyDescent="0.2">
      <c r="A499" s="7"/>
      <c r="B499" s="7"/>
      <c r="C499" s="7"/>
      <c r="D499" s="7"/>
      <c r="E499" s="7"/>
      <c r="F499" s="7"/>
      <c r="G499" s="7"/>
      <c r="H499" s="7"/>
      <c r="I499" s="10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7.100000000000001" customHeight="1" x14ac:dyDescent="0.2">
      <c r="A500" s="7"/>
      <c r="B500" s="7"/>
      <c r="C500" s="7"/>
      <c r="D500" s="7"/>
      <c r="E500" s="7"/>
      <c r="F500" s="7"/>
      <c r="G500" s="7"/>
      <c r="H500" s="7"/>
      <c r="I500" s="10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7.100000000000001" customHeight="1" x14ac:dyDescent="0.2">
      <c r="A501" s="7"/>
      <c r="B501" s="7"/>
      <c r="C501" s="7"/>
      <c r="D501" s="7"/>
      <c r="E501" s="7"/>
      <c r="F501" s="7"/>
      <c r="G501" s="7"/>
      <c r="H501" s="7"/>
      <c r="I501" s="10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7.100000000000001" customHeight="1" x14ac:dyDescent="0.2">
      <c r="A502" s="7"/>
      <c r="B502" s="7"/>
      <c r="C502" s="7"/>
      <c r="D502" s="7"/>
      <c r="E502" s="7"/>
      <c r="F502" s="7"/>
      <c r="G502" s="7"/>
      <c r="H502" s="7"/>
      <c r="I502" s="10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7.100000000000001" customHeight="1" x14ac:dyDescent="0.2">
      <c r="A503" s="7"/>
      <c r="B503" s="7"/>
      <c r="C503" s="7"/>
      <c r="D503" s="7"/>
      <c r="E503" s="7"/>
      <c r="F503" s="7"/>
      <c r="G503" s="7"/>
      <c r="H503" s="7"/>
      <c r="I503" s="10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7.100000000000001" customHeight="1" x14ac:dyDescent="0.2">
      <c r="A504" s="7"/>
      <c r="B504" s="7"/>
      <c r="C504" s="7"/>
      <c r="D504" s="7"/>
      <c r="E504" s="7"/>
      <c r="F504" s="7"/>
      <c r="G504" s="7"/>
      <c r="H504" s="7"/>
      <c r="I504" s="10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7.100000000000001" customHeight="1" x14ac:dyDescent="0.2">
      <c r="A505" s="7"/>
      <c r="B505" s="7"/>
      <c r="C505" s="7"/>
      <c r="D505" s="7"/>
      <c r="E505" s="7"/>
      <c r="F505" s="7"/>
      <c r="G505" s="7"/>
      <c r="H505" s="7"/>
      <c r="I505" s="10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7.100000000000001" customHeight="1" x14ac:dyDescent="0.2">
      <c r="A506" s="7"/>
      <c r="B506" s="7"/>
      <c r="C506" s="7"/>
      <c r="D506" s="7"/>
      <c r="E506" s="7"/>
      <c r="F506" s="7"/>
      <c r="G506" s="7"/>
      <c r="H506" s="7"/>
      <c r="I506" s="10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7.100000000000001" customHeight="1" x14ac:dyDescent="0.2">
      <c r="A507" s="7"/>
      <c r="B507" s="7"/>
      <c r="C507" s="7"/>
      <c r="D507" s="7"/>
      <c r="E507" s="7"/>
      <c r="F507" s="7"/>
      <c r="G507" s="7"/>
      <c r="H507" s="7"/>
      <c r="I507" s="10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7.100000000000001" customHeight="1" x14ac:dyDescent="0.2">
      <c r="A508" s="7"/>
      <c r="B508" s="7"/>
      <c r="C508" s="7"/>
      <c r="D508" s="7"/>
      <c r="E508" s="7"/>
      <c r="F508" s="7"/>
      <c r="G508" s="7"/>
      <c r="H508" s="7"/>
      <c r="I508" s="10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7.100000000000001" customHeight="1" x14ac:dyDescent="0.2">
      <c r="A509" s="7"/>
      <c r="B509" s="7"/>
      <c r="C509" s="7"/>
      <c r="D509" s="7"/>
      <c r="E509" s="7"/>
      <c r="F509" s="7"/>
      <c r="G509" s="7"/>
      <c r="H509" s="7"/>
      <c r="I509" s="10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7.100000000000001" customHeight="1" x14ac:dyDescent="0.2">
      <c r="A510" s="7"/>
      <c r="B510" s="7"/>
      <c r="C510" s="7"/>
      <c r="D510" s="7"/>
      <c r="E510" s="7"/>
      <c r="F510" s="7"/>
      <c r="G510" s="7"/>
      <c r="H510" s="7"/>
      <c r="I510" s="10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7.100000000000001" customHeight="1" x14ac:dyDescent="0.2">
      <c r="A511" s="7"/>
      <c r="B511" s="7"/>
      <c r="C511" s="7"/>
      <c r="D511" s="7"/>
      <c r="E511" s="7"/>
      <c r="F511" s="7"/>
      <c r="G511" s="7"/>
      <c r="H511" s="7"/>
      <c r="I511" s="10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7.100000000000001" customHeight="1" x14ac:dyDescent="0.2">
      <c r="A512" s="7"/>
      <c r="B512" s="7"/>
      <c r="C512" s="7"/>
      <c r="D512" s="7"/>
      <c r="E512" s="7"/>
      <c r="F512" s="7"/>
      <c r="G512" s="7"/>
      <c r="H512" s="7"/>
      <c r="I512" s="10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7.100000000000001" customHeight="1" x14ac:dyDescent="0.2">
      <c r="A513" s="7"/>
      <c r="B513" s="7"/>
      <c r="C513" s="7"/>
      <c r="D513" s="7"/>
      <c r="E513" s="7"/>
      <c r="F513" s="7"/>
      <c r="G513" s="7"/>
      <c r="H513" s="7"/>
      <c r="I513" s="10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7.100000000000001" customHeight="1" x14ac:dyDescent="0.2">
      <c r="A514" s="7"/>
      <c r="B514" s="7"/>
      <c r="C514" s="7"/>
      <c r="D514" s="7"/>
      <c r="E514" s="7"/>
      <c r="F514" s="7"/>
      <c r="G514" s="7"/>
      <c r="H514" s="7"/>
      <c r="I514" s="10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7.100000000000001" customHeight="1" x14ac:dyDescent="0.2">
      <c r="A515" s="7"/>
      <c r="B515" s="7"/>
      <c r="C515" s="7"/>
      <c r="D515" s="7"/>
      <c r="E515" s="7"/>
      <c r="F515" s="7"/>
      <c r="G515" s="7"/>
      <c r="H515" s="7"/>
      <c r="I515" s="10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7.100000000000001" customHeight="1" x14ac:dyDescent="0.2">
      <c r="A516" s="7"/>
      <c r="B516" s="7"/>
      <c r="C516" s="7"/>
      <c r="D516" s="7"/>
      <c r="E516" s="7"/>
      <c r="F516" s="7"/>
      <c r="G516" s="7"/>
      <c r="H516" s="7"/>
      <c r="I516" s="10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7.100000000000001" customHeight="1" x14ac:dyDescent="0.2">
      <c r="A517" s="7"/>
      <c r="B517" s="7"/>
      <c r="C517" s="7"/>
      <c r="D517" s="7"/>
      <c r="E517" s="7"/>
      <c r="F517" s="7"/>
      <c r="G517" s="7"/>
      <c r="H517" s="7"/>
      <c r="I517" s="10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7.100000000000001" customHeight="1" x14ac:dyDescent="0.2">
      <c r="A518" s="7"/>
      <c r="B518" s="7"/>
      <c r="C518" s="7"/>
      <c r="D518" s="7"/>
      <c r="E518" s="7"/>
      <c r="F518" s="7"/>
      <c r="G518" s="7"/>
      <c r="H518" s="7"/>
      <c r="I518" s="10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7.100000000000001" customHeight="1" x14ac:dyDescent="0.2">
      <c r="A519" s="7"/>
      <c r="B519" s="7"/>
      <c r="C519" s="7"/>
      <c r="D519" s="7"/>
      <c r="E519" s="7"/>
      <c r="F519" s="7"/>
      <c r="G519" s="7"/>
      <c r="H519" s="7"/>
      <c r="I519" s="10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7.100000000000001" customHeight="1" x14ac:dyDescent="0.2">
      <c r="A520" s="7"/>
      <c r="B520" s="7"/>
      <c r="C520" s="7"/>
      <c r="D520" s="7"/>
      <c r="E520" s="7"/>
      <c r="F520" s="7"/>
      <c r="G520" s="7"/>
      <c r="H520" s="7"/>
      <c r="I520" s="10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7.100000000000001" customHeight="1" x14ac:dyDescent="0.2">
      <c r="A521" s="7"/>
      <c r="B521" s="7"/>
      <c r="C521" s="7"/>
      <c r="D521" s="7"/>
      <c r="E521" s="7"/>
      <c r="F521" s="7"/>
      <c r="G521" s="7"/>
      <c r="H521" s="7"/>
      <c r="I521" s="10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7.100000000000001" customHeight="1" x14ac:dyDescent="0.2">
      <c r="A522" s="7"/>
      <c r="B522" s="7"/>
      <c r="C522" s="7"/>
      <c r="D522" s="7"/>
      <c r="E522" s="7"/>
      <c r="F522" s="7"/>
      <c r="G522" s="7"/>
      <c r="H522" s="7"/>
      <c r="I522" s="10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7.100000000000001" customHeight="1" x14ac:dyDescent="0.2">
      <c r="A523" s="7"/>
      <c r="B523" s="7"/>
      <c r="C523" s="7"/>
      <c r="D523" s="7"/>
      <c r="E523" s="7"/>
      <c r="F523" s="7"/>
      <c r="G523" s="7"/>
      <c r="H523" s="7"/>
      <c r="I523" s="10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7.100000000000001" customHeight="1" x14ac:dyDescent="0.2">
      <c r="A524" s="7"/>
      <c r="B524" s="7"/>
      <c r="C524" s="7"/>
      <c r="D524" s="7"/>
      <c r="E524" s="7"/>
      <c r="F524" s="7"/>
      <c r="G524" s="7"/>
      <c r="H524" s="7"/>
      <c r="I524" s="10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7.100000000000001" customHeight="1" x14ac:dyDescent="0.2">
      <c r="A525" s="7"/>
      <c r="B525" s="7"/>
      <c r="C525" s="7"/>
      <c r="D525" s="7"/>
      <c r="E525" s="7"/>
      <c r="F525" s="7"/>
      <c r="G525" s="7"/>
      <c r="H525" s="7"/>
      <c r="I525" s="10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7.100000000000001" customHeight="1" x14ac:dyDescent="0.2">
      <c r="A526" s="7"/>
      <c r="B526" s="7"/>
      <c r="C526" s="7"/>
      <c r="D526" s="7"/>
      <c r="E526" s="7"/>
      <c r="F526" s="7"/>
      <c r="G526" s="7"/>
      <c r="H526" s="7"/>
      <c r="I526" s="10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7.100000000000001" customHeight="1" x14ac:dyDescent="0.2">
      <c r="A527" s="7"/>
      <c r="B527" s="7"/>
      <c r="C527" s="7"/>
      <c r="D527" s="7"/>
      <c r="E527" s="7"/>
      <c r="F527" s="7"/>
      <c r="G527" s="7"/>
      <c r="H527" s="7"/>
      <c r="I527" s="10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7.100000000000001" customHeight="1" x14ac:dyDescent="0.2">
      <c r="A528" s="7"/>
      <c r="B528" s="7"/>
      <c r="C528" s="7"/>
      <c r="D528" s="7"/>
      <c r="E528" s="7"/>
      <c r="F528" s="7"/>
      <c r="G528" s="7"/>
      <c r="H528" s="7"/>
      <c r="I528" s="10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7.100000000000001" customHeight="1" x14ac:dyDescent="0.2">
      <c r="A529" s="7"/>
      <c r="B529" s="7"/>
      <c r="C529" s="7"/>
      <c r="D529" s="7"/>
      <c r="E529" s="7"/>
      <c r="F529" s="7"/>
      <c r="G529" s="7"/>
      <c r="H529" s="7"/>
      <c r="I529" s="10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7.100000000000001" customHeight="1" x14ac:dyDescent="0.2">
      <c r="A530" s="7"/>
      <c r="B530" s="7"/>
      <c r="C530" s="7"/>
      <c r="D530" s="7"/>
      <c r="E530" s="7"/>
      <c r="F530" s="7"/>
      <c r="G530" s="7"/>
      <c r="H530" s="7"/>
      <c r="I530" s="10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7.100000000000001" customHeight="1" x14ac:dyDescent="0.2">
      <c r="A531" s="7"/>
      <c r="B531" s="7"/>
      <c r="C531" s="7"/>
      <c r="D531" s="7"/>
      <c r="E531" s="7"/>
      <c r="F531" s="7"/>
      <c r="G531" s="7"/>
      <c r="H531" s="7"/>
      <c r="I531" s="10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7.100000000000001" customHeight="1" x14ac:dyDescent="0.2">
      <c r="A532" s="7"/>
      <c r="B532" s="7"/>
      <c r="C532" s="7"/>
      <c r="D532" s="7"/>
      <c r="E532" s="7"/>
      <c r="F532" s="7"/>
      <c r="G532" s="7"/>
      <c r="H532" s="7"/>
      <c r="I532" s="10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7.100000000000001" customHeight="1" x14ac:dyDescent="0.2">
      <c r="A533" s="7"/>
      <c r="B533" s="7"/>
      <c r="C533" s="7"/>
      <c r="D533" s="7"/>
      <c r="E533" s="7"/>
      <c r="F533" s="7"/>
      <c r="G533" s="7"/>
      <c r="H533" s="7"/>
      <c r="I533" s="10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7.100000000000001" customHeight="1" x14ac:dyDescent="0.2">
      <c r="A534" s="7"/>
      <c r="B534" s="7"/>
      <c r="C534" s="7"/>
      <c r="D534" s="7"/>
      <c r="E534" s="7"/>
      <c r="F534" s="7"/>
      <c r="G534" s="7"/>
      <c r="H534" s="7"/>
      <c r="I534" s="10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7.100000000000001" customHeight="1" x14ac:dyDescent="0.2">
      <c r="A535" s="7"/>
      <c r="B535" s="7"/>
      <c r="C535" s="7"/>
      <c r="D535" s="7"/>
      <c r="E535" s="7"/>
      <c r="F535" s="7"/>
      <c r="G535" s="7"/>
      <c r="H535" s="7"/>
      <c r="I535" s="10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7.100000000000001" customHeight="1" x14ac:dyDescent="0.2">
      <c r="A536" s="7"/>
      <c r="B536" s="7"/>
      <c r="C536" s="7"/>
      <c r="D536" s="7"/>
      <c r="E536" s="7"/>
      <c r="F536" s="7"/>
      <c r="G536" s="7"/>
      <c r="H536" s="7"/>
      <c r="I536" s="10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7.100000000000001" customHeight="1" x14ac:dyDescent="0.2">
      <c r="A537" s="7"/>
      <c r="B537" s="7"/>
      <c r="C537" s="7"/>
      <c r="D537" s="7"/>
      <c r="E537" s="7"/>
      <c r="F537" s="7"/>
      <c r="G537" s="7"/>
      <c r="H537" s="7"/>
      <c r="I537" s="10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7.100000000000001" customHeight="1" x14ac:dyDescent="0.2">
      <c r="A538" s="7"/>
      <c r="B538" s="7"/>
      <c r="C538" s="7"/>
      <c r="D538" s="7"/>
      <c r="E538" s="7"/>
      <c r="F538" s="7"/>
      <c r="G538" s="7"/>
      <c r="H538" s="7"/>
      <c r="I538" s="10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7.100000000000001" customHeight="1" x14ac:dyDescent="0.2">
      <c r="A539" s="7"/>
      <c r="B539" s="7"/>
      <c r="C539" s="7"/>
      <c r="D539" s="7"/>
      <c r="E539" s="7"/>
      <c r="F539" s="7"/>
      <c r="G539" s="7"/>
      <c r="H539" s="7"/>
      <c r="I539" s="10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7.100000000000001" customHeight="1" x14ac:dyDescent="0.2">
      <c r="A540" s="7"/>
      <c r="B540" s="7"/>
      <c r="C540" s="7"/>
      <c r="D540" s="7"/>
      <c r="E540" s="7"/>
      <c r="F540" s="7"/>
      <c r="G540" s="7"/>
      <c r="H540" s="7"/>
      <c r="I540" s="10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7.100000000000001" customHeight="1" x14ac:dyDescent="0.2">
      <c r="A541" s="7"/>
      <c r="B541" s="7"/>
      <c r="C541" s="7"/>
      <c r="D541" s="7"/>
      <c r="E541" s="7"/>
      <c r="F541" s="7"/>
      <c r="G541" s="7"/>
      <c r="H541" s="7"/>
      <c r="I541" s="10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7.100000000000001" customHeight="1" x14ac:dyDescent="0.2">
      <c r="A542" s="7"/>
      <c r="B542" s="7"/>
      <c r="C542" s="7"/>
      <c r="D542" s="7"/>
      <c r="E542" s="7"/>
      <c r="F542" s="7"/>
      <c r="G542" s="7"/>
      <c r="H542" s="7"/>
      <c r="I542" s="10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7.100000000000001" customHeight="1" x14ac:dyDescent="0.2">
      <c r="A543" s="7"/>
      <c r="B543" s="7"/>
      <c r="C543" s="7"/>
      <c r="D543" s="7"/>
      <c r="E543" s="7"/>
      <c r="F543" s="7"/>
      <c r="G543" s="7"/>
      <c r="H543" s="7"/>
      <c r="I543" s="10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7.100000000000001" customHeight="1" x14ac:dyDescent="0.2">
      <c r="A544" s="7"/>
      <c r="B544" s="7"/>
      <c r="C544" s="7"/>
      <c r="D544" s="7"/>
      <c r="E544" s="7"/>
      <c r="F544" s="7"/>
      <c r="G544" s="7"/>
      <c r="H544" s="7"/>
      <c r="I544" s="10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7.100000000000001" customHeight="1" x14ac:dyDescent="0.2">
      <c r="A545" s="7"/>
      <c r="B545" s="7"/>
      <c r="C545" s="7"/>
      <c r="D545" s="7"/>
      <c r="E545" s="7"/>
      <c r="F545" s="7"/>
      <c r="G545" s="7"/>
      <c r="H545" s="7"/>
      <c r="I545" s="10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7.100000000000001" customHeight="1" x14ac:dyDescent="0.2">
      <c r="A546" s="7"/>
      <c r="B546" s="7"/>
      <c r="C546" s="7"/>
      <c r="D546" s="7"/>
      <c r="E546" s="7"/>
      <c r="F546" s="7"/>
      <c r="G546" s="7"/>
      <c r="H546" s="7"/>
      <c r="I546" s="10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7.100000000000001" customHeight="1" x14ac:dyDescent="0.2">
      <c r="A547" s="7"/>
      <c r="B547" s="7"/>
      <c r="C547" s="7"/>
      <c r="D547" s="7"/>
      <c r="E547" s="7"/>
      <c r="F547" s="7"/>
      <c r="G547" s="7"/>
      <c r="H547" s="7"/>
      <c r="I547" s="10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7.100000000000001" customHeight="1" x14ac:dyDescent="0.2">
      <c r="A548" s="7"/>
      <c r="B548" s="7"/>
      <c r="C548" s="7"/>
      <c r="D548" s="7"/>
      <c r="E548" s="7"/>
      <c r="F548" s="7"/>
      <c r="G548" s="7"/>
      <c r="H548" s="7"/>
      <c r="I548" s="10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7.100000000000001" customHeight="1" x14ac:dyDescent="0.2">
      <c r="A549" s="7"/>
      <c r="B549" s="7"/>
      <c r="C549" s="7"/>
      <c r="D549" s="7"/>
      <c r="E549" s="7"/>
      <c r="F549" s="7"/>
      <c r="G549" s="7"/>
      <c r="H549" s="7"/>
      <c r="I549" s="10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7.100000000000001" customHeight="1" x14ac:dyDescent="0.2">
      <c r="A550" s="7"/>
      <c r="B550" s="7"/>
      <c r="C550" s="7"/>
      <c r="D550" s="7"/>
      <c r="E550" s="7"/>
      <c r="F550" s="7"/>
      <c r="G550" s="7"/>
      <c r="H550" s="7"/>
      <c r="I550" s="10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7.100000000000001" customHeight="1" x14ac:dyDescent="0.2">
      <c r="A551" s="7"/>
      <c r="B551" s="7"/>
      <c r="C551" s="7"/>
      <c r="D551" s="7"/>
      <c r="E551" s="7"/>
      <c r="F551" s="7"/>
      <c r="G551" s="7"/>
      <c r="H551" s="7"/>
      <c r="I551" s="10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7.100000000000001" customHeight="1" x14ac:dyDescent="0.2">
      <c r="A552" s="7"/>
      <c r="B552" s="7"/>
      <c r="C552" s="7"/>
      <c r="D552" s="7"/>
      <c r="E552" s="7"/>
      <c r="F552" s="7"/>
      <c r="G552" s="7"/>
      <c r="H552" s="7"/>
      <c r="I552" s="10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7.100000000000001" customHeight="1" x14ac:dyDescent="0.2">
      <c r="A553" s="7"/>
      <c r="B553" s="7"/>
      <c r="C553" s="7"/>
      <c r="D553" s="7"/>
      <c r="E553" s="7"/>
      <c r="F553" s="7"/>
      <c r="G553" s="7"/>
      <c r="H553" s="7"/>
      <c r="I553" s="10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7.100000000000001" customHeight="1" x14ac:dyDescent="0.2">
      <c r="A554" s="7"/>
      <c r="B554" s="7"/>
      <c r="C554" s="7"/>
      <c r="D554" s="7"/>
      <c r="E554" s="7"/>
      <c r="F554" s="7"/>
      <c r="G554" s="7"/>
      <c r="H554" s="7"/>
      <c r="I554" s="10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7.100000000000001" customHeight="1" x14ac:dyDescent="0.2">
      <c r="A555" s="7"/>
      <c r="B555" s="7"/>
      <c r="C555" s="7"/>
      <c r="D555" s="7"/>
      <c r="E555" s="7"/>
      <c r="F555" s="7"/>
      <c r="G555" s="7"/>
      <c r="H555" s="7"/>
      <c r="I555" s="10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7.100000000000001" customHeight="1" x14ac:dyDescent="0.2">
      <c r="A556" s="7"/>
      <c r="B556" s="7"/>
      <c r="C556" s="7"/>
      <c r="D556" s="7"/>
      <c r="E556" s="7"/>
      <c r="F556" s="7"/>
      <c r="G556" s="7"/>
      <c r="H556" s="7"/>
      <c r="I556" s="10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7.100000000000001" customHeight="1" x14ac:dyDescent="0.2">
      <c r="A557" s="7"/>
      <c r="B557" s="7"/>
      <c r="C557" s="7"/>
      <c r="D557" s="7"/>
      <c r="E557" s="7"/>
      <c r="F557" s="7"/>
      <c r="G557" s="7"/>
      <c r="H557" s="7"/>
      <c r="I557" s="10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7.100000000000001" customHeight="1" x14ac:dyDescent="0.2">
      <c r="A558" s="7"/>
      <c r="B558" s="7"/>
      <c r="C558" s="7"/>
      <c r="D558" s="7"/>
      <c r="E558" s="7"/>
      <c r="F558" s="7"/>
      <c r="G558" s="7"/>
      <c r="H558" s="7"/>
      <c r="I558" s="10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7.100000000000001" customHeight="1" x14ac:dyDescent="0.2">
      <c r="A559" s="7"/>
      <c r="B559" s="7"/>
      <c r="C559" s="7"/>
      <c r="D559" s="7"/>
      <c r="E559" s="7"/>
      <c r="F559" s="7"/>
      <c r="G559" s="7"/>
      <c r="H559" s="7"/>
      <c r="I559" s="10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7.100000000000001" customHeight="1" x14ac:dyDescent="0.2">
      <c r="A560" s="7"/>
      <c r="B560" s="7"/>
      <c r="C560" s="7"/>
      <c r="D560" s="7"/>
      <c r="E560" s="7"/>
      <c r="F560" s="7"/>
      <c r="G560" s="7"/>
      <c r="H560" s="7"/>
      <c r="I560" s="10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7.100000000000001" customHeight="1" x14ac:dyDescent="0.2">
      <c r="A561" s="7"/>
      <c r="B561" s="7"/>
      <c r="C561" s="7"/>
      <c r="D561" s="7"/>
      <c r="E561" s="7"/>
      <c r="F561" s="7"/>
      <c r="G561" s="7"/>
      <c r="H561" s="7"/>
      <c r="I561" s="10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7.100000000000001" customHeight="1" x14ac:dyDescent="0.2">
      <c r="A562" s="7"/>
      <c r="B562" s="7"/>
      <c r="C562" s="7"/>
      <c r="D562" s="7"/>
      <c r="E562" s="7"/>
      <c r="F562" s="7"/>
      <c r="G562" s="7"/>
      <c r="H562" s="7"/>
      <c r="I562" s="10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7.100000000000001" customHeight="1" x14ac:dyDescent="0.2">
      <c r="A563" s="7"/>
      <c r="B563" s="7"/>
      <c r="C563" s="7"/>
      <c r="D563" s="7"/>
      <c r="E563" s="7"/>
      <c r="F563" s="7"/>
      <c r="G563" s="7"/>
      <c r="H563" s="7"/>
      <c r="I563" s="10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7.100000000000001" customHeight="1" x14ac:dyDescent="0.2">
      <c r="A564" s="7"/>
      <c r="B564" s="7"/>
      <c r="C564" s="7"/>
      <c r="D564" s="7"/>
      <c r="E564" s="7"/>
      <c r="F564" s="7"/>
      <c r="G564" s="7"/>
      <c r="H564" s="7"/>
      <c r="I564" s="10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7.100000000000001" customHeight="1" x14ac:dyDescent="0.2">
      <c r="A565" s="7"/>
      <c r="B565" s="7"/>
      <c r="C565" s="7"/>
      <c r="D565" s="7"/>
      <c r="E565" s="7"/>
      <c r="F565" s="7"/>
      <c r="G565" s="7"/>
      <c r="H565" s="7"/>
      <c r="I565" s="10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7.100000000000001" customHeight="1" x14ac:dyDescent="0.2">
      <c r="A566" s="7"/>
      <c r="B566" s="7"/>
      <c r="C566" s="7"/>
      <c r="D566" s="7"/>
      <c r="E566" s="7"/>
      <c r="F566" s="7"/>
      <c r="G566" s="7"/>
      <c r="H566" s="7"/>
      <c r="I566" s="10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7.100000000000001" customHeight="1" x14ac:dyDescent="0.2">
      <c r="A567" s="7"/>
      <c r="B567" s="7"/>
      <c r="C567" s="7"/>
      <c r="D567" s="7"/>
      <c r="E567" s="7"/>
      <c r="F567" s="7"/>
      <c r="G567" s="7"/>
      <c r="H567" s="7"/>
      <c r="I567" s="10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7.100000000000001" customHeight="1" x14ac:dyDescent="0.2">
      <c r="A568" s="7"/>
      <c r="B568" s="7"/>
      <c r="C568" s="7"/>
      <c r="D568" s="7"/>
      <c r="E568" s="7"/>
      <c r="F568" s="7"/>
      <c r="G568" s="7"/>
      <c r="H568" s="7"/>
      <c r="I568" s="10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7.100000000000001" customHeight="1" x14ac:dyDescent="0.2">
      <c r="A569" s="7"/>
      <c r="B569" s="7"/>
      <c r="C569" s="7"/>
      <c r="D569" s="7"/>
      <c r="E569" s="7"/>
      <c r="F569" s="7"/>
      <c r="G569" s="7"/>
      <c r="H569" s="7"/>
      <c r="I569" s="10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7.100000000000001" customHeight="1" x14ac:dyDescent="0.2">
      <c r="A570" s="7"/>
      <c r="B570" s="7"/>
      <c r="C570" s="7"/>
      <c r="D570" s="7"/>
      <c r="E570" s="7"/>
      <c r="F570" s="7"/>
      <c r="G570" s="7"/>
      <c r="H570" s="7"/>
      <c r="I570" s="10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7.100000000000001" customHeight="1" x14ac:dyDescent="0.2">
      <c r="A571" s="7"/>
      <c r="B571" s="7"/>
      <c r="C571" s="7"/>
      <c r="D571" s="7"/>
      <c r="E571" s="7"/>
      <c r="F571" s="7"/>
      <c r="G571" s="7"/>
      <c r="H571" s="7"/>
      <c r="I571" s="10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7.100000000000001" customHeight="1" x14ac:dyDescent="0.2">
      <c r="A572" s="7"/>
      <c r="B572" s="7"/>
      <c r="C572" s="7"/>
      <c r="D572" s="7"/>
      <c r="E572" s="7"/>
      <c r="F572" s="7"/>
      <c r="G572" s="7"/>
      <c r="H572" s="7"/>
      <c r="I572" s="10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7.100000000000001" customHeight="1" x14ac:dyDescent="0.2">
      <c r="A573" s="7"/>
      <c r="B573" s="7"/>
      <c r="C573" s="7"/>
      <c r="D573" s="7"/>
      <c r="E573" s="7"/>
      <c r="F573" s="7"/>
      <c r="G573" s="7"/>
      <c r="H573" s="7"/>
      <c r="I573" s="10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7.100000000000001" customHeight="1" x14ac:dyDescent="0.2">
      <c r="A574" s="7"/>
      <c r="B574" s="7"/>
      <c r="C574" s="7"/>
      <c r="D574" s="7"/>
      <c r="E574" s="7"/>
      <c r="F574" s="7"/>
      <c r="G574" s="7"/>
      <c r="H574" s="7"/>
      <c r="I574" s="10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7.100000000000001" customHeight="1" x14ac:dyDescent="0.2">
      <c r="A575" s="7"/>
      <c r="B575" s="7"/>
      <c r="C575" s="7"/>
      <c r="D575" s="7"/>
      <c r="E575" s="7"/>
      <c r="F575" s="7"/>
      <c r="G575" s="7"/>
      <c r="H575" s="7"/>
      <c r="I575" s="10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7.100000000000001" customHeight="1" x14ac:dyDescent="0.2">
      <c r="A576" s="7"/>
      <c r="B576" s="7"/>
      <c r="C576" s="7"/>
      <c r="D576" s="7"/>
      <c r="E576" s="7"/>
      <c r="F576" s="7"/>
      <c r="G576" s="7"/>
      <c r="H576" s="7"/>
      <c r="I576" s="10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7.100000000000001" customHeight="1" x14ac:dyDescent="0.2">
      <c r="A577" s="7"/>
      <c r="B577" s="7"/>
      <c r="C577" s="7"/>
      <c r="D577" s="7"/>
      <c r="E577" s="7"/>
      <c r="F577" s="7"/>
      <c r="G577" s="7"/>
      <c r="H577" s="7"/>
      <c r="I577" s="10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7.100000000000001" customHeight="1" x14ac:dyDescent="0.2">
      <c r="A578" s="7"/>
      <c r="B578" s="7"/>
      <c r="C578" s="7"/>
      <c r="D578" s="7"/>
      <c r="E578" s="7"/>
      <c r="F578" s="7"/>
      <c r="G578" s="7"/>
      <c r="H578" s="7"/>
      <c r="I578" s="10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7.100000000000001" customHeight="1" x14ac:dyDescent="0.2">
      <c r="A579" s="7"/>
      <c r="B579" s="7"/>
      <c r="C579" s="7"/>
      <c r="D579" s="7"/>
      <c r="E579" s="7"/>
      <c r="F579" s="7"/>
      <c r="G579" s="7"/>
      <c r="H579" s="7"/>
      <c r="I579" s="10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7.100000000000001" customHeight="1" x14ac:dyDescent="0.2">
      <c r="A580" s="7"/>
      <c r="B580" s="7"/>
      <c r="C580" s="7"/>
      <c r="D580" s="7"/>
      <c r="E580" s="7"/>
      <c r="F580" s="7"/>
      <c r="G580" s="7"/>
      <c r="H580" s="7"/>
      <c r="I580" s="10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7.100000000000001" customHeight="1" x14ac:dyDescent="0.2">
      <c r="A581" s="7"/>
      <c r="B581" s="7"/>
      <c r="C581" s="7"/>
      <c r="D581" s="7"/>
      <c r="E581" s="7"/>
      <c r="F581" s="7"/>
      <c r="G581" s="7"/>
      <c r="H581" s="7"/>
      <c r="I581" s="10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7.100000000000001" customHeight="1" x14ac:dyDescent="0.2">
      <c r="A582" s="7"/>
      <c r="B582" s="7"/>
      <c r="C582" s="7"/>
      <c r="D582" s="7"/>
      <c r="E582" s="7"/>
      <c r="F582" s="7"/>
      <c r="G582" s="7"/>
      <c r="H582" s="7"/>
      <c r="I582" s="10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7.100000000000001" customHeight="1" x14ac:dyDescent="0.2">
      <c r="A583" s="7"/>
      <c r="B583" s="7"/>
      <c r="C583" s="7"/>
      <c r="D583" s="7"/>
      <c r="E583" s="7"/>
      <c r="F583" s="7"/>
      <c r="G583" s="7"/>
      <c r="H583" s="7"/>
      <c r="I583" s="10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7.100000000000001" customHeight="1" x14ac:dyDescent="0.2">
      <c r="A584" s="7"/>
      <c r="B584" s="7"/>
      <c r="C584" s="7"/>
      <c r="D584" s="7"/>
      <c r="E584" s="7"/>
      <c r="F584" s="7"/>
      <c r="G584" s="7"/>
      <c r="H584" s="7"/>
      <c r="I584" s="10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7.100000000000001" customHeight="1" x14ac:dyDescent="0.2">
      <c r="A585" s="7"/>
      <c r="B585" s="7"/>
      <c r="C585" s="7"/>
      <c r="D585" s="7"/>
      <c r="E585" s="7"/>
      <c r="F585" s="7"/>
      <c r="G585" s="7"/>
      <c r="H585" s="7"/>
      <c r="I585" s="10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7.100000000000001" customHeight="1" x14ac:dyDescent="0.2">
      <c r="A586" s="7"/>
      <c r="B586" s="7"/>
      <c r="C586" s="7"/>
      <c r="D586" s="7"/>
      <c r="E586" s="7"/>
      <c r="F586" s="7"/>
      <c r="G586" s="7"/>
      <c r="H586" s="7"/>
      <c r="I586" s="10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7.100000000000001" customHeight="1" x14ac:dyDescent="0.2">
      <c r="A587" s="7"/>
      <c r="B587" s="7"/>
      <c r="C587" s="7"/>
      <c r="D587" s="7"/>
      <c r="E587" s="7"/>
      <c r="F587" s="7"/>
      <c r="G587" s="7"/>
      <c r="H587" s="7"/>
      <c r="I587" s="10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7.100000000000001" customHeight="1" x14ac:dyDescent="0.2">
      <c r="A588" s="7"/>
      <c r="B588" s="7"/>
      <c r="C588" s="7"/>
      <c r="D588" s="7"/>
      <c r="E588" s="7"/>
      <c r="F588" s="7"/>
      <c r="G588" s="7"/>
      <c r="H588" s="7"/>
      <c r="I588" s="10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7.100000000000001" customHeight="1" x14ac:dyDescent="0.2">
      <c r="A589" s="7"/>
      <c r="B589" s="7"/>
      <c r="C589" s="7"/>
      <c r="D589" s="7"/>
      <c r="E589" s="7"/>
      <c r="F589" s="7"/>
      <c r="G589" s="7"/>
      <c r="H589" s="7"/>
      <c r="I589" s="10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7.100000000000001" customHeight="1" x14ac:dyDescent="0.2">
      <c r="A590" s="7"/>
      <c r="B590" s="7"/>
      <c r="C590" s="7"/>
      <c r="D590" s="7"/>
      <c r="E590" s="7"/>
      <c r="F590" s="7"/>
      <c r="G590" s="7"/>
      <c r="H590" s="7"/>
      <c r="I590" s="10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7.100000000000001" customHeight="1" x14ac:dyDescent="0.2">
      <c r="A591" s="7"/>
      <c r="B591" s="7"/>
      <c r="C591" s="7"/>
      <c r="D591" s="7"/>
      <c r="E591" s="7"/>
      <c r="F591" s="7"/>
      <c r="G591" s="7"/>
      <c r="H591" s="7"/>
      <c r="I591" s="10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7.100000000000001" customHeight="1" x14ac:dyDescent="0.2">
      <c r="A592" s="7"/>
      <c r="B592" s="7"/>
      <c r="C592" s="7"/>
      <c r="D592" s="7"/>
      <c r="E592" s="7"/>
      <c r="F592" s="7"/>
      <c r="G592" s="7"/>
      <c r="H592" s="7"/>
      <c r="I592" s="10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7.100000000000001" customHeight="1" x14ac:dyDescent="0.2">
      <c r="A593" s="7"/>
      <c r="B593" s="7"/>
      <c r="C593" s="7"/>
      <c r="D593" s="7"/>
      <c r="E593" s="7"/>
      <c r="F593" s="7"/>
      <c r="G593" s="7"/>
      <c r="H593" s="7"/>
      <c r="I593" s="10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7.100000000000001" customHeight="1" x14ac:dyDescent="0.2">
      <c r="A594" s="7"/>
      <c r="B594" s="7"/>
      <c r="C594" s="7"/>
      <c r="D594" s="7"/>
      <c r="E594" s="7"/>
      <c r="F594" s="7"/>
      <c r="G594" s="7"/>
      <c r="H594" s="7"/>
      <c r="I594" s="10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7.100000000000001" customHeight="1" x14ac:dyDescent="0.2">
      <c r="A595" s="7"/>
      <c r="B595" s="7"/>
      <c r="C595" s="7"/>
      <c r="D595" s="7"/>
      <c r="E595" s="7"/>
      <c r="F595" s="7"/>
      <c r="G595" s="7"/>
      <c r="H595" s="7"/>
      <c r="I595" s="10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7.100000000000001" customHeight="1" x14ac:dyDescent="0.2">
      <c r="A596" s="7"/>
      <c r="B596" s="7"/>
      <c r="C596" s="7"/>
      <c r="D596" s="7"/>
      <c r="E596" s="7"/>
      <c r="F596" s="7"/>
      <c r="G596" s="7"/>
      <c r="H596" s="7"/>
      <c r="I596" s="10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7.100000000000001" customHeight="1" x14ac:dyDescent="0.2">
      <c r="A597" s="7"/>
      <c r="B597" s="7"/>
      <c r="C597" s="7"/>
      <c r="D597" s="7"/>
      <c r="E597" s="7"/>
      <c r="F597" s="7"/>
      <c r="G597" s="7"/>
      <c r="H597" s="7"/>
      <c r="I597" s="10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7.100000000000001" customHeight="1" x14ac:dyDescent="0.2">
      <c r="A598" s="7"/>
      <c r="B598" s="7"/>
      <c r="C598" s="7"/>
      <c r="D598" s="7"/>
      <c r="E598" s="7"/>
      <c r="F598" s="7"/>
      <c r="G598" s="7"/>
      <c r="H598" s="7"/>
      <c r="I598" s="10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7.100000000000001" customHeight="1" x14ac:dyDescent="0.2">
      <c r="A599" s="7"/>
      <c r="B599" s="7"/>
      <c r="C599" s="7"/>
      <c r="D599" s="7"/>
      <c r="E599" s="7"/>
      <c r="F599" s="7"/>
      <c r="G599" s="7"/>
      <c r="H599" s="7"/>
      <c r="I599" s="10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7.100000000000001" customHeight="1" x14ac:dyDescent="0.2">
      <c r="A600" s="7"/>
      <c r="B600" s="7"/>
      <c r="C600" s="7"/>
      <c r="D600" s="7"/>
      <c r="E600" s="7"/>
      <c r="F600" s="7"/>
      <c r="G600" s="7"/>
      <c r="H600" s="7"/>
      <c r="I600" s="10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7.100000000000001" customHeight="1" x14ac:dyDescent="0.2">
      <c r="A601" s="7"/>
      <c r="B601" s="7"/>
      <c r="C601" s="7"/>
      <c r="D601" s="7"/>
      <c r="E601" s="7"/>
      <c r="F601" s="7"/>
      <c r="G601" s="7"/>
      <c r="H601" s="7"/>
      <c r="I601" s="10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7.100000000000001" customHeight="1" x14ac:dyDescent="0.2">
      <c r="A602" s="7"/>
      <c r="B602" s="7"/>
      <c r="C602" s="7"/>
      <c r="D602" s="7"/>
      <c r="E602" s="7"/>
      <c r="F602" s="7"/>
      <c r="G602" s="7"/>
      <c r="H602" s="7"/>
      <c r="I602" s="10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7.100000000000001" customHeight="1" x14ac:dyDescent="0.2">
      <c r="A603" s="7"/>
      <c r="B603" s="7"/>
      <c r="C603" s="7"/>
      <c r="D603" s="7"/>
      <c r="E603" s="7"/>
      <c r="F603" s="7"/>
      <c r="G603" s="7"/>
      <c r="H603" s="7"/>
      <c r="I603" s="10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7.100000000000001" customHeight="1" x14ac:dyDescent="0.2">
      <c r="A604" s="7"/>
      <c r="B604" s="7"/>
      <c r="C604" s="7"/>
      <c r="D604" s="7"/>
      <c r="E604" s="7"/>
      <c r="F604" s="7"/>
      <c r="G604" s="7"/>
      <c r="H604" s="7"/>
      <c r="I604" s="10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7.100000000000001" customHeight="1" x14ac:dyDescent="0.2">
      <c r="A605" s="7"/>
      <c r="B605" s="7"/>
      <c r="C605" s="7"/>
      <c r="D605" s="7"/>
      <c r="E605" s="7"/>
      <c r="F605" s="7"/>
      <c r="G605" s="7"/>
      <c r="H605" s="7"/>
      <c r="I605" s="10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7.100000000000001" customHeight="1" x14ac:dyDescent="0.2">
      <c r="A606" s="7"/>
      <c r="B606" s="7"/>
      <c r="C606" s="7"/>
      <c r="D606" s="7"/>
      <c r="E606" s="7"/>
      <c r="F606" s="7"/>
      <c r="G606" s="7"/>
      <c r="H606" s="7"/>
      <c r="I606" s="10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7.100000000000001" customHeight="1" x14ac:dyDescent="0.2">
      <c r="A607" s="7"/>
      <c r="B607" s="7"/>
      <c r="C607" s="7"/>
      <c r="D607" s="7"/>
      <c r="E607" s="7"/>
      <c r="F607" s="7"/>
      <c r="G607" s="7"/>
      <c r="H607" s="7"/>
      <c r="I607" s="10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7.100000000000001" customHeight="1" x14ac:dyDescent="0.2">
      <c r="A608" s="7"/>
      <c r="B608" s="7"/>
      <c r="C608" s="7"/>
      <c r="D608" s="7"/>
      <c r="E608" s="7"/>
      <c r="F608" s="7"/>
      <c r="G608" s="7"/>
      <c r="H608" s="7"/>
      <c r="I608" s="10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7.100000000000001" customHeight="1" x14ac:dyDescent="0.2">
      <c r="A609" s="7"/>
      <c r="B609" s="7"/>
      <c r="C609" s="7"/>
      <c r="D609" s="7"/>
      <c r="E609" s="7"/>
      <c r="F609" s="7"/>
      <c r="G609" s="7"/>
      <c r="H609" s="7"/>
      <c r="I609" s="10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7.100000000000001" customHeight="1" x14ac:dyDescent="0.2">
      <c r="A610" s="7"/>
      <c r="B610" s="7"/>
      <c r="C610" s="7"/>
      <c r="D610" s="7"/>
      <c r="E610" s="7"/>
      <c r="F610" s="7"/>
      <c r="G610" s="7"/>
      <c r="H610" s="7"/>
      <c r="I610" s="10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7.100000000000001" customHeight="1" x14ac:dyDescent="0.2">
      <c r="A611" s="7"/>
      <c r="B611" s="7"/>
      <c r="C611" s="7"/>
      <c r="D611" s="7"/>
      <c r="E611" s="7"/>
      <c r="F611" s="7"/>
      <c r="G611" s="7"/>
      <c r="H611" s="7"/>
      <c r="I611" s="10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7.100000000000001" customHeight="1" x14ac:dyDescent="0.2">
      <c r="A612" s="7"/>
      <c r="B612" s="7"/>
      <c r="C612" s="7"/>
      <c r="D612" s="7"/>
      <c r="E612" s="7"/>
      <c r="F612" s="7"/>
      <c r="G612" s="7"/>
      <c r="H612" s="7"/>
      <c r="I612" s="10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7.100000000000001" customHeight="1" x14ac:dyDescent="0.2">
      <c r="A613" s="7"/>
      <c r="B613" s="7"/>
      <c r="C613" s="7"/>
      <c r="D613" s="7"/>
      <c r="E613" s="7"/>
      <c r="F613" s="7"/>
      <c r="G613" s="7"/>
      <c r="H613" s="7"/>
      <c r="I613" s="10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7.100000000000001" customHeight="1" x14ac:dyDescent="0.2">
      <c r="A614" s="7"/>
      <c r="B614" s="7"/>
      <c r="C614" s="7"/>
      <c r="D614" s="7"/>
      <c r="E614" s="7"/>
      <c r="F614" s="7"/>
      <c r="G614" s="7"/>
      <c r="H614" s="7"/>
      <c r="I614" s="10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7.100000000000001" customHeight="1" x14ac:dyDescent="0.2">
      <c r="A615" s="7"/>
      <c r="B615" s="7"/>
      <c r="C615" s="7"/>
      <c r="D615" s="7"/>
      <c r="E615" s="7"/>
      <c r="F615" s="7"/>
      <c r="G615" s="7"/>
      <c r="H615" s="7"/>
      <c r="I615" s="10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7.100000000000001" customHeight="1" x14ac:dyDescent="0.2">
      <c r="A616" s="7"/>
      <c r="B616" s="7"/>
      <c r="C616" s="7"/>
      <c r="D616" s="7"/>
      <c r="E616" s="7"/>
      <c r="F616" s="7"/>
      <c r="G616" s="7"/>
      <c r="H616" s="7"/>
      <c r="I616" s="10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7.100000000000001" customHeight="1" x14ac:dyDescent="0.2">
      <c r="A617" s="7"/>
      <c r="B617" s="7"/>
      <c r="C617" s="7"/>
      <c r="D617" s="7"/>
      <c r="E617" s="7"/>
      <c r="F617" s="7"/>
      <c r="G617" s="7"/>
      <c r="H617" s="7"/>
      <c r="I617" s="10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7.100000000000001" customHeight="1" x14ac:dyDescent="0.2">
      <c r="A618" s="7"/>
      <c r="B618" s="7"/>
      <c r="C618" s="7"/>
      <c r="D618" s="7"/>
      <c r="E618" s="7"/>
      <c r="F618" s="7"/>
      <c r="G618" s="7"/>
      <c r="H618" s="7"/>
      <c r="I618" s="10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7.100000000000001" customHeight="1" x14ac:dyDescent="0.2">
      <c r="A619" s="7"/>
      <c r="B619" s="7"/>
      <c r="C619" s="7"/>
      <c r="D619" s="7"/>
      <c r="E619" s="7"/>
      <c r="F619" s="7"/>
      <c r="G619" s="7"/>
      <c r="H619" s="7"/>
      <c r="I619" s="10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7.100000000000001" customHeight="1" x14ac:dyDescent="0.2">
      <c r="A620" s="7"/>
      <c r="B620" s="7"/>
      <c r="C620" s="7"/>
      <c r="D620" s="7"/>
      <c r="E620" s="7"/>
      <c r="F620" s="7"/>
      <c r="G620" s="7"/>
      <c r="H620" s="7"/>
      <c r="I620" s="10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7.100000000000001" customHeight="1" x14ac:dyDescent="0.2">
      <c r="A621" s="7"/>
      <c r="B621" s="7"/>
      <c r="C621" s="7"/>
      <c r="D621" s="7"/>
      <c r="E621" s="7"/>
      <c r="F621" s="7"/>
      <c r="G621" s="7"/>
      <c r="H621" s="7"/>
      <c r="I621" s="10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7.100000000000001" customHeight="1" x14ac:dyDescent="0.2">
      <c r="A622" s="7"/>
      <c r="B622" s="7"/>
      <c r="C622" s="7"/>
      <c r="D622" s="7"/>
      <c r="E622" s="7"/>
      <c r="F622" s="7"/>
      <c r="G622" s="7"/>
      <c r="H622" s="7"/>
      <c r="I622" s="10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7.100000000000001" customHeight="1" x14ac:dyDescent="0.2">
      <c r="A623" s="7"/>
      <c r="B623" s="7"/>
      <c r="C623" s="7"/>
      <c r="D623" s="7"/>
      <c r="E623" s="7"/>
      <c r="F623" s="7"/>
      <c r="G623" s="7"/>
      <c r="H623" s="7"/>
      <c r="I623" s="10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7.100000000000001" customHeight="1" x14ac:dyDescent="0.2">
      <c r="A624" s="7"/>
      <c r="B624" s="7"/>
      <c r="C624" s="7"/>
      <c r="D624" s="7"/>
      <c r="E624" s="7"/>
      <c r="F624" s="7"/>
      <c r="G624" s="7"/>
      <c r="H624" s="7"/>
      <c r="I624" s="10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7.100000000000001" customHeight="1" x14ac:dyDescent="0.2">
      <c r="A625" s="7"/>
      <c r="B625" s="7"/>
      <c r="C625" s="7"/>
      <c r="D625" s="7"/>
      <c r="E625" s="7"/>
      <c r="F625" s="7"/>
      <c r="G625" s="7"/>
      <c r="H625" s="7"/>
      <c r="I625" s="10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7.100000000000001" customHeight="1" x14ac:dyDescent="0.2">
      <c r="A626" s="7"/>
      <c r="B626" s="7"/>
      <c r="C626" s="7"/>
      <c r="D626" s="7"/>
      <c r="E626" s="7"/>
      <c r="F626" s="7"/>
      <c r="G626" s="7"/>
      <c r="H626" s="7"/>
      <c r="I626" s="10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7.100000000000001" customHeight="1" x14ac:dyDescent="0.2">
      <c r="A627" s="7"/>
      <c r="B627" s="7"/>
      <c r="C627" s="7"/>
      <c r="D627" s="7"/>
      <c r="E627" s="7"/>
      <c r="F627" s="7"/>
      <c r="G627" s="7"/>
      <c r="H627" s="7"/>
      <c r="I627" s="10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7.100000000000001" customHeight="1" x14ac:dyDescent="0.2">
      <c r="A628" s="7"/>
      <c r="B628" s="7"/>
      <c r="C628" s="7"/>
      <c r="D628" s="7"/>
      <c r="E628" s="7"/>
      <c r="F628" s="7"/>
      <c r="G628" s="7"/>
      <c r="H628" s="7"/>
      <c r="I628" s="10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7.100000000000001" customHeight="1" x14ac:dyDescent="0.2">
      <c r="A629" s="7"/>
      <c r="B629" s="7"/>
      <c r="C629" s="7"/>
      <c r="D629" s="7"/>
      <c r="E629" s="7"/>
      <c r="F629" s="7"/>
      <c r="G629" s="7"/>
      <c r="H629" s="7"/>
      <c r="I629" s="10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7.100000000000001" customHeight="1" x14ac:dyDescent="0.2">
      <c r="A630" s="7"/>
      <c r="B630" s="7"/>
      <c r="C630" s="7"/>
      <c r="D630" s="7"/>
      <c r="E630" s="7"/>
      <c r="F630" s="7"/>
      <c r="G630" s="7"/>
      <c r="H630" s="7"/>
      <c r="I630" s="10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7.100000000000001" customHeight="1" x14ac:dyDescent="0.2">
      <c r="A631" s="7"/>
      <c r="B631" s="7"/>
      <c r="C631" s="7"/>
      <c r="D631" s="7"/>
      <c r="E631" s="7"/>
      <c r="F631" s="7"/>
      <c r="G631" s="7"/>
      <c r="H631" s="7"/>
      <c r="I631" s="10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7.100000000000001" customHeight="1" x14ac:dyDescent="0.2">
      <c r="A632" s="7"/>
      <c r="B632" s="7"/>
      <c r="C632" s="7"/>
      <c r="D632" s="7"/>
      <c r="E632" s="7"/>
      <c r="F632" s="7"/>
      <c r="G632" s="7"/>
      <c r="H632" s="7"/>
      <c r="I632" s="10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7.100000000000001" customHeight="1" x14ac:dyDescent="0.2">
      <c r="A633" s="7"/>
      <c r="B633" s="7"/>
      <c r="C633" s="7"/>
      <c r="D633" s="7"/>
      <c r="E633" s="7"/>
      <c r="F633" s="7"/>
      <c r="G633" s="7"/>
      <c r="H633" s="7"/>
      <c r="I633" s="10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7.100000000000001" customHeight="1" x14ac:dyDescent="0.2">
      <c r="A634" s="7"/>
      <c r="B634" s="7"/>
      <c r="C634" s="7"/>
      <c r="D634" s="7"/>
      <c r="E634" s="7"/>
      <c r="F634" s="7"/>
      <c r="G634" s="7"/>
      <c r="H634" s="7"/>
      <c r="I634" s="10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7.100000000000001" customHeight="1" x14ac:dyDescent="0.2">
      <c r="A635" s="7"/>
      <c r="B635" s="7"/>
      <c r="C635" s="7"/>
      <c r="D635" s="7"/>
      <c r="E635" s="7"/>
      <c r="F635" s="7"/>
      <c r="G635" s="7"/>
      <c r="H635" s="7"/>
      <c r="I635" s="10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7.100000000000001" customHeight="1" x14ac:dyDescent="0.2">
      <c r="A636" s="7"/>
      <c r="B636" s="7"/>
      <c r="C636" s="7"/>
      <c r="D636" s="7"/>
      <c r="E636" s="7"/>
      <c r="F636" s="7"/>
      <c r="G636" s="7"/>
      <c r="H636" s="7"/>
      <c r="I636" s="10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7.100000000000001" customHeight="1" x14ac:dyDescent="0.2">
      <c r="A637" s="7"/>
      <c r="B637" s="7"/>
      <c r="C637" s="7"/>
      <c r="D637" s="7"/>
      <c r="E637" s="7"/>
      <c r="F637" s="7"/>
      <c r="G637" s="7"/>
      <c r="H637" s="7"/>
      <c r="I637" s="10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7.100000000000001" customHeight="1" x14ac:dyDescent="0.2">
      <c r="A638" s="7"/>
      <c r="B638" s="7"/>
      <c r="C638" s="7"/>
      <c r="D638" s="7"/>
      <c r="E638" s="7"/>
      <c r="F638" s="7"/>
      <c r="G638" s="7"/>
      <c r="H638" s="7"/>
      <c r="I638" s="10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7.100000000000001" customHeight="1" x14ac:dyDescent="0.2">
      <c r="A639" s="7"/>
      <c r="B639" s="7"/>
      <c r="C639" s="7"/>
      <c r="D639" s="7"/>
      <c r="E639" s="7"/>
      <c r="F639" s="7"/>
      <c r="G639" s="7"/>
      <c r="H639" s="7"/>
      <c r="I639" s="10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7.100000000000001" customHeight="1" x14ac:dyDescent="0.2">
      <c r="A640" s="7"/>
      <c r="B640" s="7"/>
      <c r="C640" s="7"/>
      <c r="D640" s="7"/>
      <c r="E640" s="7"/>
      <c r="F640" s="7"/>
      <c r="G640" s="7"/>
      <c r="H640" s="7"/>
      <c r="I640" s="10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7.100000000000001" customHeight="1" x14ac:dyDescent="0.2">
      <c r="A641" s="7"/>
      <c r="B641" s="7"/>
      <c r="C641" s="7"/>
      <c r="D641" s="7"/>
      <c r="E641" s="7"/>
      <c r="F641" s="7"/>
      <c r="G641" s="7"/>
      <c r="H641" s="7"/>
      <c r="I641" s="10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7.100000000000001" customHeight="1" x14ac:dyDescent="0.2">
      <c r="A642" s="7"/>
      <c r="B642" s="7"/>
      <c r="C642" s="7"/>
      <c r="D642" s="7"/>
      <c r="E642" s="7"/>
      <c r="F642" s="7"/>
      <c r="G642" s="7"/>
      <c r="H642" s="7"/>
      <c r="I642" s="10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7.100000000000001" customHeight="1" x14ac:dyDescent="0.2">
      <c r="A643" s="7"/>
      <c r="B643" s="7"/>
      <c r="C643" s="7"/>
      <c r="D643" s="7"/>
      <c r="E643" s="7"/>
      <c r="F643" s="7"/>
      <c r="G643" s="7"/>
      <c r="H643" s="7"/>
      <c r="I643" s="10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7.100000000000001" customHeight="1" x14ac:dyDescent="0.2">
      <c r="A644" s="7"/>
      <c r="B644" s="7"/>
      <c r="C644" s="7"/>
      <c r="D644" s="7"/>
      <c r="E644" s="7"/>
      <c r="F644" s="7"/>
      <c r="G644" s="7"/>
      <c r="H644" s="7"/>
      <c r="I644" s="10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7.100000000000001" customHeight="1" x14ac:dyDescent="0.2">
      <c r="A645" s="7"/>
      <c r="B645" s="7"/>
      <c r="C645" s="7"/>
      <c r="D645" s="7"/>
      <c r="E645" s="7"/>
      <c r="F645" s="7"/>
      <c r="G645" s="7"/>
      <c r="H645" s="7"/>
      <c r="I645" s="10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7.100000000000001" customHeight="1" x14ac:dyDescent="0.2">
      <c r="A646" s="7"/>
      <c r="B646" s="7"/>
      <c r="C646" s="7"/>
      <c r="D646" s="7"/>
      <c r="E646" s="7"/>
      <c r="F646" s="7"/>
      <c r="G646" s="7"/>
      <c r="H646" s="7"/>
      <c r="I646" s="10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7.100000000000001" customHeight="1" x14ac:dyDescent="0.2">
      <c r="A647" s="7"/>
      <c r="B647" s="7"/>
      <c r="C647" s="7"/>
      <c r="D647" s="7"/>
      <c r="E647" s="7"/>
      <c r="F647" s="7"/>
      <c r="G647" s="7"/>
      <c r="H647" s="7"/>
      <c r="I647" s="10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7.100000000000001" customHeight="1" x14ac:dyDescent="0.2">
      <c r="A648" s="7"/>
      <c r="B648" s="7"/>
      <c r="C648" s="7"/>
      <c r="D648" s="7"/>
      <c r="E648" s="7"/>
      <c r="F648" s="7"/>
      <c r="G648" s="7"/>
      <c r="H648" s="7"/>
      <c r="I648" s="10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7.100000000000001" customHeight="1" x14ac:dyDescent="0.2">
      <c r="A649" s="7"/>
      <c r="B649" s="7"/>
      <c r="C649" s="7"/>
      <c r="D649" s="7"/>
      <c r="E649" s="7"/>
      <c r="F649" s="7"/>
      <c r="G649" s="7"/>
      <c r="H649" s="7"/>
      <c r="I649" s="10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7.100000000000001" customHeight="1" x14ac:dyDescent="0.2">
      <c r="A650" s="7"/>
      <c r="B650" s="7"/>
      <c r="C650" s="7"/>
      <c r="D650" s="7"/>
      <c r="E650" s="7"/>
      <c r="F650" s="7"/>
      <c r="G650" s="7"/>
      <c r="H650" s="7"/>
      <c r="I650" s="10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7.100000000000001" customHeight="1" x14ac:dyDescent="0.2">
      <c r="A651" s="7"/>
      <c r="B651" s="7"/>
      <c r="C651" s="7"/>
      <c r="D651" s="7"/>
      <c r="E651" s="7"/>
      <c r="F651" s="7"/>
      <c r="G651" s="7"/>
      <c r="H651" s="7"/>
      <c r="I651" s="10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7.100000000000001" customHeight="1" x14ac:dyDescent="0.2">
      <c r="A652" s="7"/>
      <c r="B652" s="7"/>
      <c r="C652" s="7"/>
      <c r="D652" s="7"/>
      <c r="E652" s="7"/>
      <c r="F652" s="7"/>
      <c r="G652" s="7"/>
      <c r="H652" s="7"/>
      <c r="I652" s="10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7.100000000000001" customHeight="1" x14ac:dyDescent="0.2">
      <c r="A653" s="7"/>
      <c r="B653" s="7"/>
      <c r="C653" s="7"/>
      <c r="D653" s="7"/>
      <c r="E653" s="7"/>
      <c r="F653" s="7"/>
      <c r="G653" s="7"/>
      <c r="H653" s="7"/>
      <c r="I653" s="10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7.100000000000001" customHeight="1" x14ac:dyDescent="0.2">
      <c r="A654" s="7"/>
      <c r="B654" s="7"/>
      <c r="C654" s="7"/>
      <c r="D654" s="7"/>
      <c r="E654" s="7"/>
      <c r="F654" s="7"/>
      <c r="G654" s="7"/>
      <c r="H654" s="7"/>
      <c r="I654" s="10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7.100000000000001" customHeight="1" x14ac:dyDescent="0.2">
      <c r="A655" s="7"/>
      <c r="B655" s="7"/>
      <c r="C655" s="7"/>
      <c r="D655" s="7"/>
      <c r="E655" s="7"/>
      <c r="F655" s="7"/>
      <c r="G655" s="7"/>
      <c r="H655" s="7"/>
      <c r="I655" s="10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7.100000000000001" customHeight="1" x14ac:dyDescent="0.2">
      <c r="A656" s="7"/>
      <c r="B656" s="7"/>
      <c r="C656" s="7"/>
      <c r="D656" s="7"/>
      <c r="E656" s="7"/>
      <c r="F656" s="7"/>
      <c r="G656" s="7"/>
      <c r="H656" s="7"/>
      <c r="I656" s="10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7.100000000000001" customHeight="1" x14ac:dyDescent="0.2">
      <c r="A657" s="7"/>
      <c r="B657" s="7"/>
      <c r="C657" s="7"/>
      <c r="D657" s="7"/>
      <c r="E657" s="7"/>
      <c r="F657" s="7"/>
      <c r="G657" s="7"/>
      <c r="H657" s="7"/>
      <c r="I657" s="10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7.100000000000001" customHeight="1" x14ac:dyDescent="0.2">
      <c r="A658" s="7"/>
      <c r="B658" s="7"/>
      <c r="C658" s="7"/>
      <c r="D658" s="7"/>
      <c r="E658" s="7"/>
      <c r="F658" s="7"/>
      <c r="G658" s="7"/>
      <c r="H658" s="7"/>
      <c r="I658" s="10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7.100000000000001" customHeight="1" x14ac:dyDescent="0.2">
      <c r="A659" s="7"/>
      <c r="B659" s="7"/>
      <c r="C659" s="7"/>
      <c r="D659" s="7"/>
      <c r="E659" s="7"/>
      <c r="F659" s="7"/>
      <c r="G659" s="7"/>
      <c r="H659" s="7"/>
      <c r="I659" s="10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7.100000000000001" customHeight="1" x14ac:dyDescent="0.2">
      <c r="A660" s="7"/>
      <c r="B660" s="7"/>
      <c r="C660" s="7"/>
      <c r="D660" s="7"/>
      <c r="E660" s="7"/>
      <c r="F660" s="7"/>
      <c r="G660" s="7"/>
      <c r="H660" s="7"/>
      <c r="I660" s="10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7.100000000000001" customHeight="1" x14ac:dyDescent="0.2">
      <c r="A661" s="7"/>
      <c r="B661" s="7"/>
      <c r="C661" s="7"/>
      <c r="D661" s="7"/>
      <c r="E661" s="7"/>
      <c r="F661" s="7"/>
      <c r="G661" s="7"/>
      <c r="H661" s="7"/>
      <c r="I661" s="10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7.100000000000001" customHeight="1" x14ac:dyDescent="0.2">
      <c r="A662" s="7"/>
      <c r="B662" s="7"/>
      <c r="C662" s="7"/>
      <c r="D662" s="7"/>
      <c r="E662" s="7"/>
      <c r="F662" s="7"/>
      <c r="G662" s="7"/>
      <c r="H662" s="7"/>
      <c r="I662" s="10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7.100000000000001" customHeight="1" x14ac:dyDescent="0.2">
      <c r="A663" s="7"/>
      <c r="B663" s="7"/>
      <c r="C663" s="7"/>
      <c r="D663" s="7"/>
      <c r="E663" s="7"/>
      <c r="F663" s="7"/>
      <c r="G663" s="7"/>
      <c r="H663" s="7"/>
      <c r="I663" s="10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7.100000000000001" customHeight="1" x14ac:dyDescent="0.2">
      <c r="A664" s="7"/>
      <c r="B664" s="7"/>
      <c r="C664" s="7"/>
      <c r="D664" s="7"/>
      <c r="E664" s="7"/>
      <c r="F664" s="7"/>
      <c r="G664" s="7"/>
      <c r="H664" s="7"/>
      <c r="I664" s="10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7.100000000000001" customHeight="1" x14ac:dyDescent="0.2">
      <c r="A665" s="7"/>
      <c r="B665" s="7"/>
      <c r="C665" s="7"/>
      <c r="D665" s="7"/>
      <c r="E665" s="7"/>
      <c r="F665" s="7"/>
      <c r="G665" s="7"/>
      <c r="H665" s="7"/>
      <c r="I665" s="10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7.100000000000001" customHeight="1" x14ac:dyDescent="0.2">
      <c r="A666" s="7"/>
      <c r="B666" s="7"/>
      <c r="C666" s="7"/>
      <c r="D666" s="7"/>
      <c r="E666" s="7"/>
      <c r="F666" s="7"/>
      <c r="G666" s="7"/>
      <c r="H666" s="7"/>
      <c r="I666" s="10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7.100000000000001" customHeight="1" x14ac:dyDescent="0.2">
      <c r="A667" s="7"/>
      <c r="B667" s="7"/>
      <c r="C667" s="7"/>
      <c r="D667" s="7"/>
      <c r="E667" s="7"/>
      <c r="F667" s="7"/>
      <c r="G667" s="7"/>
      <c r="H667" s="7"/>
      <c r="I667" s="10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7.100000000000001" customHeight="1" x14ac:dyDescent="0.2">
      <c r="A668" s="7"/>
      <c r="B668" s="7"/>
      <c r="C668" s="7"/>
      <c r="D668" s="7"/>
      <c r="E668" s="7"/>
      <c r="F668" s="7"/>
      <c r="G668" s="7"/>
      <c r="H668" s="7"/>
      <c r="I668" s="10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7.100000000000001" customHeight="1" x14ac:dyDescent="0.2">
      <c r="A669" s="7"/>
      <c r="B669" s="7"/>
      <c r="C669" s="7"/>
      <c r="D669" s="7"/>
      <c r="E669" s="7"/>
      <c r="F669" s="7"/>
      <c r="G669" s="7"/>
      <c r="H669" s="7"/>
      <c r="I669" s="10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7.100000000000001" customHeight="1" x14ac:dyDescent="0.2">
      <c r="A670" s="7"/>
      <c r="B670" s="7"/>
      <c r="C670" s="7"/>
      <c r="D670" s="7"/>
      <c r="E670" s="7"/>
      <c r="F670" s="7"/>
      <c r="G670" s="7"/>
      <c r="H670" s="7"/>
      <c r="I670" s="10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7.100000000000001" customHeight="1" x14ac:dyDescent="0.2">
      <c r="A671" s="7"/>
      <c r="B671" s="7"/>
      <c r="C671" s="7"/>
      <c r="D671" s="7"/>
      <c r="E671" s="7"/>
      <c r="F671" s="7"/>
      <c r="G671" s="7"/>
      <c r="H671" s="7"/>
      <c r="I671" s="10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7.100000000000001" customHeight="1" x14ac:dyDescent="0.2">
      <c r="A672" s="7"/>
      <c r="B672" s="7"/>
      <c r="C672" s="7"/>
      <c r="D672" s="7"/>
      <c r="E672" s="7"/>
      <c r="F672" s="7"/>
      <c r="G672" s="7"/>
      <c r="H672" s="7"/>
      <c r="I672" s="10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7.100000000000001" customHeight="1" x14ac:dyDescent="0.2">
      <c r="A673" s="7"/>
      <c r="B673" s="7"/>
      <c r="C673" s="7"/>
      <c r="D673" s="7"/>
      <c r="E673" s="7"/>
      <c r="F673" s="7"/>
      <c r="G673" s="7"/>
      <c r="H673" s="7"/>
      <c r="I673" s="10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7.100000000000001" customHeight="1" x14ac:dyDescent="0.2">
      <c r="A674" s="7"/>
      <c r="B674" s="7"/>
      <c r="C674" s="7"/>
      <c r="D674" s="7"/>
      <c r="E674" s="7"/>
      <c r="F674" s="7"/>
      <c r="G674" s="7"/>
      <c r="H674" s="7"/>
      <c r="I674" s="10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7.100000000000001" customHeight="1" x14ac:dyDescent="0.2">
      <c r="A675" s="7"/>
      <c r="B675" s="7"/>
      <c r="C675" s="7"/>
      <c r="D675" s="7"/>
      <c r="E675" s="7"/>
      <c r="F675" s="7"/>
      <c r="G675" s="7"/>
      <c r="H675" s="7"/>
      <c r="I675" s="10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7.100000000000001" customHeight="1" x14ac:dyDescent="0.2">
      <c r="A676" s="7"/>
      <c r="B676" s="7"/>
      <c r="C676" s="7"/>
      <c r="D676" s="7"/>
      <c r="E676" s="7"/>
      <c r="F676" s="7"/>
      <c r="G676" s="7"/>
      <c r="H676" s="7"/>
      <c r="I676" s="10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7.100000000000001" customHeight="1" x14ac:dyDescent="0.2">
      <c r="A677" s="7"/>
      <c r="B677" s="7"/>
      <c r="C677" s="7"/>
      <c r="D677" s="7"/>
      <c r="E677" s="7"/>
      <c r="F677" s="7"/>
      <c r="G677" s="7"/>
      <c r="H677" s="7"/>
      <c r="I677" s="10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7.100000000000001" customHeight="1" x14ac:dyDescent="0.2">
      <c r="A678" s="7"/>
      <c r="B678" s="7"/>
      <c r="C678" s="7"/>
      <c r="D678" s="7"/>
      <c r="E678" s="7"/>
      <c r="F678" s="7"/>
      <c r="G678" s="7"/>
      <c r="H678" s="7"/>
      <c r="I678" s="10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7.100000000000001" customHeight="1" x14ac:dyDescent="0.2">
      <c r="A679" s="7"/>
      <c r="B679" s="7"/>
      <c r="C679" s="7"/>
      <c r="D679" s="7"/>
      <c r="E679" s="7"/>
      <c r="F679" s="7"/>
      <c r="G679" s="7"/>
      <c r="H679" s="7"/>
      <c r="I679" s="10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7.100000000000001" customHeight="1" x14ac:dyDescent="0.2">
      <c r="A680" s="7"/>
      <c r="B680" s="7"/>
      <c r="C680" s="7"/>
      <c r="D680" s="7"/>
      <c r="E680" s="7"/>
      <c r="F680" s="7"/>
      <c r="G680" s="7"/>
      <c r="H680" s="7"/>
      <c r="I680" s="10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7.100000000000001" customHeight="1" x14ac:dyDescent="0.2">
      <c r="A681" s="7"/>
      <c r="B681" s="7"/>
      <c r="C681" s="7"/>
      <c r="D681" s="7"/>
      <c r="E681" s="7"/>
      <c r="F681" s="7"/>
      <c r="G681" s="7"/>
      <c r="H681" s="7"/>
      <c r="I681" s="10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7.100000000000001" customHeight="1" x14ac:dyDescent="0.2">
      <c r="A682" s="7"/>
      <c r="B682" s="7"/>
      <c r="C682" s="7"/>
      <c r="D682" s="7"/>
      <c r="E682" s="7"/>
      <c r="F682" s="7"/>
      <c r="G682" s="7"/>
      <c r="H682" s="7"/>
      <c r="I682" s="10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7.100000000000001" customHeight="1" x14ac:dyDescent="0.2">
      <c r="A683" s="7"/>
      <c r="B683" s="7"/>
      <c r="C683" s="7"/>
      <c r="D683" s="7"/>
      <c r="E683" s="7"/>
      <c r="F683" s="7"/>
      <c r="G683" s="7"/>
      <c r="H683" s="7"/>
      <c r="I683" s="10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7.100000000000001" customHeight="1" x14ac:dyDescent="0.2">
      <c r="A684" s="7"/>
      <c r="B684" s="7"/>
      <c r="C684" s="7"/>
      <c r="D684" s="7"/>
      <c r="E684" s="7"/>
      <c r="F684" s="7"/>
      <c r="G684" s="7"/>
      <c r="H684" s="7"/>
      <c r="I684" s="10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7.100000000000001" customHeight="1" x14ac:dyDescent="0.2">
      <c r="A685" s="7"/>
      <c r="B685" s="7"/>
      <c r="C685" s="7"/>
      <c r="D685" s="7"/>
      <c r="E685" s="7"/>
      <c r="F685" s="7"/>
      <c r="G685" s="7"/>
      <c r="H685" s="7"/>
      <c r="I685" s="10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7.100000000000001" customHeight="1" x14ac:dyDescent="0.2">
      <c r="A686" s="7"/>
      <c r="B686" s="7"/>
      <c r="C686" s="7"/>
      <c r="D686" s="7"/>
      <c r="E686" s="7"/>
      <c r="F686" s="7"/>
      <c r="G686" s="7"/>
      <c r="H686" s="7"/>
      <c r="I686" s="10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7.100000000000001" customHeight="1" x14ac:dyDescent="0.2">
      <c r="A687" s="7"/>
      <c r="B687" s="7"/>
      <c r="C687" s="7"/>
      <c r="D687" s="7"/>
      <c r="E687" s="7"/>
      <c r="F687" s="7"/>
      <c r="G687" s="7"/>
      <c r="H687" s="7"/>
      <c r="I687" s="10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7.100000000000001" customHeight="1" x14ac:dyDescent="0.2">
      <c r="A688" s="7"/>
      <c r="B688" s="7"/>
      <c r="C688" s="7"/>
      <c r="D688" s="7"/>
      <c r="E688" s="7"/>
      <c r="F688" s="7"/>
      <c r="G688" s="7"/>
      <c r="H688" s="7"/>
      <c r="I688" s="10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7.100000000000001" customHeight="1" x14ac:dyDescent="0.2">
      <c r="A689" s="7"/>
      <c r="B689" s="7"/>
      <c r="C689" s="7"/>
      <c r="D689" s="7"/>
      <c r="E689" s="7"/>
      <c r="F689" s="7"/>
      <c r="G689" s="7"/>
      <c r="H689" s="7"/>
      <c r="I689" s="10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7.100000000000001" customHeight="1" x14ac:dyDescent="0.2">
      <c r="A690" s="7"/>
      <c r="B690" s="7"/>
      <c r="C690" s="7"/>
      <c r="D690" s="7"/>
      <c r="E690" s="7"/>
      <c r="F690" s="7"/>
      <c r="G690" s="7"/>
      <c r="H690" s="7"/>
      <c r="I690" s="10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7.100000000000001" customHeight="1" x14ac:dyDescent="0.2">
      <c r="A691" s="7"/>
      <c r="B691" s="7"/>
      <c r="C691" s="7"/>
      <c r="D691" s="7"/>
      <c r="E691" s="7"/>
      <c r="F691" s="7"/>
      <c r="G691" s="7"/>
      <c r="H691" s="7"/>
      <c r="I691" s="10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7.100000000000001" customHeight="1" x14ac:dyDescent="0.2">
      <c r="A692" s="7"/>
      <c r="B692" s="7"/>
      <c r="C692" s="7"/>
      <c r="D692" s="7"/>
      <c r="E692" s="7"/>
      <c r="F692" s="7"/>
      <c r="G692" s="7"/>
      <c r="H692" s="7"/>
      <c r="I692" s="10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7.100000000000001" customHeight="1" x14ac:dyDescent="0.2">
      <c r="A693" s="7"/>
      <c r="B693" s="7"/>
      <c r="C693" s="7"/>
      <c r="D693" s="7"/>
      <c r="E693" s="7"/>
      <c r="F693" s="7"/>
      <c r="G693" s="7"/>
      <c r="H693" s="7"/>
      <c r="I693" s="10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7.100000000000001" customHeight="1" x14ac:dyDescent="0.2">
      <c r="A694" s="7"/>
      <c r="B694" s="7"/>
      <c r="C694" s="7"/>
      <c r="D694" s="7"/>
      <c r="E694" s="7"/>
      <c r="F694" s="7"/>
      <c r="G694" s="7"/>
      <c r="H694" s="7"/>
      <c r="I694" s="10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7.100000000000001" customHeight="1" x14ac:dyDescent="0.2">
      <c r="A695" s="7"/>
      <c r="B695" s="7"/>
      <c r="C695" s="7"/>
      <c r="D695" s="7"/>
      <c r="E695" s="7"/>
      <c r="F695" s="7"/>
      <c r="G695" s="7"/>
      <c r="H695" s="7"/>
      <c r="I695" s="10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7.100000000000001" customHeight="1" x14ac:dyDescent="0.2">
      <c r="A696" s="7"/>
      <c r="B696" s="7"/>
      <c r="C696" s="7"/>
      <c r="D696" s="7"/>
      <c r="E696" s="7"/>
      <c r="F696" s="7"/>
      <c r="G696" s="7"/>
      <c r="H696" s="7"/>
      <c r="I696" s="10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7.100000000000001" customHeight="1" x14ac:dyDescent="0.2">
      <c r="A697" s="7"/>
      <c r="B697" s="7"/>
      <c r="C697" s="7"/>
      <c r="D697" s="7"/>
      <c r="E697" s="7"/>
      <c r="F697" s="7"/>
      <c r="G697" s="7"/>
      <c r="H697" s="7"/>
      <c r="I697" s="10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7.100000000000001" customHeight="1" x14ac:dyDescent="0.2">
      <c r="A698" s="7"/>
      <c r="B698" s="7"/>
      <c r="C698" s="7"/>
      <c r="D698" s="7"/>
      <c r="E698" s="7"/>
      <c r="F698" s="7"/>
      <c r="G698" s="7"/>
      <c r="H698" s="7"/>
      <c r="I698" s="10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7.100000000000001" customHeight="1" x14ac:dyDescent="0.2">
      <c r="A699" s="7"/>
      <c r="B699" s="7"/>
      <c r="C699" s="7"/>
      <c r="D699" s="7"/>
      <c r="E699" s="7"/>
      <c r="F699" s="7"/>
      <c r="G699" s="7"/>
      <c r="H699" s="7"/>
      <c r="I699" s="10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7.100000000000001" customHeight="1" x14ac:dyDescent="0.2">
      <c r="A700" s="7"/>
      <c r="B700" s="7"/>
      <c r="C700" s="7"/>
      <c r="D700" s="7"/>
      <c r="E700" s="7"/>
      <c r="F700" s="7"/>
      <c r="G700" s="7"/>
      <c r="H700" s="7"/>
      <c r="I700" s="10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7.100000000000001" customHeight="1" x14ac:dyDescent="0.2">
      <c r="A701" s="7"/>
      <c r="B701" s="7"/>
      <c r="C701" s="7"/>
      <c r="D701" s="7"/>
      <c r="E701" s="7"/>
      <c r="F701" s="7"/>
      <c r="G701" s="7"/>
      <c r="H701" s="7"/>
      <c r="I701" s="10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7.100000000000001" customHeight="1" x14ac:dyDescent="0.2">
      <c r="A702" s="7"/>
      <c r="B702" s="7"/>
      <c r="C702" s="7"/>
      <c r="D702" s="7"/>
      <c r="E702" s="7"/>
      <c r="F702" s="7"/>
      <c r="G702" s="7"/>
      <c r="H702" s="7"/>
      <c r="I702" s="10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7.100000000000001" customHeight="1" x14ac:dyDescent="0.2">
      <c r="A703" s="7"/>
      <c r="B703" s="7"/>
      <c r="C703" s="7"/>
      <c r="D703" s="7"/>
      <c r="E703" s="7"/>
      <c r="F703" s="7"/>
      <c r="G703" s="7"/>
      <c r="H703" s="7"/>
      <c r="I703" s="10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7.100000000000001" customHeight="1" x14ac:dyDescent="0.2">
      <c r="A704" s="7"/>
      <c r="B704" s="7"/>
      <c r="C704" s="7"/>
      <c r="D704" s="7"/>
      <c r="E704" s="7"/>
      <c r="F704" s="7"/>
      <c r="G704" s="7"/>
      <c r="H704" s="7"/>
      <c r="I704" s="10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7.100000000000001" customHeight="1" x14ac:dyDescent="0.2">
      <c r="A705" s="7"/>
      <c r="B705" s="7"/>
      <c r="C705" s="7"/>
      <c r="D705" s="7"/>
      <c r="E705" s="7"/>
      <c r="F705" s="7"/>
      <c r="G705" s="7"/>
      <c r="H705" s="7"/>
      <c r="I705" s="10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7.100000000000001" customHeight="1" x14ac:dyDescent="0.2">
      <c r="A706" s="7"/>
      <c r="B706" s="7"/>
      <c r="C706" s="7"/>
      <c r="D706" s="7"/>
      <c r="E706" s="7"/>
      <c r="F706" s="7"/>
      <c r="G706" s="7"/>
      <c r="H706" s="7"/>
      <c r="I706" s="10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7.100000000000001" customHeight="1" x14ac:dyDescent="0.2">
      <c r="A707" s="7"/>
      <c r="B707" s="7"/>
      <c r="C707" s="7"/>
      <c r="D707" s="7"/>
      <c r="E707" s="7"/>
      <c r="F707" s="7"/>
      <c r="G707" s="7"/>
      <c r="H707" s="7"/>
      <c r="I707" s="10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7.100000000000001" customHeight="1" x14ac:dyDescent="0.2">
      <c r="A708" s="7"/>
      <c r="B708" s="7"/>
      <c r="C708" s="7"/>
      <c r="D708" s="7"/>
      <c r="E708" s="7"/>
      <c r="F708" s="7"/>
      <c r="G708" s="7"/>
      <c r="H708" s="7"/>
      <c r="I708" s="10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7.100000000000001" customHeight="1" x14ac:dyDescent="0.2">
      <c r="A709" s="7"/>
      <c r="B709" s="7"/>
      <c r="C709" s="7"/>
      <c r="D709" s="7"/>
      <c r="E709" s="7"/>
      <c r="F709" s="7"/>
      <c r="G709" s="7"/>
      <c r="H709" s="7"/>
      <c r="I709" s="10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7.100000000000001" customHeight="1" x14ac:dyDescent="0.2">
      <c r="A710" s="7"/>
      <c r="B710" s="7"/>
      <c r="C710" s="7"/>
      <c r="D710" s="7"/>
      <c r="E710" s="7"/>
      <c r="F710" s="7"/>
      <c r="G710" s="7"/>
      <c r="H710" s="7"/>
      <c r="I710" s="10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7.100000000000001" customHeight="1" x14ac:dyDescent="0.2">
      <c r="A711" s="7"/>
      <c r="B711" s="7"/>
      <c r="C711" s="7"/>
      <c r="D711" s="7"/>
      <c r="E711" s="7"/>
      <c r="F711" s="7"/>
      <c r="G711" s="7"/>
      <c r="H711" s="7"/>
      <c r="I711" s="10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7.100000000000001" customHeight="1" x14ac:dyDescent="0.2">
      <c r="A712" s="7"/>
      <c r="B712" s="7"/>
      <c r="C712" s="7"/>
      <c r="D712" s="7"/>
      <c r="E712" s="7"/>
      <c r="F712" s="7"/>
      <c r="G712" s="7"/>
      <c r="H712" s="7"/>
      <c r="I712" s="10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7.100000000000001" customHeight="1" x14ac:dyDescent="0.2">
      <c r="A713" s="7"/>
      <c r="B713" s="7"/>
      <c r="C713" s="7"/>
      <c r="D713" s="7"/>
      <c r="E713" s="7"/>
      <c r="F713" s="7"/>
      <c r="G713" s="7"/>
      <c r="H713" s="7"/>
      <c r="I713" s="10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7.100000000000001" customHeight="1" x14ac:dyDescent="0.2">
      <c r="A714" s="7"/>
      <c r="B714" s="7"/>
      <c r="C714" s="7"/>
      <c r="D714" s="7"/>
      <c r="E714" s="7"/>
      <c r="F714" s="7"/>
      <c r="G714" s="7"/>
      <c r="H714" s="7"/>
      <c r="I714" s="10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7.100000000000001" customHeight="1" x14ac:dyDescent="0.2">
      <c r="A715" s="7"/>
      <c r="B715" s="7"/>
      <c r="C715" s="7"/>
      <c r="D715" s="7"/>
      <c r="E715" s="7"/>
      <c r="F715" s="7"/>
      <c r="G715" s="7"/>
      <c r="H715" s="7"/>
      <c r="I715" s="10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7.100000000000001" customHeight="1" x14ac:dyDescent="0.2">
      <c r="A716" s="7"/>
      <c r="B716" s="7"/>
      <c r="C716" s="7"/>
      <c r="D716" s="7"/>
      <c r="E716" s="7"/>
      <c r="F716" s="7"/>
      <c r="G716" s="7"/>
      <c r="H716" s="7"/>
      <c r="I716" s="10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7.100000000000001" customHeight="1" x14ac:dyDescent="0.2">
      <c r="A717" s="7"/>
      <c r="B717" s="7"/>
      <c r="C717" s="7"/>
      <c r="D717" s="7"/>
      <c r="E717" s="7"/>
      <c r="F717" s="7"/>
      <c r="G717" s="7"/>
      <c r="H717" s="7"/>
      <c r="I717" s="10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7.100000000000001" customHeight="1" x14ac:dyDescent="0.2">
      <c r="A718" s="7"/>
      <c r="B718" s="7"/>
      <c r="C718" s="7"/>
      <c r="D718" s="7"/>
      <c r="E718" s="7"/>
      <c r="F718" s="7"/>
      <c r="G718" s="7"/>
      <c r="H718" s="7"/>
      <c r="I718" s="10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7.100000000000001" customHeight="1" x14ac:dyDescent="0.2">
      <c r="A719" s="7"/>
      <c r="B719" s="7"/>
      <c r="C719" s="7"/>
      <c r="D719" s="7"/>
      <c r="E719" s="7"/>
      <c r="F719" s="7"/>
      <c r="G719" s="7"/>
      <c r="H719" s="7"/>
      <c r="I719" s="10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7.100000000000001" customHeight="1" x14ac:dyDescent="0.2">
      <c r="A720" s="7"/>
      <c r="B720" s="7"/>
      <c r="C720" s="7"/>
      <c r="D720" s="7"/>
      <c r="E720" s="7"/>
      <c r="F720" s="7"/>
      <c r="G720" s="7"/>
      <c r="H720" s="7"/>
      <c r="I720" s="10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7.100000000000001" customHeight="1" x14ac:dyDescent="0.2">
      <c r="A721" s="7"/>
      <c r="B721" s="7"/>
      <c r="C721" s="7"/>
      <c r="D721" s="7"/>
      <c r="E721" s="7"/>
      <c r="F721" s="7"/>
      <c r="G721" s="7"/>
      <c r="H721" s="7"/>
      <c r="I721" s="10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7.100000000000001" customHeight="1" x14ac:dyDescent="0.2">
      <c r="A722" s="7"/>
      <c r="B722" s="7"/>
      <c r="C722" s="7"/>
      <c r="D722" s="7"/>
      <c r="E722" s="7"/>
      <c r="F722" s="7"/>
      <c r="G722" s="7"/>
      <c r="H722" s="7"/>
      <c r="I722" s="10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7.100000000000001" customHeight="1" x14ac:dyDescent="0.2">
      <c r="A723" s="7"/>
      <c r="B723" s="7"/>
      <c r="C723" s="7"/>
      <c r="D723" s="7"/>
      <c r="E723" s="7"/>
      <c r="F723" s="7"/>
      <c r="G723" s="7"/>
      <c r="H723" s="7"/>
      <c r="I723" s="10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7.100000000000001" customHeight="1" x14ac:dyDescent="0.2">
      <c r="A724" s="7"/>
      <c r="B724" s="7"/>
      <c r="C724" s="7"/>
      <c r="D724" s="7"/>
      <c r="E724" s="7"/>
      <c r="F724" s="7"/>
      <c r="G724" s="7"/>
      <c r="H724" s="7"/>
      <c r="I724" s="10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7.100000000000001" customHeight="1" x14ac:dyDescent="0.2">
      <c r="A725" s="7"/>
      <c r="B725" s="7"/>
      <c r="C725" s="7"/>
      <c r="D725" s="7"/>
      <c r="E725" s="7"/>
      <c r="F725" s="7"/>
      <c r="G725" s="7"/>
      <c r="H725" s="7"/>
      <c r="I725" s="10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7.100000000000001" customHeight="1" x14ac:dyDescent="0.2">
      <c r="A726" s="7"/>
      <c r="B726" s="7"/>
      <c r="C726" s="7"/>
      <c r="D726" s="7"/>
      <c r="E726" s="7"/>
      <c r="F726" s="7"/>
      <c r="G726" s="7"/>
      <c r="H726" s="7"/>
      <c r="I726" s="10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7.100000000000001" customHeight="1" x14ac:dyDescent="0.2">
      <c r="A727" s="7"/>
      <c r="B727" s="7"/>
      <c r="C727" s="7"/>
      <c r="D727" s="7"/>
      <c r="E727" s="7"/>
      <c r="F727" s="7"/>
      <c r="G727" s="7"/>
      <c r="H727" s="7"/>
      <c r="I727" s="10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7.100000000000001" customHeight="1" x14ac:dyDescent="0.2">
      <c r="A728" s="7"/>
      <c r="B728" s="7"/>
      <c r="C728" s="7"/>
      <c r="D728" s="7"/>
      <c r="E728" s="7"/>
      <c r="F728" s="7"/>
      <c r="G728" s="7"/>
      <c r="H728" s="7"/>
      <c r="I728" s="10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7.100000000000001" customHeight="1" x14ac:dyDescent="0.2">
      <c r="A729" s="7"/>
      <c r="B729" s="7"/>
      <c r="C729" s="7"/>
      <c r="D729" s="7"/>
      <c r="E729" s="7"/>
      <c r="F729" s="7"/>
      <c r="G729" s="7"/>
      <c r="H729" s="7"/>
      <c r="I729" s="10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7.100000000000001" customHeight="1" x14ac:dyDescent="0.2">
      <c r="A730" s="7"/>
      <c r="B730" s="7"/>
      <c r="C730" s="7"/>
      <c r="D730" s="7"/>
      <c r="E730" s="7"/>
      <c r="F730" s="7"/>
      <c r="G730" s="7"/>
      <c r="H730" s="7"/>
      <c r="I730" s="10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7.100000000000001" customHeight="1" x14ac:dyDescent="0.2">
      <c r="A731" s="7"/>
      <c r="B731" s="7"/>
      <c r="C731" s="7"/>
      <c r="D731" s="7"/>
      <c r="E731" s="7"/>
      <c r="F731" s="7"/>
      <c r="G731" s="7"/>
      <c r="H731" s="7"/>
      <c r="I731" s="10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7.100000000000001" customHeight="1" x14ac:dyDescent="0.2">
      <c r="A732" s="7"/>
      <c r="B732" s="7"/>
      <c r="C732" s="7"/>
      <c r="D732" s="7"/>
      <c r="E732" s="7"/>
      <c r="F732" s="7"/>
      <c r="G732" s="7"/>
      <c r="H732" s="7"/>
      <c r="I732" s="10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7.100000000000001" customHeight="1" x14ac:dyDescent="0.2">
      <c r="A733" s="7"/>
      <c r="B733" s="7"/>
      <c r="C733" s="7"/>
      <c r="D733" s="7"/>
      <c r="E733" s="7"/>
      <c r="F733" s="7"/>
      <c r="G733" s="7"/>
      <c r="H733" s="7"/>
      <c r="I733" s="10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7.100000000000001" customHeight="1" x14ac:dyDescent="0.2">
      <c r="A734" s="7"/>
      <c r="B734" s="7"/>
      <c r="C734" s="7"/>
      <c r="D734" s="7"/>
      <c r="E734" s="7"/>
      <c r="F734" s="7"/>
      <c r="G734" s="7"/>
      <c r="H734" s="7"/>
      <c r="I734" s="10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7.100000000000001" customHeight="1" x14ac:dyDescent="0.2">
      <c r="A735" s="7"/>
      <c r="B735" s="7"/>
      <c r="C735" s="7"/>
      <c r="D735" s="7"/>
      <c r="E735" s="7"/>
      <c r="F735" s="7"/>
      <c r="G735" s="7"/>
      <c r="H735" s="7"/>
      <c r="I735" s="10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7.100000000000001" customHeight="1" x14ac:dyDescent="0.2">
      <c r="A736" s="7"/>
      <c r="B736" s="7"/>
      <c r="C736" s="7"/>
      <c r="D736" s="7"/>
      <c r="E736" s="7"/>
      <c r="F736" s="7"/>
      <c r="G736" s="7"/>
      <c r="H736" s="7"/>
      <c r="I736" s="10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7.100000000000001" customHeight="1" x14ac:dyDescent="0.2">
      <c r="A737" s="7"/>
      <c r="B737" s="7"/>
      <c r="C737" s="7"/>
      <c r="D737" s="7"/>
      <c r="E737" s="7"/>
      <c r="F737" s="7"/>
      <c r="G737" s="7"/>
      <c r="H737" s="7"/>
      <c r="I737" s="10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7.100000000000001" customHeight="1" x14ac:dyDescent="0.2">
      <c r="A738" s="7"/>
      <c r="B738" s="7"/>
      <c r="C738" s="7"/>
      <c r="D738" s="7"/>
      <c r="E738" s="7"/>
      <c r="F738" s="7"/>
      <c r="G738" s="7"/>
      <c r="H738" s="7"/>
      <c r="I738" s="10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7.100000000000001" customHeight="1" x14ac:dyDescent="0.2">
      <c r="A739" s="7"/>
      <c r="B739" s="7"/>
      <c r="C739" s="7"/>
      <c r="D739" s="7"/>
      <c r="E739" s="7"/>
      <c r="F739" s="7"/>
      <c r="G739" s="7"/>
      <c r="H739" s="7"/>
      <c r="I739" s="10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7.100000000000001" customHeight="1" x14ac:dyDescent="0.2">
      <c r="A740" s="7"/>
      <c r="B740" s="7"/>
      <c r="C740" s="7"/>
      <c r="D740" s="7"/>
      <c r="E740" s="7"/>
      <c r="F740" s="7"/>
      <c r="G740" s="7"/>
      <c r="H740" s="7"/>
      <c r="I740" s="10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7.100000000000001" customHeight="1" x14ac:dyDescent="0.2">
      <c r="A741" s="7"/>
      <c r="B741" s="7"/>
      <c r="C741" s="7"/>
      <c r="D741" s="7"/>
      <c r="E741" s="7"/>
      <c r="F741" s="7"/>
      <c r="G741" s="7"/>
      <c r="H741" s="7"/>
      <c r="I741" s="10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7.100000000000001" customHeight="1" x14ac:dyDescent="0.2">
      <c r="A742" s="7"/>
      <c r="B742" s="7"/>
      <c r="C742" s="7"/>
      <c r="D742" s="7"/>
      <c r="E742" s="7"/>
      <c r="F742" s="7"/>
      <c r="G742" s="7"/>
      <c r="H742" s="7"/>
      <c r="I742" s="10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7.100000000000001" customHeight="1" x14ac:dyDescent="0.2">
      <c r="A743" s="7"/>
      <c r="B743" s="7"/>
      <c r="C743" s="7"/>
      <c r="D743" s="7"/>
      <c r="E743" s="7"/>
      <c r="F743" s="7"/>
      <c r="G743" s="7"/>
      <c r="H743" s="7"/>
      <c r="I743" s="10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7.100000000000001" customHeight="1" x14ac:dyDescent="0.2">
      <c r="A744" s="7"/>
      <c r="B744" s="7"/>
      <c r="C744" s="7"/>
      <c r="D744" s="7"/>
      <c r="E744" s="7"/>
      <c r="F744" s="7"/>
      <c r="G744" s="7"/>
      <c r="H744" s="7"/>
      <c r="I744" s="10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7.100000000000001" customHeight="1" x14ac:dyDescent="0.2">
      <c r="A745" s="7"/>
      <c r="B745" s="7"/>
      <c r="C745" s="7"/>
      <c r="D745" s="7"/>
      <c r="E745" s="7"/>
      <c r="F745" s="7"/>
      <c r="G745" s="7"/>
      <c r="H745" s="7"/>
      <c r="I745" s="10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7.100000000000001" customHeight="1" x14ac:dyDescent="0.2">
      <c r="A746" s="7"/>
      <c r="B746" s="7"/>
      <c r="C746" s="7"/>
      <c r="D746" s="7"/>
      <c r="E746" s="7"/>
      <c r="F746" s="7"/>
      <c r="G746" s="7"/>
      <c r="H746" s="7"/>
      <c r="I746" s="10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7.100000000000001" customHeight="1" x14ac:dyDescent="0.2">
      <c r="A747" s="7"/>
      <c r="B747" s="7"/>
      <c r="C747" s="7"/>
      <c r="D747" s="7"/>
      <c r="E747" s="7"/>
      <c r="F747" s="7"/>
      <c r="G747" s="7"/>
      <c r="H747" s="7"/>
      <c r="I747" s="10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7.100000000000001" customHeight="1" x14ac:dyDescent="0.2">
      <c r="A748" s="7"/>
      <c r="B748" s="7"/>
      <c r="C748" s="7"/>
      <c r="D748" s="7"/>
      <c r="E748" s="7"/>
      <c r="F748" s="7"/>
      <c r="G748" s="7"/>
      <c r="H748" s="7"/>
      <c r="I748" s="10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7.100000000000001" customHeight="1" x14ac:dyDescent="0.2">
      <c r="A749" s="7"/>
      <c r="B749" s="7"/>
      <c r="C749" s="7"/>
      <c r="D749" s="7"/>
      <c r="E749" s="7"/>
      <c r="F749" s="7"/>
      <c r="G749" s="7"/>
      <c r="H749" s="7"/>
      <c r="I749" s="10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7.100000000000001" customHeight="1" x14ac:dyDescent="0.2">
      <c r="A750" s="7"/>
      <c r="B750" s="7"/>
      <c r="C750" s="7"/>
      <c r="D750" s="7"/>
      <c r="E750" s="7"/>
      <c r="F750" s="7"/>
      <c r="G750" s="7"/>
      <c r="H750" s="7"/>
      <c r="I750" s="10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7.100000000000001" customHeight="1" x14ac:dyDescent="0.2">
      <c r="A751" s="7"/>
      <c r="B751" s="7"/>
      <c r="C751" s="7"/>
      <c r="D751" s="7"/>
      <c r="E751" s="7"/>
      <c r="F751" s="7"/>
      <c r="G751" s="7"/>
      <c r="H751" s="7"/>
      <c r="I751" s="10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7.100000000000001" customHeight="1" x14ac:dyDescent="0.2">
      <c r="A752" s="7"/>
      <c r="B752" s="7"/>
      <c r="C752" s="7"/>
      <c r="D752" s="7"/>
      <c r="E752" s="7"/>
      <c r="F752" s="7"/>
      <c r="G752" s="7"/>
      <c r="H752" s="7"/>
      <c r="I752" s="10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7.100000000000001" customHeight="1" x14ac:dyDescent="0.2">
      <c r="A753" s="7"/>
      <c r="B753" s="7"/>
      <c r="C753" s="7"/>
      <c r="D753" s="7"/>
      <c r="E753" s="7"/>
      <c r="F753" s="7"/>
      <c r="G753" s="7"/>
      <c r="H753" s="7"/>
      <c r="I753" s="10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7.100000000000001" customHeight="1" x14ac:dyDescent="0.2">
      <c r="A754" s="7"/>
      <c r="B754" s="7"/>
      <c r="C754" s="7"/>
      <c r="D754" s="7"/>
      <c r="E754" s="7"/>
      <c r="F754" s="7"/>
      <c r="G754" s="7"/>
      <c r="H754" s="7"/>
      <c r="I754" s="10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7.100000000000001" customHeight="1" x14ac:dyDescent="0.2">
      <c r="A755" s="7"/>
      <c r="B755" s="7"/>
      <c r="C755" s="7"/>
      <c r="D755" s="7"/>
      <c r="E755" s="7"/>
      <c r="F755" s="7"/>
      <c r="G755" s="7"/>
      <c r="H755" s="7"/>
      <c r="I755" s="10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7.100000000000001" customHeight="1" x14ac:dyDescent="0.2">
      <c r="A756" s="7"/>
      <c r="B756" s="7"/>
      <c r="C756" s="7"/>
      <c r="D756" s="7"/>
      <c r="E756" s="7"/>
      <c r="F756" s="7"/>
      <c r="G756" s="7"/>
      <c r="H756" s="7"/>
      <c r="I756" s="10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7.100000000000001" customHeight="1" x14ac:dyDescent="0.2">
      <c r="A757" s="7"/>
      <c r="B757" s="7"/>
      <c r="C757" s="7"/>
      <c r="D757" s="7"/>
      <c r="E757" s="7"/>
      <c r="F757" s="7"/>
      <c r="G757" s="7"/>
      <c r="H757" s="7"/>
      <c r="I757" s="10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7.100000000000001" customHeight="1" x14ac:dyDescent="0.2">
      <c r="A758" s="7"/>
      <c r="B758" s="7"/>
      <c r="C758" s="7"/>
      <c r="D758" s="7"/>
      <c r="E758" s="7"/>
      <c r="F758" s="7"/>
      <c r="G758" s="7"/>
      <c r="H758" s="7"/>
      <c r="I758" s="10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7.100000000000001" customHeight="1" x14ac:dyDescent="0.2">
      <c r="A759" s="7"/>
      <c r="B759" s="7"/>
      <c r="C759" s="7"/>
      <c r="D759" s="7"/>
      <c r="E759" s="7"/>
      <c r="F759" s="7"/>
      <c r="G759" s="7"/>
      <c r="H759" s="7"/>
      <c r="I759" s="10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7.100000000000001" customHeight="1" x14ac:dyDescent="0.2">
      <c r="A760" s="7"/>
      <c r="B760" s="7"/>
      <c r="C760" s="7"/>
      <c r="D760" s="7"/>
      <c r="E760" s="7"/>
      <c r="F760" s="7"/>
      <c r="G760" s="7"/>
      <c r="H760" s="7"/>
      <c r="I760" s="10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7.100000000000001" customHeight="1" x14ac:dyDescent="0.2">
      <c r="A761" s="7"/>
      <c r="B761" s="7"/>
      <c r="C761" s="7"/>
      <c r="D761" s="7"/>
      <c r="E761" s="7"/>
      <c r="F761" s="7"/>
      <c r="G761" s="7"/>
      <c r="H761" s="7"/>
      <c r="I761" s="10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7.100000000000001" customHeight="1" x14ac:dyDescent="0.2">
      <c r="A762" s="7"/>
      <c r="B762" s="7"/>
      <c r="C762" s="7"/>
      <c r="D762" s="7"/>
      <c r="E762" s="7"/>
      <c r="F762" s="7"/>
      <c r="G762" s="7"/>
      <c r="H762" s="7"/>
      <c r="I762" s="10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7.100000000000001" customHeight="1" x14ac:dyDescent="0.2">
      <c r="A763" s="7"/>
      <c r="B763" s="7"/>
      <c r="C763" s="7"/>
      <c r="D763" s="7"/>
      <c r="E763" s="7"/>
      <c r="F763" s="7"/>
      <c r="G763" s="7"/>
      <c r="H763" s="7"/>
      <c r="I763" s="10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7.100000000000001" customHeight="1" x14ac:dyDescent="0.2">
      <c r="A764" s="7"/>
      <c r="B764" s="7"/>
      <c r="C764" s="7"/>
      <c r="D764" s="7"/>
      <c r="E764" s="7"/>
      <c r="F764" s="7"/>
      <c r="G764" s="7"/>
      <c r="H764" s="7"/>
      <c r="I764" s="10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7.100000000000001" customHeight="1" x14ac:dyDescent="0.2">
      <c r="A765" s="7"/>
      <c r="B765" s="7"/>
      <c r="C765" s="7"/>
      <c r="D765" s="7"/>
      <c r="E765" s="7"/>
      <c r="F765" s="7"/>
      <c r="G765" s="7"/>
      <c r="H765" s="7"/>
      <c r="I765" s="10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7.100000000000001" customHeight="1" x14ac:dyDescent="0.2">
      <c r="A766" s="7"/>
      <c r="B766" s="7"/>
      <c r="C766" s="7"/>
      <c r="D766" s="7"/>
      <c r="E766" s="7"/>
      <c r="F766" s="7"/>
      <c r="G766" s="7"/>
      <c r="H766" s="7"/>
      <c r="I766" s="10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7.100000000000001" customHeight="1" x14ac:dyDescent="0.2">
      <c r="A767" s="7"/>
      <c r="B767" s="7"/>
      <c r="C767" s="7"/>
      <c r="D767" s="7"/>
      <c r="E767" s="7"/>
      <c r="F767" s="7"/>
      <c r="G767" s="7"/>
      <c r="H767" s="7"/>
      <c r="I767" s="10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7.100000000000001" customHeight="1" x14ac:dyDescent="0.2">
      <c r="A768" s="7"/>
      <c r="B768" s="7"/>
      <c r="C768" s="7"/>
      <c r="D768" s="7"/>
      <c r="E768" s="7"/>
      <c r="F768" s="7"/>
      <c r="G768" s="7"/>
      <c r="H768" s="7"/>
      <c r="I768" s="10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7.100000000000001" customHeight="1" x14ac:dyDescent="0.2">
      <c r="A769" s="7"/>
      <c r="B769" s="7"/>
      <c r="C769" s="7"/>
      <c r="D769" s="7"/>
      <c r="E769" s="7"/>
      <c r="F769" s="7"/>
      <c r="G769" s="7"/>
      <c r="H769" s="7"/>
      <c r="I769" s="10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7.100000000000001" customHeight="1" x14ac:dyDescent="0.2">
      <c r="A770" s="7"/>
      <c r="B770" s="7"/>
      <c r="C770" s="7"/>
      <c r="D770" s="7"/>
      <c r="E770" s="7"/>
      <c r="F770" s="7"/>
      <c r="G770" s="7"/>
      <c r="H770" s="7"/>
      <c r="I770" s="10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7.100000000000001" customHeight="1" x14ac:dyDescent="0.2">
      <c r="A771" s="7"/>
      <c r="B771" s="7"/>
      <c r="C771" s="7"/>
      <c r="D771" s="7"/>
      <c r="E771" s="7"/>
      <c r="F771" s="7"/>
      <c r="G771" s="7"/>
      <c r="H771" s="7"/>
      <c r="I771" s="10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7.100000000000001" customHeight="1" x14ac:dyDescent="0.2">
      <c r="A772" s="7"/>
      <c r="B772" s="7"/>
      <c r="C772" s="7"/>
      <c r="D772" s="7"/>
      <c r="E772" s="7"/>
      <c r="F772" s="7"/>
      <c r="G772" s="7"/>
      <c r="H772" s="7"/>
      <c r="I772" s="10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7.100000000000001" customHeight="1" x14ac:dyDescent="0.2">
      <c r="A773" s="7"/>
      <c r="B773" s="7"/>
      <c r="C773" s="7"/>
      <c r="D773" s="7"/>
      <c r="E773" s="7"/>
      <c r="F773" s="7"/>
      <c r="G773" s="7"/>
      <c r="H773" s="7"/>
      <c r="I773" s="10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7.100000000000001" customHeight="1" x14ac:dyDescent="0.2">
      <c r="A774" s="7"/>
      <c r="B774" s="7"/>
      <c r="C774" s="7"/>
      <c r="D774" s="7"/>
      <c r="E774" s="7"/>
      <c r="F774" s="7"/>
      <c r="G774" s="7"/>
      <c r="H774" s="7"/>
      <c r="I774" s="10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7.100000000000001" customHeight="1" x14ac:dyDescent="0.2">
      <c r="A775" s="7"/>
      <c r="B775" s="7"/>
      <c r="C775" s="7"/>
      <c r="D775" s="7"/>
      <c r="E775" s="7"/>
      <c r="F775" s="7"/>
      <c r="G775" s="7"/>
      <c r="H775" s="7"/>
      <c r="I775" s="10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7.100000000000001" customHeight="1" x14ac:dyDescent="0.2">
      <c r="A776" s="7"/>
      <c r="B776" s="7"/>
      <c r="C776" s="7"/>
      <c r="D776" s="7"/>
      <c r="E776" s="7"/>
      <c r="F776" s="7"/>
      <c r="G776" s="7"/>
      <c r="H776" s="7"/>
      <c r="I776" s="10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7.100000000000001" customHeight="1" x14ac:dyDescent="0.2">
      <c r="A777" s="7"/>
      <c r="B777" s="7"/>
      <c r="C777" s="7"/>
      <c r="D777" s="7"/>
      <c r="E777" s="7"/>
      <c r="F777" s="7"/>
      <c r="G777" s="7"/>
      <c r="H777" s="7"/>
      <c r="I777" s="10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7.100000000000001" customHeight="1" x14ac:dyDescent="0.2">
      <c r="A778" s="7"/>
      <c r="B778" s="7"/>
      <c r="C778" s="7"/>
      <c r="D778" s="7"/>
      <c r="E778" s="7"/>
      <c r="F778" s="7"/>
      <c r="G778" s="7"/>
      <c r="H778" s="7"/>
      <c r="I778" s="10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7.100000000000001" customHeight="1" x14ac:dyDescent="0.2">
      <c r="A779" s="7"/>
      <c r="B779" s="7"/>
      <c r="C779" s="7"/>
      <c r="D779" s="7"/>
      <c r="E779" s="7"/>
      <c r="F779" s="7"/>
      <c r="G779" s="7"/>
      <c r="H779" s="7"/>
      <c r="I779" s="10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7.100000000000001" customHeight="1" x14ac:dyDescent="0.2">
      <c r="A780" s="7"/>
      <c r="B780" s="7"/>
      <c r="C780" s="7"/>
      <c r="D780" s="7"/>
      <c r="E780" s="7"/>
      <c r="F780" s="7"/>
      <c r="G780" s="7"/>
      <c r="H780" s="7"/>
      <c r="I780" s="10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7.100000000000001" customHeight="1" x14ac:dyDescent="0.2">
      <c r="A781" s="7"/>
      <c r="B781" s="7"/>
      <c r="C781" s="7"/>
      <c r="D781" s="7"/>
      <c r="E781" s="7"/>
      <c r="F781" s="7"/>
      <c r="G781" s="7"/>
      <c r="H781" s="7"/>
      <c r="I781" s="10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7.100000000000001" customHeight="1" x14ac:dyDescent="0.2">
      <c r="A782" s="7"/>
      <c r="B782" s="7"/>
      <c r="C782" s="7"/>
      <c r="D782" s="7"/>
      <c r="E782" s="7"/>
      <c r="F782" s="7"/>
      <c r="G782" s="7"/>
      <c r="H782" s="7"/>
      <c r="I782" s="10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7.100000000000001" customHeight="1" x14ac:dyDescent="0.2">
      <c r="A783" s="7"/>
      <c r="B783" s="7"/>
      <c r="C783" s="7"/>
      <c r="D783" s="7"/>
      <c r="E783" s="7"/>
      <c r="F783" s="7"/>
      <c r="G783" s="7"/>
      <c r="H783" s="7"/>
      <c r="I783" s="10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7.100000000000001" customHeight="1" x14ac:dyDescent="0.2">
      <c r="A784" s="7"/>
      <c r="B784" s="7"/>
      <c r="C784" s="7"/>
      <c r="D784" s="7"/>
      <c r="E784" s="7"/>
      <c r="F784" s="7"/>
      <c r="G784" s="7"/>
      <c r="H784" s="7"/>
      <c r="I784" s="10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7.100000000000001" customHeight="1" x14ac:dyDescent="0.2">
      <c r="A785" s="7"/>
      <c r="B785" s="7"/>
      <c r="C785" s="7"/>
      <c r="D785" s="7"/>
      <c r="E785" s="7"/>
      <c r="F785" s="7"/>
      <c r="G785" s="7"/>
      <c r="H785" s="7"/>
      <c r="I785" s="10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7.100000000000001" customHeight="1" x14ac:dyDescent="0.2">
      <c r="A786" s="7"/>
      <c r="B786" s="7"/>
      <c r="C786" s="7"/>
      <c r="D786" s="7"/>
      <c r="E786" s="7"/>
      <c r="F786" s="7"/>
      <c r="G786" s="7"/>
      <c r="H786" s="7"/>
      <c r="I786" s="10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7.100000000000001" customHeight="1" x14ac:dyDescent="0.2">
      <c r="A787" s="7"/>
      <c r="B787" s="7"/>
      <c r="C787" s="7"/>
      <c r="D787" s="7"/>
      <c r="E787" s="7"/>
      <c r="F787" s="7"/>
      <c r="G787" s="7"/>
      <c r="H787" s="7"/>
      <c r="I787" s="10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7.100000000000001" customHeight="1" x14ac:dyDescent="0.2">
      <c r="A788" s="7"/>
      <c r="B788" s="7"/>
      <c r="C788" s="7"/>
      <c r="D788" s="7"/>
      <c r="E788" s="7"/>
      <c r="F788" s="7"/>
      <c r="G788" s="7"/>
      <c r="H788" s="7"/>
      <c r="I788" s="10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7.100000000000001" customHeight="1" x14ac:dyDescent="0.2">
      <c r="A789" s="7"/>
      <c r="B789" s="7"/>
      <c r="C789" s="7"/>
      <c r="D789" s="7"/>
      <c r="E789" s="7"/>
      <c r="F789" s="7"/>
      <c r="G789" s="7"/>
      <c r="H789" s="7"/>
      <c r="I789" s="10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7.100000000000001" customHeight="1" x14ac:dyDescent="0.2">
      <c r="A790" s="7"/>
      <c r="B790" s="7"/>
      <c r="C790" s="7"/>
      <c r="D790" s="7"/>
      <c r="E790" s="7"/>
      <c r="F790" s="7"/>
      <c r="G790" s="7"/>
      <c r="H790" s="7"/>
      <c r="I790" s="10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7.100000000000001" customHeight="1" x14ac:dyDescent="0.2">
      <c r="A791" s="7"/>
      <c r="B791" s="7"/>
      <c r="C791" s="7"/>
      <c r="D791" s="7"/>
      <c r="E791" s="7"/>
      <c r="F791" s="7"/>
      <c r="G791" s="7"/>
      <c r="H791" s="7"/>
      <c r="I791" s="10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7.100000000000001" customHeight="1" x14ac:dyDescent="0.2">
      <c r="A792" s="7"/>
      <c r="B792" s="7"/>
      <c r="C792" s="7"/>
      <c r="D792" s="7"/>
      <c r="E792" s="7"/>
      <c r="F792" s="7"/>
      <c r="G792" s="7"/>
      <c r="H792" s="7"/>
      <c r="I792" s="10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7.100000000000001" customHeight="1" x14ac:dyDescent="0.2">
      <c r="A793" s="7"/>
      <c r="B793" s="7"/>
      <c r="C793" s="7"/>
      <c r="D793" s="7"/>
      <c r="E793" s="7"/>
      <c r="F793" s="7"/>
      <c r="G793" s="7"/>
      <c r="H793" s="7"/>
      <c r="I793" s="10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7.100000000000001" customHeight="1" x14ac:dyDescent="0.2">
      <c r="A794" s="7"/>
      <c r="B794" s="7"/>
      <c r="C794" s="7"/>
      <c r="D794" s="7"/>
      <c r="E794" s="7"/>
      <c r="F794" s="7"/>
      <c r="G794" s="7"/>
      <c r="H794" s="7"/>
      <c r="I794" s="10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7.100000000000001" customHeight="1" x14ac:dyDescent="0.2">
      <c r="A795" s="7"/>
      <c r="B795" s="7"/>
      <c r="C795" s="7"/>
      <c r="D795" s="7"/>
      <c r="E795" s="7"/>
      <c r="F795" s="7"/>
      <c r="G795" s="7"/>
      <c r="H795" s="7"/>
      <c r="I795" s="10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7.100000000000001" customHeight="1" x14ac:dyDescent="0.2">
      <c r="A796" s="7"/>
      <c r="B796" s="7"/>
      <c r="C796" s="7"/>
      <c r="D796" s="7"/>
      <c r="E796" s="7"/>
      <c r="F796" s="7"/>
      <c r="G796" s="7"/>
      <c r="H796" s="7"/>
      <c r="I796" s="10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7.100000000000001" customHeight="1" x14ac:dyDescent="0.2">
      <c r="A797" s="7"/>
      <c r="B797" s="7"/>
      <c r="C797" s="7"/>
      <c r="D797" s="7"/>
      <c r="E797" s="7"/>
      <c r="F797" s="7"/>
      <c r="G797" s="7"/>
      <c r="H797" s="7"/>
      <c r="I797" s="10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7.100000000000001" customHeight="1" x14ac:dyDescent="0.2">
      <c r="A798" s="7"/>
      <c r="B798" s="7"/>
      <c r="C798" s="7"/>
      <c r="D798" s="7"/>
      <c r="E798" s="7"/>
      <c r="F798" s="7"/>
      <c r="G798" s="7"/>
      <c r="H798" s="7"/>
      <c r="I798" s="10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7.100000000000001" customHeight="1" x14ac:dyDescent="0.2">
      <c r="A799" s="7"/>
      <c r="B799" s="7"/>
      <c r="C799" s="7"/>
      <c r="D799" s="7"/>
      <c r="E799" s="7"/>
      <c r="F799" s="7"/>
      <c r="G799" s="7"/>
      <c r="H799" s="7"/>
      <c r="I799" s="10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7.100000000000001" customHeight="1" x14ac:dyDescent="0.2">
      <c r="A800" s="7"/>
      <c r="B800" s="7"/>
      <c r="C800" s="7"/>
      <c r="D800" s="7"/>
      <c r="E800" s="7"/>
      <c r="F800" s="7"/>
      <c r="G800" s="7"/>
      <c r="H800" s="7"/>
      <c r="I800" s="10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7.100000000000001" customHeight="1" x14ac:dyDescent="0.2">
      <c r="A801" s="7"/>
      <c r="B801" s="7"/>
      <c r="C801" s="7"/>
      <c r="D801" s="7"/>
      <c r="E801" s="7"/>
      <c r="F801" s="7"/>
      <c r="G801" s="7"/>
      <c r="H801" s="7"/>
      <c r="I801" s="10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7.100000000000001" customHeight="1" x14ac:dyDescent="0.2">
      <c r="A802" s="7"/>
      <c r="B802" s="7"/>
      <c r="C802" s="7"/>
      <c r="D802" s="7"/>
      <c r="E802" s="7"/>
      <c r="F802" s="7"/>
      <c r="G802" s="7"/>
      <c r="H802" s="7"/>
      <c r="I802" s="10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7.100000000000001" customHeight="1" x14ac:dyDescent="0.2">
      <c r="A803" s="7"/>
      <c r="B803" s="7"/>
      <c r="C803" s="7"/>
      <c r="D803" s="7"/>
      <c r="E803" s="7"/>
      <c r="F803" s="7"/>
      <c r="G803" s="7"/>
      <c r="H803" s="7"/>
      <c r="I803" s="10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7.100000000000001" customHeight="1" x14ac:dyDescent="0.2">
      <c r="A804" s="7"/>
      <c r="B804" s="7"/>
      <c r="C804" s="7"/>
      <c r="D804" s="7"/>
      <c r="E804" s="7"/>
      <c r="F804" s="7"/>
      <c r="G804" s="7"/>
      <c r="H804" s="7"/>
      <c r="I804" s="10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7.100000000000001" customHeight="1" x14ac:dyDescent="0.2">
      <c r="A805" s="7"/>
      <c r="B805" s="7"/>
      <c r="C805" s="7"/>
      <c r="D805" s="7"/>
      <c r="E805" s="7"/>
      <c r="F805" s="7"/>
      <c r="G805" s="7"/>
      <c r="H805" s="7"/>
      <c r="I805" s="10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7.100000000000001" customHeight="1" x14ac:dyDescent="0.2">
      <c r="A806" s="7"/>
      <c r="B806" s="7"/>
      <c r="C806" s="7"/>
      <c r="D806" s="7"/>
      <c r="E806" s="7"/>
      <c r="F806" s="7"/>
      <c r="G806" s="7"/>
      <c r="H806" s="7"/>
      <c r="I806" s="10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7.100000000000001" customHeight="1" x14ac:dyDescent="0.2">
      <c r="A807" s="7"/>
      <c r="B807" s="7"/>
      <c r="C807" s="7"/>
      <c r="D807" s="7"/>
      <c r="E807" s="7"/>
      <c r="F807" s="7"/>
      <c r="G807" s="7"/>
      <c r="H807" s="7"/>
      <c r="I807" s="10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7.100000000000001" customHeight="1" x14ac:dyDescent="0.2">
      <c r="A808" s="7"/>
      <c r="B808" s="7"/>
      <c r="C808" s="7"/>
      <c r="D808" s="7"/>
      <c r="E808" s="7"/>
      <c r="F808" s="7"/>
      <c r="G808" s="7"/>
      <c r="H808" s="7"/>
      <c r="I808" s="10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7.100000000000001" customHeight="1" x14ac:dyDescent="0.2">
      <c r="A809" s="7"/>
      <c r="B809" s="7"/>
      <c r="C809" s="7"/>
      <c r="D809" s="7"/>
      <c r="E809" s="7"/>
      <c r="F809" s="7"/>
      <c r="G809" s="7"/>
      <c r="H809" s="7"/>
      <c r="I809" s="10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7.100000000000001" customHeight="1" x14ac:dyDescent="0.2">
      <c r="A810" s="7"/>
      <c r="B810" s="7"/>
      <c r="C810" s="7"/>
      <c r="D810" s="7"/>
      <c r="E810" s="7"/>
      <c r="F810" s="7"/>
      <c r="G810" s="7"/>
      <c r="H810" s="7"/>
      <c r="I810" s="10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7.100000000000001" customHeight="1" x14ac:dyDescent="0.2">
      <c r="A811" s="7"/>
      <c r="B811" s="7"/>
      <c r="C811" s="7"/>
      <c r="D811" s="7"/>
      <c r="E811" s="7"/>
      <c r="F811" s="7"/>
      <c r="G811" s="7"/>
      <c r="H811" s="7"/>
      <c r="I811" s="10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7.100000000000001" customHeight="1" x14ac:dyDescent="0.2">
      <c r="A812" s="7"/>
      <c r="B812" s="7"/>
      <c r="C812" s="7"/>
      <c r="D812" s="7"/>
      <c r="E812" s="7"/>
      <c r="F812" s="7"/>
      <c r="G812" s="7"/>
      <c r="H812" s="7"/>
      <c r="I812" s="10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7.100000000000001" customHeight="1" x14ac:dyDescent="0.2">
      <c r="A813" s="7"/>
      <c r="B813" s="7"/>
      <c r="C813" s="7"/>
      <c r="D813" s="7"/>
      <c r="E813" s="7"/>
      <c r="F813" s="7"/>
      <c r="G813" s="7"/>
      <c r="H813" s="7"/>
      <c r="I813" s="10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7.100000000000001" customHeight="1" x14ac:dyDescent="0.2">
      <c r="A814" s="7"/>
      <c r="B814" s="7"/>
      <c r="C814" s="7"/>
      <c r="D814" s="7"/>
      <c r="E814" s="7"/>
      <c r="F814" s="7"/>
      <c r="G814" s="7"/>
      <c r="H814" s="7"/>
      <c r="I814" s="10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7.100000000000001" customHeight="1" x14ac:dyDescent="0.2">
      <c r="A815" s="7"/>
      <c r="B815" s="7"/>
      <c r="C815" s="7"/>
      <c r="D815" s="7"/>
      <c r="E815" s="7"/>
      <c r="F815" s="7"/>
      <c r="G815" s="7"/>
      <c r="H815" s="7"/>
      <c r="I815" s="10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7.100000000000001" customHeight="1" x14ac:dyDescent="0.2">
      <c r="A816" s="7"/>
      <c r="B816" s="7"/>
      <c r="C816" s="7"/>
      <c r="D816" s="7"/>
      <c r="E816" s="7"/>
      <c r="F816" s="7"/>
      <c r="G816" s="7"/>
      <c r="H816" s="7"/>
      <c r="I816" s="10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7.100000000000001" customHeight="1" x14ac:dyDescent="0.2">
      <c r="A817" s="7"/>
      <c r="B817" s="7"/>
      <c r="C817" s="7"/>
      <c r="D817" s="7"/>
      <c r="E817" s="7"/>
      <c r="F817" s="7"/>
      <c r="G817" s="7"/>
      <c r="H817" s="7"/>
      <c r="I817" s="10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7.100000000000001" customHeight="1" x14ac:dyDescent="0.2">
      <c r="A818" s="7"/>
      <c r="B818" s="7"/>
      <c r="C818" s="7"/>
      <c r="D818" s="7"/>
      <c r="E818" s="7"/>
      <c r="F818" s="7"/>
      <c r="G818" s="7"/>
      <c r="H818" s="7"/>
      <c r="I818" s="10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7.100000000000001" customHeight="1" x14ac:dyDescent="0.2">
      <c r="A819" s="7"/>
      <c r="B819" s="7"/>
      <c r="C819" s="7"/>
      <c r="D819" s="7"/>
      <c r="E819" s="7"/>
      <c r="F819" s="7"/>
      <c r="G819" s="7"/>
      <c r="H819" s="7"/>
      <c r="I819" s="10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7.100000000000001" customHeight="1" x14ac:dyDescent="0.2">
      <c r="A820" s="7"/>
      <c r="B820" s="7"/>
      <c r="C820" s="7"/>
      <c r="D820" s="7"/>
      <c r="E820" s="7"/>
      <c r="F820" s="7"/>
      <c r="G820" s="7"/>
      <c r="H820" s="7"/>
      <c r="I820" s="10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7.100000000000001" customHeight="1" x14ac:dyDescent="0.2">
      <c r="A821" s="7"/>
      <c r="B821" s="7"/>
      <c r="C821" s="7"/>
      <c r="D821" s="7"/>
      <c r="E821" s="7"/>
      <c r="F821" s="7"/>
      <c r="G821" s="7"/>
      <c r="H821" s="7"/>
      <c r="I821" s="10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7.100000000000001" customHeight="1" x14ac:dyDescent="0.2">
      <c r="A822" s="7"/>
      <c r="B822" s="7"/>
      <c r="C822" s="7"/>
      <c r="D822" s="7"/>
      <c r="E822" s="7"/>
      <c r="F822" s="7"/>
      <c r="G822" s="7"/>
      <c r="H822" s="7"/>
      <c r="I822" s="10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7.100000000000001" customHeight="1" x14ac:dyDescent="0.2">
      <c r="A823" s="7"/>
      <c r="B823" s="7"/>
      <c r="C823" s="7"/>
      <c r="D823" s="7"/>
      <c r="E823" s="7"/>
      <c r="F823" s="7"/>
      <c r="G823" s="7"/>
      <c r="H823" s="7"/>
      <c r="I823" s="10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7.100000000000001" customHeight="1" x14ac:dyDescent="0.2">
      <c r="A824" s="7"/>
      <c r="B824" s="7"/>
      <c r="C824" s="7"/>
      <c r="D824" s="7"/>
      <c r="E824" s="7"/>
      <c r="F824" s="7"/>
      <c r="G824" s="7"/>
      <c r="H824" s="7"/>
      <c r="I824" s="10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7.100000000000001" customHeight="1" x14ac:dyDescent="0.2">
      <c r="A825" s="7"/>
      <c r="B825" s="7"/>
      <c r="C825" s="7"/>
      <c r="D825" s="7"/>
      <c r="E825" s="7"/>
      <c r="F825" s="7"/>
      <c r="G825" s="7"/>
      <c r="H825" s="7"/>
      <c r="I825" s="10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7.100000000000001" customHeight="1" x14ac:dyDescent="0.2">
      <c r="A826" s="7"/>
      <c r="B826" s="7"/>
      <c r="C826" s="7"/>
      <c r="D826" s="7"/>
      <c r="E826" s="7"/>
      <c r="F826" s="7"/>
      <c r="G826" s="7"/>
      <c r="H826" s="7"/>
      <c r="I826" s="10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7.100000000000001" customHeight="1" x14ac:dyDescent="0.2">
      <c r="A827" s="7"/>
      <c r="B827" s="7"/>
      <c r="C827" s="7"/>
      <c r="D827" s="7"/>
      <c r="E827" s="7"/>
      <c r="F827" s="7"/>
      <c r="G827" s="7"/>
      <c r="H827" s="7"/>
      <c r="I827" s="10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7.100000000000001" customHeight="1" x14ac:dyDescent="0.2">
      <c r="A828" s="7"/>
      <c r="B828" s="7"/>
      <c r="C828" s="7"/>
      <c r="D828" s="7"/>
      <c r="E828" s="7"/>
      <c r="F828" s="7"/>
      <c r="G828" s="7"/>
      <c r="H828" s="7"/>
      <c r="I828" s="10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7.100000000000001" customHeight="1" x14ac:dyDescent="0.2">
      <c r="A829" s="7"/>
      <c r="B829" s="7"/>
      <c r="C829" s="7"/>
      <c r="D829" s="7"/>
      <c r="E829" s="7"/>
      <c r="F829" s="7"/>
      <c r="G829" s="7"/>
      <c r="H829" s="7"/>
      <c r="I829" s="10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7.100000000000001" customHeight="1" x14ac:dyDescent="0.2">
      <c r="A830" s="7"/>
      <c r="B830" s="7"/>
      <c r="C830" s="7"/>
      <c r="D830" s="7"/>
      <c r="E830" s="7"/>
      <c r="F830" s="7"/>
      <c r="G830" s="7"/>
      <c r="H830" s="7"/>
      <c r="I830" s="10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7.100000000000001" customHeight="1" x14ac:dyDescent="0.2">
      <c r="A831" s="7"/>
      <c r="B831" s="7"/>
      <c r="C831" s="7"/>
      <c r="D831" s="7"/>
      <c r="E831" s="7"/>
      <c r="F831" s="7"/>
      <c r="G831" s="7"/>
      <c r="H831" s="7"/>
      <c r="I831" s="10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7.100000000000001" customHeight="1" x14ac:dyDescent="0.2">
      <c r="A832" s="7"/>
      <c r="B832" s="7"/>
      <c r="C832" s="7"/>
      <c r="D832" s="7"/>
      <c r="E832" s="7"/>
      <c r="F832" s="7"/>
      <c r="G832" s="7"/>
      <c r="H832" s="7"/>
      <c r="I832" s="10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7.100000000000001" customHeight="1" x14ac:dyDescent="0.2">
      <c r="A833" s="7"/>
      <c r="B833" s="7"/>
      <c r="C833" s="7"/>
      <c r="D833" s="7"/>
      <c r="E833" s="7"/>
      <c r="F833" s="7"/>
      <c r="G833" s="7"/>
      <c r="H833" s="7"/>
      <c r="I833" s="10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7.100000000000001" customHeight="1" x14ac:dyDescent="0.2">
      <c r="A834" s="7"/>
      <c r="B834" s="7"/>
      <c r="C834" s="7"/>
      <c r="D834" s="7"/>
      <c r="E834" s="7"/>
      <c r="F834" s="7"/>
      <c r="G834" s="7"/>
      <c r="H834" s="7"/>
      <c r="I834" s="10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7.100000000000001" customHeight="1" x14ac:dyDescent="0.2">
      <c r="A835" s="7"/>
      <c r="B835" s="7"/>
      <c r="C835" s="7"/>
      <c r="D835" s="7"/>
      <c r="E835" s="7"/>
      <c r="F835" s="7"/>
      <c r="G835" s="7"/>
      <c r="H835" s="7"/>
      <c r="I835" s="10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7.100000000000001" customHeight="1" x14ac:dyDescent="0.2">
      <c r="A836" s="7"/>
      <c r="B836" s="7"/>
      <c r="C836" s="7"/>
      <c r="D836" s="7"/>
      <c r="E836" s="7"/>
      <c r="F836" s="7"/>
      <c r="G836" s="7"/>
      <c r="H836" s="7"/>
      <c r="I836" s="10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7.100000000000001" customHeight="1" x14ac:dyDescent="0.2">
      <c r="A837" s="7"/>
      <c r="B837" s="7"/>
      <c r="C837" s="7"/>
      <c r="D837" s="7"/>
      <c r="E837" s="7"/>
      <c r="F837" s="7"/>
      <c r="G837" s="7"/>
      <c r="H837" s="7"/>
      <c r="I837" s="10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7.100000000000001" customHeight="1" x14ac:dyDescent="0.2">
      <c r="A838" s="7"/>
      <c r="B838" s="7"/>
      <c r="C838" s="7"/>
      <c r="D838" s="7"/>
      <c r="E838" s="7"/>
      <c r="F838" s="7"/>
      <c r="G838" s="7"/>
      <c r="H838" s="7"/>
      <c r="I838" s="10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7.100000000000001" customHeight="1" x14ac:dyDescent="0.2">
      <c r="A839" s="7"/>
      <c r="B839" s="7"/>
      <c r="C839" s="7"/>
      <c r="D839" s="7"/>
      <c r="E839" s="7"/>
      <c r="F839" s="7"/>
      <c r="G839" s="7"/>
      <c r="H839" s="7"/>
      <c r="I839" s="10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7.100000000000001" customHeight="1" x14ac:dyDescent="0.2">
      <c r="A840" s="7"/>
      <c r="B840" s="7"/>
      <c r="C840" s="7"/>
      <c r="D840" s="7"/>
      <c r="E840" s="7"/>
      <c r="F840" s="7"/>
      <c r="G840" s="7"/>
      <c r="H840" s="7"/>
      <c r="I840" s="10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7.100000000000001" customHeight="1" x14ac:dyDescent="0.2">
      <c r="A841" s="7"/>
      <c r="B841" s="7"/>
      <c r="C841" s="7"/>
      <c r="D841" s="7"/>
      <c r="E841" s="7"/>
      <c r="F841" s="7"/>
      <c r="G841" s="7"/>
      <c r="H841" s="7"/>
      <c r="I841" s="10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7.100000000000001" customHeight="1" x14ac:dyDescent="0.2">
      <c r="A842" s="7"/>
      <c r="B842" s="7"/>
      <c r="C842" s="7"/>
      <c r="D842" s="7"/>
      <c r="E842" s="7"/>
      <c r="F842" s="7"/>
      <c r="G842" s="7"/>
      <c r="H842" s="7"/>
      <c r="I842" s="10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7.100000000000001" customHeight="1" x14ac:dyDescent="0.2">
      <c r="A843" s="7"/>
      <c r="B843" s="7"/>
      <c r="C843" s="7"/>
      <c r="D843" s="7"/>
      <c r="E843" s="7"/>
      <c r="F843" s="7"/>
      <c r="G843" s="7"/>
      <c r="H843" s="7"/>
      <c r="I843" s="10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7.100000000000001" customHeight="1" x14ac:dyDescent="0.2">
      <c r="A844" s="7"/>
      <c r="B844" s="7"/>
      <c r="C844" s="7"/>
      <c r="D844" s="7"/>
      <c r="E844" s="7"/>
      <c r="F844" s="7"/>
      <c r="G844" s="7"/>
      <c r="H844" s="7"/>
      <c r="I844" s="10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7.100000000000001" customHeight="1" x14ac:dyDescent="0.2">
      <c r="A845" s="7"/>
      <c r="B845" s="7"/>
      <c r="C845" s="7"/>
      <c r="D845" s="7"/>
      <c r="E845" s="7"/>
      <c r="F845" s="7"/>
      <c r="G845" s="7"/>
      <c r="H845" s="7"/>
      <c r="I845" s="10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7.100000000000001" customHeight="1" x14ac:dyDescent="0.2">
      <c r="A846" s="7"/>
      <c r="B846" s="7"/>
      <c r="C846" s="7"/>
      <c r="D846" s="7"/>
      <c r="E846" s="7"/>
      <c r="F846" s="7"/>
      <c r="G846" s="7"/>
      <c r="H846" s="7"/>
      <c r="I846" s="10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7.100000000000001" customHeight="1" x14ac:dyDescent="0.2">
      <c r="A847" s="7"/>
      <c r="B847" s="7"/>
      <c r="C847" s="7"/>
      <c r="D847" s="7"/>
      <c r="E847" s="7"/>
      <c r="F847" s="7"/>
      <c r="G847" s="7"/>
      <c r="H847" s="7"/>
      <c r="I847" s="10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7.100000000000001" customHeight="1" x14ac:dyDescent="0.2">
      <c r="A848" s="7"/>
      <c r="B848" s="7"/>
      <c r="C848" s="7"/>
      <c r="D848" s="7"/>
      <c r="E848" s="7"/>
      <c r="F848" s="7"/>
      <c r="G848" s="7"/>
      <c r="H848" s="7"/>
      <c r="I848" s="10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7.100000000000001" customHeight="1" x14ac:dyDescent="0.2">
      <c r="A849" s="7"/>
      <c r="B849" s="7"/>
      <c r="C849" s="7"/>
      <c r="D849" s="7"/>
      <c r="E849" s="7"/>
      <c r="F849" s="7"/>
      <c r="G849" s="7"/>
      <c r="H849" s="7"/>
      <c r="I849" s="10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7.100000000000001" customHeight="1" x14ac:dyDescent="0.2">
      <c r="A850" s="7"/>
      <c r="B850" s="7"/>
      <c r="C850" s="7"/>
      <c r="D850" s="7"/>
      <c r="E850" s="7"/>
      <c r="F850" s="7"/>
      <c r="G850" s="7"/>
      <c r="H850" s="7"/>
      <c r="I850" s="10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7.100000000000001" customHeight="1" x14ac:dyDescent="0.2">
      <c r="A851" s="7"/>
      <c r="B851" s="7"/>
      <c r="C851" s="7"/>
      <c r="D851" s="7"/>
      <c r="E851" s="7"/>
      <c r="F851" s="7"/>
      <c r="G851" s="7"/>
      <c r="H851" s="7"/>
      <c r="I851" s="10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7.100000000000001" customHeight="1" x14ac:dyDescent="0.2">
      <c r="A852" s="7"/>
      <c r="B852" s="7"/>
      <c r="C852" s="7"/>
      <c r="D852" s="7"/>
      <c r="E852" s="7"/>
      <c r="F852" s="7"/>
      <c r="G852" s="7"/>
      <c r="H852" s="7"/>
      <c r="I852" s="10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7.100000000000001" customHeight="1" x14ac:dyDescent="0.2">
      <c r="A853" s="7"/>
      <c r="B853" s="7"/>
      <c r="C853" s="7"/>
      <c r="D853" s="7"/>
      <c r="E853" s="7"/>
      <c r="F853" s="7"/>
      <c r="G853" s="7"/>
      <c r="H853" s="7"/>
      <c r="I853" s="10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7.100000000000001" customHeight="1" x14ac:dyDescent="0.2">
      <c r="A854" s="7"/>
      <c r="B854" s="7"/>
      <c r="C854" s="7"/>
      <c r="D854" s="7"/>
      <c r="E854" s="7"/>
      <c r="F854" s="7"/>
      <c r="G854" s="7"/>
      <c r="H854" s="7"/>
      <c r="I854" s="10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7.100000000000001" customHeight="1" x14ac:dyDescent="0.2">
      <c r="A855" s="7"/>
      <c r="B855" s="7"/>
      <c r="C855" s="7"/>
      <c r="D855" s="7"/>
      <c r="E855" s="7"/>
      <c r="F855" s="7"/>
      <c r="G855" s="7"/>
      <c r="H855" s="7"/>
      <c r="I855" s="10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7.100000000000001" customHeight="1" x14ac:dyDescent="0.2">
      <c r="A856" s="7"/>
      <c r="B856" s="7"/>
      <c r="C856" s="7"/>
      <c r="D856" s="7"/>
      <c r="E856" s="7"/>
      <c r="F856" s="7"/>
      <c r="G856" s="7"/>
      <c r="H856" s="7"/>
      <c r="I856" s="10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7.100000000000001" customHeight="1" x14ac:dyDescent="0.2">
      <c r="A857" s="7"/>
      <c r="B857" s="7"/>
      <c r="C857" s="7"/>
      <c r="D857" s="7"/>
      <c r="E857" s="7"/>
      <c r="F857" s="7"/>
      <c r="G857" s="7"/>
      <c r="H857" s="7"/>
      <c r="I857" s="10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7.100000000000001" customHeight="1" x14ac:dyDescent="0.2">
      <c r="A858" s="7"/>
      <c r="B858" s="7"/>
      <c r="C858" s="7"/>
      <c r="D858" s="7"/>
      <c r="E858" s="7"/>
      <c r="F858" s="7"/>
      <c r="G858" s="7"/>
      <c r="H858" s="7"/>
      <c r="I858" s="10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7.100000000000001" customHeight="1" x14ac:dyDescent="0.2">
      <c r="A859" s="7"/>
      <c r="B859" s="7"/>
      <c r="C859" s="7"/>
      <c r="D859" s="7"/>
      <c r="E859" s="7"/>
      <c r="F859" s="7"/>
      <c r="G859" s="7"/>
      <c r="H859" s="7"/>
      <c r="I859" s="10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7.100000000000001" customHeight="1" x14ac:dyDescent="0.2">
      <c r="A860" s="7"/>
      <c r="B860" s="7"/>
      <c r="C860" s="7"/>
      <c r="D860" s="7"/>
      <c r="E860" s="7"/>
      <c r="F860" s="7"/>
      <c r="G860" s="7"/>
      <c r="H860" s="7"/>
      <c r="I860" s="10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7.100000000000001" customHeight="1" x14ac:dyDescent="0.2">
      <c r="A861" s="7"/>
      <c r="B861" s="7"/>
      <c r="C861" s="7"/>
      <c r="D861" s="7"/>
      <c r="E861" s="7"/>
      <c r="F861" s="7"/>
      <c r="G861" s="7"/>
      <c r="H861" s="7"/>
      <c r="I861" s="10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7.100000000000001" customHeight="1" x14ac:dyDescent="0.2">
      <c r="A862" s="7"/>
      <c r="B862" s="7"/>
      <c r="C862" s="7"/>
      <c r="D862" s="7"/>
      <c r="E862" s="7"/>
      <c r="F862" s="7"/>
      <c r="G862" s="7"/>
      <c r="H862" s="7"/>
      <c r="I862" s="10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7.100000000000001" customHeight="1" x14ac:dyDescent="0.2">
      <c r="A863" s="7"/>
      <c r="B863" s="7"/>
      <c r="C863" s="7"/>
      <c r="D863" s="7"/>
      <c r="E863" s="7"/>
      <c r="F863" s="7"/>
      <c r="G863" s="7"/>
      <c r="H863" s="7"/>
      <c r="I863" s="10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7.100000000000001" customHeight="1" x14ac:dyDescent="0.2">
      <c r="A864" s="7"/>
      <c r="B864" s="7"/>
      <c r="C864" s="7"/>
      <c r="D864" s="7"/>
      <c r="E864" s="7"/>
      <c r="F864" s="7"/>
      <c r="G864" s="7"/>
      <c r="H864" s="7"/>
      <c r="I864" s="10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7.100000000000001" customHeight="1" x14ac:dyDescent="0.2">
      <c r="A865" s="7"/>
      <c r="B865" s="7"/>
      <c r="C865" s="7"/>
      <c r="D865" s="7"/>
      <c r="E865" s="7"/>
      <c r="F865" s="7"/>
      <c r="G865" s="7"/>
      <c r="H865" s="7"/>
      <c r="I865" s="10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7.100000000000001" customHeight="1" x14ac:dyDescent="0.2">
      <c r="A866" s="7"/>
      <c r="B866" s="7"/>
      <c r="C866" s="7"/>
      <c r="D866" s="7"/>
      <c r="E866" s="7"/>
      <c r="F866" s="7"/>
      <c r="G866" s="7"/>
      <c r="H866" s="7"/>
      <c r="I866" s="10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7.100000000000001" customHeight="1" x14ac:dyDescent="0.2">
      <c r="A867" s="7"/>
      <c r="B867" s="7"/>
      <c r="C867" s="7"/>
      <c r="D867" s="7"/>
      <c r="E867" s="7"/>
      <c r="F867" s="7"/>
      <c r="G867" s="7"/>
      <c r="H867" s="7"/>
      <c r="I867" s="10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7.100000000000001" customHeight="1" x14ac:dyDescent="0.2">
      <c r="A868" s="7"/>
      <c r="B868" s="7"/>
      <c r="C868" s="7"/>
      <c r="D868" s="7"/>
      <c r="E868" s="7"/>
      <c r="F868" s="7"/>
      <c r="G868" s="7"/>
      <c r="H868" s="7"/>
      <c r="I868" s="10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7.100000000000001" customHeight="1" x14ac:dyDescent="0.2">
      <c r="A869" s="7"/>
      <c r="B869" s="7"/>
      <c r="C869" s="7"/>
      <c r="D869" s="7"/>
      <c r="E869" s="7"/>
      <c r="F869" s="7"/>
      <c r="G869" s="7"/>
      <c r="H869" s="7"/>
      <c r="I869" s="10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7.100000000000001" customHeight="1" x14ac:dyDescent="0.2">
      <c r="A870" s="7"/>
      <c r="B870" s="7"/>
      <c r="C870" s="7"/>
      <c r="D870" s="7"/>
      <c r="E870" s="7"/>
      <c r="F870" s="7"/>
      <c r="G870" s="7"/>
      <c r="H870" s="7"/>
      <c r="I870" s="10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7.100000000000001" customHeight="1" x14ac:dyDescent="0.2">
      <c r="A871" s="7"/>
      <c r="B871" s="7"/>
      <c r="C871" s="7"/>
      <c r="D871" s="7"/>
      <c r="E871" s="7"/>
      <c r="F871" s="7"/>
      <c r="G871" s="7"/>
      <c r="H871" s="7"/>
      <c r="I871" s="10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7.100000000000001" customHeight="1" x14ac:dyDescent="0.2">
      <c r="A872" s="7"/>
      <c r="B872" s="7"/>
      <c r="C872" s="7"/>
      <c r="D872" s="7"/>
      <c r="E872" s="7"/>
      <c r="F872" s="7"/>
      <c r="G872" s="7"/>
      <c r="H872" s="7"/>
      <c r="I872" s="10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7.100000000000001" customHeight="1" x14ac:dyDescent="0.2">
      <c r="A873" s="7"/>
      <c r="B873" s="7"/>
      <c r="C873" s="7"/>
      <c r="D873" s="7"/>
      <c r="E873" s="7"/>
      <c r="F873" s="7"/>
      <c r="G873" s="7"/>
      <c r="H873" s="7"/>
      <c r="I873" s="10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7.100000000000001" customHeight="1" x14ac:dyDescent="0.2">
      <c r="A874" s="7"/>
      <c r="B874" s="7"/>
      <c r="C874" s="7"/>
      <c r="D874" s="7"/>
      <c r="E874" s="7"/>
      <c r="F874" s="7"/>
      <c r="G874" s="7"/>
      <c r="H874" s="7"/>
      <c r="I874" s="10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7.100000000000001" customHeight="1" x14ac:dyDescent="0.2">
      <c r="A875" s="7"/>
      <c r="B875" s="7"/>
      <c r="C875" s="7"/>
      <c r="D875" s="7"/>
      <c r="E875" s="7"/>
      <c r="F875" s="7"/>
      <c r="G875" s="7"/>
      <c r="H875" s="7"/>
      <c r="I875" s="10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7.100000000000001" customHeight="1" x14ac:dyDescent="0.2">
      <c r="A876" s="7"/>
      <c r="B876" s="7"/>
      <c r="C876" s="7"/>
      <c r="D876" s="7"/>
      <c r="E876" s="7"/>
      <c r="F876" s="7"/>
      <c r="G876" s="7"/>
      <c r="H876" s="7"/>
      <c r="I876" s="10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7.100000000000001" customHeight="1" x14ac:dyDescent="0.2">
      <c r="A877" s="7"/>
      <c r="B877" s="7"/>
      <c r="C877" s="7"/>
      <c r="D877" s="7"/>
      <c r="E877" s="7"/>
      <c r="F877" s="7"/>
      <c r="G877" s="7"/>
      <c r="H877" s="7"/>
      <c r="I877" s="10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7.100000000000001" customHeight="1" x14ac:dyDescent="0.2">
      <c r="A878" s="7"/>
      <c r="B878" s="7"/>
      <c r="C878" s="7"/>
      <c r="D878" s="7"/>
      <c r="E878" s="7"/>
      <c r="F878" s="7"/>
      <c r="G878" s="7"/>
      <c r="H878" s="7"/>
      <c r="I878" s="10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7.100000000000001" customHeight="1" x14ac:dyDescent="0.2">
      <c r="A879" s="7"/>
      <c r="B879" s="7"/>
      <c r="C879" s="7"/>
      <c r="D879" s="7"/>
      <c r="E879" s="7"/>
      <c r="F879" s="7"/>
      <c r="G879" s="7"/>
      <c r="H879" s="7"/>
      <c r="I879" s="10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7.100000000000001" customHeight="1" x14ac:dyDescent="0.2">
      <c r="A880" s="7"/>
      <c r="B880" s="7"/>
      <c r="C880" s="7"/>
      <c r="D880" s="7"/>
      <c r="E880" s="7"/>
      <c r="F880" s="7"/>
      <c r="G880" s="7"/>
      <c r="H880" s="7"/>
      <c r="I880" s="10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7.100000000000001" customHeight="1" x14ac:dyDescent="0.2">
      <c r="A881" s="7"/>
      <c r="B881" s="7"/>
      <c r="C881" s="7"/>
      <c r="D881" s="7"/>
      <c r="E881" s="7"/>
      <c r="F881" s="7"/>
      <c r="G881" s="7"/>
      <c r="H881" s="7"/>
      <c r="I881" s="10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7.100000000000001" customHeight="1" x14ac:dyDescent="0.2">
      <c r="A882" s="7"/>
      <c r="B882" s="7"/>
      <c r="C882" s="7"/>
      <c r="D882" s="7"/>
      <c r="E882" s="7"/>
      <c r="F882" s="7"/>
      <c r="G882" s="7"/>
      <c r="H882" s="7"/>
      <c r="I882" s="10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7.100000000000001" customHeight="1" x14ac:dyDescent="0.2">
      <c r="A883" s="7"/>
      <c r="B883" s="7"/>
      <c r="C883" s="7"/>
      <c r="D883" s="7"/>
      <c r="E883" s="7"/>
      <c r="F883" s="7"/>
      <c r="G883" s="7"/>
      <c r="H883" s="7"/>
      <c r="I883" s="10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7.100000000000001" customHeight="1" x14ac:dyDescent="0.2">
      <c r="A884" s="7"/>
      <c r="B884" s="7"/>
      <c r="C884" s="7"/>
      <c r="D884" s="7"/>
      <c r="E884" s="7"/>
      <c r="F884" s="7"/>
      <c r="G884" s="7"/>
      <c r="H884" s="7"/>
      <c r="I884" s="10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7.100000000000001" customHeight="1" x14ac:dyDescent="0.2">
      <c r="A885" s="7"/>
      <c r="B885" s="7"/>
      <c r="C885" s="7"/>
      <c r="D885" s="7"/>
      <c r="E885" s="7"/>
      <c r="F885" s="7"/>
      <c r="G885" s="7"/>
      <c r="H885" s="7"/>
      <c r="I885" s="10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7.100000000000001" customHeight="1" x14ac:dyDescent="0.2">
      <c r="A886" s="7"/>
      <c r="B886" s="7"/>
      <c r="C886" s="7"/>
      <c r="D886" s="7"/>
      <c r="E886" s="7"/>
      <c r="F886" s="7"/>
      <c r="G886" s="7"/>
      <c r="H886" s="7"/>
      <c r="I886" s="10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7.100000000000001" customHeight="1" x14ac:dyDescent="0.2">
      <c r="A887" s="7"/>
      <c r="B887" s="7"/>
      <c r="C887" s="7"/>
      <c r="D887" s="7"/>
      <c r="E887" s="7"/>
      <c r="F887" s="7"/>
      <c r="G887" s="7"/>
      <c r="H887" s="7"/>
      <c r="I887" s="10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7.100000000000001" customHeight="1" x14ac:dyDescent="0.2">
      <c r="A888" s="7"/>
      <c r="B888" s="7"/>
      <c r="C888" s="7"/>
      <c r="D888" s="7"/>
      <c r="E888" s="7"/>
      <c r="F888" s="7"/>
      <c r="G888" s="7"/>
      <c r="H888" s="7"/>
      <c r="I888" s="10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7.100000000000001" customHeight="1" x14ac:dyDescent="0.2">
      <c r="A889" s="7"/>
      <c r="B889" s="7"/>
      <c r="C889" s="7"/>
      <c r="D889" s="7"/>
      <c r="E889" s="7"/>
      <c r="F889" s="7"/>
      <c r="G889" s="7"/>
      <c r="H889" s="7"/>
      <c r="I889" s="10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7.100000000000001" customHeight="1" x14ac:dyDescent="0.2">
      <c r="A890" s="7"/>
      <c r="B890" s="7"/>
      <c r="C890" s="7"/>
      <c r="D890" s="7"/>
      <c r="E890" s="7"/>
      <c r="F890" s="7"/>
      <c r="G890" s="7"/>
      <c r="H890" s="7"/>
      <c r="I890" s="10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7.100000000000001" customHeight="1" x14ac:dyDescent="0.2">
      <c r="A891" s="7"/>
      <c r="B891" s="7"/>
      <c r="C891" s="7"/>
      <c r="D891" s="7"/>
      <c r="E891" s="7"/>
      <c r="F891" s="7"/>
      <c r="G891" s="7"/>
      <c r="H891" s="7"/>
      <c r="I891" s="10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7.100000000000001" customHeight="1" x14ac:dyDescent="0.2">
      <c r="A892" s="7"/>
      <c r="B892" s="7"/>
      <c r="C892" s="7"/>
      <c r="D892" s="7"/>
      <c r="E892" s="7"/>
      <c r="F892" s="7"/>
      <c r="G892" s="7"/>
      <c r="H892" s="7"/>
      <c r="I892" s="10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7.100000000000001" customHeight="1" x14ac:dyDescent="0.2">
      <c r="A893" s="7"/>
      <c r="B893" s="7"/>
      <c r="C893" s="7"/>
      <c r="D893" s="7"/>
      <c r="E893" s="7"/>
      <c r="F893" s="7"/>
      <c r="G893" s="7"/>
      <c r="H893" s="7"/>
      <c r="I893" s="10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7.100000000000001" customHeight="1" x14ac:dyDescent="0.2">
      <c r="A894" s="7"/>
      <c r="B894" s="7"/>
      <c r="C894" s="7"/>
      <c r="D894" s="7"/>
      <c r="E894" s="7"/>
      <c r="F894" s="7"/>
      <c r="G894" s="7"/>
      <c r="H894" s="7"/>
      <c r="I894" s="10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7.100000000000001" customHeight="1" x14ac:dyDescent="0.2">
      <c r="A895" s="7"/>
      <c r="B895" s="7"/>
      <c r="C895" s="7"/>
      <c r="D895" s="7"/>
      <c r="E895" s="7"/>
      <c r="F895" s="7"/>
      <c r="G895" s="7"/>
      <c r="H895" s="7"/>
      <c r="I895" s="10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7.100000000000001" customHeight="1" x14ac:dyDescent="0.2">
      <c r="A896" s="7"/>
      <c r="B896" s="7"/>
      <c r="C896" s="7"/>
      <c r="D896" s="7"/>
      <c r="E896" s="7"/>
      <c r="F896" s="7"/>
      <c r="G896" s="7"/>
      <c r="H896" s="7"/>
      <c r="I896" s="10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7.100000000000001" customHeight="1" x14ac:dyDescent="0.2">
      <c r="A897" s="7"/>
      <c r="B897" s="7"/>
      <c r="C897" s="7"/>
      <c r="D897" s="7"/>
      <c r="E897" s="7"/>
      <c r="F897" s="7"/>
      <c r="G897" s="7"/>
      <c r="H897" s="7"/>
      <c r="I897" s="10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7.100000000000001" customHeight="1" x14ac:dyDescent="0.2">
      <c r="A898" s="7"/>
      <c r="B898" s="7"/>
      <c r="C898" s="7"/>
      <c r="D898" s="7"/>
      <c r="E898" s="7"/>
      <c r="F898" s="7"/>
      <c r="G898" s="7"/>
      <c r="H898" s="7"/>
      <c r="I898" s="10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7.100000000000001" customHeight="1" x14ac:dyDescent="0.2">
      <c r="A899" s="7"/>
      <c r="B899" s="7"/>
      <c r="C899" s="7"/>
      <c r="D899" s="7"/>
      <c r="E899" s="7"/>
      <c r="F899" s="7"/>
      <c r="G899" s="7"/>
      <c r="H899" s="7"/>
      <c r="I899" s="10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7.100000000000001" customHeight="1" x14ac:dyDescent="0.2">
      <c r="A900" s="7"/>
      <c r="B900" s="7"/>
      <c r="C900" s="7"/>
      <c r="D900" s="7"/>
      <c r="E900" s="7"/>
      <c r="F900" s="7"/>
      <c r="G900" s="7"/>
      <c r="H900" s="7"/>
      <c r="I900" s="10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7.100000000000001" customHeight="1" x14ac:dyDescent="0.2">
      <c r="A901" s="7"/>
      <c r="B901" s="7"/>
      <c r="C901" s="7"/>
      <c r="D901" s="7"/>
      <c r="E901" s="7"/>
      <c r="F901" s="7"/>
      <c r="G901" s="7"/>
      <c r="H901" s="7"/>
      <c r="I901" s="10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7.100000000000001" customHeight="1" x14ac:dyDescent="0.2">
      <c r="A902" s="7"/>
      <c r="B902" s="7"/>
      <c r="C902" s="7"/>
      <c r="D902" s="7"/>
      <c r="E902" s="7"/>
      <c r="F902" s="7"/>
      <c r="G902" s="7"/>
      <c r="H902" s="7"/>
      <c r="I902" s="10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7.100000000000001" customHeight="1" x14ac:dyDescent="0.2">
      <c r="A903" s="7"/>
      <c r="B903" s="7"/>
      <c r="C903" s="7"/>
      <c r="D903" s="7"/>
      <c r="E903" s="7"/>
      <c r="F903" s="7"/>
      <c r="G903" s="7"/>
      <c r="H903" s="7"/>
      <c r="I903" s="10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7.100000000000001" customHeight="1" x14ac:dyDescent="0.2">
      <c r="A904" s="7"/>
      <c r="B904" s="7"/>
      <c r="C904" s="7"/>
      <c r="D904" s="7"/>
      <c r="E904" s="7"/>
      <c r="F904" s="7"/>
      <c r="G904" s="7"/>
      <c r="H904" s="7"/>
      <c r="I904" s="10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7.100000000000001" customHeight="1" x14ac:dyDescent="0.2">
      <c r="A905" s="7"/>
      <c r="B905" s="7"/>
      <c r="C905" s="7"/>
      <c r="D905" s="7"/>
      <c r="E905" s="7"/>
      <c r="F905" s="7"/>
      <c r="G905" s="7"/>
      <c r="H905" s="7"/>
      <c r="I905" s="10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7.100000000000001" customHeight="1" x14ac:dyDescent="0.2">
      <c r="A906" s="7"/>
      <c r="B906" s="7"/>
      <c r="C906" s="7"/>
      <c r="D906" s="7"/>
      <c r="E906" s="7"/>
      <c r="F906" s="7"/>
      <c r="G906" s="7"/>
      <c r="H906" s="7"/>
      <c r="I906" s="10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7.100000000000001" customHeight="1" x14ac:dyDescent="0.2">
      <c r="A907" s="7"/>
      <c r="B907" s="7"/>
      <c r="C907" s="7"/>
      <c r="D907" s="7"/>
      <c r="E907" s="7"/>
      <c r="F907" s="7"/>
      <c r="G907" s="7"/>
      <c r="H907" s="7"/>
      <c r="I907" s="10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7.100000000000001" customHeight="1" x14ac:dyDescent="0.2">
      <c r="A908" s="7"/>
      <c r="B908" s="7"/>
      <c r="C908" s="7"/>
      <c r="D908" s="7"/>
      <c r="E908" s="7"/>
      <c r="F908" s="7"/>
      <c r="G908" s="7"/>
      <c r="H908" s="7"/>
      <c r="I908" s="10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7.100000000000001" customHeight="1" x14ac:dyDescent="0.2">
      <c r="A909" s="7"/>
      <c r="B909" s="7"/>
      <c r="C909" s="7"/>
      <c r="D909" s="7"/>
      <c r="E909" s="7"/>
      <c r="F909" s="7"/>
      <c r="G909" s="7"/>
      <c r="H909" s="7"/>
      <c r="I909" s="10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7.100000000000001" customHeight="1" x14ac:dyDescent="0.2">
      <c r="A910" s="7"/>
      <c r="B910" s="7"/>
      <c r="C910" s="7"/>
      <c r="D910" s="7"/>
      <c r="E910" s="7"/>
      <c r="F910" s="7"/>
      <c r="G910" s="7"/>
      <c r="H910" s="7"/>
      <c r="I910" s="10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7.100000000000001" customHeight="1" x14ac:dyDescent="0.2">
      <c r="A911" s="7"/>
      <c r="B911" s="7"/>
      <c r="C911" s="7"/>
      <c r="D911" s="7"/>
      <c r="E911" s="7"/>
      <c r="F911" s="7"/>
      <c r="G911" s="7"/>
      <c r="H911" s="7"/>
      <c r="I911" s="10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7.100000000000001" customHeight="1" x14ac:dyDescent="0.2">
      <c r="A912" s="7"/>
      <c r="B912" s="7"/>
      <c r="C912" s="7"/>
      <c r="D912" s="7"/>
      <c r="E912" s="7"/>
      <c r="F912" s="7"/>
      <c r="G912" s="7"/>
      <c r="H912" s="7"/>
      <c r="I912" s="10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7.100000000000001" customHeight="1" x14ac:dyDescent="0.2">
      <c r="A913" s="7"/>
      <c r="B913" s="7"/>
      <c r="C913" s="7"/>
      <c r="D913" s="7"/>
      <c r="E913" s="7"/>
      <c r="F913" s="7"/>
      <c r="G913" s="7"/>
      <c r="H913" s="7"/>
      <c r="I913" s="10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7.100000000000001" customHeight="1" x14ac:dyDescent="0.2">
      <c r="A914" s="7"/>
      <c r="B914" s="7"/>
      <c r="C914" s="7"/>
      <c r="D914" s="7"/>
      <c r="E914" s="7"/>
      <c r="F914" s="7"/>
      <c r="G914" s="7"/>
      <c r="H914" s="7"/>
      <c r="I914" s="10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7.100000000000001" customHeight="1" x14ac:dyDescent="0.2">
      <c r="A915" s="7"/>
      <c r="B915" s="7"/>
      <c r="C915" s="7"/>
      <c r="D915" s="7"/>
      <c r="E915" s="7"/>
      <c r="F915" s="7"/>
      <c r="G915" s="7"/>
      <c r="H915" s="7"/>
      <c r="I915" s="10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7.100000000000001" customHeight="1" x14ac:dyDescent="0.2">
      <c r="A916" s="7"/>
      <c r="B916" s="7"/>
      <c r="C916" s="7"/>
      <c r="D916" s="7"/>
      <c r="E916" s="7"/>
      <c r="F916" s="7"/>
      <c r="G916" s="7"/>
      <c r="H916" s="7"/>
      <c r="I916" s="10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7.100000000000001" customHeight="1" x14ac:dyDescent="0.2">
      <c r="A917" s="7"/>
      <c r="B917" s="7"/>
      <c r="C917" s="7"/>
      <c r="D917" s="7"/>
      <c r="E917" s="7"/>
      <c r="F917" s="7"/>
      <c r="G917" s="7"/>
      <c r="H917" s="7"/>
      <c r="I917" s="10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7.100000000000001" customHeight="1" x14ac:dyDescent="0.2">
      <c r="A918" s="7"/>
      <c r="B918" s="7"/>
      <c r="C918" s="7"/>
      <c r="D918" s="7"/>
      <c r="E918" s="7"/>
      <c r="F918" s="7"/>
      <c r="G918" s="7"/>
      <c r="H918" s="7"/>
      <c r="I918" s="10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7.100000000000001" customHeight="1" x14ac:dyDescent="0.2">
      <c r="A919" s="7"/>
      <c r="B919" s="7"/>
      <c r="C919" s="7"/>
      <c r="D919" s="7"/>
      <c r="E919" s="7"/>
      <c r="F919" s="7"/>
      <c r="G919" s="7"/>
      <c r="H919" s="7"/>
      <c r="I919" s="10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7.100000000000001" customHeight="1" x14ac:dyDescent="0.2">
      <c r="A920" s="7"/>
      <c r="B920" s="7"/>
      <c r="C920" s="7"/>
      <c r="D920" s="7"/>
      <c r="E920" s="7"/>
      <c r="F920" s="7"/>
      <c r="G920" s="7"/>
      <c r="H920" s="7"/>
      <c r="I920" s="10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7.100000000000001" customHeight="1" x14ac:dyDescent="0.2">
      <c r="A921" s="7"/>
      <c r="B921" s="7"/>
      <c r="C921" s="7"/>
      <c r="D921" s="7"/>
      <c r="E921" s="7"/>
      <c r="F921" s="7"/>
      <c r="G921" s="7"/>
      <c r="H921" s="7"/>
      <c r="I921" s="10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7.100000000000001" customHeight="1" x14ac:dyDescent="0.2">
      <c r="A922" s="7"/>
      <c r="B922" s="7"/>
      <c r="C922" s="7"/>
      <c r="D922" s="7"/>
      <c r="E922" s="7"/>
      <c r="F922" s="7"/>
      <c r="G922" s="7"/>
      <c r="H922" s="7"/>
      <c r="I922" s="10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7.100000000000001" customHeight="1" x14ac:dyDescent="0.2">
      <c r="A923" s="7"/>
      <c r="B923" s="7"/>
      <c r="C923" s="7"/>
      <c r="D923" s="7"/>
      <c r="E923" s="7"/>
      <c r="F923" s="7"/>
      <c r="G923" s="7"/>
      <c r="H923" s="7"/>
      <c r="I923" s="10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7.100000000000001" customHeight="1" x14ac:dyDescent="0.2">
      <c r="A924" s="7"/>
      <c r="B924" s="7"/>
      <c r="C924" s="7"/>
      <c r="D924" s="7"/>
      <c r="E924" s="7"/>
      <c r="F924" s="7"/>
      <c r="G924" s="7"/>
      <c r="H924" s="7"/>
      <c r="I924" s="10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7.100000000000001" customHeight="1" x14ac:dyDescent="0.2">
      <c r="A925" s="7"/>
      <c r="B925" s="7"/>
      <c r="C925" s="7"/>
      <c r="D925" s="7"/>
      <c r="E925" s="7"/>
      <c r="F925" s="7"/>
      <c r="G925" s="7"/>
      <c r="H925" s="7"/>
      <c r="I925" s="10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7.100000000000001" customHeight="1" x14ac:dyDescent="0.2">
      <c r="A926" s="7"/>
      <c r="B926" s="7"/>
      <c r="C926" s="7"/>
      <c r="D926" s="7"/>
      <c r="E926" s="7"/>
      <c r="F926" s="7"/>
      <c r="G926" s="7"/>
      <c r="H926" s="7"/>
      <c r="I926" s="10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7.100000000000001" customHeight="1" x14ac:dyDescent="0.2">
      <c r="A927" s="7"/>
      <c r="B927" s="7"/>
      <c r="C927" s="7"/>
      <c r="D927" s="7"/>
      <c r="E927" s="7"/>
      <c r="F927" s="7"/>
      <c r="G927" s="7"/>
      <c r="H927" s="7"/>
      <c r="I927" s="10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7.100000000000001" customHeight="1" x14ac:dyDescent="0.2">
      <c r="A928" s="7"/>
      <c r="B928" s="7"/>
      <c r="C928" s="7"/>
      <c r="D928" s="7"/>
      <c r="E928" s="7"/>
      <c r="F928" s="7"/>
      <c r="G928" s="7"/>
      <c r="H928" s="7"/>
      <c r="I928" s="10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7.100000000000001" customHeight="1" x14ac:dyDescent="0.2">
      <c r="A929" s="7"/>
      <c r="B929" s="7"/>
      <c r="C929" s="7"/>
      <c r="D929" s="7"/>
      <c r="E929" s="7"/>
      <c r="F929" s="7"/>
      <c r="G929" s="7"/>
      <c r="H929" s="7"/>
      <c r="I929" s="10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7.100000000000001" customHeight="1" x14ac:dyDescent="0.2">
      <c r="A930" s="7"/>
      <c r="B930" s="7"/>
      <c r="C930" s="7"/>
      <c r="D930" s="7"/>
      <c r="E930" s="7"/>
      <c r="F930" s="7"/>
      <c r="G930" s="7"/>
      <c r="H930" s="7"/>
      <c r="I930" s="10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7.100000000000001" customHeight="1" x14ac:dyDescent="0.2">
      <c r="A931" s="7"/>
      <c r="B931" s="7"/>
      <c r="C931" s="7"/>
      <c r="D931" s="7"/>
      <c r="E931" s="7"/>
      <c r="F931" s="7"/>
      <c r="G931" s="7"/>
      <c r="H931" s="7"/>
      <c r="I931" s="10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7.100000000000001" customHeight="1" x14ac:dyDescent="0.2">
      <c r="A932" s="7"/>
      <c r="B932" s="7"/>
      <c r="C932" s="7"/>
      <c r="D932" s="7"/>
      <c r="E932" s="7"/>
      <c r="F932" s="7"/>
      <c r="G932" s="7"/>
      <c r="H932" s="7"/>
      <c r="I932" s="10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7.100000000000001" customHeight="1" x14ac:dyDescent="0.2">
      <c r="A933" s="7"/>
      <c r="B933" s="7"/>
      <c r="C933" s="7"/>
      <c r="D933" s="7"/>
      <c r="E933" s="7"/>
      <c r="F933" s="7"/>
      <c r="G933" s="7"/>
      <c r="H933" s="7"/>
      <c r="I933" s="10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7.100000000000001" customHeight="1" x14ac:dyDescent="0.2">
      <c r="A934" s="7"/>
      <c r="B934" s="7"/>
      <c r="C934" s="7"/>
      <c r="D934" s="7"/>
      <c r="E934" s="7"/>
      <c r="F934" s="7"/>
      <c r="G934" s="7"/>
      <c r="H934" s="7"/>
      <c r="I934" s="10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7.100000000000001" customHeight="1" x14ac:dyDescent="0.2">
      <c r="A935" s="7"/>
      <c r="B935" s="7"/>
      <c r="C935" s="7"/>
      <c r="D935" s="7"/>
      <c r="E935" s="7"/>
      <c r="F935" s="7"/>
      <c r="G935" s="7"/>
      <c r="H935" s="7"/>
      <c r="I935" s="10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7.100000000000001" customHeight="1" x14ac:dyDescent="0.2">
      <c r="A936" s="7"/>
      <c r="B936" s="7"/>
      <c r="C936" s="7"/>
      <c r="D936" s="7"/>
      <c r="E936" s="7"/>
      <c r="F936" s="7"/>
      <c r="G936" s="7"/>
      <c r="H936" s="7"/>
      <c r="I936" s="10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7.100000000000001" customHeight="1" x14ac:dyDescent="0.2">
      <c r="A937" s="7"/>
      <c r="B937" s="7"/>
      <c r="C937" s="7"/>
      <c r="D937" s="7"/>
      <c r="E937" s="7"/>
      <c r="F937" s="7"/>
      <c r="G937" s="7"/>
      <c r="H937" s="7"/>
      <c r="I937" s="10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7.100000000000001" customHeight="1" x14ac:dyDescent="0.2">
      <c r="A938" s="7"/>
      <c r="B938" s="7"/>
      <c r="C938" s="7"/>
      <c r="D938" s="7"/>
      <c r="E938" s="7"/>
      <c r="F938" s="7"/>
      <c r="G938" s="7"/>
      <c r="H938" s="7"/>
      <c r="I938" s="10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7.100000000000001" customHeight="1" x14ac:dyDescent="0.2">
      <c r="A939" s="7"/>
      <c r="B939" s="7"/>
      <c r="C939" s="7"/>
      <c r="D939" s="7"/>
      <c r="E939" s="7"/>
      <c r="F939" s="7"/>
      <c r="G939" s="7"/>
      <c r="H939" s="7"/>
      <c r="I939" s="10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7.100000000000001" customHeight="1" x14ac:dyDescent="0.2">
      <c r="A940" s="7"/>
      <c r="B940" s="7"/>
      <c r="C940" s="7"/>
      <c r="D940" s="7"/>
      <c r="E940" s="7"/>
      <c r="F940" s="7"/>
      <c r="G940" s="7"/>
      <c r="H940" s="7"/>
      <c r="I940" s="10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7.100000000000001" customHeight="1" x14ac:dyDescent="0.2">
      <c r="A941" s="7"/>
      <c r="B941" s="7"/>
      <c r="C941" s="7"/>
      <c r="D941" s="7"/>
      <c r="E941" s="7"/>
      <c r="F941" s="7"/>
      <c r="G941" s="7"/>
      <c r="H941" s="7"/>
      <c r="I941" s="10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7.100000000000001" customHeight="1" x14ac:dyDescent="0.2">
      <c r="A942" s="7"/>
      <c r="B942" s="7"/>
      <c r="C942" s="7"/>
      <c r="D942" s="7"/>
      <c r="E942" s="7"/>
      <c r="F942" s="7"/>
      <c r="G942" s="7"/>
      <c r="H942" s="7"/>
      <c r="I942" s="10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7.100000000000001" customHeight="1" x14ac:dyDescent="0.2">
      <c r="A943" s="7"/>
      <c r="B943" s="7"/>
      <c r="C943" s="7"/>
      <c r="D943" s="7"/>
      <c r="E943" s="7"/>
      <c r="F943" s="7"/>
      <c r="G943" s="7"/>
      <c r="H943" s="7"/>
      <c r="I943" s="10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7.100000000000001" customHeight="1" x14ac:dyDescent="0.2">
      <c r="A944" s="7"/>
      <c r="B944" s="7"/>
      <c r="C944" s="7"/>
      <c r="D944" s="7"/>
      <c r="E944" s="7"/>
      <c r="F944" s="7"/>
      <c r="G944" s="7"/>
      <c r="H944" s="7"/>
      <c r="I944" s="10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7.100000000000001" customHeight="1" x14ac:dyDescent="0.2">
      <c r="A945" s="7"/>
      <c r="B945" s="7"/>
      <c r="C945" s="7"/>
      <c r="D945" s="7"/>
      <c r="E945" s="7"/>
      <c r="F945" s="7"/>
      <c r="G945" s="7"/>
      <c r="H945" s="7"/>
      <c r="I945" s="10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7.100000000000001" customHeight="1" x14ac:dyDescent="0.2">
      <c r="A946" s="7"/>
      <c r="B946" s="7"/>
      <c r="C946" s="7"/>
      <c r="D946" s="7"/>
      <c r="E946" s="7"/>
      <c r="F946" s="7"/>
      <c r="G946" s="7"/>
      <c r="H946" s="7"/>
      <c r="I946" s="10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7.100000000000001" customHeight="1" x14ac:dyDescent="0.2">
      <c r="A947" s="7"/>
      <c r="B947" s="7"/>
      <c r="C947" s="7"/>
      <c r="D947" s="7"/>
      <c r="E947" s="7"/>
      <c r="F947" s="7"/>
      <c r="G947" s="7"/>
      <c r="H947" s="7"/>
      <c r="I947" s="10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7.100000000000001" customHeight="1" x14ac:dyDescent="0.2">
      <c r="A948" s="7"/>
      <c r="B948" s="7"/>
      <c r="C948" s="7"/>
      <c r="D948" s="7"/>
      <c r="E948" s="7"/>
      <c r="F948" s="7"/>
      <c r="G948" s="7"/>
      <c r="H948" s="7"/>
      <c r="I948" s="10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7.100000000000001" customHeight="1" x14ac:dyDescent="0.2">
      <c r="A949" s="7"/>
      <c r="B949" s="7"/>
      <c r="C949" s="7"/>
      <c r="D949" s="7"/>
      <c r="E949" s="7"/>
      <c r="F949" s="7"/>
      <c r="G949" s="7"/>
      <c r="H949" s="7"/>
      <c r="I949" s="10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7.100000000000001" customHeight="1" x14ac:dyDescent="0.2">
      <c r="A950" s="7"/>
      <c r="B950" s="7"/>
      <c r="C950" s="7"/>
      <c r="D950" s="7"/>
      <c r="E950" s="7"/>
      <c r="F950" s="7"/>
      <c r="G950" s="7"/>
      <c r="H950" s="7"/>
      <c r="I950" s="10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7.100000000000001" customHeight="1" x14ac:dyDescent="0.2">
      <c r="A951" s="7"/>
      <c r="B951" s="7"/>
      <c r="C951" s="7"/>
      <c r="D951" s="7"/>
      <c r="E951" s="7"/>
      <c r="F951" s="7"/>
      <c r="G951" s="7"/>
      <c r="H951" s="7"/>
      <c r="I951" s="10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7.100000000000001" customHeight="1" x14ac:dyDescent="0.2">
      <c r="A952" s="7"/>
      <c r="B952" s="7"/>
      <c r="C952" s="7"/>
      <c r="D952" s="7"/>
      <c r="E952" s="7"/>
      <c r="F952" s="7"/>
      <c r="G952" s="7"/>
      <c r="H952" s="7"/>
      <c r="I952" s="10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7.100000000000001" customHeight="1" x14ac:dyDescent="0.2">
      <c r="A953" s="7"/>
      <c r="B953" s="7"/>
      <c r="C953" s="7"/>
      <c r="D953" s="7"/>
      <c r="E953" s="7"/>
      <c r="F953" s="7"/>
      <c r="G953" s="7"/>
      <c r="H953" s="7"/>
      <c r="I953" s="10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7.100000000000001" customHeight="1" x14ac:dyDescent="0.2">
      <c r="A954" s="7"/>
      <c r="B954" s="7"/>
      <c r="C954" s="7"/>
      <c r="D954" s="7"/>
      <c r="E954" s="7"/>
      <c r="F954" s="7"/>
      <c r="G954" s="7"/>
      <c r="H954" s="7"/>
      <c r="I954" s="10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7.100000000000001" customHeight="1" x14ac:dyDescent="0.2">
      <c r="A955" s="7"/>
      <c r="B955" s="7"/>
      <c r="C955" s="7"/>
      <c r="D955" s="7"/>
      <c r="E955" s="7"/>
      <c r="F955" s="7"/>
      <c r="G955" s="7"/>
      <c r="H955" s="7"/>
      <c r="I955" s="10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7.100000000000001" customHeight="1" x14ac:dyDescent="0.2">
      <c r="A956" s="7"/>
      <c r="B956" s="7"/>
      <c r="C956" s="7"/>
      <c r="D956" s="7"/>
      <c r="E956" s="7"/>
      <c r="F956" s="7"/>
      <c r="G956" s="7"/>
      <c r="H956" s="7"/>
      <c r="I956" s="10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7.100000000000001" customHeight="1" x14ac:dyDescent="0.2">
      <c r="A957" s="7"/>
      <c r="B957" s="7"/>
      <c r="C957" s="7"/>
      <c r="D957" s="7"/>
      <c r="E957" s="7"/>
      <c r="F957" s="7"/>
      <c r="G957" s="7"/>
      <c r="H957" s="7"/>
      <c r="I957" s="10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7.100000000000001" customHeight="1" x14ac:dyDescent="0.2">
      <c r="A958" s="7"/>
      <c r="B958" s="7"/>
      <c r="C958" s="7"/>
      <c r="D958" s="7"/>
      <c r="E958" s="7"/>
      <c r="F958" s="7"/>
      <c r="G958" s="7"/>
      <c r="H958" s="7"/>
      <c r="I958" s="10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7.100000000000001" customHeight="1" x14ac:dyDescent="0.2">
      <c r="A959" s="7"/>
      <c r="B959" s="7"/>
      <c r="C959" s="7"/>
      <c r="D959" s="7"/>
      <c r="E959" s="7"/>
      <c r="F959" s="7"/>
      <c r="G959" s="7"/>
      <c r="H959" s="7"/>
      <c r="I959" s="10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7.100000000000001" customHeight="1" x14ac:dyDescent="0.2">
      <c r="A960" s="7"/>
      <c r="B960" s="7"/>
      <c r="C960" s="7"/>
      <c r="D960" s="7"/>
      <c r="E960" s="7"/>
      <c r="F960" s="7"/>
      <c r="G960" s="7"/>
      <c r="H960" s="7"/>
      <c r="I960" s="10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7.100000000000001" customHeight="1" x14ac:dyDescent="0.2">
      <c r="A961" s="7"/>
      <c r="B961" s="7"/>
      <c r="C961" s="7"/>
      <c r="D961" s="7"/>
      <c r="E961" s="7"/>
      <c r="F961" s="7"/>
      <c r="G961" s="7"/>
      <c r="H961" s="7"/>
      <c r="I961" s="10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7.100000000000001" customHeight="1" x14ac:dyDescent="0.2">
      <c r="A962" s="7"/>
      <c r="B962" s="7"/>
      <c r="C962" s="7"/>
      <c r="D962" s="7"/>
      <c r="E962" s="7"/>
      <c r="F962" s="7"/>
      <c r="G962" s="7"/>
      <c r="H962" s="7"/>
      <c r="I962" s="10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7.100000000000001" customHeight="1" x14ac:dyDescent="0.2">
      <c r="A963" s="7"/>
      <c r="B963" s="7"/>
      <c r="C963" s="7"/>
      <c r="D963" s="7"/>
      <c r="E963" s="7"/>
      <c r="F963" s="7"/>
      <c r="G963" s="7"/>
      <c r="H963" s="7"/>
      <c r="I963" s="10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7.100000000000001" customHeight="1" x14ac:dyDescent="0.2">
      <c r="A964" s="7"/>
      <c r="B964" s="7"/>
      <c r="C964" s="7"/>
      <c r="D964" s="7"/>
      <c r="E964" s="7"/>
      <c r="F964" s="7"/>
      <c r="G964" s="7"/>
      <c r="H964" s="7"/>
      <c r="I964" s="10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7.100000000000001" customHeight="1" x14ac:dyDescent="0.2">
      <c r="A965" s="7"/>
      <c r="B965" s="7"/>
      <c r="C965" s="7"/>
      <c r="D965" s="7"/>
      <c r="E965" s="7"/>
      <c r="F965" s="7"/>
      <c r="G965" s="7"/>
      <c r="H965" s="7"/>
      <c r="I965" s="10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7.100000000000001" customHeight="1" x14ac:dyDescent="0.2">
      <c r="A966" s="7"/>
      <c r="B966" s="7"/>
      <c r="C966" s="7"/>
      <c r="D966" s="7"/>
      <c r="E966" s="7"/>
      <c r="F966" s="7"/>
      <c r="G966" s="7"/>
      <c r="H966" s="7"/>
      <c r="I966" s="10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7.100000000000001" customHeight="1" x14ac:dyDescent="0.2">
      <c r="A967" s="7"/>
      <c r="B967" s="7"/>
      <c r="C967" s="7"/>
      <c r="D967" s="7"/>
      <c r="E967" s="7"/>
      <c r="F967" s="7"/>
      <c r="G967" s="7"/>
      <c r="H967" s="7"/>
      <c r="I967" s="10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7.100000000000001" customHeight="1" x14ac:dyDescent="0.2">
      <c r="A968" s="7"/>
      <c r="B968" s="7"/>
      <c r="C968" s="7"/>
      <c r="D968" s="7"/>
      <c r="E968" s="7"/>
      <c r="F968" s="7"/>
      <c r="G968" s="7"/>
      <c r="H968" s="7"/>
      <c r="I968" s="10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7.100000000000001" customHeight="1" x14ac:dyDescent="0.2">
      <c r="A969" s="7"/>
      <c r="B969" s="7"/>
      <c r="C969" s="7"/>
      <c r="D969" s="7"/>
      <c r="E969" s="7"/>
      <c r="F969" s="7"/>
      <c r="G969" s="7"/>
      <c r="H969" s="7"/>
      <c r="I969" s="10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7.100000000000001" customHeight="1" x14ac:dyDescent="0.2">
      <c r="A970" s="7"/>
      <c r="B970" s="7"/>
      <c r="C970" s="7"/>
      <c r="D970" s="7"/>
      <c r="E970" s="7"/>
      <c r="F970" s="7"/>
      <c r="G970" s="7"/>
      <c r="H970" s="7"/>
      <c r="I970" s="10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7.100000000000001" customHeight="1" x14ac:dyDescent="0.2">
      <c r="A971" s="7"/>
      <c r="B971" s="7"/>
      <c r="C971" s="7"/>
      <c r="D971" s="7"/>
      <c r="E971" s="7"/>
      <c r="F971" s="7"/>
      <c r="G971" s="7"/>
      <c r="H971" s="7"/>
      <c r="I971" s="10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7.100000000000001" customHeight="1" x14ac:dyDescent="0.2">
      <c r="A972" s="7"/>
      <c r="B972" s="7"/>
      <c r="C972" s="7"/>
      <c r="D972" s="7"/>
      <c r="E972" s="7"/>
      <c r="F972" s="7"/>
      <c r="G972" s="7"/>
      <c r="H972" s="7"/>
      <c r="I972" s="10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7.100000000000001" customHeight="1" x14ac:dyDescent="0.2">
      <c r="A973" s="7"/>
      <c r="B973" s="7"/>
      <c r="C973" s="7"/>
      <c r="D973" s="7"/>
      <c r="E973" s="7"/>
      <c r="F973" s="7"/>
      <c r="G973" s="7"/>
      <c r="H973" s="7"/>
      <c r="I973" s="10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7.100000000000001" customHeight="1" x14ac:dyDescent="0.2">
      <c r="A974" s="7"/>
      <c r="B974" s="7"/>
      <c r="C974" s="7"/>
      <c r="D974" s="7"/>
      <c r="E974" s="7"/>
      <c r="F974" s="7"/>
      <c r="G974" s="7"/>
      <c r="H974" s="7"/>
      <c r="I974" s="10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7.100000000000001" customHeight="1" x14ac:dyDescent="0.2">
      <c r="A975" s="7"/>
      <c r="B975" s="7"/>
      <c r="C975" s="7"/>
      <c r="D975" s="7"/>
      <c r="E975" s="7"/>
      <c r="F975" s="7"/>
      <c r="G975" s="7"/>
      <c r="H975" s="7"/>
      <c r="I975" s="10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7.100000000000001" customHeight="1" x14ac:dyDescent="0.2">
      <c r="A976" s="7"/>
      <c r="B976" s="7"/>
      <c r="C976" s="7"/>
      <c r="D976" s="7"/>
      <c r="E976" s="7"/>
      <c r="F976" s="7"/>
      <c r="G976" s="7"/>
      <c r="H976" s="7"/>
      <c r="I976" s="10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7.100000000000001" customHeight="1" x14ac:dyDescent="0.2">
      <c r="A977" s="7"/>
      <c r="B977" s="7"/>
      <c r="C977" s="7"/>
      <c r="D977" s="7"/>
      <c r="E977" s="7"/>
      <c r="F977" s="7"/>
      <c r="G977" s="7"/>
      <c r="H977" s="7"/>
      <c r="I977" s="10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7.100000000000001" customHeight="1" x14ac:dyDescent="0.2">
      <c r="A978" s="7"/>
      <c r="B978" s="7"/>
      <c r="C978" s="7"/>
      <c r="D978" s="7"/>
      <c r="E978" s="7"/>
      <c r="F978" s="7"/>
      <c r="G978" s="7"/>
      <c r="H978" s="7"/>
      <c r="I978" s="10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7.100000000000001" customHeight="1" x14ac:dyDescent="0.2">
      <c r="A979" s="7"/>
      <c r="B979" s="7"/>
      <c r="C979" s="7"/>
      <c r="D979" s="7"/>
      <c r="E979" s="7"/>
      <c r="F979" s="7"/>
      <c r="G979" s="7"/>
      <c r="H979" s="7"/>
      <c r="I979" s="10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7.100000000000001" customHeight="1" x14ac:dyDescent="0.2">
      <c r="A980" s="7"/>
      <c r="B980" s="7"/>
      <c r="C980" s="7"/>
      <c r="D980" s="7"/>
      <c r="E980" s="7"/>
      <c r="F980" s="7"/>
      <c r="G980" s="7"/>
      <c r="H980" s="7"/>
      <c r="I980" s="10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7.100000000000001" customHeight="1" x14ac:dyDescent="0.2">
      <c r="A981" s="7"/>
      <c r="B981" s="7"/>
      <c r="C981" s="7"/>
      <c r="D981" s="7"/>
      <c r="E981" s="7"/>
      <c r="F981" s="7"/>
      <c r="G981" s="7"/>
      <c r="H981" s="7"/>
      <c r="I981" s="10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7.100000000000001" customHeight="1" x14ac:dyDescent="0.2">
      <c r="A982" s="7"/>
      <c r="B982" s="7"/>
      <c r="C982" s="7"/>
      <c r="D982" s="7"/>
      <c r="E982" s="7"/>
      <c r="F982" s="7"/>
      <c r="G982" s="7"/>
      <c r="H982" s="7"/>
      <c r="I982" s="10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7.100000000000001" customHeight="1" x14ac:dyDescent="0.2">
      <c r="A983" s="7"/>
      <c r="B983" s="7"/>
      <c r="C983" s="7"/>
      <c r="D983" s="7"/>
      <c r="E983" s="7"/>
      <c r="F983" s="7"/>
      <c r="G983" s="7"/>
      <c r="H983" s="7"/>
      <c r="I983" s="10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7.100000000000001" customHeight="1" x14ac:dyDescent="0.2">
      <c r="A984" s="7"/>
      <c r="B984" s="7"/>
      <c r="C984" s="7"/>
      <c r="D984" s="7"/>
      <c r="E984" s="7"/>
      <c r="F984" s="7"/>
      <c r="G984" s="7"/>
      <c r="H984" s="7"/>
      <c r="I984" s="10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7.100000000000001" customHeight="1" x14ac:dyDescent="0.2">
      <c r="A985" s="7"/>
      <c r="B985" s="7"/>
      <c r="C985" s="7"/>
      <c r="D985" s="7"/>
      <c r="E985" s="7"/>
      <c r="F985" s="7"/>
      <c r="G985" s="7"/>
      <c r="H985" s="7"/>
      <c r="I985" s="10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7.100000000000001" customHeight="1" x14ac:dyDescent="0.2">
      <c r="A986" s="7"/>
      <c r="B986" s="7"/>
      <c r="C986" s="7"/>
      <c r="D986" s="7"/>
      <c r="E986" s="7"/>
      <c r="F986" s="7"/>
      <c r="G986" s="7"/>
      <c r="H986" s="7"/>
      <c r="I986" s="10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7.100000000000001" customHeight="1" x14ac:dyDescent="0.2">
      <c r="A987" s="7"/>
      <c r="B987" s="7"/>
      <c r="C987" s="7"/>
      <c r="D987" s="7"/>
      <c r="E987" s="7"/>
      <c r="F987" s="7"/>
      <c r="G987" s="7"/>
      <c r="H987" s="7"/>
      <c r="I987" s="10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7.100000000000001" customHeight="1" x14ac:dyDescent="0.2">
      <c r="A988" s="7"/>
      <c r="B988" s="7"/>
      <c r="C988" s="7"/>
      <c r="D988" s="7"/>
      <c r="E988" s="7"/>
      <c r="F988" s="7"/>
      <c r="G988" s="7"/>
      <c r="H988" s="7"/>
      <c r="I988" s="10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7.100000000000001" customHeight="1" x14ac:dyDescent="0.2">
      <c r="A989" s="7"/>
      <c r="B989" s="7"/>
      <c r="C989" s="7"/>
      <c r="D989" s="7"/>
      <c r="E989" s="7"/>
      <c r="F989" s="7"/>
      <c r="G989" s="7"/>
      <c r="H989" s="7"/>
      <c r="I989" s="10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7.100000000000001" customHeight="1" x14ac:dyDescent="0.2">
      <c r="A990" s="7"/>
      <c r="B990" s="7"/>
      <c r="C990" s="7"/>
      <c r="D990" s="7"/>
      <c r="E990" s="7"/>
      <c r="F990" s="7"/>
      <c r="G990" s="7"/>
      <c r="H990" s="7"/>
      <c r="I990" s="10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7.100000000000001" customHeight="1" x14ac:dyDescent="0.2">
      <c r="A991" s="7"/>
      <c r="B991" s="7"/>
      <c r="C991" s="7"/>
      <c r="D991" s="7"/>
      <c r="E991" s="7"/>
      <c r="F991" s="7"/>
      <c r="G991" s="7"/>
      <c r="H991" s="7"/>
      <c r="I991" s="10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7.100000000000001" customHeight="1" x14ac:dyDescent="0.2">
      <c r="A992" s="7"/>
      <c r="B992" s="7"/>
      <c r="C992" s="7"/>
      <c r="D992" s="7"/>
      <c r="E992" s="7"/>
      <c r="F992" s="7"/>
      <c r="G992" s="7"/>
      <c r="H992" s="7"/>
      <c r="I992" s="10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7.100000000000001" customHeight="1" x14ac:dyDescent="0.2">
      <c r="A993" s="7"/>
      <c r="B993" s="7"/>
      <c r="C993" s="7"/>
      <c r="D993" s="7"/>
      <c r="E993" s="7"/>
      <c r="F993" s="7"/>
      <c r="G993" s="7"/>
      <c r="H993" s="7"/>
      <c r="I993" s="10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7.100000000000001" customHeight="1" x14ac:dyDescent="0.2">
      <c r="A994" s="7"/>
      <c r="B994" s="7"/>
      <c r="C994" s="7"/>
      <c r="D994" s="7"/>
      <c r="E994" s="7"/>
      <c r="F994" s="7"/>
      <c r="G994" s="7"/>
      <c r="H994" s="7"/>
      <c r="I994" s="10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7.100000000000001" customHeight="1" x14ac:dyDescent="0.2">
      <c r="A995" s="7"/>
      <c r="B995" s="7"/>
      <c r="C995" s="7"/>
      <c r="D995" s="7"/>
      <c r="E995" s="7"/>
      <c r="F995" s="7"/>
      <c r="G995" s="7"/>
      <c r="H995" s="7"/>
      <c r="I995" s="10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7.100000000000001" customHeight="1" x14ac:dyDescent="0.2">
      <c r="A996" s="7"/>
      <c r="B996" s="7"/>
      <c r="C996" s="7"/>
      <c r="D996" s="7"/>
      <c r="E996" s="7"/>
      <c r="F996" s="7"/>
      <c r="G996" s="7"/>
      <c r="H996" s="7"/>
      <c r="I996" s="10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7.100000000000001" customHeight="1" x14ac:dyDescent="0.2">
      <c r="A997" s="7"/>
      <c r="B997" s="7"/>
      <c r="C997" s="7"/>
      <c r="D997" s="7"/>
      <c r="E997" s="7"/>
      <c r="F997" s="7"/>
      <c r="G997" s="7"/>
      <c r="H997" s="7"/>
      <c r="I997" s="10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7.100000000000001" customHeight="1" x14ac:dyDescent="0.2">
      <c r="A998" s="7"/>
      <c r="B998" s="7"/>
      <c r="C998" s="7"/>
      <c r="D998" s="7"/>
      <c r="E998" s="7"/>
      <c r="F998" s="7"/>
      <c r="G998" s="7"/>
      <c r="H998" s="7"/>
      <c r="I998" s="10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7.100000000000001" customHeight="1" x14ac:dyDescent="0.2">
      <c r="A999" s="7"/>
      <c r="B999" s="7"/>
      <c r="C999" s="7"/>
      <c r="D999" s="7"/>
      <c r="E999" s="7"/>
      <c r="F999" s="7"/>
      <c r="G999" s="7"/>
      <c r="H999" s="7"/>
      <c r="I999" s="10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7.100000000000001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10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7.100000000000001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10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7.100000000000001" customHeight="1" x14ac:dyDescent="0.2">
      <c r="A1002" s="7"/>
      <c r="B1002" s="7"/>
      <c r="C1002" s="7"/>
      <c r="D1002" s="7"/>
      <c r="E1002" s="7"/>
      <c r="F1002" s="7"/>
      <c r="G1002" s="7"/>
      <c r="H1002" s="7"/>
      <c r="I1002" s="10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7.100000000000001" customHeight="1" x14ac:dyDescent="0.2">
      <c r="A1003" s="7"/>
      <c r="B1003" s="7"/>
      <c r="C1003" s="7"/>
      <c r="D1003" s="7"/>
      <c r="E1003" s="7"/>
      <c r="F1003" s="7"/>
      <c r="G1003" s="7"/>
      <c r="H1003" s="7"/>
      <c r="I1003" s="10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7.100000000000001" customHeight="1" x14ac:dyDescent="0.2">
      <c r="A1004" s="7"/>
      <c r="B1004" s="7"/>
      <c r="C1004" s="7"/>
      <c r="D1004" s="7"/>
      <c r="E1004" s="7"/>
      <c r="F1004" s="7"/>
      <c r="G1004" s="7"/>
      <c r="H1004" s="7"/>
      <c r="I1004" s="10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17.100000000000001" customHeight="1" x14ac:dyDescent="0.2">
      <c r="A1005" s="7"/>
      <c r="B1005" s="7"/>
      <c r="C1005" s="7"/>
      <c r="D1005" s="7"/>
      <c r="E1005" s="7"/>
      <c r="F1005" s="7"/>
      <c r="G1005" s="7"/>
      <c r="H1005" s="7"/>
      <c r="I1005" s="10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17.100000000000001" customHeight="1" x14ac:dyDescent="0.2">
      <c r="A1006" s="7"/>
      <c r="B1006" s="7"/>
      <c r="C1006" s="7"/>
      <c r="D1006" s="7"/>
      <c r="E1006" s="7"/>
      <c r="F1006" s="7"/>
      <c r="G1006" s="7"/>
      <c r="H1006" s="7"/>
      <c r="I1006" s="10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17.100000000000001" customHeight="1" x14ac:dyDescent="0.2">
      <c r="A1007" s="7"/>
      <c r="B1007" s="7"/>
      <c r="C1007" s="7"/>
      <c r="D1007" s="7"/>
      <c r="E1007" s="7"/>
      <c r="F1007" s="7"/>
      <c r="G1007" s="7"/>
      <c r="H1007" s="7"/>
      <c r="I1007" s="10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17.100000000000001" customHeight="1" x14ac:dyDescent="0.2">
      <c r="A1008" s="7"/>
      <c r="B1008" s="7"/>
      <c r="C1008" s="7"/>
      <c r="D1008" s="7"/>
      <c r="E1008" s="7"/>
      <c r="F1008" s="7"/>
      <c r="G1008" s="7"/>
      <c r="H1008" s="7"/>
      <c r="I1008" s="10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17.100000000000001" customHeight="1" x14ac:dyDescent="0.2">
      <c r="A1009" s="7"/>
      <c r="B1009" s="7"/>
      <c r="C1009" s="7"/>
      <c r="D1009" s="7"/>
      <c r="E1009" s="7"/>
      <c r="F1009" s="7"/>
      <c r="G1009" s="7"/>
      <c r="H1009" s="7"/>
      <c r="I1009" s="10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17.100000000000001" customHeight="1" x14ac:dyDescent="0.2">
      <c r="A1010" s="7"/>
      <c r="B1010" s="7"/>
      <c r="C1010" s="7"/>
      <c r="D1010" s="7"/>
      <c r="E1010" s="7"/>
      <c r="F1010" s="7"/>
      <c r="G1010" s="7"/>
      <c r="H1010" s="7"/>
      <c r="I1010" s="10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17.100000000000001" customHeight="1" x14ac:dyDescent="0.2">
      <c r="A1011" s="7"/>
      <c r="B1011" s="7"/>
      <c r="C1011" s="7"/>
      <c r="D1011" s="7"/>
      <c r="E1011" s="7"/>
      <c r="F1011" s="7"/>
      <c r="G1011" s="7"/>
      <c r="H1011" s="7"/>
      <c r="I1011" s="10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17.100000000000001" customHeight="1" x14ac:dyDescent="0.2">
      <c r="A1012" s="7"/>
      <c r="B1012" s="7"/>
      <c r="C1012" s="7"/>
      <c r="D1012" s="7"/>
      <c r="E1012" s="7"/>
      <c r="F1012" s="7"/>
      <c r="G1012" s="7"/>
      <c r="H1012" s="7"/>
      <c r="I1012" s="10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17.100000000000001" customHeight="1" x14ac:dyDescent="0.2">
      <c r="A1013" s="7"/>
      <c r="B1013" s="7"/>
      <c r="C1013" s="7"/>
      <c r="D1013" s="7"/>
      <c r="E1013" s="7"/>
      <c r="F1013" s="7"/>
      <c r="G1013" s="7"/>
      <c r="H1013" s="7"/>
      <c r="I1013" s="10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17.100000000000001" customHeight="1" x14ac:dyDescent="0.2">
      <c r="A1014" s="7"/>
      <c r="B1014" s="7"/>
      <c r="C1014" s="7"/>
      <c r="D1014" s="7"/>
      <c r="E1014" s="7"/>
      <c r="F1014" s="7"/>
      <c r="G1014" s="7"/>
      <c r="H1014" s="7"/>
      <c r="I1014" s="10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17.100000000000001" customHeight="1" x14ac:dyDescent="0.2">
      <c r="A1015" s="7"/>
      <c r="B1015" s="7"/>
      <c r="C1015" s="7"/>
      <c r="D1015" s="7"/>
      <c r="E1015" s="7"/>
      <c r="F1015" s="7"/>
      <c r="G1015" s="7"/>
      <c r="H1015" s="7"/>
      <c r="I1015" s="10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17.100000000000001" customHeight="1" x14ac:dyDescent="0.2">
      <c r="A1016" s="7"/>
      <c r="B1016" s="7"/>
      <c r="C1016" s="7"/>
      <c r="D1016" s="7"/>
      <c r="E1016" s="7"/>
      <c r="F1016" s="7"/>
      <c r="G1016" s="7"/>
      <c r="H1016" s="7"/>
      <c r="I1016" s="10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17.100000000000001" customHeight="1" x14ac:dyDescent="0.2">
      <c r="A1017" s="7"/>
      <c r="B1017" s="7"/>
      <c r="C1017" s="7"/>
      <c r="D1017" s="7"/>
      <c r="E1017" s="7"/>
      <c r="F1017" s="7"/>
      <c r="G1017" s="7"/>
      <c r="H1017" s="7"/>
      <c r="I1017" s="10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17.100000000000001" customHeight="1" x14ac:dyDescent="0.2">
      <c r="A1018" s="7"/>
      <c r="B1018" s="7"/>
      <c r="C1018" s="7"/>
      <c r="D1018" s="7"/>
      <c r="E1018" s="7"/>
      <c r="F1018" s="7"/>
      <c r="G1018" s="7"/>
      <c r="H1018" s="7"/>
      <c r="I1018" s="10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17.100000000000001" customHeight="1" x14ac:dyDescent="0.2">
      <c r="A1019" s="7"/>
      <c r="B1019" s="7"/>
      <c r="C1019" s="7"/>
      <c r="D1019" s="7"/>
      <c r="E1019" s="7"/>
      <c r="F1019" s="7"/>
      <c r="G1019" s="7"/>
      <c r="H1019" s="7"/>
      <c r="I1019" s="10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</sheetData>
  <dataValidations count="1">
    <dataValidation type="list" allowBlank="1" showInputMessage="1" showErrorMessage="1" sqref="E6" xr:uid="{B18A3972-B24A-AA45-A8D5-E77712117FD3}">
      <formula1>locatie</formula1>
    </dataValidation>
  </dataValidations>
  <pageMargins left="0.59" right="0.59" top="0.59" bottom="0.79" header="0" footer="0"/>
  <pageSetup paperSize="9" scale="39" orientation="portrait"/>
  <headerFooter>
    <oddFooter>&amp;L000000&amp;F-&amp;A Schoonmaakservice Flevoland ©&amp;R000000printversie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X1047"/>
  <sheetViews>
    <sheetView showGridLines="0" workbookViewId="0">
      <selection activeCell="Q88" sqref="Q88"/>
    </sheetView>
  </sheetViews>
  <sheetFormatPr defaultColWidth="14.140625" defaultRowHeight="17.100000000000001" customHeight="1" x14ac:dyDescent="0.2"/>
  <cols>
    <col min="1" max="1" width="28.140625" customWidth="1"/>
    <col min="2" max="2" width="13" customWidth="1"/>
    <col min="3" max="3" width="31.140625" customWidth="1"/>
    <col min="4" max="4" width="36.85546875" customWidth="1"/>
    <col min="5" max="5" width="12.140625" customWidth="1"/>
    <col min="6" max="6" width="15.140625" customWidth="1"/>
    <col min="7" max="7" width="14.140625" customWidth="1"/>
    <col min="8" max="8" width="12.85546875" customWidth="1"/>
    <col min="9" max="11" width="14.140625" customWidth="1"/>
    <col min="12" max="12" width="12" customWidth="1"/>
    <col min="13" max="13" width="8.140625" customWidth="1"/>
    <col min="14" max="24" width="10.85546875" customWidth="1"/>
  </cols>
  <sheetData>
    <row r="1" spans="1:24" ht="17.100000000000001" customHeight="1" x14ac:dyDescent="0.2">
      <c r="A1" s="1"/>
      <c r="B1" s="1"/>
      <c r="C1" s="2"/>
      <c r="D1" s="2"/>
      <c r="E1" s="3"/>
      <c r="F1" s="3"/>
      <c r="G1" s="3"/>
      <c r="H1" s="3"/>
      <c r="I1" s="4"/>
      <c r="J1" s="4"/>
      <c r="K1" s="5"/>
      <c r="L1" s="8"/>
      <c r="M1" s="9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8.95" customHeight="1" x14ac:dyDescent="0.2">
      <c r="A2" s="12" t="str">
        <f>'1-Contractblad dag'!A3</f>
        <v>Naam opdrachtgever</v>
      </c>
      <c r="B2" s="14" t="str">
        <f>'1-Contractblad dag'!B3</f>
        <v>Gemeente Horst aan de Maas</v>
      </c>
      <c r="C2" s="16"/>
      <c r="D2" s="16"/>
      <c r="E2" s="17"/>
      <c r="F2" s="17"/>
      <c r="G2" s="17"/>
      <c r="H2" s="17"/>
      <c r="I2" s="21"/>
      <c r="J2" s="21"/>
      <c r="K2" s="2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18.95" customHeight="1" x14ac:dyDescent="0.2">
      <c r="A3" s="12" t="str">
        <f>'1-Contractblad dag'!A4</f>
        <v>Calculatie onderdeel</v>
      </c>
      <c r="B3" s="14" t="s">
        <v>13</v>
      </c>
      <c r="C3" s="14"/>
      <c r="D3" s="14"/>
      <c r="E3" s="17"/>
      <c r="F3" s="17"/>
      <c r="G3" s="17"/>
      <c r="H3" s="17"/>
      <c r="I3" s="21"/>
      <c r="J3" s="21"/>
      <c r="K3" s="22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18.95" customHeight="1" x14ac:dyDescent="0.2">
      <c r="A4" s="12" t="str">
        <f>'1-Contractblad dag'!A5</f>
        <v>Gebouw/plaats</v>
      </c>
      <c r="B4" s="14" t="str">
        <f>'1-Contractblad dag'!B5</f>
        <v>Gemeente Horst aan de Maas</v>
      </c>
      <c r="C4" s="14"/>
      <c r="D4" s="14"/>
      <c r="E4" s="17"/>
      <c r="F4" s="17"/>
      <c r="G4" s="17"/>
      <c r="H4" s="28"/>
      <c r="I4" s="29" t="s">
        <v>15</v>
      </c>
      <c r="J4" s="30" t="e">
        <f>'3-Basis ruimtestaat'!AA337</f>
        <v>#DIV/0!</v>
      </c>
      <c r="K4" s="2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18.95" customHeight="1" x14ac:dyDescent="0.2">
      <c r="A5" s="12" t="str">
        <f>'1-Contractblad dag'!A6</f>
        <v>Besteknummer</v>
      </c>
      <c r="B5" s="14" t="str">
        <f>'1-Contractblad dag'!B6</f>
        <v>2023-02</v>
      </c>
      <c r="C5" s="14"/>
      <c r="D5" s="14"/>
      <c r="E5" s="17"/>
      <c r="F5" s="17"/>
      <c r="G5" s="17"/>
      <c r="H5" s="17"/>
      <c r="I5" s="21"/>
      <c r="J5" s="21"/>
      <c r="K5" s="2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18.95" customHeight="1" x14ac:dyDescent="0.2">
      <c r="A6" s="12" t="str">
        <f>'1-Contractblad dag'!A7</f>
        <v>Naam leverancier</v>
      </c>
      <c r="B6" s="14" t="str">
        <f>'1-Contractblad dag'!B7</f>
        <v>@</v>
      </c>
      <c r="C6" s="14"/>
      <c r="D6" s="14"/>
      <c r="E6" s="17"/>
      <c r="F6" s="17"/>
      <c r="G6" s="17"/>
      <c r="H6" s="17"/>
      <c r="I6" s="21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17.100000000000001" customHeight="1" x14ac:dyDescent="0.2">
      <c r="A7" s="9"/>
      <c r="B7" s="34"/>
      <c r="C7" s="36"/>
      <c r="D7" s="36"/>
      <c r="E7" s="3"/>
      <c r="F7" s="3"/>
      <c r="G7" s="3"/>
      <c r="H7" s="3"/>
      <c r="I7" s="4"/>
      <c r="J7" s="4"/>
      <c r="K7" s="5"/>
      <c r="L7" s="8"/>
      <c r="M7" s="9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56.1" customHeight="1" x14ac:dyDescent="0.2">
      <c r="A8" s="39" t="s">
        <v>19</v>
      </c>
      <c r="B8" s="44" t="s">
        <v>21</v>
      </c>
      <c r="C8" s="46" t="s">
        <v>24</v>
      </c>
      <c r="D8" s="46" t="s">
        <v>25</v>
      </c>
      <c r="E8" s="48" t="s">
        <v>26</v>
      </c>
      <c r="F8" s="48" t="s">
        <v>27</v>
      </c>
      <c r="G8" s="48" t="s">
        <v>28</v>
      </c>
      <c r="H8" s="48" t="s">
        <v>29</v>
      </c>
      <c r="I8" s="49" t="s">
        <v>30</v>
      </c>
      <c r="J8" s="49" t="s">
        <v>31</v>
      </c>
      <c r="K8" s="50" t="s">
        <v>32</v>
      </c>
      <c r="L8" s="52" t="s">
        <v>33</v>
      </c>
      <c r="M8" s="52" t="s">
        <v>34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7.100000000000001" hidden="1" customHeight="1" thickBot="1" x14ac:dyDescent="0.25">
      <c r="A9" s="53"/>
      <c r="B9" s="55"/>
      <c r="C9" s="56"/>
      <c r="D9" s="56"/>
      <c r="E9" s="58"/>
      <c r="F9" s="58"/>
      <c r="G9" s="58"/>
      <c r="H9" s="58"/>
      <c r="I9" s="62"/>
      <c r="J9" s="62"/>
      <c r="K9" s="63"/>
      <c r="L9" s="64"/>
      <c r="M9" s="65"/>
      <c r="N9" s="66" t="s">
        <v>39</v>
      </c>
      <c r="O9" s="66"/>
      <c r="P9" s="66"/>
      <c r="Q9" s="66"/>
      <c r="R9" s="66"/>
      <c r="S9" s="66"/>
      <c r="T9" s="66"/>
      <c r="U9" s="66"/>
      <c r="V9" s="66"/>
      <c r="W9" s="66"/>
      <c r="X9" s="66"/>
    </row>
    <row r="10" spans="1:24" ht="17.100000000000001" hidden="1" customHeight="1" x14ac:dyDescent="0.2">
      <c r="A10" s="76">
        <v>1010</v>
      </c>
      <c r="B10" s="77">
        <v>10</v>
      </c>
      <c r="C10" s="78" t="s">
        <v>45</v>
      </c>
      <c r="D10" s="79" t="s">
        <v>46</v>
      </c>
      <c r="E10" s="449"/>
      <c r="F10" s="82"/>
      <c r="G10" s="82"/>
      <c r="H10" s="82"/>
      <c r="I10" s="62">
        <f t="shared" ref="I10:I317" si="0">IF(E10=0,0,B10/(E10+F10+G10+H10))</f>
        <v>0</v>
      </c>
      <c r="J10" s="62">
        <f>SUMIF('3-Basis ruimtestaat'!J:J,A10,'3-Basis ruimtestaat'!I:I)</f>
        <v>0</v>
      </c>
      <c r="K10" s="85" t="str">
        <f t="shared" ref="K10:K73" si="1">IF(J10=0,"",J10/$J$482)</f>
        <v/>
      </c>
      <c r="L10" s="88"/>
      <c r="M10" s="65" t="s">
        <v>48</v>
      </c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</row>
    <row r="11" spans="1:24" ht="17.100000000000001" hidden="1" customHeight="1" x14ac:dyDescent="0.2">
      <c r="A11" s="76">
        <v>1012</v>
      </c>
      <c r="B11" s="90">
        <v>12</v>
      </c>
      <c r="C11" s="78" t="s">
        <v>45</v>
      </c>
      <c r="D11" s="79" t="s">
        <v>51</v>
      </c>
      <c r="E11" s="449"/>
      <c r="F11" s="82"/>
      <c r="G11" s="82"/>
      <c r="H11" s="82"/>
      <c r="I11" s="62">
        <f t="shared" si="0"/>
        <v>0</v>
      </c>
      <c r="J11" s="62">
        <f>SUMIF('3-Basis ruimtestaat'!J:J,A11,'3-Basis ruimtestaat'!I:I)</f>
        <v>0</v>
      </c>
      <c r="K11" s="85" t="str">
        <f t="shared" si="1"/>
        <v/>
      </c>
      <c r="L11" s="88"/>
      <c r="M11" s="65" t="s">
        <v>48</v>
      </c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</row>
    <row r="12" spans="1:24" ht="17.100000000000001" hidden="1" customHeight="1" x14ac:dyDescent="0.2">
      <c r="A12" s="76">
        <v>1040</v>
      </c>
      <c r="B12" s="90">
        <v>40</v>
      </c>
      <c r="C12" s="78" t="s">
        <v>45</v>
      </c>
      <c r="D12" s="79" t="s">
        <v>53</v>
      </c>
      <c r="E12" s="449"/>
      <c r="F12" s="82"/>
      <c r="G12" s="82"/>
      <c r="H12" s="82"/>
      <c r="I12" s="62">
        <f t="shared" si="0"/>
        <v>0</v>
      </c>
      <c r="J12" s="62">
        <f>SUMIF('3-Basis ruimtestaat'!J:J,A12,'3-Basis ruimtestaat'!I:I)</f>
        <v>0</v>
      </c>
      <c r="K12" s="85" t="str">
        <f t="shared" si="1"/>
        <v/>
      </c>
      <c r="L12" s="88"/>
      <c r="M12" s="65" t="s">
        <v>48</v>
      </c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</row>
    <row r="13" spans="1:24" ht="17.100000000000001" hidden="1" customHeight="1" x14ac:dyDescent="0.2">
      <c r="A13" s="76">
        <v>1052</v>
      </c>
      <c r="B13" s="90">
        <v>52</v>
      </c>
      <c r="C13" s="78" t="s">
        <v>45</v>
      </c>
      <c r="D13" s="79" t="s">
        <v>54</v>
      </c>
      <c r="E13" s="449"/>
      <c r="F13" s="82"/>
      <c r="G13" s="82"/>
      <c r="H13" s="82"/>
      <c r="I13" s="62">
        <f t="shared" si="0"/>
        <v>0</v>
      </c>
      <c r="J13" s="62">
        <f>SUMIF('3-Basis ruimtestaat'!J:J,A13,'3-Basis ruimtestaat'!I:I)</f>
        <v>0</v>
      </c>
      <c r="K13" s="85" t="str">
        <f t="shared" si="1"/>
        <v/>
      </c>
      <c r="L13" s="88"/>
      <c r="M13" s="65" t="s">
        <v>48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</row>
    <row r="14" spans="1:24" ht="17.100000000000001" hidden="1" customHeight="1" x14ac:dyDescent="0.2">
      <c r="A14" s="76">
        <v>1080</v>
      </c>
      <c r="B14" s="90">
        <v>80</v>
      </c>
      <c r="C14" s="78" t="s">
        <v>45</v>
      </c>
      <c r="D14" s="79" t="s">
        <v>57</v>
      </c>
      <c r="E14" s="449"/>
      <c r="F14" s="82"/>
      <c r="G14" s="82"/>
      <c r="H14" s="82"/>
      <c r="I14" s="62">
        <f t="shared" si="0"/>
        <v>0</v>
      </c>
      <c r="J14" s="62">
        <f>SUMIF('3-Basis ruimtestaat'!J:J,A14,'3-Basis ruimtestaat'!I:I)</f>
        <v>0</v>
      </c>
      <c r="K14" s="85" t="str">
        <f t="shared" si="1"/>
        <v/>
      </c>
      <c r="L14" s="88"/>
      <c r="M14" s="65" t="s">
        <v>48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</row>
    <row r="15" spans="1:24" ht="17.100000000000001" hidden="1" customHeight="1" x14ac:dyDescent="0.2">
      <c r="A15" s="76">
        <v>1104</v>
      </c>
      <c r="B15" s="90">
        <v>104</v>
      </c>
      <c r="C15" s="78" t="s">
        <v>45</v>
      </c>
      <c r="D15" s="79" t="s">
        <v>58</v>
      </c>
      <c r="E15" s="449"/>
      <c r="F15" s="82"/>
      <c r="G15" s="82"/>
      <c r="H15" s="82"/>
      <c r="I15" s="62">
        <f t="shared" si="0"/>
        <v>0</v>
      </c>
      <c r="J15" s="62">
        <f>SUMIF('3-Basis ruimtestaat'!J:J,A15,'3-Basis ruimtestaat'!I:I)</f>
        <v>0</v>
      </c>
      <c r="K15" s="85" t="str">
        <f t="shared" si="1"/>
        <v/>
      </c>
      <c r="L15" s="88"/>
      <c r="M15" s="65" t="s">
        <v>48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</row>
    <row r="16" spans="1:24" ht="17.100000000000001" hidden="1" customHeight="1" x14ac:dyDescent="0.2">
      <c r="A16" s="76">
        <v>1120</v>
      </c>
      <c r="B16" s="90">
        <v>120</v>
      </c>
      <c r="C16" s="78" t="s">
        <v>45</v>
      </c>
      <c r="D16" s="79" t="s">
        <v>62</v>
      </c>
      <c r="E16" s="449"/>
      <c r="F16" s="82"/>
      <c r="G16" s="82"/>
      <c r="H16" s="82"/>
      <c r="I16" s="62">
        <f t="shared" si="0"/>
        <v>0</v>
      </c>
      <c r="J16" s="62">
        <f>SUMIF('3-Basis ruimtestaat'!J:J,A16,'3-Basis ruimtestaat'!I:I)</f>
        <v>0</v>
      </c>
      <c r="K16" s="85" t="str">
        <f t="shared" si="1"/>
        <v/>
      </c>
      <c r="L16" s="88"/>
      <c r="M16" s="65" t="s">
        <v>48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</row>
    <row r="17" spans="1:24" ht="17.100000000000001" hidden="1" customHeight="1" x14ac:dyDescent="0.2">
      <c r="A17" s="76">
        <v>1130</v>
      </c>
      <c r="B17" s="90">
        <v>130</v>
      </c>
      <c r="C17" s="78" t="s">
        <v>45</v>
      </c>
      <c r="D17" s="79" t="s">
        <v>63</v>
      </c>
      <c r="E17" s="449"/>
      <c r="F17" s="82"/>
      <c r="G17" s="82"/>
      <c r="H17" s="82"/>
      <c r="I17" s="62">
        <f t="shared" ref="I17" si="2">IF(E17=0,0,B17/(E17+F17+G17+H17))</f>
        <v>0</v>
      </c>
      <c r="J17" s="62">
        <f>SUMIF('3-Basis ruimtestaat'!J:J,A17,'3-Basis ruimtestaat'!I:I)</f>
        <v>0</v>
      </c>
      <c r="K17" s="85" t="str">
        <f t="shared" si="1"/>
        <v/>
      </c>
      <c r="L17" s="88"/>
      <c r="M17" s="65" t="s">
        <v>48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</row>
    <row r="18" spans="1:24" ht="17.100000000000001" hidden="1" customHeight="1" x14ac:dyDescent="0.2">
      <c r="A18" s="76">
        <v>1135</v>
      </c>
      <c r="B18" s="90">
        <v>135</v>
      </c>
      <c r="C18" s="78" t="s">
        <v>45</v>
      </c>
      <c r="D18" s="79" t="s">
        <v>334</v>
      </c>
      <c r="E18" s="449"/>
      <c r="F18" s="82"/>
      <c r="G18" s="82"/>
      <c r="H18" s="82"/>
      <c r="I18" s="62">
        <f t="shared" si="0"/>
        <v>0</v>
      </c>
      <c r="J18" s="62">
        <f>SUMIF('3-Basis ruimtestaat'!J:J,A18,'3-Basis ruimtestaat'!I:I)</f>
        <v>0</v>
      </c>
      <c r="K18" s="85" t="str">
        <f t="shared" si="1"/>
        <v/>
      </c>
      <c r="L18" s="88"/>
      <c r="M18" s="65" t="s">
        <v>48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</row>
    <row r="19" spans="1:24" ht="17.100000000000001" customHeight="1" x14ac:dyDescent="0.2">
      <c r="A19" s="76">
        <v>1156</v>
      </c>
      <c r="B19" s="90">
        <v>156</v>
      </c>
      <c r="C19" s="78" t="s">
        <v>45</v>
      </c>
      <c r="D19" s="79" t="s">
        <v>65</v>
      </c>
      <c r="E19" s="449"/>
      <c r="F19" s="82"/>
      <c r="G19" s="82"/>
      <c r="H19" s="82"/>
      <c r="I19" s="62">
        <f t="shared" si="0"/>
        <v>0</v>
      </c>
      <c r="J19" s="62">
        <f>SUMIF('3-Basis ruimtestaat'!J:J,A19,'3-Basis ruimtestaat'!I:I)</f>
        <v>109.28</v>
      </c>
      <c r="K19" s="85">
        <f t="shared" si="1"/>
        <v>1.0033632132596728E-2</v>
      </c>
      <c r="L19" s="88"/>
      <c r="M19" s="65" t="s">
        <v>48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</row>
    <row r="20" spans="1:24" ht="17.100000000000001" hidden="1" customHeight="1" x14ac:dyDescent="0.2">
      <c r="A20" s="76">
        <v>1160</v>
      </c>
      <c r="B20" s="90">
        <v>160</v>
      </c>
      <c r="C20" s="78" t="s">
        <v>45</v>
      </c>
      <c r="D20" s="79" t="s">
        <v>66</v>
      </c>
      <c r="E20" s="449"/>
      <c r="F20" s="82"/>
      <c r="G20" s="82"/>
      <c r="H20" s="82"/>
      <c r="I20" s="62">
        <f t="shared" si="0"/>
        <v>0</v>
      </c>
      <c r="J20" s="62">
        <f>SUMIF('3-Basis ruimtestaat'!J:J,A20,'3-Basis ruimtestaat'!I:I)</f>
        <v>0</v>
      </c>
      <c r="K20" s="85" t="str">
        <f t="shared" si="1"/>
        <v/>
      </c>
      <c r="L20" s="88"/>
      <c r="M20" s="65" t="s">
        <v>48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</row>
    <row r="21" spans="1:24" ht="17.100000000000001" hidden="1" customHeight="1" x14ac:dyDescent="0.2">
      <c r="A21" s="76">
        <v>1200</v>
      </c>
      <c r="B21" s="90">
        <v>200</v>
      </c>
      <c r="C21" s="78" t="s">
        <v>45</v>
      </c>
      <c r="D21" s="79" t="s">
        <v>67</v>
      </c>
      <c r="E21" s="449"/>
      <c r="F21" s="82"/>
      <c r="G21" s="82"/>
      <c r="H21" s="82"/>
      <c r="I21" s="62">
        <f t="shared" ref="I21" si="3">IF(E21=0,0,B21/(E21+F21+G21+H21))</f>
        <v>0</v>
      </c>
      <c r="J21" s="62">
        <f>SUMIF('3-Basis ruimtestaat'!J:J,A21,'3-Basis ruimtestaat'!I:I)</f>
        <v>0</v>
      </c>
      <c r="K21" s="85" t="str">
        <f t="shared" si="1"/>
        <v/>
      </c>
      <c r="L21" s="88"/>
      <c r="M21" s="65" t="s">
        <v>48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</row>
    <row r="22" spans="1:24" ht="17.100000000000001" hidden="1" customHeight="1" x14ac:dyDescent="0.2">
      <c r="A22" s="76">
        <v>1208</v>
      </c>
      <c r="B22" s="90">
        <v>208</v>
      </c>
      <c r="C22" s="78" t="s">
        <v>45</v>
      </c>
      <c r="D22" s="79" t="s">
        <v>68</v>
      </c>
      <c r="E22" s="449"/>
      <c r="F22" s="82"/>
      <c r="G22" s="82"/>
      <c r="H22" s="82"/>
      <c r="I22" s="62">
        <f t="shared" si="0"/>
        <v>0</v>
      </c>
      <c r="J22" s="62">
        <f>SUMIF('3-Basis ruimtestaat'!J:J,A22,'3-Basis ruimtestaat'!I:I)</f>
        <v>0</v>
      </c>
      <c r="K22" s="85" t="str">
        <f t="shared" si="1"/>
        <v/>
      </c>
      <c r="L22" s="88"/>
      <c r="M22" s="65" t="s">
        <v>48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</row>
    <row r="23" spans="1:24" ht="17.100000000000001" hidden="1" customHeight="1" x14ac:dyDescent="0.2">
      <c r="A23" s="76">
        <v>1210</v>
      </c>
      <c r="B23" s="90">
        <v>210</v>
      </c>
      <c r="C23" s="78" t="s">
        <v>45</v>
      </c>
      <c r="D23" s="408" t="s">
        <v>300</v>
      </c>
      <c r="E23" s="449"/>
      <c r="F23" s="82"/>
      <c r="G23" s="82"/>
      <c r="H23" s="82"/>
      <c r="I23" s="62">
        <f>IF(E23=0,0,B23/(E23+F23+G23+H23))</f>
        <v>0</v>
      </c>
      <c r="J23" s="62">
        <f>SUMIF('3-Basis ruimtestaat'!J:J,A23,'3-Basis ruimtestaat'!I:I)</f>
        <v>0</v>
      </c>
      <c r="K23" s="85" t="str">
        <f t="shared" si="1"/>
        <v/>
      </c>
      <c r="L23" s="88"/>
      <c r="M23" s="65" t="s">
        <v>48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</row>
    <row r="24" spans="1:24" ht="17.100000000000001" hidden="1" customHeight="1" x14ac:dyDescent="0.2">
      <c r="A24" s="76">
        <v>1230</v>
      </c>
      <c r="B24" s="90">
        <v>230</v>
      </c>
      <c r="C24" s="78" t="s">
        <v>45</v>
      </c>
      <c r="D24" s="79" t="s">
        <v>661</v>
      </c>
      <c r="E24" s="449"/>
      <c r="F24" s="82"/>
      <c r="G24" s="82"/>
      <c r="H24" s="82"/>
      <c r="I24" s="62">
        <f>IF(E24=0,0,B24/(E24+F24+G24+H24))</f>
        <v>0</v>
      </c>
      <c r="J24" s="62">
        <f>SUMIF('3-Basis ruimtestaat'!J:J,A24,'3-Basis ruimtestaat'!I:I)</f>
        <v>0</v>
      </c>
      <c r="K24" s="85" t="str">
        <f t="shared" si="1"/>
        <v/>
      </c>
      <c r="L24" s="88"/>
      <c r="M24" s="65" t="s">
        <v>48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</row>
    <row r="25" spans="1:24" ht="17.100000000000001" hidden="1" customHeight="1" x14ac:dyDescent="0.2">
      <c r="A25" s="76">
        <v>1245</v>
      </c>
      <c r="B25" s="90">
        <v>245</v>
      </c>
      <c r="C25" s="78" t="s">
        <v>45</v>
      </c>
      <c r="D25" s="79" t="s">
        <v>326</v>
      </c>
      <c r="E25" s="449"/>
      <c r="F25" s="82"/>
      <c r="G25" s="82"/>
      <c r="H25" s="82"/>
      <c r="I25" s="62">
        <f t="shared" ref="I25" si="4">IF(E25=0,0,B25/(E25+F25+G25+H25))</f>
        <v>0</v>
      </c>
      <c r="J25" s="62">
        <f>SUMIF('3-Basis ruimtestaat'!J:J,A25,'3-Basis ruimtestaat'!I:I)</f>
        <v>0</v>
      </c>
      <c r="K25" s="85" t="str">
        <f t="shared" si="1"/>
        <v/>
      </c>
      <c r="L25" s="88"/>
      <c r="M25" s="65" t="s">
        <v>48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</row>
    <row r="26" spans="1:24" ht="17.100000000000001" customHeight="1" x14ac:dyDescent="0.2">
      <c r="A26" s="76">
        <v>1255</v>
      </c>
      <c r="B26" s="90">
        <v>255</v>
      </c>
      <c r="C26" s="78" t="s">
        <v>45</v>
      </c>
      <c r="D26" s="79" t="s">
        <v>69</v>
      </c>
      <c r="E26" s="449"/>
      <c r="F26" s="82"/>
      <c r="G26" s="82"/>
      <c r="H26" s="82"/>
      <c r="I26" s="62">
        <f t="shared" si="0"/>
        <v>0</v>
      </c>
      <c r="J26" s="62">
        <f>SUMIF('3-Basis ruimtestaat'!J:J,A26,'3-Basis ruimtestaat'!I:I)</f>
        <v>3847.4099999999989</v>
      </c>
      <c r="K26" s="85">
        <f t="shared" si="1"/>
        <v>0.35325308019101359</v>
      </c>
      <c r="L26" s="88"/>
      <c r="M26" s="65" t="s">
        <v>48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</row>
    <row r="27" spans="1:24" ht="17.100000000000001" hidden="1" customHeight="1" thickBot="1" x14ac:dyDescent="0.25">
      <c r="A27" s="76">
        <v>1365</v>
      </c>
      <c r="B27" s="117">
        <v>365</v>
      </c>
      <c r="C27" s="78" t="s">
        <v>45</v>
      </c>
      <c r="D27" s="79" t="s">
        <v>70</v>
      </c>
      <c r="E27" s="449"/>
      <c r="F27" s="82"/>
      <c r="G27" s="449"/>
      <c r="H27" s="82"/>
      <c r="I27" s="62">
        <f t="shared" si="0"/>
        <v>0</v>
      </c>
      <c r="J27" s="62">
        <f>SUMIF('3-Basis ruimtestaat'!J:J,A27,'3-Basis ruimtestaat'!I:I)</f>
        <v>0</v>
      </c>
      <c r="K27" s="85" t="str">
        <f t="shared" si="1"/>
        <v/>
      </c>
      <c r="L27" s="88"/>
      <c r="M27" s="65" t="s">
        <v>48</v>
      </c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</row>
    <row r="28" spans="1:24" ht="17.100000000000001" hidden="1" customHeight="1" x14ac:dyDescent="0.2">
      <c r="A28" s="76">
        <v>2010</v>
      </c>
      <c r="B28" s="77">
        <v>10</v>
      </c>
      <c r="C28" s="78" t="s">
        <v>71</v>
      </c>
      <c r="D28" s="79" t="s">
        <v>46</v>
      </c>
      <c r="E28" s="449"/>
      <c r="F28" s="82"/>
      <c r="G28" s="82"/>
      <c r="H28" s="82"/>
      <c r="I28" s="62">
        <f t="shared" ref="I28:I50" si="5">IF(E28=0,0,B28/(E28+F28+G28+H28))</f>
        <v>0</v>
      </c>
      <c r="J28" s="62">
        <f>SUMIF('3-Basis ruimtestaat'!J:J,A28,'3-Basis ruimtestaat'!I:I)</f>
        <v>0</v>
      </c>
      <c r="K28" s="85" t="str">
        <f t="shared" si="1"/>
        <v/>
      </c>
      <c r="L28" s="88"/>
      <c r="M28" s="65" t="s">
        <v>72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</row>
    <row r="29" spans="1:24" ht="17.100000000000001" hidden="1" customHeight="1" x14ac:dyDescent="0.2">
      <c r="A29" s="76">
        <v>2012</v>
      </c>
      <c r="B29" s="90">
        <v>12</v>
      </c>
      <c r="C29" s="78" t="s">
        <v>71</v>
      </c>
      <c r="D29" s="79" t="s">
        <v>51</v>
      </c>
      <c r="E29" s="449"/>
      <c r="F29" s="82"/>
      <c r="G29" s="82"/>
      <c r="H29" s="82"/>
      <c r="I29" s="62">
        <f t="shared" si="5"/>
        <v>0</v>
      </c>
      <c r="J29" s="62">
        <f>SUMIF('3-Basis ruimtestaat'!J:J,A29,'3-Basis ruimtestaat'!I:I)</f>
        <v>0</v>
      </c>
      <c r="K29" s="85" t="str">
        <f t="shared" si="1"/>
        <v/>
      </c>
      <c r="L29" s="88"/>
      <c r="M29" s="65" t="s">
        <v>72</v>
      </c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</row>
    <row r="30" spans="1:24" ht="17.100000000000001" hidden="1" customHeight="1" x14ac:dyDescent="0.2">
      <c r="A30" s="76">
        <v>2040</v>
      </c>
      <c r="B30" s="90">
        <v>40</v>
      </c>
      <c r="C30" s="78" t="s">
        <v>71</v>
      </c>
      <c r="D30" s="79" t="s">
        <v>53</v>
      </c>
      <c r="E30" s="449"/>
      <c r="F30" s="82"/>
      <c r="G30" s="82"/>
      <c r="H30" s="82"/>
      <c r="I30" s="62">
        <f t="shared" si="5"/>
        <v>0</v>
      </c>
      <c r="J30" s="62">
        <f>SUMIF('3-Basis ruimtestaat'!J:J,A30,'3-Basis ruimtestaat'!I:I)</f>
        <v>0</v>
      </c>
      <c r="K30" s="85" t="str">
        <f t="shared" si="1"/>
        <v/>
      </c>
      <c r="L30" s="88"/>
      <c r="M30" s="65" t="s">
        <v>72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</row>
    <row r="31" spans="1:24" ht="17.100000000000001" hidden="1" customHeight="1" x14ac:dyDescent="0.2">
      <c r="A31" s="76">
        <v>2052</v>
      </c>
      <c r="B31" s="90">
        <v>52</v>
      </c>
      <c r="C31" s="78" t="s">
        <v>71</v>
      </c>
      <c r="D31" s="79" t="s">
        <v>54</v>
      </c>
      <c r="E31" s="449"/>
      <c r="F31" s="82"/>
      <c r="G31" s="82"/>
      <c r="H31" s="82"/>
      <c r="I31" s="62">
        <f t="shared" si="5"/>
        <v>0</v>
      </c>
      <c r="J31" s="62">
        <f>SUMIF('3-Basis ruimtestaat'!J:J,A31,'3-Basis ruimtestaat'!I:I)</f>
        <v>0</v>
      </c>
      <c r="K31" s="85" t="str">
        <f t="shared" si="1"/>
        <v/>
      </c>
      <c r="L31" s="88"/>
      <c r="M31" s="65" t="s">
        <v>72</v>
      </c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</row>
    <row r="32" spans="1:24" ht="17.100000000000001" hidden="1" customHeight="1" x14ac:dyDescent="0.2">
      <c r="A32" s="76">
        <v>2080</v>
      </c>
      <c r="B32" s="90">
        <v>80</v>
      </c>
      <c r="C32" s="78" t="s">
        <v>71</v>
      </c>
      <c r="D32" s="79" t="s">
        <v>57</v>
      </c>
      <c r="E32" s="449"/>
      <c r="F32" s="82"/>
      <c r="G32" s="82"/>
      <c r="H32" s="82"/>
      <c r="I32" s="62">
        <f t="shared" si="5"/>
        <v>0</v>
      </c>
      <c r="J32" s="62">
        <f>SUMIF('3-Basis ruimtestaat'!J:J,A32,'3-Basis ruimtestaat'!I:I)</f>
        <v>0</v>
      </c>
      <c r="K32" s="85" t="str">
        <f t="shared" si="1"/>
        <v/>
      </c>
      <c r="L32" s="88"/>
      <c r="M32" s="65" t="s">
        <v>72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</row>
    <row r="33" spans="1:24" ht="17.100000000000001" hidden="1" customHeight="1" x14ac:dyDescent="0.2">
      <c r="A33" s="76">
        <v>2104</v>
      </c>
      <c r="B33" s="90">
        <v>104</v>
      </c>
      <c r="C33" s="78" t="s">
        <v>71</v>
      </c>
      <c r="D33" s="79" t="s">
        <v>58</v>
      </c>
      <c r="E33" s="449"/>
      <c r="F33" s="82"/>
      <c r="G33" s="82"/>
      <c r="H33" s="82"/>
      <c r="I33" s="62">
        <f t="shared" si="5"/>
        <v>0</v>
      </c>
      <c r="J33" s="62">
        <f>SUMIF('3-Basis ruimtestaat'!J:J,A33,'3-Basis ruimtestaat'!I:I)</f>
        <v>0</v>
      </c>
      <c r="K33" s="85" t="str">
        <f t="shared" si="1"/>
        <v/>
      </c>
      <c r="L33" s="88"/>
      <c r="M33" s="65" t="s">
        <v>72</v>
      </c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</row>
    <row r="34" spans="1:24" ht="17.100000000000001" hidden="1" customHeight="1" x14ac:dyDescent="0.2">
      <c r="A34" s="76">
        <v>2120</v>
      </c>
      <c r="B34" s="90">
        <v>120</v>
      </c>
      <c r="C34" s="78" t="s">
        <v>71</v>
      </c>
      <c r="D34" s="79" t="s">
        <v>62</v>
      </c>
      <c r="E34" s="449"/>
      <c r="F34" s="82"/>
      <c r="G34" s="82"/>
      <c r="H34" s="82"/>
      <c r="I34" s="62">
        <f t="shared" si="5"/>
        <v>0</v>
      </c>
      <c r="J34" s="62">
        <f>SUMIF('3-Basis ruimtestaat'!J:J,A34,'3-Basis ruimtestaat'!I:I)</f>
        <v>0</v>
      </c>
      <c r="K34" s="85" t="str">
        <f t="shared" si="1"/>
        <v/>
      </c>
      <c r="L34" s="88"/>
      <c r="M34" s="65" t="s">
        <v>72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</row>
    <row r="35" spans="1:24" ht="17.100000000000001" hidden="1" customHeight="1" x14ac:dyDescent="0.2">
      <c r="A35" s="76">
        <v>2130</v>
      </c>
      <c r="B35" s="90">
        <v>130</v>
      </c>
      <c r="C35" s="78" t="s">
        <v>71</v>
      </c>
      <c r="D35" s="79" t="s">
        <v>63</v>
      </c>
      <c r="E35" s="449"/>
      <c r="F35" s="82"/>
      <c r="G35" s="82"/>
      <c r="H35" s="82"/>
      <c r="I35" s="62">
        <f t="shared" si="5"/>
        <v>0</v>
      </c>
      <c r="J35" s="62">
        <f>SUMIF('3-Basis ruimtestaat'!J:J,A35,'3-Basis ruimtestaat'!I:I)</f>
        <v>0</v>
      </c>
      <c r="K35" s="85" t="str">
        <f t="shared" si="1"/>
        <v/>
      </c>
      <c r="L35" s="88"/>
      <c r="M35" s="65" t="s">
        <v>72</v>
      </c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</row>
    <row r="36" spans="1:24" ht="17.100000000000001" customHeight="1" x14ac:dyDescent="0.2">
      <c r="A36" s="76">
        <v>2156</v>
      </c>
      <c r="B36" s="90">
        <v>156</v>
      </c>
      <c r="C36" s="78" t="s">
        <v>71</v>
      </c>
      <c r="D36" s="79" t="s">
        <v>65</v>
      </c>
      <c r="E36" s="449"/>
      <c r="F36" s="82"/>
      <c r="G36" s="82"/>
      <c r="H36" s="82"/>
      <c r="I36" s="62">
        <f t="shared" si="5"/>
        <v>0</v>
      </c>
      <c r="J36" s="62">
        <f>SUMIF('3-Basis ruimtestaat'!J:J,A36,'3-Basis ruimtestaat'!I:I)</f>
        <v>14.219999999999999</v>
      </c>
      <c r="K36" s="85">
        <f t="shared" si="1"/>
        <v>1.3056208723053208E-3</v>
      </c>
      <c r="L36" s="88"/>
      <c r="M36" s="65" t="s">
        <v>72</v>
      </c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</row>
    <row r="37" spans="1:24" ht="17.100000000000001" hidden="1" customHeight="1" x14ac:dyDescent="0.2">
      <c r="A37" s="76">
        <v>2160</v>
      </c>
      <c r="B37" s="90">
        <v>160</v>
      </c>
      <c r="C37" s="78" t="s">
        <v>71</v>
      </c>
      <c r="D37" s="79" t="s">
        <v>66</v>
      </c>
      <c r="E37" s="449"/>
      <c r="F37" s="82"/>
      <c r="G37" s="82"/>
      <c r="H37" s="82"/>
      <c r="I37" s="62">
        <f t="shared" si="5"/>
        <v>0</v>
      </c>
      <c r="J37" s="62">
        <f>SUMIF('3-Basis ruimtestaat'!J:J,A37,'3-Basis ruimtestaat'!I:I)</f>
        <v>0</v>
      </c>
      <c r="K37" s="85" t="str">
        <f t="shared" si="1"/>
        <v/>
      </c>
      <c r="L37" s="88"/>
      <c r="M37" s="65" t="s">
        <v>72</v>
      </c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</row>
    <row r="38" spans="1:24" ht="17.100000000000001" hidden="1" customHeight="1" x14ac:dyDescent="0.2">
      <c r="A38" s="76">
        <v>2200</v>
      </c>
      <c r="B38" s="90">
        <v>200</v>
      </c>
      <c r="C38" s="78" t="s">
        <v>71</v>
      </c>
      <c r="D38" s="79" t="s">
        <v>67</v>
      </c>
      <c r="E38" s="449"/>
      <c r="F38" s="82"/>
      <c r="G38" s="82"/>
      <c r="H38" s="82"/>
      <c r="I38" s="62">
        <f t="shared" si="5"/>
        <v>0</v>
      </c>
      <c r="J38" s="62">
        <f>SUMIF('3-Basis ruimtestaat'!J:J,A38,'3-Basis ruimtestaat'!I:I)</f>
        <v>0</v>
      </c>
      <c r="K38" s="85" t="str">
        <f t="shared" si="1"/>
        <v/>
      </c>
      <c r="L38" s="88"/>
      <c r="M38" s="65" t="s">
        <v>72</v>
      </c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</row>
    <row r="39" spans="1:24" ht="17.100000000000001" hidden="1" customHeight="1" x14ac:dyDescent="0.2">
      <c r="A39" s="76">
        <v>2208</v>
      </c>
      <c r="B39" s="90">
        <v>208</v>
      </c>
      <c r="C39" s="78" t="s">
        <v>71</v>
      </c>
      <c r="D39" s="79" t="s">
        <v>68</v>
      </c>
      <c r="E39" s="449"/>
      <c r="F39" s="82"/>
      <c r="G39" s="82"/>
      <c r="H39" s="82"/>
      <c r="I39" s="62">
        <f t="shared" si="5"/>
        <v>0</v>
      </c>
      <c r="J39" s="62">
        <f>SUMIF('3-Basis ruimtestaat'!J:J,A39,'3-Basis ruimtestaat'!I:I)</f>
        <v>0</v>
      </c>
      <c r="K39" s="85" t="str">
        <f t="shared" si="1"/>
        <v/>
      </c>
      <c r="L39" s="88"/>
      <c r="M39" s="65" t="s">
        <v>72</v>
      </c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</row>
    <row r="40" spans="1:24" ht="17.100000000000001" hidden="1" customHeight="1" x14ac:dyDescent="0.2">
      <c r="A40" s="76">
        <v>2210</v>
      </c>
      <c r="B40" s="90">
        <v>210</v>
      </c>
      <c r="C40" s="78" t="s">
        <v>71</v>
      </c>
      <c r="D40" s="408" t="s">
        <v>300</v>
      </c>
      <c r="E40" s="449"/>
      <c r="F40" s="82"/>
      <c r="G40" s="82"/>
      <c r="H40" s="82"/>
      <c r="I40" s="62">
        <f t="shared" si="5"/>
        <v>0</v>
      </c>
      <c r="J40" s="62">
        <f>SUMIF('3-Basis ruimtestaat'!J:J,A40,'3-Basis ruimtestaat'!I:I)</f>
        <v>0</v>
      </c>
      <c r="K40" s="85" t="str">
        <f t="shared" si="1"/>
        <v/>
      </c>
      <c r="L40" s="88"/>
      <c r="M40" s="65" t="s">
        <v>72</v>
      </c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</row>
    <row r="41" spans="1:24" ht="17.100000000000001" customHeight="1" x14ac:dyDescent="0.2">
      <c r="A41" s="76">
        <v>2230</v>
      </c>
      <c r="B41" s="90">
        <v>230</v>
      </c>
      <c r="C41" s="78" t="s">
        <v>71</v>
      </c>
      <c r="D41" s="79" t="s">
        <v>661</v>
      </c>
      <c r="E41" s="449"/>
      <c r="F41" s="82"/>
      <c r="G41" s="82"/>
      <c r="H41" s="82"/>
      <c r="I41" s="62">
        <f t="shared" si="5"/>
        <v>0</v>
      </c>
      <c r="J41" s="62">
        <f>SUMIF('3-Basis ruimtestaat'!J:J,A41,'3-Basis ruimtestaat'!I:I)</f>
        <v>153.27000000000001</v>
      </c>
      <c r="K41" s="85">
        <f t="shared" si="1"/>
        <v>1.4072609781873175E-2</v>
      </c>
      <c r="L41" s="88"/>
      <c r="M41" s="65" t="s">
        <v>72</v>
      </c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</row>
    <row r="42" spans="1:24" ht="17.100000000000001" hidden="1" customHeight="1" x14ac:dyDescent="0.2">
      <c r="A42" s="76">
        <v>2245</v>
      </c>
      <c r="B42" s="90">
        <v>245</v>
      </c>
      <c r="C42" s="78" t="s">
        <v>71</v>
      </c>
      <c r="D42" s="79" t="s">
        <v>326</v>
      </c>
      <c r="E42" s="449"/>
      <c r="F42" s="82"/>
      <c r="G42" s="82"/>
      <c r="H42" s="82"/>
      <c r="I42" s="62">
        <f t="shared" si="5"/>
        <v>0</v>
      </c>
      <c r="J42" s="62">
        <f>SUMIF('3-Basis ruimtestaat'!J:J,A42,'3-Basis ruimtestaat'!I:I)</f>
        <v>0</v>
      </c>
      <c r="K42" s="85" t="str">
        <f t="shared" si="1"/>
        <v/>
      </c>
      <c r="L42" s="88"/>
      <c r="M42" s="65" t="s">
        <v>72</v>
      </c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 spans="1:24" ht="17.100000000000001" customHeight="1" x14ac:dyDescent="0.2">
      <c r="A43" s="76">
        <v>2255</v>
      </c>
      <c r="B43" s="90">
        <v>255</v>
      </c>
      <c r="C43" s="78" t="s">
        <v>71</v>
      </c>
      <c r="D43" s="79" t="s">
        <v>69</v>
      </c>
      <c r="E43" s="449"/>
      <c r="F43" s="82"/>
      <c r="G43" s="82"/>
      <c r="H43" s="82"/>
      <c r="I43" s="62">
        <f t="shared" si="5"/>
        <v>0</v>
      </c>
      <c r="J43" s="62">
        <f>SUMIF('3-Basis ruimtestaat'!J:J,A43,'3-Basis ruimtestaat'!I:I)</f>
        <v>133.15</v>
      </c>
      <c r="K43" s="85">
        <f t="shared" si="1"/>
        <v>1.2225275608119092E-2</v>
      </c>
      <c r="L43" s="88"/>
      <c r="M43" s="65" t="s">
        <v>72</v>
      </c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</row>
    <row r="44" spans="1:24" ht="17.100000000000001" hidden="1" customHeight="1" x14ac:dyDescent="0.2">
      <c r="A44" s="76">
        <v>2315</v>
      </c>
      <c r="B44" s="90">
        <v>315</v>
      </c>
      <c r="C44" s="78" t="s">
        <v>71</v>
      </c>
      <c r="D44" s="79" t="s">
        <v>338</v>
      </c>
      <c r="E44" s="449"/>
      <c r="F44" s="82"/>
      <c r="G44" s="449"/>
      <c r="H44" s="82"/>
      <c r="I44" s="62">
        <f t="shared" si="5"/>
        <v>0</v>
      </c>
      <c r="J44" s="62">
        <f>SUMIF('3-Basis ruimtestaat'!J:J,A44,'3-Basis ruimtestaat'!I:I)</f>
        <v>0</v>
      </c>
      <c r="K44" s="85" t="str">
        <f t="shared" si="1"/>
        <v/>
      </c>
      <c r="L44" s="88"/>
      <c r="M44" s="65" t="s">
        <v>72</v>
      </c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</row>
    <row r="45" spans="1:24" ht="17.100000000000001" hidden="1" customHeight="1" x14ac:dyDescent="0.2">
      <c r="A45" s="76">
        <v>2365</v>
      </c>
      <c r="B45" s="90">
        <v>365</v>
      </c>
      <c r="C45" s="78" t="s">
        <v>71</v>
      </c>
      <c r="D45" s="79" t="s">
        <v>70</v>
      </c>
      <c r="E45" s="449"/>
      <c r="F45" s="82"/>
      <c r="G45" s="449"/>
      <c r="H45" s="82"/>
      <c r="I45" s="62">
        <f t="shared" si="5"/>
        <v>0</v>
      </c>
      <c r="J45" s="62">
        <f>SUMIF('3-Basis ruimtestaat'!J:J,A45,'3-Basis ruimtestaat'!I:I)</f>
        <v>0</v>
      </c>
      <c r="K45" s="85" t="str">
        <f t="shared" si="1"/>
        <v/>
      </c>
      <c r="L45" s="88"/>
      <c r="M45" s="65" t="s">
        <v>72</v>
      </c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</row>
    <row r="46" spans="1:24" ht="17.100000000000001" hidden="1" customHeight="1" x14ac:dyDescent="0.2">
      <c r="A46" s="76">
        <v>2450</v>
      </c>
      <c r="B46" s="90">
        <v>450</v>
      </c>
      <c r="C46" s="78" t="s">
        <v>71</v>
      </c>
      <c r="D46" s="79" t="s">
        <v>336</v>
      </c>
      <c r="E46" s="449"/>
      <c r="F46" s="448"/>
      <c r="G46" s="82"/>
      <c r="H46" s="82"/>
      <c r="I46" s="62">
        <f t="shared" si="5"/>
        <v>0</v>
      </c>
      <c r="J46" s="62">
        <f>SUMIF('3-Basis ruimtestaat'!J:J,A46,'3-Basis ruimtestaat'!I:I)</f>
        <v>0</v>
      </c>
      <c r="K46" s="85" t="str">
        <f t="shared" si="1"/>
        <v/>
      </c>
      <c r="L46" s="88"/>
      <c r="M46" s="65" t="s">
        <v>72</v>
      </c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</row>
    <row r="47" spans="1:24" ht="17.100000000000001" hidden="1" customHeight="1" x14ac:dyDescent="0.2">
      <c r="A47" s="76">
        <v>2490</v>
      </c>
      <c r="B47" s="90">
        <v>490</v>
      </c>
      <c r="C47" s="78" t="s">
        <v>71</v>
      </c>
      <c r="D47" s="79" t="s">
        <v>335</v>
      </c>
      <c r="E47" s="449"/>
      <c r="F47" s="448"/>
      <c r="G47" s="82"/>
      <c r="H47" s="82"/>
      <c r="I47" s="62">
        <f t="shared" si="5"/>
        <v>0</v>
      </c>
      <c r="J47" s="62">
        <f>SUMIF('3-Basis ruimtestaat'!J:J,A47,'3-Basis ruimtestaat'!I:I)</f>
        <v>0</v>
      </c>
      <c r="K47" s="85" t="str">
        <f t="shared" si="1"/>
        <v/>
      </c>
      <c r="L47" s="88"/>
      <c r="M47" s="65" t="s">
        <v>72</v>
      </c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</row>
    <row r="48" spans="1:24" ht="17.100000000000001" hidden="1" customHeight="1" x14ac:dyDescent="0.2">
      <c r="A48" s="76">
        <v>2510</v>
      </c>
      <c r="B48" s="90">
        <v>510</v>
      </c>
      <c r="C48" s="78" t="s">
        <v>71</v>
      </c>
      <c r="D48" s="79" t="s">
        <v>90</v>
      </c>
      <c r="E48" s="449"/>
      <c r="F48" s="449"/>
      <c r="G48" s="82"/>
      <c r="H48" s="82"/>
      <c r="I48" s="62">
        <f t="shared" si="5"/>
        <v>0</v>
      </c>
      <c r="J48" s="62">
        <f>SUMIF('3-Basis ruimtestaat'!J:J,A48,'3-Basis ruimtestaat'!I:I)</f>
        <v>0</v>
      </c>
      <c r="K48" s="85" t="str">
        <f t="shared" si="1"/>
        <v/>
      </c>
      <c r="L48" s="88"/>
      <c r="M48" s="65" t="s">
        <v>72</v>
      </c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</row>
    <row r="49" spans="1:24" ht="17.100000000000001" hidden="1" customHeight="1" x14ac:dyDescent="0.2">
      <c r="A49" s="76">
        <v>2675</v>
      </c>
      <c r="B49" s="90">
        <v>675</v>
      </c>
      <c r="C49" s="78" t="s">
        <v>71</v>
      </c>
      <c r="D49" s="79" t="s">
        <v>337</v>
      </c>
      <c r="E49" s="449"/>
      <c r="F49" s="448"/>
      <c r="G49" s="82"/>
      <c r="H49" s="82"/>
      <c r="I49" s="62">
        <f t="shared" si="5"/>
        <v>0</v>
      </c>
      <c r="J49" s="62">
        <f>SUMIF('3-Basis ruimtestaat'!J:J,A49,'3-Basis ruimtestaat'!I:I)</f>
        <v>0</v>
      </c>
      <c r="K49" s="85" t="str">
        <f t="shared" si="1"/>
        <v/>
      </c>
      <c r="L49" s="88"/>
      <c r="M49" s="65" t="s">
        <v>72</v>
      </c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</row>
    <row r="50" spans="1:24" ht="17.100000000000001" hidden="1" customHeight="1" thickBot="1" x14ac:dyDescent="0.25">
      <c r="A50" s="76">
        <v>21020</v>
      </c>
      <c r="B50" s="141">
        <v>1020</v>
      </c>
      <c r="C50" s="78" t="s">
        <v>71</v>
      </c>
      <c r="D50" s="79" t="s">
        <v>91</v>
      </c>
      <c r="E50" s="449"/>
      <c r="F50" s="449"/>
      <c r="G50" s="82"/>
      <c r="H50" s="82"/>
      <c r="I50" s="62">
        <f t="shared" si="5"/>
        <v>0</v>
      </c>
      <c r="J50" s="62">
        <f>SUMIF('3-Basis ruimtestaat'!J:J,A50,'3-Basis ruimtestaat'!I:I)</f>
        <v>0</v>
      </c>
      <c r="K50" s="85" t="str">
        <f t="shared" si="1"/>
        <v/>
      </c>
      <c r="L50" s="88"/>
      <c r="M50" s="65" t="s">
        <v>72</v>
      </c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</row>
    <row r="51" spans="1:24" ht="17.100000000000001" hidden="1" customHeight="1" x14ac:dyDescent="0.2">
      <c r="A51" s="76">
        <v>3010</v>
      </c>
      <c r="B51" s="142">
        <v>10</v>
      </c>
      <c r="C51" s="143" t="s">
        <v>92</v>
      </c>
      <c r="D51" s="79" t="s">
        <v>46</v>
      </c>
      <c r="E51" s="449"/>
      <c r="F51" s="82"/>
      <c r="G51" s="82"/>
      <c r="H51" s="82"/>
      <c r="I51" s="62">
        <f t="shared" si="0"/>
        <v>0</v>
      </c>
      <c r="J51" s="62">
        <f>SUMIF('3-Basis ruimtestaat'!J:J,A51,'3-Basis ruimtestaat'!I:I)</f>
        <v>0</v>
      </c>
      <c r="K51" s="85" t="str">
        <f t="shared" si="1"/>
        <v/>
      </c>
      <c r="L51" s="88"/>
      <c r="M51" s="65" t="s">
        <v>93</v>
      </c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</row>
    <row r="52" spans="1:24" ht="17.100000000000001" hidden="1" customHeight="1" x14ac:dyDescent="0.2">
      <c r="A52" s="76">
        <v>3012</v>
      </c>
      <c r="B52" s="90">
        <v>12</v>
      </c>
      <c r="C52" s="143" t="s">
        <v>92</v>
      </c>
      <c r="D52" s="79" t="s">
        <v>51</v>
      </c>
      <c r="E52" s="449"/>
      <c r="F52" s="82"/>
      <c r="G52" s="82"/>
      <c r="H52" s="82"/>
      <c r="I52" s="62">
        <f t="shared" si="0"/>
        <v>0</v>
      </c>
      <c r="J52" s="62">
        <f>SUMIF('3-Basis ruimtestaat'!J:J,A52,'3-Basis ruimtestaat'!I:I)</f>
        <v>0</v>
      </c>
      <c r="K52" s="85" t="str">
        <f t="shared" si="1"/>
        <v/>
      </c>
      <c r="L52" s="88"/>
      <c r="M52" s="65" t="s">
        <v>93</v>
      </c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</row>
    <row r="53" spans="1:24" ht="17.100000000000001" hidden="1" customHeight="1" x14ac:dyDescent="0.2">
      <c r="A53" s="76">
        <v>3040</v>
      </c>
      <c r="B53" s="90">
        <v>40</v>
      </c>
      <c r="C53" s="143" t="s">
        <v>92</v>
      </c>
      <c r="D53" s="79" t="s">
        <v>53</v>
      </c>
      <c r="E53" s="449"/>
      <c r="F53" s="82"/>
      <c r="G53" s="82"/>
      <c r="H53" s="82"/>
      <c r="I53" s="62">
        <f t="shared" si="0"/>
        <v>0</v>
      </c>
      <c r="J53" s="62">
        <f>SUMIF('3-Basis ruimtestaat'!J:J,A53,'3-Basis ruimtestaat'!I:I)</f>
        <v>0</v>
      </c>
      <c r="K53" s="85" t="str">
        <f t="shared" si="1"/>
        <v/>
      </c>
      <c r="L53" s="88"/>
      <c r="M53" s="65" t="s">
        <v>93</v>
      </c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</row>
    <row r="54" spans="1:24" ht="17.100000000000001" hidden="1" customHeight="1" x14ac:dyDescent="0.2">
      <c r="A54" s="76">
        <v>3052</v>
      </c>
      <c r="B54" s="90">
        <v>52</v>
      </c>
      <c r="C54" s="143" t="s">
        <v>92</v>
      </c>
      <c r="D54" s="79" t="s">
        <v>54</v>
      </c>
      <c r="E54" s="449"/>
      <c r="F54" s="82"/>
      <c r="G54" s="82"/>
      <c r="H54" s="82"/>
      <c r="I54" s="62">
        <f t="shared" si="0"/>
        <v>0</v>
      </c>
      <c r="J54" s="62">
        <f>SUMIF('3-Basis ruimtestaat'!J:J,A54,'3-Basis ruimtestaat'!I:I)</f>
        <v>0</v>
      </c>
      <c r="K54" s="85" t="str">
        <f t="shared" si="1"/>
        <v/>
      </c>
      <c r="L54" s="88"/>
      <c r="M54" s="65" t="s">
        <v>93</v>
      </c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</row>
    <row r="55" spans="1:24" ht="17.100000000000001" hidden="1" customHeight="1" x14ac:dyDescent="0.2">
      <c r="A55" s="76">
        <v>3080</v>
      </c>
      <c r="B55" s="90">
        <v>80</v>
      </c>
      <c r="C55" s="143" t="s">
        <v>92</v>
      </c>
      <c r="D55" s="79" t="s">
        <v>57</v>
      </c>
      <c r="E55" s="449"/>
      <c r="F55" s="82"/>
      <c r="G55" s="82"/>
      <c r="H55" s="82"/>
      <c r="I55" s="62">
        <f t="shared" si="0"/>
        <v>0</v>
      </c>
      <c r="J55" s="62">
        <f>SUMIF('3-Basis ruimtestaat'!J:J,A55,'3-Basis ruimtestaat'!I:I)</f>
        <v>0</v>
      </c>
      <c r="K55" s="85" t="str">
        <f t="shared" si="1"/>
        <v/>
      </c>
      <c r="L55" s="88"/>
      <c r="M55" s="65" t="s">
        <v>93</v>
      </c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</row>
    <row r="56" spans="1:24" ht="17.100000000000001" hidden="1" customHeight="1" x14ac:dyDescent="0.2">
      <c r="A56" s="76">
        <v>3104</v>
      </c>
      <c r="B56" s="90">
        <v>104</v>
      </c>
      <c r="C56" s="143" t="s">
        <v>92</v>
      </c>
      <c r="D56" s="79" t="s">
        <v>58</v>
      </c>
      <c r="E56" s="449"/>
      <c r="F56" s="82"/>
      <c r="G56" s="82"/>
      <c r="H56" s="82"/>
      <c r="I56" s="62">
        <f t="shared" si="0"/>
        <v>0</v>
      </c>
      <c r="J56" s="62">
        <f>SUMIF('3-Basis ruimtestaat'!J:J,A56,'3-Basis ruimtestaat'!I:I)</f>
        <v>0</v>
      </c>
      <c r="K56" s="85" t="str">
        <f t="shared" si="1"/>
        <v/>
      </c>
      <c r="L56" s="88"/>
      <c r="M56" s="65" t="s">
        <v>93</v>
      </c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</row>
    <row r="57" spans="1:24" ht="17.100000000000001" hidden="1" customHeight="1" x14ac:dyDescent="0.2">
      <c r="A57" s="76">
        <v>3120</v>
      </c>
      <c r="B57" s="90">
        <v>120</v>
      </c>
      <c r="C57" s="143" t="s">
        <v>92</v>
      </c>
      <c r="D57" s="79" t="s">
        <v>62</v>
      </c>
      <c r="E57" s="449"/>
      <c r="F57" s="82"/>
      <c r="G57" s="82"/>
      <c r="H57" s="82"/>
      <c r="I57" s="62">
        <f t="shared" si="0"/>
        <v>0</v>
      </c>
      <c r="J57" s="62">
        <f>SUMIF('3-Basis ruimtestaat'!J:J,A57,'3-Basis ruimtestaat'!I:I)</f>
        <v>0</v>
      </c>
      <c r="K57" s="85" t="str">
        <f t="shared" si="1"/>
        <v/>
      </c>
      <c r="L57" s="88"/>
      <c r="M57" s="65" t="s">
        <v>93</v>
      </c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</row>
    <row r="58" spans="1:24" ht="17.100000000000001" hidden="1" customHeight="1" x14ac:dyDescent="0.2">
      <c r="A58" s="76">
        <v>3130</v>
      </c>
      <c r="B58" s="90">
        <v>130</v>
      </c>
      <c r="C58" s="143" t="s">
        <v>92</v>
      </c>
      <c r="D58" s="79" t="s">
        <v>63</v>
      </c>
      <c r="E58" s="449"/>
      <c r="F58" s="82"/>
      <c r="G58" s="82"/>
      <c r="H58" s="82"/>
      <c r="I58" s="62">
        <f t="shared" si="0"/>
        <v>0</v>
      </c>
      <c r="J58" s="62">
        <f>SUMIF('3-Basis ruimtestaat'!J:J,A58,'3-Basis ruimtestaat'!I:I)</f>
        <v>0</v>
      </c>
      <c r="K58" s="85" t="str">
        <f t="shared" si="1"/>
        <v/>
      </c>
      <c r="L58" s="88"/>
      <c r="M58" s="65" t="s">
        <v>93</v>
      </c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</row>
    <row r="59" spans="1:24" ht="17.100000000000001" customHeight="1" x14ac:dyDescent="0.2">
      <c r="A59" s="76">
        <v>3156</v>
      </c>
      <c r="B59" s="90">
        <v>156</v>
      </c>
      <c r="C59" s="143" t="s">
        <v>92</v>
      </c>
      <c r="D59" s="79" t="s">
        <v>65</v>
      </c>
      <c r="E59" s="449"/>
      <c r="F59" s="82"/>
      <c r="G59" s="82"/>
      <c r="H59" s="82"/>
      <c r="I59" s="62">
        <f t="shared" si="0"/>
        <v>0</v>
      </c>
      <c r="J59" s="62">
        <f>SUMIF('3-Basis ruimtestaat'!J:J,A59,'3-Basis ruimtestaat'!I:I)</f>
        <v>156.85999999999999</v>
      </c>
      <c r="K59" s="85">
        <f t="shared" si="1"/>
        <v>1.4402228553432674E-2</v>
      </c>
      <c r="L59" s="88"/>
      <c r="M59" s="65" t="s">
        <v>93</v>
      </c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</row>
    <row r="60" spans="1:24" ht="17.100000000000001" hidden="1" customHeight="1" x14ac:dyDescent="0.2">
      <c r="A60" s="76">
        <v>3160</v>
      </c>
      <c r="B60" s="90">
        <v>160</v>
      </c>
      <c r="C60" s="143" t="s">
        <v>92</v>
      </c>
      <c r="D60" s="79" t="s">
        <v>66</v>
      </c>
      <c r="E60" s="449"/>
      <c r="F60" s="82"/>
      <c r="G60" s="82"/>
      <c r="H60" s="82"/>
      <c r="I60" s="62">
        <f t="shared" si="0"/>
        <v>0</v>
      </c>
      <c r="J60" s="62">
        <f>SUMIF('3-Basis ruimtestaat'!J:J,A60,'3-Basis ruimtestaat'!I:I)</f>
        <v>0</v>
      </c>
      <c r="K60" s="85" t="str">
        <f t="shared" si="1"/>
        <v/>
      </c>
      <c r="L60" s="88"/>
      <c r="M60" s="65" t="s">
        <v>93</v>
      </c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</row>
    <row r="61" spans="1:24" ht="17.100000000000001" hidden="1" customHeight="1" x14ac:dyDescent="0.2">
      <c r="A61" s="76">
        <v>3200</v>
      </c>
      <c r="B61" s="90">
        <v>200</v>
      </c>
      <c r="C61" s="143" t="s">
        <v>92</v>
      </c>
      <c r="D61" s="79" t="s">
        <v>67</v>
      </c>
      <c r="E61" s="449"/>
      <c r="F61" s="82"/>
      <c r="G61" s="82"/>
      <c r="H61" s="82"/>
      <c r="I61" s="62">
        <f t="shared" si="0"/>
        <v>0</v>
      </c>
      <c r="J61" s="62">
        <f>SUMIF('3-Basis ruimtestaat'!J:J,A61,'3-Basis ruimtestaat'!I:I)</f>
        <v>0</v>
      </c>
      <c r="K61" s="85" t="str">
        <f t="shared" si="1"/>
        <v/>
      </c>
      <c r="L61" s="88"/>
      <c r="M61" s="65" t="s">
        <v>93</v>
      </c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</row>
    <row r="62" spans="1:24" ht="17.100000000000001" hidden="1" customHeight="1" x14ac:dyDescent="0.2">
      <c r="A62" s="76">
        <v>3208</v>
      </c>
      <c r="B62" s="90">
        <v>208</v>
      </c>
      <c r="C62" s="143" t="s">
        <v>92</v>
      </c>
      <c r="D62" s="79" t="s">
        <v>68</v>
      </c>
      <c r="E62" s="449"/>
      <c r="F62" s="82"/>
      <c r="G62" s="82"/>
      <c r="H62" s="82"/>
      <c r="I62" s="62">
        <f t="shared" si="0"/>
        <v>0</v>
      </c>
      <c r="J62" s="62">
        <f>SUMIF('3-Basis ruimtestaat'!J:J,A62,'3-Basis ruimtestaat'!I:I)</f>
        <v>0</v>
      </c>
      <c r="K62" s="85" t="str">
        <f t="shared" si="1"/>
        <v/>
      </c>
      <c r="L62" s="88"/>
      <c r="M62" s="65" t="s">
        <v>93</v>
      </c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</row>
    <row r="63" spans="1:24" ht="17.100000000000001" hidden="1" customHeight="1" x14ac:dyDescent="0.2">
      <c r="A63" s="76">
        <v>3210</v>
      </c>
      <c r="B63" s="90">
        <v>210</v>
      </c>
      <c r="C63" s="143" t="s">
        <v>92</v>
      </c>
      <c r="D63" s="408" t="s">
        <v>300</v>
      </c>
      <c r="E63" s="449"/>
      <c r="F63" s="82"/>
      <c r="G63" s="82"/>
      <c r="H63" s="82"/>
      <c r="I63" s="62">
        <f t="shared" si="0"/>
        <v>0</v>
      </c>
      <c r="J63" s="62">
        <f>SUMIF('3-Basis ruimtestaat'!J:J,A63,'3-Basis ruimtestaat'!I:I)</f>
        <v>0</v>
      </c>
      <c r="K63" s="85" t="str">
        <f t="shared" si="1"/>
        <v/>
      </c>
      <c r="L63" s="88"/>
      <c r="M63" s="65" t="s">
        <v>93</v>
      </c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</row>
    <row r="64" spans="1:24" ht="17.100000000000001" customHeight="1" x14ac:dyDescent="0.2">
      <c r="A64" s="76">
        <v>3230</v>
      </c>
      <c r="B64" s="90">
        <v>230</v>
      </c>
      <c r="C64" s="143" t="s">
        <v>92</v>
      </c>
      <c r="D64" s="79" t="s">
        <v>661</v>
      </c>
      <c r="E64" s="449"/>
      <c r="F64" s="82"/>
      <c r="G64" s="82"/>
      <c r="H64" s="82"/>
      <c r="I64" s="62">
        <f t="shared" ref="I64:I65" si="6">IF(E64=0,0,B64/(E64+F64+G64+H64))</f>
        <v>0</v>
      </c>
      <c r="J64" s="62">
        <f>SUMIF('3-Basis ruimtestaat'!J:J,A64,'3-Basis ruimtestaat'!I:I)</f>
        <v>53.86</v>
      </c>
      <c r="K64" s="85">
        <f t="shared" si="1"/>
        <v>4.9451997315305618E-3</v>
      </c>
      <c r="L64" s="88"/>
      <c r="M64" s="65" t="s">
        <v>93</v>
      </c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</row>
    <row r="65" spans="1:24" ht="17.100000000000001" hidden="1" customHeight="1" x14ac:dyDescent="0.2">
      <c r="A65" s="76">
        <v>3245</v>
      </c>
      <c r="B65" s="90">
        <v>245</v>
      </c>
      <c r="C65" s="143" t="s">
        <v>92</v>
      </c>
      <c r="D65" s="79" t="s">
        <v>326</v>
      </c>
      <c r="E65" s="449"/>
      <c r="F65" s="82"/>
      <c r="G65" s="82"/>
      <c r="H65" s="82"/>
      <c r="I65" s="62">
        <f t="shared" si="6"/>
        <v>0</v>
      </c>
      <c r="J65" s="62">
        <f>SUMIF('3-Basis ruimtestaat'!J:J,A65,'3-Basis ruimtestaat'!I:I)</f>
        <v>0</v>
      </c>
      <c r="K65" s="85" t="str">
        <f t="shared" si="1"/>
        <v/>
      </c>
      <c r="L65" s="88"/>
      <c r="M65" s="65" t="s">
        <v>93</v>
      </c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</row>
    <row r="66" spans="1:24" ht="17.100000000000001" customHeight="1" x14ac:dyDescent="0.2">
      <c r="A66" s="76">
        <v>3255</v>
      </c>
      <c r="B66" s="90">
        <v>255</v>
      </c>
      <c r="C66" s="143" t="s">
        <v>92</v>
      </c>
      <c r="D66" s="79" t="s">
        <v>69</v>
      </c>
      <c r="E66" s="449"/>
      <c r="F66" s="82"/>
      <c r="G66" s="82"/>
      <c r="H66" s="82"/>
      <c r="I66" s="62">
        <f t="shared" si="0"/>
        <v>0</v>
      </c>
      <c r="J66" s="62">
        <f>SUMIF('3-Basis ruimtestaat'!J:J,A66,'3-Basis ruimtestaat'!I:I)</f>
        <v>2459.9300000000003</v>
      </c>
      <c r="K66" s="85">
        <f t="shared" si="1"/>
        <v>0.22586047485302593</v>
      </c>
      <c r="L66" s="88"/>
      <c r="M66" s="65" t="s">
        <v>93</v>
      </c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</row>
    <row r="67" spans="1:24" ht="17.100000000000001" hidden="1" customHeight="1" thickBot="1" x14ac:dyDescent="0.25">
      <c r="A67" s="76">
        <v>3365</v>
      </c>
      <c r="B67" s="141">
        <v>365</v>
      </c>
      <c r="C67" s="143" t="s">
        <v>92</v>
      </c>
      <c r="D67" s="79" t="s">
        <v>70</v>
      </c>
      <c r="E67" s="449"/>
      <c r="F67" s="82"/>
      <c r="G67" s="449"/>
      <c r="H67" s="82"/>
      <c r="I67" s="62">
        <f t="shared" si="0"/>
        <v>0</v>
      </c>
      <c r="J67" s="62">
        <f>SUMIF('3-Basis ruimtestaat'!J:J,A67,'3-Basis ruimtestaat'!I:I)</f>
        <v>0</v>
      </c>
      <c r="K67" s="85" t="str">
        <f t="shared" si="1"/>
        <v/>
      </c>
      <c r="L67" s="88"/>
      <c r="M67" s="65" t="s">
        <v>93</v>
      </c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</row>
    <row r="68" spans="1:24" ht="17.100000000000001" hidden="1" customHeight="1" x14ac:dyDescent="0.2">
      <c r="A68" s="76">
        <v>4010</v>
      </c>
      <c r="B68" s="77">
        <v>10</v>
      </c>
      <c r="C68" s="145" t="s">
        <v>94</v>
      </c>
      <c r="D68" s="79" t="s">
        <v>46</v>
      </c>
      <c r="E68" s="449"/>
      <c r="F68" s="82"/>
      <c r="G68" s="82"/>
      <c r="H68" s="82"/>
      <c r="I68" s="62">
        <f t="shared" si="0"/>
        <v>0</v>
      </c>
      <c r="J68" s="62">
        <f>SUMIF('3-Basis ruimtestaat'!J:J,A68,'3-Basis ruimtestaat'!I:I)</f>
        <v>0</v>
      </c>
      <c r="K68" s="85" t="str">
        <f t="shared" si="1"/>
        <v/>
      </c>
      <c r="L68" s="88"/>
      <c r="M68" s="65" t="s">
        <v>93</v>
      </c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 spans="1:24" ht="17.100000000000001" hidden="1" customHeight="1" x14ac:dyDescent="0.2">
      <c r="A69" s="76">
        <v>4012</v>
      </c>
      <c r="B69" s="90">
        <v>12</v>
      </c>
      <c r="C69" s="145" t="s">
        <v>94</v>
      </c>
      <c r="D69" s="79" t="s">
        <v>51</v>
      </c>
      <c r="E69" s="449"/>
      <c r="F69" s="82"/>
      <c r="G69" s="82"/>
      <c r="H69" s="82"/>
      <c r="I69" s="62">
        <f t="shared" si="0"/>
        <v>0</v>
      </c>
      <c r="J69" s="62">
        <f>SUMIF('3-Basis ruimtestaat'!J:J,A69,'3-Basis ruimtestaat'!I:I)</f>
        <v>0</v>
      </c>
      <c r="K69" s="85" t="str">
        <f t="shared" si="1"/>
        <v/>
      </c>
      <c r="L69" s="88"/>
      <c r="M69" s="65" t="s">
        <v>93</v>
      </c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</row>
    <row r="70" spans="1:24" ht="17.100000000000001" hidden="1" customHeight="1" x14ac:dyDescent="0.2">
      <c r="A70" s="76">
        <v>4040</v>
      </c>
      <c r="B70" s="90">
        <v>40</v>
      </c>
      <c r="C70" s="145" t="s">
        <v>94</v>
      </c>
      <c r="D70" s="79" t="s">
        <v>53</v>
      </c>
      <c r="E70" s="449"/>
      <c r="F70" s="82"/>
      <c r="G70" s="82"/>
      <c r="H70" s="82"/>
      <c r="I70" s="62">
        <f t="shared" si="0"/>
        <v>0</v>
      </c>
      <c r="J70" s="62">
        <f>SUMIF('3-Basis ruimtestaat'!J:J,A70,'3-Basis ruimtestaat'!I:I)</f>
        <v>0</v>
      </c>
      <c r="K70" s="85" t="str">
        <f t="shared" si="1"/>
        <v/>
      </c>
      <c r="L70" s="88"/>
      <c r="M70" s="65" t="s">
        <v>93</v>
      </c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</row>
    <row r="71" spans="1:24" ht="17.100000000000001" hidden="1" customHeight="1" x14ac:dyDescent="0.2">
      <c r="A71" s="76">
        <v>4052</v>
      </c>
      <c r="B71" s="90">
        <v>52</v>
      </c>
      <c r="C71" s="145" t="s">
        <v>94</v>
      </c>
      <c r="D71" s="79" t="s">
        <v>54</v>
      </c>
      <c r="E71" s="449"/>
      <c r="F71" s="82"/>
      <c r="G71" s="82"/>
      <c r="H71" s="82"/>
      <c r="I71" s="62">
        <f t="shared" si="0"/>
        <v>0</v>
      </c>
      <c r="J71" s="62">
        <f>SUMIF('3-Basis ruimtestaat'!J:J,A71,'3-Basis ruimtestaat'!I:I)</f>
        <v>0</v>
      </c>
      <c r="K71" s="85" t="str">
        <f t="shared" si="1"/>
        <v/>
      </c>
      <c r="L71" s="88"/>
      <c r="M71" s="65" t="s">
        <v>93</v>
      </c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</row>
    <row r="72" spans="1:24" ht="17.100000000000001" hidden="1" customHeight="1" x14ac:dyDescent="0.2">
      <c r="A72" s="76">
        <v>4080</v>
      </c>
      <c r="B72" s="90">
        <v>80</v>
      </c>
      <c r="C72" s="145" t="s">
        <v>94</v>
      </c>
      <c r="D72" s="79" t="s">
        <v>57</v>
      </c>
      <c r="E72" s="449"/>
      <c r="F72" s="82"/>
      <c r="G72" s="82"/>
      <c r="H72" s="82"/>
      <c r="I72" s="62">
        <f t="shared" si="0"/>
        <v>0</v>
      </c>
      <c r="J72" s="62">
        <f>SUMIF('3-Basis ruimtestaat'!J:J,A72,'3-Basis ruimtestaat'!I:I)</f>
        <v>0</v>
      </c>
      <c r="K72" s="85" t="str">
        <f t="shared" si="1"/>
        <v/>
      </c>
      <c r="L72" s="88"/>
      <c r="M72" s="65" t="s">
        <v>93</v>
      </c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</row>
    <row r="73" spans="1:24" ht="17.100000000000001" hidden="1" customHeight="1" x14ac:dyDescent="0.2">
      <c r="A73" s="76">
        <v>4104</v>
      </c>
      <c r="B73" s="90">
        <v>104</v>
      </c>
      <c r="C73" s="145" t="s">
        <v>94</v>
      </c>
      <c r="D73" s="79" t="s">
        <v>58</v>
      </c>
      <c r="E73" s="449"/>
      <c r="F73" s="146"/>
      <c r="G73" s="146"/>
      <c r="H73" s="82"/>
      <c r="I73" s="62">
        <f t="shared" si="0"/>
        <v>0</v>
      </c>
      <c r="J73" s="62">
        <f>SUMIF('3-Basis ruimtestaat'!J:J,A73,'3-Basis ruimtestaat'!I:I)</f>
        <v>0</v>
      </c>
      <c r="K73" s="85" t="str">
        <f t="shared" si="1"/>
        <v/>
      </c>
      <c r="L73" s="88"/>
      <c r="M73" s="65" t="s">
        <v>93</v>
      </c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</row>
    <row r="74" spans="1:24" ht="17.100000000000001" hidden="1" customHeight="1" x14ac:dyDescent="0.2">
      <c r="A74" s="76">
        <v>4120</v>
      </c>
      <c r="B74" s="90">
        <v>120</v>
      </c>
      <c r="C74" s="145" t="s">
        <v>94</v>
      </c>
      <c r="D74" s="79" t="s">
        <v>62</v>
      </c>
      <c r="E74" s="449"/>
      <c r="F74" s="146"/>
      <c r="G74" s="146"/>
      <c r="H74" s="82"/>
      <c r="I74" s="62">
        <f t="shared" si="0"/>
        <v>0</v>
      </c>
      <c r="J74" s="62">
        <f>SUMIF('3-Basis ruimtestaat'!J:J,A74,'3-Basis ruimtestaat'!I:I)</f>
        <v>0</v>
      </c>
      <c r="K74" s="85" t="str">
        <f t="shared" ref="K74:K137" si="7">IF(J74=0,"",J74/$J$482)</f>
        <v/>
      </c>
      <c r="L74" s="88"/>
      <c r="M74" s="65" t="s">
        <v>93</v>
      </c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</row>
    <row r="75" spans="1:24" ht="17.100000000000001" hidden="1" customHeight="1" x14ac:dyDescent="0.2">
      <c r="A75" s="76">
        <v>4130</v>
      </c>
      <c r="B75" s="90">
        <v>130</v>
      </c>
      <c r="C75" s="145" t="s">
        <v>94</v>
      </c>
      <c r="D75" s="79" t="s">
        <v>63</v>
      </c>
      <c r="E75" s="449"/>
      <c r="F75" s="82"/>
      <c r="G75" s="82"/>
      <c r="H75" s="82"/>
      <c r="I75" s="62">
        <f t="shared" si="0"/>
        <v>0</v>
      </c>
      <c r="J75" s="62">
        <f>SUMIF('3-Basis ruimtestaat'!J:J,A75,'3-Basis ruimtestaat'!I:I)</f>
        <v>0</v>
      </c>
      <c r="K75" s="85" t="str">
        <f t="shared" si="7"/>
        <v/>
      </c>
      <c r="L75" s="88"/>
      <c r="M75" s="65" t="s">
        <v>93</v>
      </c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</row>
    <row r="76" spans="1:24" ht="17.100000000000001" hidden="1" customHeight="1" x14ac:dyDescent="0.2">
      <c r="A76" s="76">
        <v>4156</v>
      </c>
      <c r="B76" s="90">
        <v>156</v>
      </c>
      <c r="C76" s="145" t="s">
        <v>94</v>
      </c>
      <c r="D76" s="79" t="s">
        <v>65</v>
      </c>
      <c r="E76" s="449"/>
      <c r="F76" s="82"/>
      <c r="G76" s="82"/>
      <c r="H76" s="82"/>
      <c r="I76" s="62">
        <f t="shared" si="0"/>
        <v>0</v>
      </c>
      <c r="J76" s="62">
        <f>SUMIF('3-Basis ruimtestaat'!J:J,A76,'3-Basis ruimtestaat'!I:I)</f>
        <v>0</v>
      </c>
      <c r="K76" s="85" t="str">
        <f t="shared" si="7"/>
        <v/>
      </c>
      <c r="L76" s="88"/>
      <c r="M76" s="65" t="s">
        <v>93</v>
      </c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</row>
    <row r="77" spans="1:24" ht="17.100000000000001" hidden="1" customHeight="1" x14ac:dyDescent="0.2">
      <c r="A77" s="76">
        <v>4160</v>
      </c>
      <c r="B77" s="90">
        <v>160</v>
      </c>
      <c r="C77" s="145" t="s">
        <v>94</v>
      </c>
      <c r="D77" s="79" t="s">
        <v>66</v>
      </c>
      <c r="E77" s="449"/>
      <c r="F77" s="82"/>
      <c r="G77" s="82"/>
      <c r="H77" s="82"/>
      <c r="I77" s="62">
        <f t="shared" si="0"/>
        <v>0</v>
      </c>
      <c r="J77" s="62">
        <f>SUMIF('3-Basis ruimtestaat'!J:J,A77,'3-Basis ruimtestaat'!I:I)</f>
        <v>0</v>
      </c>
      <c r="K77" s="85" t="str">
        <f t="shared" si="7"/>
        <v/>
      </c>
      <c r="L77" s="88"/>
      <c r="M77" s="65" t="s">
        <v>93</v>
      </c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</row>
    <row r="78" spans="1:24" ht="17.100000000000001" hidden="1" customHeight="1" x14ac:dyDescent="0.2">
      <c r="A78" s="76">
        <v>4200</v>
      </c>
      <c r="B78" s="90">
        <v>200</v>
      </c>
      <c r="C78" s="145" t="s">
        <v>94</v>
      </c>
      <c r="D78" s="79" t="s">
        <v>67</v>
      </c>
      <c r="E78" s="449"/>
      <c r="F78" s="82"/>
      <c r="G78" s="82"/>
      <c r="H78" s="82"/>
      <c r="I78" s="62">
        <f t="shared" si="0"/>
        <v>0</v>
      </c>
      <c r="J78" s="62">
        <f>SUMIF('3-Basis ruimtestaat'!J:J,A78,'3-Basis ruimtestaat'!I:I)</f>
        <v>0</v>
      </c>
      <c r="K78" s="85" t="str">
        <f t="shared" si="7"/>
        <v/>
      </c>
      <c r="L78" s="88"/>
      <c r="M78" s="65" t="s">
        <v>93</v>
      </c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</row>
    <row r="79" spans="1:24" ht="17.100000000000001" hidden="1" customHeight="1" x14ac:dyDescent="0.2">
      <c r="A79" s="76">
        <v>4208</v>
      </c>
      <c r="B79" s="90">
        <v>208</v>
      </c>
      <c r="C79" s="145" t="s">
        <v>94</v>
      </c>
      <c r="D79" s="79" t="s">
        <v>68</v>
      </c>
      <c r="E79" s="449"/>
      <c r="F79" s="82"/>
      <c r="G79" s="82"/>
      <c r="H79" s="82"/>
      <c r="I79" s="62">
        <f t="shared" si="0"/>
        <v>0</v>
      </c>
      <c r="J79" s="62">
        <f>SUMIF('3-Basis ruimtestaat'!J:J,A79,'3-Basis ruimtestaat'!I:I)</f>
        <v>0</v>
      </c>
      <c r="K79" s="85" t="str">
        <f t="shared" si="7"/>
        <v/>
      </c>
      <c r="L79" s="88"/>
      <c r="M79" s="65" t="s">
        <v>93</v>
      </c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</row>
    <row r="80" spans="1:24" ht="17.100000000000001" hidden="1" customHeight="1" x14ac:dyDescent="0.2">
      <c r="A80" s="76">
        <v>4210</v>
      </c>
      <c r="B80" s="90">
        <v>210</v>
      </c>
      <c r="C80" s="145" t="s">
        <v>94</v>
      </c>
      <c r="D80" s="408" t="s">
        <v>300</v>
      </c>
      <c r="E80" s="449"/>
      <c r="F80" s="82"/>
      <c r="G80" s="82"/>
      <c r="H80" s="82"/>
      <c r="I80" s="62">
        <f t="shared" si="0"/>
        <v>0</v>
      </c>
      <c r="J80" s="62">
        <f>SUMIF('3-Basis ruimtestaat'!J:J,A80,'3-Basis ruimtestaat'!I:I)</f>
        <v>0</v>
      </c>
      <c r="K80" s="85" t="str">
        <f t="shared" si="7"/>
        <v/>
      </c>
      <c r="L80" s="88"/>
      <c r="M80" s="65" t="s">
        <v>93</v>
      </c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</row>
    <row r="81" spans="1:24" ht="17.100000000000001" hidden="1" customHeight="1" x14ac:dyDescent="0.2">
      <c r="A81" s="76">
        <v>4225</v>
      </c>
      <c r="B81" s="90">
        <v>225</v>
      </c>
      <c r="C81" s="145" t="s">
        <v>94</v>
      </c>
      <c r="D81" s="79" t="s">
        <v>325</v>
      </c>
      <c r="E81" s="449"/>
      <c r="F81" s="82"/>
      <c r="G81" s="82"/>
      <c r="H81" s="82"/>
      <c r="I81" s="62">
        <f t="shared" ref="I81:I82" si="8">IF(E81=0,0,B81/(E81+F81+G81+H81))</f>
        <v>0</v>
      </c>
      <c r="J81" s="62">
        <f>SUMIF('3-Basis ruimtestaat'!J:J,A81,'3-Basis ruimtestaat'!I:I)</f>
        <v>0</v>
      </c>
      <c r="K81" s="85" t="str">
        <f t="shared" si="7"/>
        <v/>
      </c>
      <c r="L81" s="88"/>
      <c r="M81" s="65" t="s">
        <v>93</v>
      </c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 spans="1:24" ht="17.100000000000001" hidden="1" customHeight="1" x14ac:dyDescent="0.2">
      <c r="A82" s="76">
        <v>4245</v>
      </c>
      <c r="B82" s="90">
        <v>245</v>
      </c>
      <c r="C82" s="145" t="s">
        <v>94</v>
      </c>
      <c r="D82" s="79" t="s">
        <v>326</v>
      </c>
      <c r="E82" s="449"/>
      <c r="F82" s="82"/>
      <c r="G82" s="82"/>
      <c r="H82" s="82"/>
      <c r="I82" s="62">
        <f t="shared" si="8"/>
        <v>0</v>
      </c>
      <c r="J82" s="62">
        <f>SUMIF('3-Basis ruimtestaat'!J:J,A82,'3-Basis ruimtestaat'!I:I)</f>
        <v>0</v>
      </c>
      <c r="K82" s="85" t="str">
        <f t="shared" si="7"/>
        <v/>
      </c>
      <c r="L82" s="88"/>
      <c r="M82" s="65" t="s">
        <v>93</v>
      </c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</row>
    <row r="83" spans="1:24" ht="17.100000000000001" customHeight="1" x14ac:dyDescent="0.2">
      <c r="A83" s="76">
        <v>4255</v>
      </c>
      <c r="B83" s="90">
        <v>255</v>
      </c>
      <c r="C83" s="145" t="s">
        <v>94</v>
      </c>
      <c r="D83" s="79" t="s">
        <v>69</v>
      </c>
      <c r="E83" s="449"/>
      <c r="F83" s="82"/>
      <c r="G83" s="82"/>
      <c r="H83" s="82"/>
      <c r="I83" s="62">
        <f t="shared" si="0"/>
        <v>0</v>
      </c>
      <c r="J83" s="62">
        <f>SUMIF('3-Basis ruimtestaat'!J:J,A83,'3-Basis ruimtestaat'!I:I)</f>
        <v>5.8</v>
      </c>
      <c r="K83" s="85">
        <f t="shared" si="7"/>
        <v>5.3253172006827436E-4</v>
      </c>
      <c r="L83" s="88"/>
      <c r="M83" s="65" t="s">
        <v>93</v>
      </c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</row>
    <row r="84" spans="1:24" ht="17.100000000000001" hidden="1" customHeight="1" thickBot="1" x14ac:dyDescent="0.25">
      <c r="A84" s="76">
        <v>4365</v>
      </c>
      <c r="B84" s="141">
        <v>365</v>
      </c>
      <c r="C84" s="145" t="s">
        <v>94</v>
      </c>
      <c r="D84" s="79" t="s">
        <v>70</v>
      </c>
      <c r="E84" s="449"/>
      <c r="F84" s="82"/>
      <c r="G84" s="449"/>
      <c r="H84" s="82"/>
      <c r="I84" s="62">
        <f t="shared" si="0"/>
        <v>0</v>
      </c>
      <c r="J84" s="62">
        <f>SUMIF('3-Basis ruimtestaat'!J:J,A84,'3-Basis ruimtestaat'!I:I)</f>
        <v>0</v>
      </c>
      <c r="K84" s="85" t="str">
        <f t="shared" si="7"/>
        <v/>
      </c>
      <c r="L84" s="88"/>
      <c r="M84" s="65" t="s">
        <v>93</v>
      </c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</row>
    <row r="85" spans="1:24" ht="17.100000000000001" hidden="1" customHeight="1" x14ac:dyDescent="0.2">
      <c r="A85" s="76">
        <v>5010</v>
      </c>
      <c r="B85" s="77">
        <v>10</v>
      </c>
      <c r="C85" s="143" t="s">
        <v>95</v>
      </c>
      <c r="D85" s="79" t="s">
        <v>46</v>
      </c>
      <c r="E85" s="449"/>
      <c r="F85" s="82"/>
      <c r="G85" s="82"/>
      <c r="H85" s="82"/>
      <c r="I85" s="62">
        <f t="shared" si="0"/>
        <v>0</v>
      </c>
      <c r="J85" s="62">
        <f>SUMIF('3-Basis ruimtestaat'!J:J,A85,'3-Basis ruimtestaat'!I:I)</f>
        <v>0</v>
      </c>
      <c r="K85" s="85" t="str">
        <f t="shared" si="7"/>
        <v/>
      </c>
      <c r="L85" s="88"/>
      <c r="M85" s="65" t="s">
        <v>93</v>
      </c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</row>
    <row r="86" spans="1:24" ht="17.100000000000001" hidden="1" customHeight="1" x14ac:dyDescent="0.2">
      <c r="A86" s="76">
        <v>5012</v>
      </c>
      <c r="B86" s="90">
        <v>12</v>
      </c>
      <c r="C86" s="143" t="s">
        <v>95</v>
      </c>
      <c r="D86" s="79" t="s">
        <v>51</v>
      </c>
      <c r="E86" s="449"/>
      <c r="F86" s="82"/>
      <c r="G86" s="82"/>
      <c r="H86" s="82"/>
      <c r="I86" s="62">
        <f t="shared" si="0"/>
        <v>0</v>
      </c>
      <c r="J86" s="62">
        <f>SUMIF('3-Basis ruimtestaat'!J:J,A86,'3-Basis ruimtestaat'!I:I)</f>
        <v>0</v>
      </c>
      <c r="K86" s="85" t="str">
        <f t="shared" si="7"/>
        <v/>
      </c>
      <c r="L86" s="88"/>
      <c r="M86" s="65" t="s">
        <v>93</v>
      </c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</row>
    <row r="87" spans="1:24" ht="17.100000000000001" hidden="1" customHeight="1" x14ac:dyDescent="0.2">
      <c r="A87" s="76">
        <v>5040</v>
      </c>
      <c r="B87" s="90">
        <v>40</v>
      </c>
      <c r="C87" s="143" t="s">
        <v>95</v>
      </c>
      <c r="D87" s="79" t="s">
        <v>53</v>
      </c>
      <c r="E87" s="449"/>
      <c r="F87" s="82"/>
      <c r="G87" s="82"/>
      <c r="H87" s="82"/>
      <c r="I87" s="62">
        <f t="shared" si="0"/>
        <v>0</v>
      </c>
      <c r="J87" s="62">
        <f>SUMIF('3-Basis ruimtestaat'!J:J,A87,'3-Basis ruimtestaat'!I:I)</f>
        <v>0</v>
      </c>
      <c r="K87" s="85" t="str">
        <f t="shared" si="7"/>
        <v/>
      </c>
      <c r="L87" s="88"/>
      <c r="M87" s="65" t="s">
        <v>93</v>
      </c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</row>
    <row r="88" spans="1:24" ht="17.100000000000001" customHeight="1" x14ac:dyDescent="0.2">
      <c r="A88" s="76">
        <v>5052</v>
      </c>
      <c r="B88" s="90">
        <v>52</v>
      </c>
      <c r="C88" s="143" t="s">
        <v>95</v>
      </c>
      <c r="D88" s="79" t="s">
        <v>54</v>
      </c>
      <c r="E88" s="449"/>
      <c r="F88" s="82"/>
      <c r="G88" s="82"/>
      <c r="H88" s="82"/>
      <c r="I88" s="62">
        <f t="shared" si="0"/>
        <v>0</v>
      </c>
      <c r="J88" s="62">
        <f>SUMIF('3-Basis ruimtestaat'!J:J,A88,'3-Basis ruimtestaat'!I:I)</f>
        <v>76.98</v>
      </c>
      <c r="K88" s="85">
        <f t="shared" si="7"/>
        <v>7.0679813466992692E-3</v>
      </c>
      <c r="L88" s="88"/>
      <c r="M88" s="65" t="s">
        <v>93</v>
      </c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</row>
    <row r="89" spans="1:24" ht="17.100000000000001" hidden="1" customHeight="1" x14ac:dyDescent="0.2">
      <c r="A89" s="76">
        <v>5080</v>
      </c>
      <c r="B89" s="90">
        <v>80</v>
      </c>
      <c r="C89" s="143" t="s">
        <v>95</v>
      </c>
      <c r="D89" s="79" t="s">
        <v>57</v>
      </c>
      <c r="E89" s="449"/>
      <c r="F89" s="82"/>
      <c r="G89" s="82"/>
      <c r="H89" s="82"/>
      <c r="I89" s="62">
        <f t="shared" si="0"/>
        <v>0</v>
      </c>
      <c r="J89" s="62">
        <f>SUMIF('3-Basis ruimtestaat'!J:J,A89,'3-Basis ruimtestaat'!I:I)</f>
        <v>0</v>
      </c>
      <c r="K89" s="85" t="str">
        <f t="shared" si="7"/>
        <v/>
      </c>
      <c r="L89" s="88"/>
      <c r="M89" s="65" t="s">
        <v>93</v>
      </c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</row>
    <row r="90" spans="1:24" ht="17.100000000000001" hidden="1" customHeight="1" x14ac:dyDescent="0.2">
      <c r="A90" s="76">
        <v>5104</v>
      </c>
      <c r="B90" s="90">
        <v>104</v>
      </c>
      <c r="C90" s="143" t="s">
        <v>95</v>
      </c>
      <c r="D90" s="79" t="s">
        <v>58</v>
      </c>
      <c r="E90" s="449"/>
      <c r="F90" s="82"/>
      <c r="G90" s="82"/>
      <c r="H90" s="82"/>
      <c r="I90" s="62">
        <f t="shared" si="0"/>
        <v>0</v>
      </c>
      <c r="J90" s="62">
        <f>SUMIF('3-Basis ruimtestaat'!J:J,A90,'3-Basis ruimtestaat'!I:I)</f>
        <v>0</v>
      </c>
      <c r="K90" s="85" t="str">
        <f t="shared" si="7"/>
        <v/>
      </c>
      <c r="L90" s="88"/>
      <c r="M90" s="65" t="s">
        <v>93</v>
      </c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</row>
    <row r="91" spans="1:24" ht="17.100000000000001" hidden="1" customHeight="1" x14ac:dyDescent="0.2">
      <c r="A91" s="76">
        <v>5120</v>
      </c>
      <c r="B91" s="90">
        <v>120</v>
      </c>
      <c r="C91" s="143" t="s">
        <v>95</v>
      </c>
      <c r="D91" s="79" t="s">
        <v>62</v>
      </c>
      <c r="E91" s="449"/>
      <c r="F91" s="82"/>
      <c r="G91" s="82"/>
      <c r="H91" s="82"/>
      <c r="I91" s="62">
        <f t="shared" si="0"/>
        <v>0</v>
      </c>
      <c r="J91" s="62">
        <f>SUMIF('3-Basis ruimtestaat'!J:J,A91,'3-Basis ruimtestaat'!I:I)</f>
        <v>0</v>
      </c>
      <c r="K91" s="85" t="str">
        <f t="shared" si="7"/>
        <v/>
      </c>
      <c r="L91" s="88"/>
      <c r="M91" s="65" t="s">
        <v>93</v>
      </c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</row>
    <row r="92" spans="1:24" ht="17.100000000000001" hidden="1" customHeight="1" x14ac:dyDescent="0.2">
      <c r="A92" s="76">
        <v>5130</v>
      </c>
      <c r="B92" s="90">
        <v>130</v>
      </c>
      <c r="C92" s="143" t="s">
        <v>95</v>
      </c>
      <c r="D92" s="79" t="s">
        <v>63</v>
      </c>
      <c r="E92" s="449"/>
      <c r="F92" s="82"/>
      <c r="G92" s="82"/>
      <c r="H92" s="82"/>
      <c r="I92" s="62">
        <f t="shared" si="0"/>
        <v>0</v>
      </c>
      <c r="J92" s="62">
        <f>SUMIF('3-Basis ruimtestaat'!J:J,A92,'3-Basis ruimtestaat'!I:I)</f>
        <v>0</v>
      </c>
      <c r="K92" s="85" t="str">
        <f t="shared" si="7"/>
        <v/>
      </c>
      <c r="L92" s="88"/>
      <c r="M92" s="65" t="s">
        <v>93</v>
      </c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</row>
    <row r="93" spans="1:24" ht="17.100000000000001" hidden="1" customHeight="1" x14ac:dyDescent="0.2">
      <c r="A93" s="76">
        <v>5156</v>
      </c>
      <c r="B93" s="90">
        <v>156</v>
      </c>
      <c r="C93" s="143" t="s">
        <v>95</v>
      </c>
      <c r="D93" s="79" t="s">
        <v>65</v>
      </c>
      <c r="E93" s="449"/>
      <c r="F93" s="82"/>
      <c r="G93" s="82"/>
      <c r="H93" s="82"/>
      <c r="I93" s="62">
        <f t="shared" si="0"/>
        <v>0</v>
      </c>
      <c r="J93" s="62">
        <f>SUMIF('3-Basis ruimtestaat'!J:J,A93,'3-Basis ruimtestaat'!I:I)</f>
        <v>0</v>
      </c>
      <c r="K93" s="85" t="str">
        <f t="shared" si="7"/>
        <v/>
      </c>
      <c r="L93" s="88"/>
      <c r="M93" s="65" t="s">
        <v>93</v>
      </c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</row>
    <row r="94" spans="1:24" ht="17.100000000000001" hidden="1" customHeight="1" x14ac:dyDescent="0.2">
      <c r="A94" s="76">
        <v>5160</v>
      </c>
      <c r="B94" s="90">
        <v>160</v>
      </c>
      <c r="C94" s="143" t="s">
        <v>95</v>
      </c>
      <c r="D94" s="79" t="s">
        <v>66</v>
      </c>
      <c r="E94" s="449"/>
      <c r="F94" s="82"/>
      <c r="G94" s="82"/>
      <c r="H94" s="82"/>
      <c r="I94" s="62">
        <f t="shared" si="0"/>
        <v>0</v>
      </c>
      <c r="J94" s="62">
        <f>SUMIF('3-Basis ruimtestaat'!J:J,A94,'3-Basis ruimtestaat'!I:I)</f>
        <v>0</v>
      </c>
      <c r="K94" s="85" t="str">
        <f t="shared" si="7"/>
        <v/>
      </c>
      <c r="L94" s="88"/>
      <c r="M94" s="65" t="s">
        <v>93</v>
      </c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1:24" ht="17.100000000000001" hidden="1" customHeight="1" x14ac:dyDescent="0.2">
      <c r="A95" s="76">
        <v>5200</v>
      </c>
      <c r="B95" s="90">
        <v>200</v>
      </c>
      <c r="C95" s="143" t="s">
        <v>95</v>
      </c>
      <c r="D95" s="79" t="s">
        <v>67</v>
      </c>
      <c r="E95" s="449"/>
      <c r="F95" s="82"/>
      <c r="G95" s="82"/>
      <c r="H95" s="82"/>
      <c r="I95" s="62">
        <f t="shared" si="0"/>
        <v>0</v>
      </c>
      <c r="J95" s="62">
        <f>SUMIF('3-Basis ruimtestaat'!J:J,A95,'3-Basis ruimtestaat'!I:I)</f>
        <v>0</v>
      </c>
      <c r="K95" s="85" t="str">
        <f t="shared" si="7"/>
        <v/>
      </c>
      <c r="L95" s="88"/>
      <c r="M95" s="65" t="s">
        <v>93</v>
      </c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</row>
    <row r="96" spans="1:24" ht="17.100000000000001" hidden="1" customHeight="1" x14ac:dyDescent="0.2">
      <c r="A96" s="76">
        <v>5208</v>
      </c>
      <c r="B96" s="90">
        <v>208</v>
      </c>
      <c r="C96" s="143" t="s">
        <v>95</v>
      </c>
      <c r="D96" s="79" t="s">
        <v>68</v>
      </c>
      <c r="E96" s="449"/>
      <c r="F96" s="82"/>
      <c r="G96" s="82"/>
      <c r="H96" s="82"/>
      <c r="I96" s="62">
        <f t="shared" si="0"/>
        <v>0</v>
      </c>
      <c r="J96" s="62">
        <f>SUMIF('3-Basis ruimtestaat'!J:J,A96,'3-Basis ruimtestaat'!I:I)</f>
        <v>0</v>
      </c>
      <c r="K96" s="85" t="str">
        <f t="shared" si="7"/>
        <v/>
      </c>
      <c r="L96" s="88"/>
      <c r="M96" s="65" t="s">
        <v>93</v>
      </c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</row>
    <row r="97" spans="1:24" ht="17.100000000000001" hidden="1" customHeight="1" x14ac:dyDescent="0.2">
      <c r="A97" s="76">
        <v>5210</v>
      </c>
      <c r="B97" s="90">
        <v>210</v>
      </c>
      <c r="C97" s="143" t="s">
        <v>95</v>
      </c>
      <c r="D97" s="408" t="s">
        <v>300</v>
      </c>
      <c r="E97" s="449"/>
      <c r="F97" s="82"/>
      <c r="G97" s="82"/>
      <c r="H97" s="82"/>
      <c r="I97" s="62">
        <f t="shared" si="0"/>
        <v>0</v>
      </c>
      <c r="J97" s="62">
        <f>SUMIF('3-Basis ruimtestaat'!J:J,A97,'3-Basis ruimtestaat'!I:I)</f>
        <v>0</v>
      </c>
      <c r="K97" s="85" t="str">
        <f t="shared" si="7"/>
        <v/>
      </c>
      <c r="L97" s="88"/>
      <c r="M97" s="65" t="s">
        <v>93</v>
      </c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</row>
    <row r="98" spans="1:24" ht="17.100000000000001" hidden="1" customHeight="1" x14ac:dyDescent="0.2">
      <c r="A98" s="76">
        <v>5230</v>
      </c>
      <c r="B98" s="90">
        <v>230</v>
      </c>
      <c r="C98" s="143" t="s">
        <v>95</v>
      </c>
      <c r="D98" s="79" t="s">
        <v>661</v>
      </c>
      <c r="E98" s="449"/>
      <c r="F98" s="82"/>
      <c r="G98" s="82"/>
      <c r="H98" s="82"/>
      <c r="I98" s="62">
        <f t="shared" ref="I98:I99" si="9">IF(E98=0,0,B98/(E98+F98+G98+H98))</f>
        <v>0</v>
      </c>
      <c r="J98" s="62">
        <f>SUMIF('3-Basis ruimtestaat'!J:J,A98,'3-Basis ruimtestaat'!I:I)</f>
        <v>0</v>
      </c>
      <c r="K98" s="85" t="str">
        <f t="shared" si="7"/>
        <v/>
      </c>
      <c r="L98" s="88"/>
      <c r="M98" s="65" t="s">
        <v>93</v>
      </c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</row>
    <row r="99" spans="1:24" ht="17.100000000000001" hidden="1" customHeight="1" x14ac:dyDescent="0.2">
      <c r="A99" s="76">
        <v>5245</v>
      </c>
      <c r="B99" s="90">
        <v>245</v>
      </c>
      <c r="C99" s="143" t="s">
        <v>95</v>
      </c>
      <c r="D99" s="79" t="s">
        <v>326</v>
      </c>
      <c r="E99" s="449"/>
      <c r="F99" s="82"/>
      <c r="G99" s="82"/>
      <c r="H99" s="82"/>
      <c r="I99" s="62">
        <f t="shared" si="9"/>
        <v>0</v>
      </c>
      <c r="J99" s="62">
        <f>SUMIF('3-Basis ruimtestaat'!J:J,A99,'3-Basis ruimtestaat'!I:I)</f>
        <v>0</v>
      </c>
      <c r="K99" s="85" t="str">
        <f t="shared" si="7"/>
        <v/>
      </c>
      <c r="L99" s="88"/>
      <c r="M99" s="65" t="s">
        <v>93</v>
      </c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</row>
    <row r="100" spans="1:24" ht="17.100000000000001" customHeight="1" x14ac:dyDescent="0.2">
      <c r="A100" s="76">
        <v>5255</v>
      </c>
      <c r="B100" s="90">
        <v>255</v>
      </c>
      <c r="C100" s="143" t="s">
        <v>95</v>
      </c>
      <c r="D100" s="79" t="s">
        <v>69</v>
      </c>
      <c r="E100" s="449"/>
      <c r="F100" s="82"/>
      <c r="G100" s="82"/>
      <c r="H100" s="82"/>
      <c r="I100" s="62">
        <f t="shared" si="0"/>
        <v>0</v>
      </c>
      <c r="J100" s="62">
        <f>SUMIF('3-Basis ruimtestaat'!J:J,A100,'3-Basis ruimtestaat'!I:I)</f>
        <v>207.08999999999997</v>
      </c>
      <c r="K100" s="85">
        <f t="shared" si="7"/>
        <v>1.9014136880851538E-2</v>
      </c>
      <c r="L100" s="88"/>
      <c r="M100" s="65" t="s">
        <v>93</v>
      </c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</row>
    <row r="101" spans="1:24" ht="17.100000000000001" hidden="1" customHeight="1" thickBot="1" x14ac:dyDescent="0.25">
      <c r="A101" s="76">
        <v>5365</v>
      </c>
      <c r="B101" s="141">
        <v>365</v>
      </c>
      <c r="C101" s="143" t="s">
        <v>95</v>
      </c>
      <c r="D101" s="79" t="s">
        <v>70</v>
      </c>
      <c r="E101" s="449"/>
      <c r="F101" s="82"/>
      <c r="G101" s="449"/>
      <c r="H101" s="82"/>
      <c r="I101" s="62">
        <f t="shared" si="0"/>
        <v>0</v>
      </c>
      <c r="J101" s="62">
        <f>SUMIF('3-Basis ruimtestaat'!J:J,A101,'3-Basis ruimtestaat'!I:I)</f>
        <v>0</v>
      </c>
      <c r="K101" s="85" t="str">
        <f t="shared" si="7"/>
        <v/>
      </c>
      <c r="L101" s="88"/>
      <c r="M101" s="65" t="s">
        <v>93</v>
      </c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</row>
    <row r="102" spans="1:24" ht="17.100000000000001" hidden="1" customHeight="1" x14ac:dyDescent="0.2">
      <c r="A102" s="76">
        <v>6010</v>
      </c>
      <c r="B102" s="77">
        <v>10</v>
      </c>
      <c r="C102" s="145" t="s">
        <v>96</v>
      </c>
      <c r="D102" s="79" t="s">
        <v>46</v>
      </c>
      <c r="E102" s="449"/>
      <c r="F102" s="82"/>
      <c r="G102" s="82"/>
      <c r="H102" s="82"/>
      <c r="I102" s="62">
        <f t="shared" si="0"/>
        <v>0</v>
      </c>
      <c r="J102" s="62">
        <f>SUMIF('3-Basis ruimtestaat'!J:J,A102,'3-Basis ruimtestaat'!I:I)</f>
        <v>0</v>
      </c>
      <c r="K102" s="85" t="str">
        <f t="shared" si="7"/>
        <v/>
      </c>
      <c r="L102" s="88"/>
      <c r="M102" s="65" t="s">
        <v>93</v>
      </c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</row>
    <row r="103" spans="1:24" ht="17.100000000000001" hidden="1" customHeight="1" x14ac:dyDescent="0.2">
      <c r="A103" s="76">
        <v>6012</v>
      </c>
      <c r="B103" s="90">
        <v>12</v>
      </c>
      <c r="C103" s="145" t="s">
        <v>96</v>
      </c>
      <c r="D103" s="79" t="s">
        <v>51</v>
      </c>
      <c r="E103" s="449"/>
      <c r="F103" s="82"/>
      <c r="G103" s="82"/>
      <c r="H103" s="82"/>
      <c r="I103" s="62">
        <f t="shared" si="0"/>
        <v>0</v>
      </c>
      <c r="J103" s="62">
        <f>SUMIF('3-Basis ruimtestaat'!J:J,A103,'3-Basis ruimtestaat'!I:I)</f>
        <v>0</v>
      </c>
      <c r="K103" s="85" t="str">
        <f t="shared" si="7"/>
        <v/>
      </c>
      <c r="L103" s="88"/>
      <c r="M103" s="65" t="s">
        <v>93</v>
      </c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</row>
    <row r="104" spans="1:24" ht="17.100000000000001" hidden="1" customHeight="1" x14ac:dyDescent="0.2">
      <c r="A104" s="76">
        <v>6040</v>
      </c>
      <c r="B104" s="90">
        <v>40</v>
      </c>
      <c r="C104" s="145" t="s">
        <v>96</v>
      </c>
      <c r="D104" s="79" t="s">
        <v>53</v>
      </c>
      <c r="E104" s="449"/>
      <c r="F104" s="82"/>
      <c r="G104" s="82"/>
      <c r="H104" s="82"/>
      <c r="I104" s="62">
        <f t="shared" si="0"/>
        <v>0</v>
      </c>
      <c r="J104" s="62">
        <f>SUMIF('3-Basis ruimtestaat'!J:J,A104,'3-Basis ruimtestaat'!I:I)</f>
        <v>0</v>
      </c>
      <c r="K104" s="85" t="str">
        <f t="shared" si="7"/>
        <v/>
      </c>
      <c r="L104" s="88"/>
      <c r="M104" s="65" t="s">
        <v>93</v>
      </c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</row>
    <row r="105" spans="1:24" ht="17.100000000000001" hidden="1" customHeight="1" x14ac:dyDescent="0.2">
      <c r="A105" s="76">
        <v>6052</v>
      </c>
      <c r="B105" s="90">
        <v>52</v>
      </c>
      <c r="C105" s="145" t="s">
        <v>96</v>
      </c>
      <c r="D105" s="79" t="s">
        <v>54</v>
      </c>
      <c r="E105" s="449"/>
      <c r="F105" s="82"/>
      <c r="G105" s="82"/>
      <c r="H105" s="82"/>
      <c r="I105" s="62">
        <f t="shared" si="0"/>
        <v>0</v>
      </c>
      <c r="J105" s="62">
        <f>SUMIF('3-Basis ruimtestaat'!J:J,A105,'3-Basis ruimtestaat'!I:I)</f>
        <v>0</v>
      </c>
      <c r="K105" s="85" t="str">
        <f t="shared" si="7"/>
        <v/>
      </c>
      <c r="L105" s="88"/>
      <c r="M105" s="65" t="s">
        <v>93</v>
      </c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</row>
    <row r="106" spans="1:24" ht="17.100000000000001" hidden="1" customHeight="1" x14ac:dyDescent="0.2">
      <c r="A106" s="76">
        <v>6080</v>
      </c>
      <c r="B106" s="90">
        <v>80</v>
      </c>
      <c r="C106" s="145" t="s">
        <v>96</v>
      </c>
      <c r="D106" s="79" t="s">
        <v>57</v>
      </c>
      <c r="E106" s="449"/>
      <c r="F106" s="82"/>
      <c r="G106" s="82"/>
      <c r="H106" s="82"/>
      <c r="I106" s="62">
        <f t="shared" si="0"/>
        <v>0</v>
      </c>
      <c r="J106" s="62">
        <f>SUMIF('3-Basis ruimtestaat'!J:J,A106,'3-Basis ruimtestaat'!I:I)</f>
        <v>0</v>
      </c>
      <c r="K106" s="85" t="str">
        <f t="shared" si="7"/>
        <v/>
      </c>
      <c r="L106" s="88"/>
      <c r="M106" s="65" t="s">
        <v>93</v>
      </c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</row>
    <row r="107" spans="1:24" ht="17.100000000000001" hidden="1" customHeight="1" x14ac:dyDescent="0.2">
      <c r="A107" s="76">
        <v>6104</v>
      </c>
      <c r="B107" s="90">
        <v>104</v>
      </c>
      <c r="C107" s="145" t="s">
        <v>96</v>
      </c>
      <c r="D107" s="79" t="s">
        <v>58</v>
      </c>
      <c r="E107" s="449"/>
      <c r="F107" s="82"/>
      <c r="G107" s="82"/>
      <c r="H107" s="82"/>
      <c r="I107" s="62">
        <f t="shared" si="0"/>
        <v>0</v>
      </c>
      <c r="J107" s="62">
        <f>SUMIF('3-Basis ruimtestaat'!J:J,A107,'3-Basis ruimtestaat'!I:I)</f>
        <v>0</v>
      </c>
      <c r="K107" s="85" t="str">
        <f t="shared" si="7"/>
        <v/>
      </c>
      <c r="L107" s="88"/>
      <c r="M107" s="65" t="s">
        <v>93</v>
      </c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 spans="1:24" ht="17.100000000000001" hidden="1" customHeight="1" x14ac:dyDescent="0.2">
      <c r="A108" s="76">
        <v>6120</v>
      </c>
      <c r="B108" s="90">
        <v>120</v>
      </c>
      <c r="C108" s="145" t="s">
        <v>96</v>
      </c>
      <c r="D108" s="79" t="s">
        <v>62</v>
      </c>
      <c r="E108" s="449"/>
      <c r="F108" s="82"/>
      <c r="G108" s="82"/>
      <c r="H108" s="82"/>
      <c r="I108" s="62">
        <f t="shared" si="0"/>
        <v>0</v>
      </c>
      <c r="J108" s="62">
        <f>SUMIF('3-Basis ruimtestaat'!J:J,A108,'3-Basis ruimtestaat'!I:I)</f>
        <v>0</v>
      </c>
      <c r="K108" s="85" t="str">
        <f t="shared" si="7"/>
        <v/>
      </c>
      <c r="L108" s="88"/>
      <c r="M108" s="65" t="s">
        <v>93</v>
      </c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</row>
    <row r="109" spans="1:24" ht="17.100000000000001" hidden="1" customHeight="1" x14ac:dyDescent="0.2">
      <c r="A109" s="76">
        <v>6130</v>
      </c>
      <c r="B109" s="90">
        <v>130</v>
      </c>
      <c r="C109" s="145" t="s">
        <v>96</v>
      </c>
      <c r="D109" s="79" t="s">
        <v>63</v>
      </c>
      <c r="E109" s="449"/>
      <c r="F109" s="82"/>
      <c r="G109" s="82"/>
      <c r="H109" s="82"/>
      <c r="I109" s="62">
        <f t="shared" si="0"/>
        <v>0</v>
      </c>
      <c r="J109" s="62">
        <f>SUMIF('3-Basis ruimtestaat'!J:J,A109,'3-Basis ruimtestaat'!I:I)</f>
        <v>0</v>
      </c>
      <c r="K109" s="85" t="str">
        <f t="shared" si="7"/>
        <v/>
      </c>
      <c r="L109" s="88"/>
      <c r="M109" s="65" t="s">
        <v>93</v>
      </c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</row>
    <row r="110" spans="1:24" ht="17.100000000000001" hidden="1" customHeight="1" x14ac:dyDescent="0.2">
      <c r="A110" s="76">
        <v>6156</v>
      </c>
      <c r="B110" s="90">
        <v>156</v>
      </c>
      <c r="C110" s="145" t="s">
        <v>96</v>
      </c>
      <c r="D110" s="79" t="s">
        <v>65</v>
      </c>
      <c r="E110" s="449"/>
      <c r="F110" s="82"/>
      <c r="G110" s="82"/>
      <c r="H110" s="82"/>
      <c r="I110" s="62">
        <f t="shared" si="0"/>
        <v>0</v>
      </c>
      <c r="J110" s="62">
        <f>SUMIF('3-Basis ruimtestaat'!J:J,A110,'3-Basis ruimtestaat'!I:I)</f>
        <v>0</v>
      </c>
      <c r="K110" s="85" t="str">
        <f t="shared" si="7"/>
        <v/>
      </c>
      <c r="L110" s="88"/>
      <c r="M110" s="65" t="s">
        <v>93</v>
      </c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</row>
    <row r="111" spans="1:24" ht="17.100000000000001" hidden="1" customHeight="1" x14ac:dyDescent="0.2">
      <c r="A111" s="76">
        <v>6160</v>
      </c>
      <c r="B111" s="90">
        <v>160</v>
      </c>
      <c r="C111" s="145" t="s">
        <v>96</v>
      </c>
      <c r="D111" s="79" t="s">
        <v>66</v>
      </c>
      <c r="E111" s="449"/>
      <c r="F111" s="82"/>
      <c r="G111" s="82"/>
      <c r="H111" s="82"/>
      <c r="I111" s="62">
        <f t="shared" si="0"/>
        <v>0</v>
      </c>
      <c r="J111" s="62">
        <f>SUMIF('3-Basis ruimtestaat'!J:J,A111,'3-Basis ruimtestaat'!I:I)</f>
        <v>0</v>
      </c>
      <c r="K111" s="85" t="str">
        <f t="shared" si="7"/>
        <v/>
      </c>
      <c r="L111" s="88"/>
      <c r="M111" s="65" t="s">
        <v>93</v>
      </c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</row>
    <row r="112" spans="1:24" ht="17.100000000000001" hidden="1" customHeight="1" x14ac:dyDescent="0.2">
      <c r="A112" s="76">
        <v>6200</v>
      </c>
      <c r="B112" s="90">
        <v>200</v>
      </c>
      <c r="C112" s="145" t="s">
        <v>96</v>
      </c>
      <c r="D112" s="79" t="s">
        <v>67</v>
      </c>
      <c r="E112" s="449"/>
      <c r="F112" s="82"/>
      <c r="G112" s="82"/>
      <c r="H112" s="82"/>
      <c r="I112" s="62">
        <f t="shared" si="0"/>
        <v>0</v>
      </c>
      <c r="J112" s="62">
        <f>SUMIF('3-Basis ruimtestaat'!J:J,A112,'3-Basis ruimtestaat'!I:I)</f>
        <v>0</v>
      </c>
      <c r="K112" s="85" t="str">
        <f t="shared" si="7"/>
        <v/>
      </c>
      <c r="L112" s="88"/>
      <c r="M112" s="65" t="s">
        <v>93</v>
      </c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</row>
    <row r="113" spans="1:24" ht="17.100000000000001" hidden="1" customHeight="1" x14ac:dyDescent="0.2">
      <c r="A113" s="76">
        <v>6208</v>
      </c>
      <c r="B113" s="90">
        <v>208</v>
      </c>
      <c r="C113" s="145" t="s">
        <v>96</v>
      </c>
      <c r="D113" s="79" t="s">
        <v>68</v>
      </c>
      <c r="E113" s="449"/>
      <c r="F113" s="82"/>
      <c r="G113" s="82"/>
      <c r="H113" s="82"/>
      <c r="I113" s="62">
        <f t="shared" si="0"/>
        <v>0</v>
      </c>
      <c r="J113" s="62">
        <f>SUMIF('3-Basis ruimtestaat'!J:J,A113,'3-Basis ruimtestaat'!I:I)</f>
        <v>0</v>
      </c>
      <c r="K113" s="85" t="str">
        <f t="shared" si="7"/>
        <v/>
      </c>
      <c r="L113" s="88"/>
      <c r="M113" s="65" t="s">
        <v>93</v>
      </c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</row>
    <row r="114" spans="1:24" ht="17.100000000000001" hidden="1" customHeight="1" x14ac:dyDescent="0.2">
      <c r="A114" s="76">
        <v>6210</v>
      </c>
      <c r="B114" s="90">
        <v>210</v>
      </c>
      <c r="C114" s="145" t="s">
        <v>96</v>
      </c>
      <c r="D114" s="408" t="s">
        <v>300</v>
      </c>
      <c r="E114" s="449"/>
      <c r="F114" s="82"/>
      <c r="G114" s="82"/>
      <c r="H114" s="82"/>
      <c r="I114" s="62">
        <f t="shared" si="0"/>
        <v>0</v>
      </c>
      <c r="J114" s="62">
        <f>SUMIF('3-Basis ruimtestaat'!J:J,A114,'3-Basis ruimtestaat'!I:I)</f>
        <v>0</v>
      </c>
      <c r="K114" s="85" t="str">
        <f t="shared" si="7"/>
        <v/>
      </c>
      <c r="L114" s="88"/>
      <c r="M114" s="65" t="s">
        <v>93</v>
      </c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</row>
    <row r="115" spans="1:24" ht="17.100000000000001" hidden="1" customHeight="1" x14ac:dyDescent="0.2">
      <c r="A115" s="76">
        <v>6225</v>
      </c>
      <c r="B115" s="90">
        <v>225</v>
      </c>
      <c r="C115" s="145" t="s">
        <v>96</v>
      </c>
      <c r="D115" s="79" t="s">
        <v>325</v>
      </c>
      <c r="E115" s="449"/>
      <c r="F115" s="82"/>
      <c r="G115" s="82"/>
      <c r="H115" s="82"/>
      <c r="I115" s="62">
        <f t="shared" ref="I115:I116" si="10">IF(E115=0,0,B115/(E115+F115+G115+H115))</f>
        <v>0</v>
      </c>
      <c r="J115" s="62">
        <f>SUMIF('3-Basis ruimtestaat'!J:J,A115,'3-Basis ruimtestaat'!I:I)</f>
        <v>0</v>
      </c>
      <c r="K115" s="85" t="str">
        <f t="shared" si="7"/>
        <v/>
      </c>
      <c r="L115" s="88"/>
      <c r="M115" s="65" t="s">
        <v>93</v>
      </c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</row>
    <row r="116" spans="1:24" ht="17.100000000000001" hidden="1" customHeight="1" x14ac:dyDescent="0.2">
      <c r="A116" s="76">
        <v>6245</v>
      </c>
      <c r="B116" s="90">
        <v>245</v>
      </c>
      <c r="C116" s="145" t="s">
        <v>96</v>
      </c>
      <c r="D116" s="79" t="s">
        <v>326</v>
      </c>
      <c r="E116" s="449"/>
      <c r="F116" s="82"/>
      <c r="G116" s="82"/>
      <c r="H116" s="82"/>
      <c r="I116" s="62">
        <f t="shared" si="10"/>
        <v>0</v>
      </c>
      <c r="J116" s="62">
        <f>SUMIF('3-Basis ruimtestaat'!J:J,A116,'3-Basis ruimtestaat'!I:I)</f>
        <v>0</v>
      </c>
      <c r="K116" s="85" t="str">
        <f t="shared" si="7"/>
        <v/>
      </c>
      <c r="L116" s="88"/>
      <c r="M116" s="65" t="s">
        <v>93</v>
      </c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</row>
    <row r="117" spans="1:24" ht="17.100000000000001" customHeight="1" x14ac:dyDescent="0.2">
      <c r="A117" s="76">
        <v>6255</v>
      </c>
      <c r="B117" s="90">
        <v>255</v>
      </c>
      <c r="C117" s="145" t="s">
        <v>96</v>
      </c>
      <c r="D117" s="79" t="s">
        <v>69</v>
      </c>
      <c r="E117" s="449"/>
      <c r="F117" s="82"/>
      <c r="G117" s="82"/>
      <c r="H117" s="82"/>
      <c r="I117" s="62">
        <f t="shared" si="0"/>
        <v>0</v>
      </c>
      <c r="J117" s="62">
        <f>SUMIF('3-Basis ruimtestaat'!J:J,A117,'3-Basis ruimtestaat'!I:I)</f>
        <v>115.33000000000001</v>
      </c>
      <c r="K117" s="85">
        <f t="shared" si="7"/>
        <v>1.0589117806116223E-2</v>
      </c>
      <c r="L117" s="88"/>
      <c r="M117" s="65" t="s">
        <v>93</v>
      </c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</row>
    <row r="118" spans="1:24" ht="17.100000000000001" hidden="1" customHeight="1" thickBot="1" x14ac:dyDescent="0.25">
      <c r="A118" s="76">
        <v>6365</v>
      </c>
      <c r="B118" s="141">
        <v>365</v>
      </c>
      <c r="C118" s="145" t="s">
        <v>96</v>
      </c>
      <c r="D118" s="79" t="s">
        <v>70</v>
      </c>
      <c r="E118" s="449"/>
      <c r="F118" s="82"/>
      <c r="G118" s="449"/>
      <c r="H118" s="82"/>
      <c r="I118" s="62">
        <f t="shared" si="0"/>
        <v>0</v>
      </c>
      <c r="J118" s="62">
        <f>SUMIF('3-Basis ruimtestaat'!J:J,A118,'3-Basis ruimtestaat'!I:I)</f>
        <v>0</v>
      </c>
      <c r="K118" s="85" t="str">
        <f t="shared" si="7"/>
        <v/>
      </c>
      <c r="L118" s="88"/>
      <c r="M118" s="65" t="s">
        <v>93</v>
      </c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</row>
    <row r="119" spans="1:24" ht="17.100000000000001" hidden="1" customHeight="1" x14ac:dyDescent="0.2">
      <c r="A119" s="76">
        <v>7010</v>
      </c>
      <c r="B119" s="77">
        <v>10</v>
      </c>
      <c r="C119" s="145" t="s">
        <v>97</v>
      </c>
      <c r="D119" s="79" t="s">
        <v>46</v>
      </c>
      <c r="E119" s="449"/>
      <c r="F119" s="82"/>
      <c r="G119" s="82"/>
      <c r="H119" s="82"/>
      <c r="I119" s="62">
        <f t="shared" si="0"/>
        <v>0</v>
      </c>
      <c r="J119" s="62">
        <f>SUMIF('3-Basis ruimtestaat'!J:J,A119,'3-Basis ruimtestaat'!I:I)</f>
        <v>0</v>
      </c>
      <c r="K119" s="85" t="str">
        <f t="shared" si="7"/>
        <v/>
      </c>
      <c r="L119" s="88"/>
      <c r="M119" s="65" t="s">
        <v>93</v>
      </c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</row>
    <row r="120" spans="1:24" ht="17.100000000000001" hidden="1" customHeight="1" x14ac:dyDescent="0.2">
      <c r="A120" s="76">
        <v>7012</v>
      </c>
      <c r="B120" s="90">
        <v>12</v>
      </c>
      <c r="C120" s="145" t="s">
        <v>97</v>
      </c>
      <c r="D120" s="79" t="s">
        <v>51</v>
      </c>
      <c r="E120" s="449"/>
      <c r="F120" s="82"/>
      <c r="G120" s="82"/>
      <c r="H120" s="82"/>
      <c r="I120" s="62">
        <f t="shared" si="0"/>
        <v>0</v>
      </c>
      <c r="J120" s="62">
        <f>SUMIF('3-Basis ruimtestaat'!J:J,A120,'3-Basis ruimtestaat'!I:I)</f>
        <v>0</v>
      </c>
      <c r="K120" s="85" t="str">
        <f t="shared" si="7"/>
        <v/>
      </c>
      <c r="L120" s="88"/>
      <c r="M120" s="65" t="s">
        <v>93</v>
      </c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</row>
    <row r="121" spans="1:24" ht="17.100000000000001" hidden="1" customHeight="1" x14ac:dyDescent="0.2">
      <c r="A121" s="76">
        <v>7040</v>
      </c>
      <c r="B121" s="90">
        <v>40</v>
      </c>
      <c r="C121" s="145" t="s">
        <v>97</v>
      </c>
      <c r="D121" s="79" t="s">
        <v>53</v>
      </c>
      <c r="E121" s="449"/>
      <c r="F121" s="82"/>
      <c r="G121" s="82"/>
      <c r="H121" s="82"/>
      <c r="I121" s="62">
        <f t="shared" si="0"/>
        <v>0</v>
      </c>
      <c r="J121" s="62">
        <f>SUMIF('3-Basis ruimtestaat'!J:J,A121,'3-Basis ruimtestaat'!I:I)</f>
        <v>0</v>
      </c>
      <c r="K121" s="85" t="str">
        <f t="shared" si="7"/>
        <v/>
      </c>
      <c r="L121" s="88"/>
      <c r="M121" s="65" t="s">
        <v>93</v>
      </c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</row>
    <row r="122" spans="1:24" ht="17.100000000000001" hidden="1" customHeight="1" x14ac:dyDescent="0.2">
      <c r="A122" s="76">
        <v>7052</v>
      </c>
      <c r="B122" s="90">
        <v>52</v>
      </c>
      <c r="C122" s="145" t="s">
        <v>97</v>
      </c>
      <c r="D122" s="79" t="s">
        <v>54</v>
      </c>
      <c r="E122" s="449"/>
      <c r="F122" s="82"/>
      <c r="G122" s="82"/>
      <c r="H122" s="82"/>
      <c r="I122" s="62">
        <f t="shared" si="0"/>
        <v>0</v>
      </c>
      <c r="J122" s="62">
        <f>SUMIF('3-Basis ruimtestaat'!J:J,A122,'3-Basis ruimtestaat'!I:I)</f>
        <v>0</v>
      </c>
      <c r="K122" s="85" t="str">
        <f t="shared" si="7"/>
        <v/>
      </c>
      <c r="L122" s="88"/>
      <c r="M122" s="65" t="s">
        <v>93</v>
      </c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</row>
    <row r="123" spans="1:24" ht="17.100000000000001" hidden="1" customHeight="1" x14ac:dyDescent="0.2">
      <c r="A123" s="76">
        <v>7080</v>
      </c>
      <c r="B123" s="90">
        <v>80</v>
      </c>
      <c r="C123" s="145" t="s">
        <v>97</v>
      </c>
      <c r="D123" s="79" t="s">
        <v>57</v>
      </c>
      <c r="E123" s="449"/>
      <c r="F123" s="82"/>
      <c r="G123" s="82"/>
      <c r="H123" s="82"/>
      <c r="I123" s="62">
        <f t="shared" si="0"/>
        <v>0</v>
      </c>
      <c r="J123" s="62">
        <f>SUMIF('3-Basis ruimtestaat'!J:J,A123,'3-Basis ruimtestaat'!I:I)</f>
        <v>0</v>
      </c>
      <c r="K123" s="85" t="str">
        <f t="shared" si="7"/>
        <v/>
      </c>
      <c r="L123" s="88"/>
      <c r="M123" s="65" t="s">
        <v>93</v>
      </c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</row>
    <row r="124" spans="1:24" ht="17.100000000000001" hidden="1" customHeight="1" x14ac:dyDescent="0.2">
      <c r="A124" s="76">
        <v>7104</v>
      </c>
      <c r="B124" s="90">
        <v>104</v>
      </c>
      <c r="C124" s="145" t="s">
        <v>97</v>
      </c>
      <c r="D124" s="79" t="s">
        <v>58</v>
      </c>
      <c r="E124" s="449"/>
      <c r="F124" s="82"/>
      <c r="G124" s="82"/>
      <c r="H124" s="82"/>
      <c r="I124" s="62">
        <f t="shared" si="0"/>
        <v>0</v>
      </c>
      <c r="J124" s="62">
        <f>SUMIF('3-Basis ruimtestaat'!J:J,A124,'3-Basis ruimtestaat'!I:I)</f>
        <v>0</v>
      </c>
      <c r="K124" s="85" t="str">
        <f t="shared" si="7"/>
        <v/>
      </c>
      <c r="L124" s="88"/>
      <c r="M124" s="65" t="s">
        <v>93</v>
      </c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</row>
    <row r="125" spans="1:24" ht="17.100000000000001" hidden="1" customHeight="1" x14ac:dyDescent="0.2">
      <c r="A125" s="76">
        <v>7120</v>
      </c>
      <c r="B125" s="90">
        <v>120</v>
      </c>
      <c r="C125" s="145" t="s">
        <v>97</v>
      </c>
      <c r="D125" s="79" t="s">
        <v>62</v>
      </c>
      <c r="E125" s="449"/>
      <c r="F125" s="82"/>
      <c r="G125" s="82"/>
      <c r="H125" s="82"/>
      <c r="I125" s="62">
        <f t="shared" si="0"/>
        <v>0</v>
      </c>
      <c r="J125" s="62">
        <f>SUMIF('3-Basis ruimtestaat'!J:J,A125,'3-Basis ruimtestaat'!I:I)</f>
        <v>0</v>
      </c>
      <c r="K125" s="85" t="str">
        <f t="shared" si="7"/>
        <v/>
      </c>
      <c r="L125" s="88"/>
      <c r="M125" s="65" t="s">
        <v>93</v>
      </c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</row>
    <row r="126" spans="1:24" ht="17.100000000000001" hidden="1" customHeight="1" x14ac:dyDescent="0.2">
      <c r="A126" s="76">
        <v>7130</v>
      </c>
      <c r="B126" s="90">
        <v>130</v>
      </c>
      <c r="C126" s="145" t="s">
        <v>97</v>
      </c>
      <c r="D126" s="79" t="s">
        <v>63</v>
      </c>
      <c r="E126" s="449"/>
      <c r="F126" s="82"/>
      <c r="G126" s="82"/>
      <c r="H126" s="82"/>
      <c r="I126" s="62">
        <f t="shared" si="0"/>
        <v>0</v>
      </c>
      <c r="J126" s="62">
        <f>SUMIF('3-Basis ruimtestaat'!J:J,A126,'3-Basis ruimtestaat'!I:I)</f>
        <v>0</v>
      </c>
      <c r="K126" s="85" t="str">
        <f t="shared" si="7"/>
        <v/>
      </c>
      <c r="L126" s="88"/>
      <c r="M126" s="65" t="s">
        <v>93</v>
      </c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</row>
    <row r="127" spans="1:24" ht="17.100000000000001" hidden="1" customHeight="1" x14ac:dyDescent="0.2">
      <c r="A127" s="76">
        <v>7156</v>
      </c>
      <c r="B127" s="90">
        <v>156</v>
      </c>
      <c r="C127" s="145" t="s">
        <v>97</v>
      </c>
      <c r="D127" s="79" t="s">
        <v>65</v>
      </c>
      <c r="E127" s="449"/>
      <c r="F127" s="82"/>
      <c r="G127" s="82"/>
      <c r="H127" s="82"/>
      <c r="I127" s="62">
        <f t="shared" si="0"/>
        <v>0</v>
      </c>
      <c r="J127" s="62">
        <f>SUMIF('3-Basis ruimtestaat'!J:J,A127,'3-Basis ruimtestaat'!I:I)</f>
        <v>0</v>
      </c>
      <c r="K127" s="85" t="str">
        <f t="shared" si="7"/>
        <v/>
      </c>
      <c r="L127" s="88"/>
      <c r="M127" s="65" t="s">
        <v>93</v>
      </c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</row>
    <row r="128" spans="1:24" ht="17.100000000000001" hidden="1" customHeight="1" x14ac:dyDescent="0.2">
      <c r="A128" s="76">
        <v>7160</v>
      </c>
      <c r="B128" s="90">
        <v>160</v>
      </c>
      <c r="C128" s="145" t="s">
        <v>97</v>
      </c>
      <c r="D128" s="79" t="s">
        <v>66</v>
      </c>
      <c r="E128" s="449"/>
      <c r="F128" s="82"/>
      <c r="G128" s="82"/>
      <c r="H128" s="82"/>
      <c r="I128" s="62">
        <f t="shared" si="0"/>
        <v>0</v>
      </c>
      <c r="J128" s="62">
        <f>SUMIF('3-Basis ruimtestaat'!J:J,A128,'3-Basis ruimtestaat'!I:I)</f>
        <v>0</v>
      </c>
      <c r="K128" s="85" t="str">
        <f t="shared" si="7"/>
        <v/>
      </c>
      <c r="L128" s="88"/>
      <c r="M128" s="65" t="s">
        <v>93</v>
      </c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</row>
    <row r="129" spans="1:24" ht="17.100000000000001" hidden="1" customHeight="1" x14ac:dyDescent="0.2">
      <c r="A129" s="76">
        <v>7200</v>
      </c>
      <c r="B129" s="90">
        <v>200</v>
      </c>
      <c r="C129" s="145" t="s">
        <v>97</v>
      </c>
      <c r="D129" s="79" t="s">
        <v>67</v>
      </c>
      <c r="E129" s="449"/>
      <c r="F129" s="82"/>
      <c r="G129" s="82"/>
      <c r="H129" s="82"/>
      <c r="I129" s="62">
        <f t="shared" si="0"/>
        <v>0</v>
      </c>
      <c r="J129" s="62">
        <f>SUMIF('3-Basis ruimtestaat'!J:J,A129,'3-Basis ruimtestaat'!I:I)</f>
        <v>0</v>
      </c>
      <c r="K129" s="85" t="str">
        <f t="shared" si="7"/>
        <v/>
      </c>
      <c r="L129" s="88"/>
      <c r="M129" s="65" t="s">
        <v>93</v>
      </c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</row>
    <row r="130" spans="1:24" ht="17.100000000000001" hidden="1" customHeight="1" x14ac:dyDescent="0.2">
      <c r="A130" s="76">
        <v>7208</v>
      </c>
      <c r="B130" s="90">
        <v>208</v>
      </c>
      <c r="C130" s="145" t="s">
        <v>97</v>
      </c>
      <c r="D130" s="79" t="s">
        <v>68</v>
      </c>
      <c r="E130" s="449"/>
      <c r="F130" s="82"/>
      <c r="G130" s="82"/>
      <c r="H130" s="82"/>
      <c r="I130" s="62">
        <f t="shared" si="0"/>
        <v>0</v>
      </c>
      <c r="J130" s="62">
        <f>SUMIF('3-Basis ruimtestaat'!J:J,A130,'3-Basis ruimtestaat'!I:I)</f>
        <v>0</v>
      </c>
      <c r="K130" s="85" t="str">
        <f t="shared" si="7"/>
        <v/>
      </c>
      <c r="L130" s="88"/>
      <c r="M130" s="65" t="s">
        <v>93</v>
      </c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</row>
    <row r="131" spans="1:24" ht="17.100000000000001" hidden="1" customHeight="1" x14ac:dyDescent="0.2">
      <c r="A131" s="76">
        <v>7210</v>
      </c>
      <c r="B131" s="90">
        <v>210</v>
      </c>
      <c r="C131" s="145" t="s">
        <v>97</v>
      </c>
      <c r="D131" s="408" t="s">
        <v>300</v>
      </c>
      <c r="E131" s="449"/>
      <c r="F131" s="82"/>
      <c r="G131" s="82"/>
      <c r="H131" s="82"/>
      <c r="I131" s="62">
        <f t="shared" si="0"/>
        <v>0</v>
      </c>
      <c r="J131" s="62">
        <f>SUMIF('3-Basis ruimtestaat'!J:J,A131,'3-Basis ruimtestaat'!I:I)</f>
        <v>0</v>
      </c>
      <c r="K131" s="85" t="str">
        <f t="shared" si="7"/>
        <v/>
      </c>
      <c r="L131" s="88"/>
      <c r="M131" s="65" t="s">
        <v>93</v>
      </c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</row>
    <row r="132" spans="1:24" ht="17.100000000000001" hidden="1" customHeight="1" x14ac:dyDescent="0.2">
      <c r="A132" s="76">
        <v>7225</v>
      </c>
      <c r="B132" s="90">
        <v>225</v>
      </c>
      <c r="C132" s="145" t="s">
        <v>97</v>
      </c>
      <c r="D132" s="79" t="s">
        <v>325</v>
      </c>
      <c r="E132" s="449"/>
      <c r="F132" s="82"/>
      <c r="G132" s="82"/>
      <c r="H132" s="82"/>
      <c r="I132" s="62">
        <f t="shared" ref="I132:I133" si="11">IF(E132=0,0,B132/(E132+F132+G132+H132))</f>
        <v>0</v>
      </c>
      <c r="J132" s="62">
        <f>SUMIF('3-Basis ruimtestaat'!J:J,A132,'3-Basis ruimtestaat'!I:I)</f>
        <v>0</v>
      </c>
      <c r="K132" s="85" t="str">
        <f t="shared" si="7"/>
        <v/>
      </c>
      <c r="L132" s="88"/>
      <c r="M132" s="65" t="s">
        <v>93</v>
      </c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</row>
    <row r="133" spans="1:24" ht="17.100000000000001" hidden="1" customHeight="1" x14ac:dyDescent="0.2">
      <c r="A133" s="76">
        <v>7245</v>
      </c>
      <c r="B133" s="90">
        <v>245</v>
      </c>
      <c r="C133" s="145" t="s">
        <v>97</v>
      </c>
      <c r="D133" s="79" t="s">
        <v>326</v>
      </c>
      <c r="E133" s="449"/>
      <c r="F133" s="146"/>
      <c r="G133" s="146"/>
      <c r="H133" s="82"/>
      <c r="I133" s="62">
        <f t="shared" si="11"/>
        <v>0</v>
      </c>
      <c r="J133" s="62">
        <f>SUMIF('3-Basis ruimtestaat'!J:J,A133,'3-Basis ruimtestaat'!I:I)</f>
        <v>0</v>
      </c>
      <c r="K133" s="85" t="str">
        <f t="shared" si="7"/>
        <v/>
      </c>
      <c r="L133" s="88"/>
      <c r="M133" s="65" t="s">
        <v>93</v>
      </c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</row>
    <row r="134" spans="1:24" ht="17.100000000000001" customHeight="1" x14ac:dyDescent="0.2">
      <c r="A134" s="76">
        <v>7255</v>
      </c>
      <c r="B134" s="90">
        <v>255</v>
      </c>
      <c r="C134" s="145" t="s">
        <v>97</v>
      </c>
      <c r="D134" s="79" t="s">
        <v>69</v>
      </c>
      <c r="E134" s="449"/>
      <c r="F134" s="146"/>
      <c r="G134" s="146"/>
      <c r="H134" s="82"/>
      <c r="I134" s="62">
        <f t="shared" si="0"/>
        <v>0</v>
      </c>
      <c r="J134" s="62">
        <f>SUMIF('3-Basis ruimtestaat'!J:J,A134,'3-Basis ruimtestaat'!I:I)</f>
        <v>248</v>
      </c>
      <c r="K134" s="85">
        <f t="shared" si="7"/>
        <v>2.2770321823608972E-2</v>
      </c>
      <c r="L134" s="88"/>
      <c r="M134" s="65" t="s">
        <v>93</v>
      </c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</row>
    <row r="135" spans="1:24" ht="17.100000000000001" hidden="1" customHeight="1" thickBot="1" x14ac:dyDescent="0.25">
      <c r="A135" s="76">
        <v>7365</v>
      </c>
      <c r="B135" s="141">
        <v>365</v>
      </c>
      <c r="C135" s="145" t="s">
        <v>97</v>
      </c>
      <c r="D135" s="79" t="s">
        <v>70</v>
      </c>
      <c r="E135" s="449"/>
      <c r="F135" s="82"/>
      <c r="G135" s="449"/>
      <c r="H135" s="82"/>
      <c r="I135" s="62">
        <f t="shared" si="0"/>
        <v>0</v>
      </c>
      <c r="J135" s="62">
        <f>SUMIF('3-Basis ruimtestaat'!J:J,A135,'3-Basis ruimtestaat'!I:I)</f>
        <v>0</v>
      </c>
      <c r="K135" s="85" t="str">
        <f t="shared" si="7"/>
        <v/>
      </c>
      <c r="L135" s="88"/>
      <c r="M135" s="65" t="s">
        <v>93</v>
      </c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</row>
    <row r="136" spans="1:24" ht="17.100000000000001" hidden="1" customHeight="1" x14ac:dyDescent="0.2">
      <c r="A136" s="76">
        <v>8010</v>
      </c>
      <c r="B136" s="77">
        <v>10</v>
      </c>
      <c r="C136" s="143" t="s">
        <v>306</v>
      </c>
      <c r="D136" s="79" t="s">
        <v>46</v>
      </c>
      <c r="E136" s="449"/>
      <c r="F136" s="82"/>
      <c r="G136" s="82"/>
      <c r="H136" s="82"/>
      <c r="I136" s="62">
        <f t="shared" si="0"/>
        <v>0</v>
      </c>
      <c r="J136" s="62">
        <f>SUMIF('3-Basis ruimtestaat'!J:J,A136,'3-Basis ruimtestaat'!I:I)</f>
        <v>0</v>
      </c>
      <c r="K136" s="85" t="str">
        <f t="shared" si="7"/>
        <v/>
      </c>
      <c r="L136" s="88"/>
      <c r="M136" s="65" t="s">
        <v>93</v>
      </c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</row>
    <row r="137" spans="1:24" ht="17.100000000000001" hidden="1" customHeight="1" x14ac:dyDescent="0.2">
      <c r="A137" s="76">
        <v>8012</v>
      </c>
      <c r="B137" s="90">
        <v>12</v>
      </c>
      <c r="C137" s="143" t="s">
        <v>306</v>
      </c>
      <c r="D137" s="79" t="s">
        <v>51</v>
      </c>
      <c r="E137" s="449"/>
      <c r="F137" s="82"/>
      <c r="G137" s="82"/>
      <c r="H137" s="82"/>
      <c r="I137" s="62">
        <f t="shared" si="0"/>
        <v>0</v>
      </c>
      <c r="J137" s="62">
        <f>SUMIF('3-Basis ruimtestaat'!J:J,A137,'3-Basis ruimtestaat'!I:I)</f>
        <v>0</v>
      </c>
      <c r="K137" s="85" t="str">
        <f t="shared" si="7"/>
        <v/>
      </c>
      <c r="L137" s="88"/>
      <c r="M137" s="65" t="s">
        <v>93</v>
      </c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</row>
    <row r="138" spans="1:24" ht="17.100000000000001" hidden="1" customHeight="1" x14ac:dyDescent="0.2">
      <c r="A138" s="76">
        <v>8040</v>
      </c>
      <c r="B138" s="90">
        <v>40</v>
      </c>
      <c r="C138" s="143" t="s">
        <v>306</v>
      </c>
      <c r="D138" s="79" t="s">
        <v>53</v>
      </c>
      <c r="E138" s="449"/>
      <c r="F138" s="82"/>
      <c r="G138" s="82"/>
      <c r="H138" s="82"/>
      <c r="I138" s="62">
        <f t="shared" si="0"/>
        <v>0</v>
      </c>
      <c r="J138" s="62">
        <f>SUMIF('3-Basis ruimtestaat'!J:J,A138,'3-Basis ruimtestaat'!I:I)</f>
        <v>0</v>
      </c>
      <c r="K138" s="85" t="str">
        <f t="shared" ref="K138:K201" si="12">IF(J138=0,"",J138/$J$482)</f>
        <v/>
      </c>
      <c r="L138" s="88"/>
      <c r="M138" s="65" t="s">
        <v>93</v>
      </c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</row>
    <row r="139" spans="1:24" ht="17.100000000000001" hidden="1" customHeight="1" x14ac:dyDescent="0.2">
      <c r="A139" s="76">
        <v>8052</v>
      </c>
      <c r="B139" s="90">
        <v>52</v>
      </c>
      <c r="C139" s="143" t="s">
        <v>306</v>
      </c>
      <c r="D139" s="79" t="s">
        <v>54</v>
      </c>
      <c r="E139" s="449"/>
      <c r="F139" s="82"/>
      <c r="G139" s="82"/>
      <c r="H139" s="82"/>
      <c r="I139" s="62">
        <f t="shared" si="0"/>
        <v>0</v>
      </c>
      <c r="J139" s="62">
        <f>SUMIF('3-Basis ruimtestaat'!J:J,A139,'3-Basis ruimtestaat'!I:I)</f>
        <v>0</v>
      </c>
      <c r="K139" s="85" t="str">
        <f t="shared" si="12"/>
        <v/>
      </c>
      <c r="L139" s="88"/>
      <c r="M139" s="65" t="s">
        <v>93</v>
      </c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</row>
    <row r="140" spans="1:24" ht="17.100000000000001" hidden="1" customHeight="1" x14ac:dyDescent="0.2">
      <c r="A140" s="76">
        <v>8080</v>
      </c>
      <c r="B140" s="90">
        <v>80</v>
      </c>
      <c r="C140" s="143" t="s">
        <v>306</v>
      </c>
      <c r="D140" s="79" t="s">
        <v>57</v>
      </c>
      <c r="E140" s="449"/>
      <c r="F140" s="82"/>
      <c r="G140" s="82"/>
      <c r="H140" s="82"/>
      <c r="I140" s="62">
        <f t="shared" si="0"/>
        <v>0</v>
      </c>
      <c r="J140" s="62">
        <f>SUMIF('3-Basis ruimtestaat'!J:J,A140,'3-Basis ruimtestaat'!I:I)</f>
        <v>0</v>
      </c>
      <c r="K140" s="85" t="str">
        <f t="shared" si="12"/>
        <v/>
      </c>
      <c r="L140" s="88"/>
      <c r="M140" s="65" t="s">
        <v>93</v>
      </c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</row>
    <row r="141" spans="1:24" ht="17.100000000000001" hidden="1" customHeight="1" x14ac:dyDescent="0.2">
      <c r="A141" s="76">
        <v>8104</v>
      </c>
      <c r="B141" s="90">
        <v>104</v>
      </c>
      <c r="C141" s="143" t="s">
        <v>306</v>
      </c>
      <c r="D141" s="79" t="s">
        <v>58</v>
      </c>
      <c r="E141" s="449"/>
      <c r="F141" s="82"/>
      <c r="G141" s="82"/>
      <c r="H141" s="82"/>
      <c r="I141" s="62">
        <f t="shared" si="0"/>
        <v>0</v>
      </c>
      <c r="J141" s="62">
        <f>SUMIF('3-Basis ruimtestaat'!J:J,A141,'3-Basis ruimtestaat'!I:I)</f>
        <v>0</v>
      </c>
      <c r="K141" s="85" t="str">
        <f t="shared" si="12"/>
        <v/>
      </c>
      <c r="L141" s="88"/>
      <c r="M141" s="65" t="s">
        <v>93</v>
      </c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</row>
    <row r="142" spans="1:24" ht="17.100000000000001" hidden="1" customHeight="1" x14ac:dyDescent="0.2">
      <c r="A142" s="76">
        <v>8120</v>
      </c>
      <c r="B142" s="90">
        <v>120</v>
      </c>
      <c r="C142" s="143" t="s">
        <v>306</v>
      </c>
      <c r="D142" s="79" t="s">
        <v>62</v>
      </c>
      <c r="E142" s="449"/>
      <c r="F142" s="82"/>
      <c r="G142" s="82"/>
      <c r="H142" s="82"/>
      <c r="I142" s="62">
        <f t="shared" si="0"/>
        <v>0</v>
      </c>
      <c r="J142" s="62">
        <f>SUMIF('3-Basis ruimtestaat'!J:J,A142,'3-Basis ruimtestaat'!I:I)</f>
        <v>0</v>
      </c>
      <c r="K142" s="85" t="str">
        <f t="shared" si="12"/>
        <v/>
      </c>
      <c r="L142" s="88"/>
      <c r="M142" s="65" t="s">
        <v>93</v>
      </c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</row>
    <row r="143" spans="1:24" ht="17.100000000000001" hidden="1" customHeight="1" x14ac:dyDescent="0.2">
      <c r="A143" s="76">
        <v>8130</v>
      </c>
      <c r="B143" s="90">
        <v>130</v>
      </c>
      <c r="C143" s="143" t="s">
        <v>306</v>
      </c>
      <c r="D143" s="79" t="s">
        <v>63</v>
      </c>
      <c r="E143" s="449"/>
      <c r="F143" s="82"/>
      <c r="G143" s="82"/>
      <c r="H143" s="82"/>
      <c r="I143" s="62">
        <f t="shared" si="0"/>
        <v>0</v>
      </c>
      <c r="J143" s="62">
        <f>SUMIF('3-Basis ruimtestaat'!J:J,A143,'3-Basis ruimtestaat'!I:I)</f>
        <v>0</v>
      </c>
      <c r="K143" s="85" t="str">
        <f t="shared" si="12"/>
        <v/>
      </c>
      <c r="L143" s="88"/>
      <c r="M143" s="65" t="s">
        <v>93</v>
      </c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</row>
    <row r="144" spans="1:24" ht="17.100000000000001" customHeight="1" x14ac:dyDescent="0.2">
      <c r="A144" s="76">
        <v>8156</v>
      </c>
      <c r="B144" s="90">
        <v>156</v>
      </c>
      <c r="C144" s="143" t="s">
        <v>306</v>
      </c>
      <c r="D144" s="79" t="s">
        <v>65</v>
      </c>
      <c r="E144" s="449"/>
      <c r="F144" s="82"/>
      <c r="G144" s="82"/>
      <c r="H144" s="82"/>
      <c r="I144" s="62">
        <f t="shared" si="0"/>
        <v>0</v>
      </c>
      <c r="J144" s="62">
        <f>SUMIF('3-Basis ruimtestaat'!J:J,A144,'3-Basis ruimtestaat'!I:I)</f>
        <v>22.32</v>
      </c>
      <c r="K144" s="85">
        <f t="shared" si="12"/>
        <v>2.0493289641248078E-3</v>
      </c>
      <c r="L144" s="88"/>
      <c r="M144" s="65" t="s">
        <v>93</v>
      </c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</row>
    <row r="145" spans="1:24" ht="17.100000000000001" hidden="1" customHeight="1" x14ac:dyDescent="0.2">
      <c r="A145" s="76">
        <v>8160</v>
      </c>
      <c r="B145" s="90">
        <v>160</v>
      </c>
      <c r="C145" s="143" t="s">
        <v>306</v>
      </c>
      <c r="D145" s="79" t="s">
        <v>66</v>
      </c>
      <c r="E145" s="449"/>
      <c r="F145" s="82"/>
      <c r="G145" s="82"/>
      <c r="H145" s="82"/>
      <c r="I145" s="62">
        <f t="shared" si="0"/>
        <v>0</v>
      </c>
      <c r="J145" s="62">
        <f>SUMIF('3-Basis ruimtestaat'!J:J,A145,'3-Basis ruimtestaat'!I:I)</f>
        <v>0</v>
      </c>
      <c r="K145" s="85" t="str">
        <f t="shared" si="12"/>
        <v/>
      </c>
      <c r="L145" s="88"/>
      <c r="M145" s="65" t="s">
        <v>93</v>
      </c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</row>
    <row r="146" spans="1:24" ht="17.100000000000001" hidden="1" customHeight="1" x14ac:dyDescent="0.2">
      <c r="A146" s="76">
        <v>8200</v>
      </c>
      <c r="B146" s="90">
        <v>200</v>
      </c>
      <c r="C146" s="143" t="s">
        <v>306</v>
      </c>
      <c r="D146" s="79" t="s">
        <v>67</v>
      </c>
      <c r="E146" s="449"/>
      <c r="F146" s="82"/>
      <c r="G146" s="82"/>
      <c r="H146" s="82"/>
      <c r="I146" s="62">
        <f t="shared" si="0"/>
        <v>0</v>
      </c>
      <c r="J146" s="62">
        <f>SUMIF('3-Basis ruimtestaat'!J:J,A146,'3-Basis ruimtestaat'!I:I)</f>
        <v>0</v>
      </c>
      <c r="K146" s="85" t="str">
        <f t="shared" si="12"/>
        <v/>
      </c>
      <c r="L146" s="88"/>
      <c r="M146" s="65" t="s">
        <v>93</v>
      </c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</row>
    <row r="147" spans="1:24" ht="17.100000000000001" hidden="1" customHeight="1" x14ac:dyDescent="0.2">
      <c r="A147" s="76">
        <v>8208</v>
      </c>
      <c r="B147" s="90">
        <v>208</v>
      </c>
      <c r="C147" s="143" t="s">
        <v>306</v>
      </c>
      <c r="D147" s="79" t="s">
        <v>68</v>
      </c>
      <c r="E147" s="449"/>
      <c r="F147" s="82"/>
      <c r="G147" s="82"/>
      <c r="H147" s="82"/>
      <c r="I147" s="62">
        <f t="shared" si="0"/>
        <v>0</v>
      </c>
      <c r="J147" s="62">
        <f>SUMIF('3-Basis ruimtestaat'!J:J,A147,'3-Basis ruimtestaat'!I:I)</f>
        <v>0</v>
      </c>
      <c r="K147" s="85" t="str">
        <f t="shared" si="12"/>
        <v/>
      </c>
      <c r="L147" s="88"/>
      <c r="M147" s="65" t="s">
        <v>93</v>
      </c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</row>
    <row r="148" spans="1:24" ht="17.100000000000001" hidden="1" customHeight="1" x14ac:dyDescent="0.2">
      <c r="A148" s="76">
        <v>8210</v>
      </c>
      <c r="B148" s="90">
        <v>210</v>
      </c>
      <c r="C148" s="143" t="s">
        <v>306</v>
      </c>
      <c r="D148" s="408" t="s">
        <v>300</v>
      </c>
      <c r="E148" s="449"/>
      <c r="F148" s="82"/>
      <c r="G148" s="82"/>
      <c r="H148" s="82"/>
      <c r="I148" s="62">
        <f t="shared" si="0"/>
        <v>0</v>
      </c>
      <c r="J148" s="62">
        <f>SUMIF('3-Basis ruimtestaat'!J:J,A148,'3-Basis ruimtestaat'!I:I)</f>
        <v>0</v>
      </c>
      <c r="K148" s="85" t="str">
        <f t="shared" si="12"/>
        <v/>
      </c>
      <c r="L148" s="88"/>
      <c r="M148" s="65" t="s">
        <v>93</v>
      </c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</row>
    <row r="149" spans="1:24" ht="17.100000000000001" customHeight="1" x14ac:dyDescent="0.2">
      <c r="A149" s="76">
        <v>8230</v>
      </c>
      <c r="B149" s="90">
        <v>230</v>
      </c>
      <c r="C149" s="143" t="s">
        <v>306</v>
      </c>
      <c r="D149" s="79" t="s">
        <v>661</v>
      </c>
      <c r="E149" s="449"/>
      <c r="F149" s="82"/>
      <c r="G149" s="82"/>
      <c r="H149" s="82"/>
      <c r="I149" s="62">
        <f t="shared" ref="I149:I150" si="13">IF(E149=0,0,B149/(E149+F149+G149+H149))</f>
        <v>0</v>
      </c>
      <c r="J149" s="62">
        <f>SUMIF('3-Basis ruimtestaat'!J:J,A149,'3-Basis ruimtestaat'!I:I)</f>
        <v>19.440000000000001</v>
      </c>
      <c r="K149" s="85">
        <f t="shared" si="12"/>
        <v>1.784899420366768E-3</v>
      </c>
      <c r="L149" s="88"/>
      <c r="M149" s="65" t="s">
        <v>93</v>
      </c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</row>
    <row r="150" spans="1:24" ht="17.100000000000001" hidden="1" customHeight="1" x14ac:dyDescent="0.2">
      <c r="A150" s="76">
        <v>8245</v>
      </c>
      <c r="B150" s="90">
        <v>245</v>
      </c>
      <c r="C150" s="143" t="s">
        <v>306</v>
      </c>
      <c r="D150" s="79" t="s">
        <v>326</v>
      </c>
      <c r="E150" s="449"/>
      <c r="F150" s="82"/>
      <c r="G150" s="82"/>
      <c r="H150" s="82"/>
      <c r="I150" s="62">
        <f t="shared" si="13"/>
        <v>0</v>
      </c>
      <c r="J150" s="62">
        <f>SUMIF('3-Basis ruimtestaat'!J:J,A150,'3-Basis ruimtestaat'!I:I)</f>
        <v>0</v>
      </c>
      <c r="K150" s="85" t="str">
        <f t="shared" si="12"/>
        <v/>
      </c>
      <c r="L150" s="88"/>
      <c r="M150" s="65" t="s">
        <v>93</v>
      </c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</row>
    <row r="151" spans="1:24" ht="17.100000000000001" customHeight="1" x14ac:dyDescent="0.2">
      <c r="A151" s="76">
        <v>8255</v>
      </c>
      <c r="B151" s="90">
        <v>255</v>
      </c>
      <c r="C151" s="143" t="s">
        <v>306</v>
      </c>
      <c r="D151" s="79" t="s">
        <v>69</v>
      </c>
      <c r="E151" s="449"/>
      <c r="F151" s="82"/>
      <c r="G151" s="82"/>
      <c r="H151" s="82"/>
      <c r="I151" s="62">
        <f t="shared" si="0"/>
        <v>0</v>
      </c>
      <c r="J151" s="62">
        <f>SUMIF('3-Basis ruimtestaat'!J:J,A151,'3-Basis ruimtestaat'!I:I)</f>
        <v>126.41</v>
      </c>
      <c r="K151" s="85">
        <f t="shared" si="12"/>
        <v>1.1606437023074234E-2</v>
      </c>
      <c r="L151" s="88"/>
      <c r="M151" s="65" t="s">
        <v>93</v>
      </c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</row>
    <row r="152" spans="1:24" ht="17.100000000000001" hidden="1" customHeight="1" thickBot="1" x14ac:dyDescent="0.25">
      <c r="A152" s="76">
        <v>8365</v>
      </c>
      <c r="B152" s="141">
        <v>365</v>
      </c>
      <c r="C152" s="143" t="s">
        <v>306</v>
      </c>
      <c r="D152" s="79" t="s">
        <v>70</v>
      </c>
      <c r="E152" s="449"/>
      <c r="F152" s="82"/>
      <c r="G152" s="449"/>
      <c r="H152" s="82"/>
      <c r="I152" s="62">
        <f t="shared" si="0"/>
        <v>0</v>
      </c>
      <c r="J152" s="62">
        <f>SUMIF('3-Basis ruimtestaat'!J:J,A152,'3-Basis ruimtestaat'!I:I)</f>
        <v>0</v>
      </c>
      <c r="K152" s="85" t="str">
        <f t="shared" si="12"/>
        <v/>
      </c>
      <c r="L152" s="88"/>
      <c r="M152" s="65" t="s">
        <v>93</v>
      </c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</row>
    <row r="153" spans="1:24" ht="17.100000000000001" hidden="1" customHeight="1" x14ac:dyDescent="0.2">
      <c r="A153" s="76">
        <v>9010</v>
      </c>
      <c r="B153" s="77">
        <v>10</v>
      </c>
      <c r="C153" s="143" t="s">
        <v>98</v>
      </c>
      <c r="D153" s="79" t="s">
        <v>46</v>
      </c>
      <c r="E153" s="449"/>
      <c r="F153" s="82"/>
      <c r="G153" s="82"/>
      <c r="H153" s="82"/>
      <c r="I153" s="62">
        <f t="shared" si="0"/>
        <v>0</v>
      </c>
      <c r="J153" s="62">
        <f>SUMIF('3-Basis ruimtestaat'!J:J,A153,'3-Basis ruimtestaat'!I:I)</f>
        <v>0</v>
      </c>
      <c r="K153" s="85" t="str">
        <f t="shared" si="12"/>
        <v/>
      </c>
      <c r="L153" s="88"/>
      <c r="M153" s="65" t="s">
        <v>99</v>
      </c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</row>
    <row r="154" spans="1:24" ht="17.100000000000001" hidden="1" customHeight="1" x14ac:dyDescent="0.2">
      <c r="A154" s="76">
        <v>9012</v>
      </c>
      <c r="B154" s="90">
        <v>12</v>
      </c>
      <c r="C154" s="143" t="s">
        <v>98</v>
      </c>
      <c r="D154" s="79" t="s">
        <v>51</v>
      </c>
      <c r="E154" s="449"/>
      <c r="F154" s="82"/>
      <c r="G154" s="82"/>
      <c r="H154" s="82"/>
      <c r="I154" s="62">
        <f t="shared" si="0"/>
        <v>0</v>
      </c>
      <c r="J154" s="62">
        <f>SUMIF('3-Basis ruimtestaat'!J:J,A154,'3-Basis ruimtestaat'!I:I)</f>
        <v>0</v>
      </c>
      <c r="K154" s="85" t="str">
        <f t="shared" si="12"/>
        <v/>
      </c>
      <c r="L154" s="88"/>
      <c r="M154" s="65" t="s">
        <v>99</v>
      </c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</row>
    <row r="155" spans="1:24" ht="17.100000000000001" hidden="1" customHeight="1" x14ac:dyDescent="0.2">
      <c r="A155" s="76">
        <v>9040</v>
      </c>
      <c r="B155" s="90">
        <v>40</v>
      </c>
      <c r="C155" s="143" t="s">
        <v>98</v>
      </c>
      <c r="D155" s="79" t="s">
        <v>53</v>
      </c>
      <c r="E155" s="449"/>
      <c r="F155" s="82"/>
      <c r="G155" s="82"/>
      <c r="H155" s="82"/>
      <c r="I155" s="62">
        <f t="shared" si="0"/>
        <v>0</v>
      </c>
      <c r="J155" s="62">
        <f>SUMIF('3-Basis ruimtestaat'!J:J,A155,'3-Basis ruimtestaat'!I:I)</f>
        <v>0</v>
      </c>
      <c r="K155" s="85" t="str">
        <f t="shared" si="12"/>
        <v/>
      </c>
      <c r="L155" s="88"/>
      <c r="M155" s="65" t="s">
        <v>99</v>
      </c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</row>
    <row r="156" spans="1:24" ht="17.100000000000001" hidden="1" customHeight="1" x14ac:dyDescent="0.2">
      <c r="A156" s="76">
        <v>9052</v>
      </c>
      <c r="B156" s="90">
        <v>52</v>
      </c>
      <c r="C156" s="143" t="s">
        <v>98</v>
      </c>
      <c r="D156" s="79" t="s">
        <v>54</v>
      </c>
      <c r="E156" s="449"/>
      <c r="F156" s="82"/>
      <c r="G156" s="82"/>
      <c r="H156" s="82"/>
      <c r="I156" s="62">
        <f t="shared" si="0"/>
        <v>0</v>
      </c>
      <c r="J156" s="62">
        <f>SUMIF('3-Basis ruimtestaat'!J:J,A156,'3-Basis ruimtestaat'!I:I)</f>
        <v>0</v>
      </c>
      <c r="K156" s="85" t="str">
        <f t="shared" si="12"/>
        <v/>
      </c>
      <c r="L156" s="88"/>
      <c r="M156" s="65" t="s">
        <v>99</v>
      </c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</row>
    <row r="157" spans="1:24" ht="17.100000000000001" hidden="1" customHeight="1" x14ac:dyDescent="0.2">
      <c r="A157" s="76">
        <v>9080</v>
      </c>
      <c r="B157" s="90">
        <v>80</v>
      </c>
      <c r="C157" s="143" t="s">
        <v>98</v>
      </c>
      <c r="D157" s="79" t="s">
        <v>57</v>
      </c>
      <c r="E157" s="449"/>
      <c r="F157" s="82"/>
      <c r="G157" s="82"/>
      <c r="H157" s="82"/>
      <c r="I157" s="62">
        <f t="shared" si="0"/>
        <v>0</v>
      </c>
      <c r="J157" s="62">
        <f>SUMIF('3-Basis ruimtestaat'!J:J,A157,'3-Basis ruimtestaat'!I:I)</f>
        <v>0</v>
      </c>
      <c r="K157" s="85" t="str">
        <f t="shared" si="12"/>
        <v/>
      </c>
      <c r="L157" s="88"/>
      <c r="M157" s="65" t="s">
        <v>99</v>
      </c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</row>
    <row r="158" spans="1:24" ht="17.100000000000001" hidden="1" customHeight="1" x14ac:dyDescent="0.2">
      <c r="A158" s="76">
        <v>9104</v>
      </c>
      <c r="B158" s="90">
        <v>104</v>
      </c>
      <c r="C158" s="143" t="s">
        <v>98</v>
      </c>
      <c r="D158" s="79" t="s">
        <v>58</v>
      </c>
      <c r="E158" s="449"/>
      <c r="F158" s="82"/>
      <c r="G158" s="82"/>
      <c r="H158" s="82"/>
      <c r="I158" s="62">
        <f t="shared" si="0"/>
        <v>0</v>
      </c>
      <c r="J158" s="62">
        <f>SUMIF('3-Basis ruimtestaat'!J:J,A158,'3-Basis ruimtestaat'!I:I)</f>
        <v>0</v>
      </c>
      <c r="K158" s="85" t="str">
        <f t="shared" si="12"/>
        <v/>
      </c>
      <c r="L158" s="88"/>
      <c r="M158" s="65" t="s">
        <v>99</v>
      </c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</row>
    <row r="159" spans="1:24" ht="17.100000000000001" hidden="1" customHeight="1" x14ac:dyDescent="0.2">
      <c r="A159" s="76">
        <v>9120</v>
      </c>
      <c r="B159" s="90">
        <v>120</v>
      </c>
      <c r="C159" s="143" t="s">
        <v>98</v>
      </c>
      <c r="D159" s="79" t="s">
        <v>62</v>
      </c>
      <c r="E159" s="449"/>
      <c r="F159" s="82"/>
      <c r="G159" s="82"/>
      <c r="H159" s="82"/>
      <c r="I159" s="62">
        <f t="shared" si="0"/>
        <v>0</v>
      </c>
      <c r="J159" s="62">
        <f>SUMIF('3-Basis ruimtestaat'!J:J,A159,'3-Basis ruimtestaat'!I:I)</f>
        <v>0</v>
      </c>
      <c r="K159" s="85" t="str">
        <f t="shared" si="12"/>
        <v/>
      </c>
      <c r="L159" s="88"/>
      <c r="M159" s="65" t="s">
        <v>99</v>
      </c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</row>
    <row r="160" spans="1:24" ht="17.100000000000001" hidden="1" customHeight="1" x14ac:dyDescent="0.2">
      <c r="A160" s="76">
        <v>9130</v>
      </c>
      <c r="B160" s="90">
        <v>130</v>
      </c>
      <c r="C160" s="143" t="s">
        <v>98</v>
      </c>
      <c r="D160" s="79" t="s">
        <v>63</v>
      </c>
      <c r="E160" s="449"/>
      <c r="F160" s="82"/>
      <c r="G160" s="82"/>
      <c r="H160" s="82"/>
      <c r="I160" s="62">
        <f t="shared" si="0"/>
        <v>0</v>
      </c>
      <c r="J160" s="62">
        <f>SUMIF('3-Basis ruimtestaat'!J:J,A160,'3-Basis ruimtestaat'!I:I)</f>
        <v>0</v>
      </c>
      <c r="K160" s="85" t="str">
        <f t="shared" si="12"/>
        <v/>
      </c>
      <c r="L160" s="88"/>
      <c r="M160" s="65" t="s">
        <v>99</v>
      </c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</row>
    <row r="161" spans="1:24" ht="17.100000000000001" hidden="1" customHeight="1" x14ac:dyDescent="0.2">
      <c r="A161" s="76">
        <v>9156</v>
      </c>
      <c r="B161" s="90">
        <v>156</v>
      </c>
      <c r="C161" s="143" t="s">
        <v>98</v>
      </c>
      <c r="D161" s="79" t="s">
        <v>65</v>
      </c>
      <c r="E161" s="449"/>
      <c r="F161" s="82"/>
      <c r="G161" s="82"/>
      <c r="H161" s="82"/>
      <c r="I161" s="62">
        <f t="shared" si="0"/>
        <v>0</v>
      </c>
      <c r="J161" s="62">
        <f>SUMIF('3-Basis ruimtestaat'!J:J,A161,'3-Basis ruimtestaat'!I:I)</f>
        <v>0</v>
      </c>
      <c r="K161" s="85" t="str">
        <f t="shared" si="12"/>
        <v/>
      </c>
      <c r="L161" s="88"/>
      <c r="M161" s="65" t="s">
        <v>99</v>
      </c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</row>
    <row r="162" spans="1:24" ht="17.100000000000001" hidden="1" customHeight="1" x14ac:dyDescent="0.2">
      <c r="A162" s="76">
        <v>9160</v>
      </c>
      <c r="B162" s="90">
        <v>160</v>
      </c>
      <c r="C162" s="143" t="s">
        <v>98</v>
      </c>
      <c r="D162" s="79" t="s">
        <v>66</v>
      </c>
      <c r="E162" s="449"/>
      <c r="F162" s="82"/>
      <c r="G162" s="82"/>
      <c r="H162" s="82"/>
      <c r="I162" s="62">
        <f t="shared" si="0"/>
        <v>0</v>
      </c>
      <c r="J162" s="62">
        <f>SUMIF('3-Basis ruimtestaat'!J:J,A162,'3-Basis ruimtestaat'!I:I)</f>
        <v>0</v>
      </c>
      <c r="K162" s="85" t="str">
        <f t="shared" si="12"/>
        <v/>
      </c>
      <c r="L162" s="88"/>
      <c r="M162" s="65" t="s">
        <v>99</v>
      </c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</row>
    <row r="163" spans="1:24" ht="17.100000000000001" hidden="1" customHeight="1" x14ac:dyDescent="0.2">
      <c r="A163" s="76">
        <v>9200</v>
      </c>
      <c r="B163" s="90">
        <v>200</v>
      </c>
      <c r="C163" s="143" t="s">
        <v>98</v>
      </c>
      <c r="D163" s="408" t="s">
        <v>300</v>
      </c>
      <c r="E163" s="449"/>
      <c r="F163" s="146"/>
      <c r="G163" s="146"/>
      <c r="H163" s="82"/>
      <c r="I163" s="62">
        <f t="shared" si="0"/>
        <v>0</v>
      </c>
      <c r="J163" s="62">
        <f>SUMIF('3-Basis ruimtestaat'!J:J,A163,'3-Basis ruimtestaat'!I:I)</f>
        <v>0</v>
      </c>
      <c r="K163" s="85" t="str">
        <f t="shared" si="12"/>
        <v/>
      </c>
      <c r="L163" s="88"/>
      <c r="M163" s="65" t="s">
        <v>99</v>
      </c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</row>
    <row r="164" spans="1:24" ht="17.100000000000001" hidden="1" customHeight="1" x14ac:dyDescent="0.2">
      <c r="A164" s="76">
        <v>9208</v>
      </c>
      <c r="B164" s="90">
        <v>208</v>
      </c>
      <c r="C164" s="143" t="s">
        <v>98</v>
      </c>
      <c r="D164" s="79" t="s">
        <v>68</v>
      </c>
      <c r="E164" s="449"/>
      <c r="F164" s="146"/>
      <c r="G164" s="146"/>
      <c r="H164" s="82"/>
      <c r="I164" s="62">
        <f t="shared" si="0"/>
        <v>0</v>
      </c>
      <c r="J164" s="62">
        <f>SUMIF('3-Basis ruimtestaat'!J:J,A164,'3-Basis ruimtestaat'!I:I)</f>
        <v>0</v>
      </c>
      <c r="K164" s="85" t="str">
        <f t="shared" si="12"/>
        <v/>
      </c>
      <c r="L164" s="88"/>
      <c r="M164" s="65" t="s">
        <v>99</v>
      </c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</row>
    <row r="165" spans="1:24" ht="17.100000000000001" hidden="1" customHeight="1" x14ac:dyDescent="0.2">
      <c r="A165" s="76">
        <v>9210</v>
      </c>
      <c r="B165" s="90">
        <v>210</v>
      </c>
      <c r="C165" s="143" t="s">
        <v>98</v>
      </c>
      <c r="D165" s="408" t="s">
        <v>300</v>
      </c>
      <c r="E165" s="449"/>
      <c r="F165" s="146"/>
      <c r="G165" s="146"/>
      <c r="H165" s="82"/>
      <c r="I165" s="62">
        <f t="shared" ref="I165" si="14">IF(E165=0,0,B165/(E165+F165+G165+H165))</f>
        <v>0</v>
      </c>
      <c r="J165" s="62">
        <f>SUMIF('3-Basis ruimtestaat'!J:J,A165,'3-Basis ruimtestaat'!I:I)</f>
        <v>0</v>
      </c>
      <c r="K165" s="85" t="str">
        <f t="shared" si="12"/>
        <v/>
      </c>
      <c r="L165" s="88"/>
      <c r="M165" s="65" t="s">
        <v>99</v>
      </c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</row>
    <row r="166" spans="1:24" ht="17.100000000000001" hidden="1" customHeight="1" x14ac:dyDescent="0.2">
      <c r="A166" s="76">
        <v>9255</v>
      </c>
      <c r="B166" s="90">
        <v>255</v>
      </c>
      <c r="C166" s="143" t="s">
        <v>98</v>
      </c>
      <c r="D166" s="79" t="s">
        <v>69</v>
      </c>
      <c r="E166" s="449"/>
      <c r="F166" s="146"/>
      <c r="G166" s="146"/>
      <c r="H166" s="82"/>
      <c r="I166" s="62">
        <f t="shared" si="0"/>
        <v>0</v>
      </c>
      <c r="J166" s="62">
        <f>SUMIF('3-Basis ruimtestaat'!J:J,A166,'3-Basis ruimtestaat'!I:I)</f>
        <v>0</v>
      </c>
      <c r="K166" s="85" t="str">
        <f t="shared" si="12"/>
        <v/>
      </c>
      <c r="L166" s="88"/>
      <c r="M166" s="65" t="s">
        <v>99</v>
      </c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</row>
    <row r="167" spans="1:24" ht="17.100000000000001" hidden="1" customHeight="1" thickBot="1" x14ac:dyDescent="0.25">
      <c r="A167" s="76">
        <v>9365</v>
      </c>
      <c r="B167" s="141">
        <v>365</v>
      </c>
      <c r="C167" s="143" t="s">
        <v>98</v>
      </c>
      <c r="D167" s="79" t="s">
        <v>70</v>
      </c>
      <c r="E167" s="449"/>
      <c r="F167" s="82"/>
      <c r="G167" s="449"/>
      <c r="H167" s="58"/>
      <c r="I167" s="62">
        <f t="shared" si="0"/>
        <v>0</v>
      </c>
      <c r="J167" s="62">
        <f>SUMIF('3-Basis ruimtestaat'!J:J,A167,'3-Basis ruimtestaat'!I:I)</f>
        <v>0</v>
      </c>
      <c r="K167" s="85" t="str">
        <f t="shared" si="12"/>
        <v/>
      </c>
      <c r="L167" s="64"/>
      <c r="M167" s="65" t="s">
        <v>99</v>
      </c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</row>
    <row r="168" spans="1:24" ht="17.100000000000001" hidden="1" customHeight="1" x14ac:dyDescent="0.2">
      <c r="A168" s="76">
        <v>10010</v>
      </c>
      <c r="B168" s="77">
        <v>10</v>
      </c>
      <c r="C168" s="143" t="s">
        <v>100</v>
      </c>
      <c r="D168" s="79" t="s">
        <v>46</v>
      </c>
      <c r="E168" s="449"/>
      <c r="F168" s="82"/>
      <c r="G168" s="82"/>
      <c r="H168" s="82"/>
      <c r="I168" s="62">
        <f t="shared" si="0"/>
        <v>0</v>
      </c>
      <c r="J168" s="62">
        <f>SUMIF('3-Basis ruimtestaat'!J:J,A168,'3-Basis ruimtestaat'!I:I)</f>
        <v>0</v>
      </c>
      <c r="K168" s="85" t="str">
        <f t="shared" si="12"/>
        <v/>
      </c>
      <c r="L168" s="88"/>
      <c r="M168" s="65" t="s">
        <v>101</v>
      </c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</row>
    <row r="169" spans="1:24" ht="17.100000000000001" hidden="1" customHeight="1" x14ac:dyDescent="0.2">
      <c r="A169" s="76">
        <v>10012</v>
      </c>
      <c r="B169" s="90">
        <v>12</v>
      </c>
      <c r="C169" s="143" t="s">
        <v>100</v>
      </c>
      <c r="D169" s="79" t="s">
        <v>51</v>
      </c>
      <c r="E169" s="449"/>
      <c r="F169" s="82"/>
      <c r="G169" s="82"/>
      <c r="H169" s="82"/>
      <c r="I169" s="62">
        <f t="shared" si="0"/>
        <v>0</v>
      </c>
      <c r="J169" s="62">
        <f>SUMIF('3-Basis ruimtestaat'!J:J,A169,'3-Basis ruimtestaat'!I:I)</f>
        <v>0</v>
      </c>
      <c r="K169" s="85" t="str">
        <f t="shared" si="12"/>
        <v/>
      </c>
      <c r="L169" s="88"/>
      <c r="M169" s="65" t="s">
        <v>101</v>
      </c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</row>
    <row r="170" spans="1:24" ht="17.100000000000001" hidden="1" customHeight="1" x14ac:dyDescent="0.2">
      <c r="A170" s="76">
        <v>10040</v>
      </c>
      <c r="B170" s="90">
        <v>40</v>
      </c>
      <c r="C170" s="143" t="s">
        <v>100</v>
      </c>
      <c r="D170" s="79" t="s">
        <v>53</v>
      </c>
      <c r="E170" s="449"/>
      <c r="F170" s="82"/>
      <c r="G170" s="82"/>
      <c r="H170" s="82"/>
      <c r="I170" s="62">
        <f t="shared" si="0"/>
        <v>0</v>
      </c>
      <c r="J170" s="62">
        <f>SUMIF('3-Basis ruimtestaat'!J:J,A170,'3-Basis ruimtestaat'!I:I)</f>
        <v>0</v>
      </c>
      <c r="K170" s="85" t="str">
        <f t="shared" si="12"/>
        <v/>
      </c>
      <c r="L170" s="88"/>
      <c r="M170" s="65" t="s">
        <v>101</v>
      </c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</row>
    <row r="171" spans="1:24" ht="17.100000000000001" hidden="1" customHeight="1" x14ac:dyDescent="0.2">
      <c r="A171" s="76">
        <v>10052</v>
      </c>
      <c r="B171" s="90">
        <v>52</v>
      </c>
      <c r="C171" s="143" t="s">
        <v>100</v>
      </c>
      <c r="D171" s="79" t="s">
        <v>54</v>
      </c>
      <c r="E171" s="449"/>
      <c r="F171" s="82"/>
      <c r="G171" s="82"/>
      <c r="H171" s="82"/>
      <c r="I171" s="62">
        <f t="shared" si="0"/>
        <v>0</v>
      </c>
      <c r="J171" s="62">
        <f>SUMIF('3-Basis ruimtestaat'!J:J,A171,'3-Basis ruimtestaat'!I:I)</f>
        <v>0</v>
      </c>
      <c r="K171" s="85" t="str">
        <f t="shared" si="12"/>
        <v/>
      </c>
      <c r="L171" s="88"/>
      <c r="M171" s="65" t="s">
        <v>101</v>
      </c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</row>
    <row r="172" spans="1:24" ht="17.100000000000001" hidden="1" customHeight="1" x14ac:dyDescent="0.2">
      <c r="A172" s="76">
        <v>10080</v>
      </c>
      <c r="B172" s="90">
        <v>80</v>
      </c>
      <c r="C172" s="143" t="s">
        <v>100</v>
      </c>
      <c r="D172" s="79" t="s">
        <v>57</v>
      </c>
      <c r="E172" s="449"/>
      <c r="F172" s="82"/>
      <c r="G172" s="82"/>
      <c r="H172" s="82"/>
      <c r="I172" s="62">
        <f t="shared" si="0"/>
        <v>0</v>
      </c>
      <c r="J172" s="62">
        <f>SUMIF('3-Basis ruimtestaat'!J:J,A172,'3-Basis ruimtestaat'!I:I)</f>
        <v>0</v>
      </c>
      <c r="K172" s="85" t="str">
        <f t="shared" si="12"/>
        <v/>
      </c>
      <c r="L172" s="88"/>
      <c r="M172" s="65" t="s">
        <v>101</v>
      </c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</row>
    <row r="173" spans="1:24" ht="17.100000000000001" hidden="1" customHeight="1" x14ac:dyDescent="0.2">
      <c r="A173" s="76">
        <v>10104</v>
      </c>
      <c r="B173" s="90">
        <v>104</v>
      </c>
      <c r="C173" s="143" t="s">
        <v>100</v>
      </c>
      <c r="D173" s="79" t="s">
        <v>58</v>
      </c>
      <c r="E173" s="449"/>
      <c r="F173" s="82"/>
      <c r="G173" s="82"/>
      <c r="H173" s="82"/>
      <c r="I173" s="62">
        <f t="shared" si="0"/>
        <v>0</v>
      </c>
      <c r="J173" s="62">
        <f>SUMIF('3-Basis ruimtestaat'!J:J,A173,'3-Basis ruimtestaat'!I:I)</f>
        <v>0</v>
      </c>
      <c r="K173" s="85" t="str">
        <f t="shared" si="12"/>
        <v/>
      </c>
      <c r="L173" s="88"/>
      <c r="M173" s="65" t="s">
        <v>101</v>
      </c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</row>
    <row r="174" spans="1:24" ht="17.100000000000001" hidden="1" customHeight="1" x14ac:dyDescent="0.2">
      <c r="A174" s="76">
        <v>10120</v>
      </c>
      <c r="B174" s="90">
        <v>120</v>
      </c>
      <c r="C174" s="143" t="s">
        <v>100</v>
      </c>
      <c r="D174" s="79" t="s">
        <v>62</v>
      </c>
      <c r="E174" s="449"/>
      <c r="F174" s="82"/>
      <c r="G174" s="82"/>
      <c r="H174" s="82"/>
      <c r="I174" s="62">
        <f t="shared" si="0"/>
        <v>0</v>
      </c>
      <c r="J174" s="62">
        <f>SUMIF('3-Basis ruimtestaat'!J:J,A174,'3-Basis ruimtestaat'!I:I)</f>
        <v>0</v>
      </c>
      <c r="K174" s="85" t="str">
        <f t="shared" si="12"/>
        <v/>
      </c>
      <c r="L174" s="88"/>
      <c r="M174" s="65" t="s">
        <v>101</v>
      </c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</row>
    <row r="175" spans="1:24" ht="17.100000000000001" hidden="1" customHeight="1" x14ac:dyDescent="0.2">
      <c r="A175" s="76">
        <v>10130</v>
      </c>
      <c r="B175" s="90">
        <v>130</v>
      </c>
      <c r="C175" s="143" t="s">
        <v>100</v>
      </c>
      <c r="D175" s="79" t="s">
        <v>63</v>
      </c>
      <c r="E175" s="449"/>
      <c r="F175" s="82"/>
      <c r="G175" s="82"/>
      <c r="H175" s="82"/>
      <c r="I175" s="62">
        <f t="shared" si="0"/>
        <v>0</v>
      </c>
      <c r="J175" s="62">
        <f>SUMIF('3-Basis ruimtestaat'!J:J,A175,'3-Basis ruimtestaat'!I:I)</f>
        <v>0</v>
      </c>
      <c r="K175" s="85" t="str">
        <f t="shared" si="12"/>
        <v/>
      </c>
      <c r="L175" s="88"/>
      <c r="M175" s="65" t="s">
        <v>101</v>
      </c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</row>
    <row r="176" spans="1:24" ht="17.100000000000001" hidden="1" customHeight="1" x14ac:dyDescent="0.2">
      <c r="A176" s="76">
        <v>10156</v>
      </c>
      <c r="B176" s="90">
        <v>156</v>
      </c>
      <c r="C176" s="143" t="s">
        <v>100</v>
      </c>
      <c r="D176" s="79" t="s">
        <v>65</v>
      </c>
      <c r="E176" s="449"/>
      <c r="F176" s="82"/>
      <c r="G176" s="82"/>
      <c r="H176" s="82"/>
      <c r="I176" s="62">
        <f t="shared" si="0"/>
        <v>0</v>
      </c>
      <c r="J176" s="62">
        <f>SUMIF('3-Basis ruimtestaat'!J:J,A176,'3-Basis ruimtestaat'!I:I)</f>
        <v>0</v>
      </c>
      <c r="K176" s="85" t="str">
        <f t="shared" si="12"/>
        <v/>
      </c>
      <c r="L176" s="88"/>
      <c r="M176" s="65" t="s">
        <v>101</v>
      </c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</row>
    <row r="177" spans="1:24" ht="17.100000000000001" hidden="1" customHeight="1" x14ac:dyDescent="0.2">
      <c r="A177" s="76">
        <v>10160</v>
      </c>
      <c r="B177" s="90">
        <v>160</v>
      </c>
      <c r="C177" s="143" t="s">
        <v>100</v>
      </c>
      <c r="D177" s="79" t="s">
        <v>66</v>
      </c>
      <c r="E177" s="449"/>
      <c r="F177" s="82"/>
      <c r="G177" s="82"/>
      <c r="H177" s="82"/>
      <c r="I177" s="62">
        <f t="shared" si="0"/>
        <v>0</v>
      </c>
      <c r="J177" s="62">
        <f>SUMIF('3-Basis ruimtestaat'!J:J,A177,'3-Basis ruimtestaat'!I:I)</f>
        <v>0</v>
      </c>
      <c r="K177" s="85" t="str">
        <f t="shared" si="12"/>
        <v/>
      </c>
      <c r="L177" s="88"/>
      <c r="M177" s="65" t="s">
        <v>101</v>
      </c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</row>
    <row r="178" spans="1:24" ht="17.100000000000001" hidden="1" customHeight="1" x14ac:dyDescent="0.2">
      <c r="A178" s="76">
        <v>10200</v>
      </c>
      <c r="B178" s="90">
        <v>200</v>
      </c>
      <c r="C178" s="143" t="s">
        <v>100</v>
      </c>
      <c r="D178" s="79" t="s">
        <v>67</v>
      </c>
      <c r="E178" s="449"/>
      <c r="F178" s="82"/>
      <c r="G178" s="82"/>
      <c r="H178" s="82"/>
      <c r="I178" s="62">
        <f t="shared" si="0"/>
        <v>0</v>
      </c>
      <c r="J178" s="62">
        <f>SUMIF('3-Basis ruimtestaat'!J:J,A178,'3-Basis ruimtestaat'!I:I)</f>
        <v>0</v>
      </c>
      <c r="K178" s="85" t="str">
        <f t="shared" si="12"/>
        <v/>
      </c>
      <c r="L178" s="88"/>
      <c r="M178" s="65" t="s">
        <v>101</v>
      </c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</row>
    <row r="179" spans="1:24" ht="17.100000000000001" hidden="1" customHeight="1" x14ac:dyDescent="0.2">
      <c r="A179" s="76">
        <v>10208</v>
      </c>
      <c r="B179" s="90">
        <v>208</v>
      </c>
      <c r="C179" s="143" t="s">
        <v>100</v>
      </c>
      <c r="D179" s="79" t="s">
        <v>68</v>
      </c>
      <c r="E179" s="449"/>
      <c r="F179" s="82"/>
      <c r="G179" s="82"/>
      <c r="H179" s="82"/>
      <c r="I179" s="62">
        <f t="shared" si="0"/>
        <v>0</v>
      </c>
      <c r="J179" s="62">
        <f>SUMIF('3-Basis ruimtestaat'!J:J,A179,'3-Basis ruimtestaat'!I:I)</f>
        <v>0</v>
      </c>
      <c r="K179" s="85" t="str">
        <f t="shared" si="12"/>
        <v/>
      </c>
      <c r="L179" s="88"/>
      <c r="M179" s="65" t="s">
        <v>101</v>
      </c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</row>
    <row r="180" spans="1:24" ht="17.100000000000001" hidden="1" customHeight="1" x14ac:dyDescent="0.2">
      <c r="A180" s="76">
        <v>10210</v>
      </c>
      <c r="B180" s="90">
        <v>210</v>
      </c>
      <c r="C180" s="143" t="s">
        <v>100</v>
      </c>
      <c r="D180" s="408" t="s">
        <v>300</v>
      </c>
      <c r="E180" s="449"/>
      <c r="F180" s="82"/>
      <c r="G180" s="82"/>
      <c r="H180" s="82"/>
      <c r="I180" s="62">
        <f t="shared" ref="I180" si="15">IF(E180=0,0,B180/(E180+F180+G180+H180))</f>
        <v>0</v>
      </c>
      <c r="J180" s="62">
        <f>SUMIF('3-Basis ruimtestaat'!J:J,A180,'3-Basis ruimtestaat'!I:I)</f>
        <v>0</v>
      </c>
      <c r="K180" s="85" t="str">
        <f t="shared" si="12"/>
        <v/>
      </c>
      <c r="L180" s="88"/>
      <c r="M180" s="65" t="s">
        <v>101</v>
      </c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</row>
    <row r="181" spans="1:24" ht="17.100000000000001" hidden="1" customHeight="1" x14ac:dyDescent="0.2">
      <c r="A181" s="76">
        <v>10255</v>
      </c>
      <c r="B181" s="90">
        <v>255</v>
      </c>
      <c r="C181" s="143" t="s">
        <v>100</v>
      </c>
      <c r="D181" s="79" t="s">
        <v>69</v>
      </c>
      <c r="E181" s="449"/>
      <c r="F181" s="82"/>
      <c r="G181" s="82"/>
      <c r="H181" s="82"/>
      <c r="I181" s="62">
        <f t="shared" si="0"/>
        <v>0</v>
      </c>
      <c r="J181" s="62">
        <f>SUMIF('3-Basis ruimtestaat'!J:J,A181,'3-Basis ruimtestaat'!I:I)</f>
        <v>0</v>
      </c>
      <c r="K181" s="85" t="str">
        <f t="shared" si="12"/>
        <v/>
      </c>
      <c r="L181" s="88"/>
      <c r="M181" s="65" t="s">
        <v>101</v>
      </c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</row>
    <row r="182" spans="1:24" ht="17.100000000000001" hidden="1" customHeight="1" thickBot="1" x14ac:dyDescent="0.25">
      <c r="A182" s="76">
        <v>10365</v>
      </c>
      <c r="B182" s="141">
        <v>365</v>
      </c>
      <c r="C182" s="143" t="s">
        <v>100</v>
      </c>
      <c r="D182" s="79" t="s">
        <v>70</v>
      </c>
      <c r="E182" s="449"/>
      <c r="F182" s="82"/>
      <c r="G182" s="449"/>
      <c r="H182" s="82"/>
      <c r="I182" s="62">
        <f t="shared" si="0"/>
        <v>0</v>
      </c>
      <c r="J182" s="62">
        <f>SUMIF('3-Basis ruimtestaat'!J:J,A182,'3-Basis ruimtestaat'!I:I)</f>
        <v>0</v>
      </c>
      <c r="K182" s="85" t="str">
        <f t="shared" si="12"/>
        <v/>
      </c>
      <c r="L182" s="88"/>
      <c r="M182" s="65" t="s">
        <v>101</v>
      </c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</row>
    <row r="183" spans="1:24" ht="17.100000000000001" hidden="1" customHeight="1" x14ac:dyDescent="0.2">
      <c r="A183" s="76">
        <v>11010</v>
      </c>
      <c r="B183" s="77">
        <v>10</v>
      </c>
      <c r="C183" s="143" t="s">
        <v>102</v>
      </c>
      <c r="D183" s="79" t="s">
        <v>46</v>
      </c>
      <c r="E183" s="449"/>
      <c r="F183" s="82"/>
      <c r="G183" s="82"/>
      <c r="H183" s="82"/>
      <c r="I183" s="62">
        <f t="shared" si="0"/>
        <v>0</v>
      </c>
      <c r="J183" s="62">
        <f>SUMIF('3-Basis ruimtestaat'!J:J,A183,'3-Basis ruimtestaat'!I:I)</f>
        <v>0</v>
      </c>
      <c r="K183" s="85" t="str">
        <f t="shared" si="12"/>
        <v/>
      </c>
      <c r="L183" s="88"/>
      <c r="M183" s="65" t="s">
        <v>72</v>
      </c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</row>
    <row r="184" spans="1:24" ht="17.100000000000001" hidden="1" customHeight="1" x14ac:dyDescent="0.2">
      <c r="A184" s="76">
        <v>11012</v>
      </c>
      <c r="B184" s="90">
        <v>12</v>
      </c>
      <c r="C184" s="143" t="s">
        <v>102</v>
      </c>
      <c r="D184" s="79" t="s">
        <v>51</v>
      </c>
      <c r="E184" s="449"/>
      <c r="F184" s="82"/>
      <c r="G184" s="82"/>
      <c r="H184" s="82"/>
      <c r="I184" s="62">
        <f t="shared" si="0"/>
        <v>0</v>
      </c>
      <c r="J184" s="62">
        <f>SUMIF('3-Basis ruimtestaat'!J:J,A184,'3-Basis ruimtestaat'!I:I)</f>
        <v>0</v>
      </c>
      <c r="K184" s="85" t="str">
        <f t="shared" si="12"/>
        <v/>
      </c>
      <c r="L184" s="88"/>
      <c r="M184" s="65" t="s">
        <v>72</v>
      </c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</row>
    <row r="185" spans="1:24" ht="17.100000000000001" hidden="1" customHeight="1" x14ac:dyDescent="0.2">
      <c r="A185" s="76">
        <v>11040</v>
      </c>
      <c r="B185" s="90">
        <v>40</v>
      </c>
      <c r="C185" s="143" t="s">
        <v>102</v>
      </c>
      <c r="D185" s="79" t="s">
        <v>53</v>
      </c>
      <c r="E185" s="449"/>
      <c r="F185" s="82"/>
      <c r="G185" s="82"/>
      <c r="H185" s="82"/>
      <c r="I185" s="62">
        <f t="shared" si="0"/>
        <v>0</v>
      </c>
      <c r="J185" s="62">
        <f>SUMIF('3-Basis ruimtestaat'!J:J,A185,'3-Basis ruimtestaat'!I:I)</f>
        <v>0</v>
      </c>
      <c r="K185" s="85" t="str">
        <f t="shared" si="12"/>
        <v/>
      </c>
      <c r="L185" s="88"/>
      <c r="M185" s="65" t="s">
        <v>72</v>
      </c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</row>
    <row r="186" spans="1:24" ht="17.100000000000001" hidden="1" customHeight="1" x14ac:dyDescent="0.2">
      <c r="A186" s="76">
        <v>11052</v>
      </c>
      <c r="B186" s="90">
        <v>52</v>
      </c>
      <c r="C186" s="143" t="s">
        <v>102</v>
      </c>
      <c r="D186" s="79" t="s">
        <v>54</v>
      </c>
      <c r="E186" s="449"/>
      <c r="F186" s="82"/>
      <c r="G186" s="82"/>
      <c r="H186" s="82"/>
      <c r="I186" s="62">
        <f t="shared" si="0"/>
        <v>0</v>
      </c>
      <c r="J186" s="62">
        <f>SUMIF('3-Basis ruimtestaat'!J:J,A186,'3-Basis ruimtestaat'!I:I)</f>
        <v>0</v>
      </c>
      <c r="K186" s="85" t="str">
        <f t="shared" si="12"/>
        <v/>
      </c>
      <c r="L186" s="88"/>
      <c r="M186" s="65" t="s">
        <v>72</v>
      </c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</row>
    <row r="187" spans="1:24" ht="17.100000000000001" hidden="1" customHeight="1" x14ac:dyDescent="0.2">
      <c r="A187" s="76">
        <v>11080</v>
      </c>
      <c r="B187" s="90">
        <v>80</v>
      </c>
      <c r="C187" s="143" t="s">
        <v>102</v>
      </c>
      <c r="D187" s="79" t="s">
        <v>57</v>
      </c>
      <c r="E187" s="449"/>
      <c r="F187" s="82"/>
      <c r="G187" s="82"/>
      <c r="H187" s="82"/>
      <c r="I187" s="62">
        <f t="shared" si="0"/>
        <v>0</v>
      </c>
      <c r="J187" s="62">
        <f>SUMIF('3-Basis ruimtestaat'!J:J,A187,'3-Basis ruimtestaat'!I:I)</f>
        <v>0</v>
      </c>
      <c r="K187" s="85" t="str">
        <f t="shared" si="12"/>
        <v/>
      </c>
      <c r="L187" s="88"/>
      <c r="M187" s="65" t="s">
        <v>72</v>
      </c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</row>
    <row r="188" spans="1:24" ht="17.100000000000001" hidden="1" customHeight="1" x14ac:dyDescent="0.2">
      <c r="A188" s="76">
        <v>11104</v>
      </c>
      <c r="B188" s="90">
        <v>104</v>
      </c>
      <c r="C188" s="143" t="s">
        <v>102</v>
      </c>
      <c r="D188" s="79" t="s">
        <v>58</v>
      </c>
      <c r="E188" s="449"/>
      <c r="F188" s="82"/>
      <c r="G188" s="82"/>
      <c r="H188" s="82"/>
      <c r="I188" s="62">
        <f t="shared" si="0"/>
        <v>0</v>
      </c>
      <c r="J188" s="62">
        <f>SUMIF('3-Basis ruimtestaat'!J:J,A188,'3-Basis ruimtestaat'!I:I)</f>
        <v>0</v>
      </c>
      <c r="K188" s="85" t="str">
        <f t="shared" si="12"/>
        <v/>
      </c>
      <c r="L188" s="88"/>
      <c r="M188" s="65" t="s">
        <v>72</v>
      </c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</row>
    <row r="189" spans="1:24" ht="17.100000000000001" hidden="1" customHeight="1" x14ac:dyDescent="0.2">
      <c r="A189" s="76">
        <v>11120</v>
      </c>
      <c r="B189" s="90">
        <v>120</v>
      </c>
      <c r="C189" s="143" t="s">
        <v>102</v>
      </c>
      <c r="D189" s="79" t="s">
        <v>62</v>
      </c>
      <c r="E189" s="449"/>
      <c r="F189" s="82"/>
      <c r="G189" s="82"/>
      <c r="H189" s="82"/>
      <c r="I189" s="62">
        <f t="shared" si="0"/>
        <v>0</v>
      </c>
      <c r="J189" s="62">
        <f>SUMIF('3-Basis ruimtestaat'!J:J,A189,'3-Basis ruimtestaat'!I:I)</f>
        <v>0</v>
      </c>
      <c r="K189" s="85" t="str">
        <f t="shared" si="12"/>
        <v/>
      </c>
      <c r="L189" s="88"/>
      <c r="M189" s="65" t="s">
        <v>72</v>
      </c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</row>
    <row r="190" spans="1:24" ht="17.100000000000001" hidden="1" customHeight="1" x14ac:dyDescent="0.2">
      <c r="A190" s="76">
        <v>11130</v>
      </c>
      <c r="B190" s="90">
        <v>130</v>
      </c>
      <c r="C190" s="143" t="s">
        <v>102</v>
      </c>
      <c r="D190" s="79" t="s">
        <v>63</v>
      </c>
      <c r="E190" s="449"/>
      <c r="F190" s="82"/>
      <c r="G190" s="82"/>
      <c r="H190" s="82"/>
      <c r="I190" s="62">
        <f t="shared" si="0"/>
        <v>0</v>
      </c>
      <c r="J190" s="62">
        <f>SUMIF('3-Basis ruimtestaat'!J:J,A190,'3-Basis ruimtestaat'!I:I)</f>
        <v>0</v>
      </c>
      <c r="K190" s="85" t="str">
        <f t="shared" si="12"/>
        <v/>
      </c>
      <c r="L190" s="88"/>
      <c r="M190" s="65" t="s">
        <v>72</v>
      </c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</row>
    <row r="191" spans="1:24" ht="17.100000000000001" customHeight="1" x14ac:dyDescent="0.2">
      <c r="A191" s="76">
        <v>11156</v>
      </c>
      <c r="B191" s="90">
        <v>156</v>
      </c>
      <c r="C191" s="143" t="s">
        <v>102</v>
      </c>
      <c r="D191" s="79" t="s">
        <v>65</v>
      </c>
      <c r="E191" s="449"/>
      <c r="F191" s="82"/>
      <c r="G191" s="82"/>
      <c r="H191" s="82"/>
      <c r="I191" s="62">
        <f t="shared" si="0"/>
        <v>0</v>
      </c>
      <c r="J191" s="62">
        <f>SUMIF('3-Basis ruimtestaat'!J:J,A191,'3-Basis ruimtestaat'!I:I)</f>
        <v>64.36</v>
      </c>
      <c r="K191" s="85">
        <f t="shared" si="12"/>
        <v>5.9092657764817482E-3</v>
      </c>
      <c r="L191" s="88"/>
      <c r="M191" s="65" t="s">
        <v>72</v>
      </c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</row>
    <row r="192" spans="1:24" ht="17.100000000000001" hidden="1" customHeight="1" x14ac:dyDescent="0.2">
      <c r="A192" s="76">
        <v>11160</v>
      </c>
      <c r="B192" s="90">
        <v>160</v>
      </c>
      <c r="C192" s="143" t="s">
        <v>102</v>
      </c>
      <c r="D192" s="79" t="s">
        <v>66</v>
      </c>
      <c r="E192" s="449"/>
      <c r="F192" s="82"/>
      <c r="G192" s="82"/>
      <c r="H192" s="82"/>
      <c r="I192" s="62">
        <f t="shared" si="0"/>
        <v>0</v>
      </c>
      <c r="J192" s="62">
        <f>SUMIF('3-Basis ruimtestaat'!J:J,A192,'3-Basis ruimtestaat'!I:I)</f>
        <v>0</v>
      </c>
      <c r="K192" s="85" t="str">
        <f t="shared" si="12"/>
        <v/>
      </c>
      <c r="L192" s="88"/>
      <c r="M192" s="65" t="s">
        <v>72</v>
      </c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</row>
    <row r="193" spans="1:24" ht="17.100000000000001" hidden="1" customHeight="1" x14ac:dyDescent="0.2">
      <c r="A193" s="76">
        <v>11200</v>
      </c>
      <c r="B193" s="90">
        <v>200</v>
      </c>
      <c r="C193" s="143" t="s">
        <v>102</v>
      </c>
      <c r="D193" s="79" t="s">
        <v>67</v>
      </c>
      <c r="E193" s="449"/>
      <c r="F193" s="82"/>
      <c r="G193" s="82"/>
      <c r="H193" s="82"/>
      <c r="I193" s="62">
        <f t="shared" si="0"/>
        <v>0</v>
      </c>
      <c r="J193" s="62">
        <f>SUMIF('3-Basis ruimtestaat'!J:J,A193,'3-Basis ruimtestaat'!I:I)</f>
        <v>0</v>
      </c>
      <c r="K193" s="85" t="str">
        <f t="shared" si="12"/>
        <v/>
      </c>
      <c r="L193" s="88"/>
      <c r="M193" s="65" t="s">
        <v>72</v>
      </c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</row>
    <row r="194" spans="1:24" ht="17.100000000000001" hidden="1" customHeight="1" x14ac:dyDescent="0.2">
      <c r="A194" s="76">
        <v>11208</v>
      </c>
      <c r="B194" s="90">
        <v>208</v>
      </c>
      <c r="C194" s="143" t="s">
        <v>102</v>
      </c>
      <c r="D194" s="79" t="s">
        <v>68</v>
      </c>
      <c r="E194" s="449"/>
      <c r="F194" s="82"/>
      <c r="G194" s="82"/>
      <c r="H194" s="82"/>
      <c r="I194" s="62">
        <f t="shared" si="0"/>
        <v>0</v>
      </c>
      <c r="J194" s="62">
        <f>SUMIF('3-Basis ruimtestaat'!J:J,A194,'3-Basis ruimtestaat'!I:I)</f>
        <v>0</v>
      </c>
      <c r="K194" s="85" t="str">
        <f t="shared" si="12"/>
        <v/>
      </c>
      <c r="L194" s="88"/>
      <c r="M194" s="65" t="s">
        <v>72</v>
      </c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</row>
    <row r="195" spans="1:24" ht="17.100000000000001" hidden="1" customHeight="1" x14ac:dyDescent="0.2">
      <c r="A195" s="76">
        <v>11210</v>
      </c>
      <c r="B195" s="90">
        <v>210</v>
      </c>
      <c r="C195" s="143" t="s">
        <v>102</v>
      </c>
      <c r="D195" s="408" t="s">
        <v>300</v>
      </c>
      <c r="E195" s="449"/>
      <c r="F195" s="82"/>
      <c r="G195" s="82"/>
      <c r="H195" s="82"/>
      <c r="I195" s="62">
        <f t="shared" si="0"/>
        <v>0</v>
      </c>
      <c r="J195" s="62">
        <f>SUMIF('3-Basis ruimtestaat'!J:J,A195,'3-Basis ruimtestaat'!I:I)</f>
        <v>0</v>
      </c>
      <c r="K195" s="85" t="str">
        <f t="shared" si="12"/>
        <v/>
      </c>
      <c r="L195" s="88"/>
      <c r="M195" s="65" t="s">
        <v>72</v>
      </c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</row>
    <row r="196" spans="1:24" ht="17.100000000000001" customHeight="1" x14ac:dyDescent="0.2">
      <c r="A196" s="76">
        <v>11230</v>
      </c>
      <c r="B196" s="90">
        <v>230</v>
      </c>
      <c r="C196" s="143" t="s">
        <v>102</v>
      </c>
      <c r="D196" s="79" t="s">
        <v>661</v>
      </c>
      <c r="E196" s="449"/>
      <c r="F196" s="82"/>
      <c r="G196" s="82"/>
      <c r="H196" s="82"/>
      <c r="I196" s="62">
        <f t="shared" ref="I196:I197" si="16">IF(E196=0,0,B196/(E196+F196+G196+H196))</f>
        <v>0</v>
      </c>
      <c r="J196" s="62">
        <f>SUMIF('3-Basis ruimtestaat'!J:J,A196,'3-Basis ruimtestaat'!I:I)</f>
        <v>216.20999999999998</v>
      </c>
      <c r="K196" s="85">
        <f t="shared" si="12"/>
        <v>1.9851497102751997E-2</v>
      </c>
      <c r="L196" s="88"/>
      <c r="M196" s="65" t="s">
        <v>72</v>
      </c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</row>
    <row r="197" spans="1:24" ht="17.100000000000001" hidden="1" customHeight="1" x14ac:dyDescent="0.2">
      <c r="A197" s="76">
        <v>11245</v>
      </c>
      <c r="B197" s="90">
        <v>245</v>
      </c>
      <c r="C197" s="143" t="s">
        <v>102</v>
      </c>
      <c r="D197" s="79" t="s">
        <v>326</v>
      </c>
      <c r="E197" s="449"/>
      <c r="F197" s="82"/>
      <c r="G197" s="82"/>
      <c r="H197" s="82"/>
      <c r="I197" s="62">
        <f t="shared" si="16"/>
        <v>0</v>
      </c>
      <c r="J197" s="62">
        <f>SUMIF('3-Basis ruimtestaat'!J:J,A197,'3-Basis ruimtestaat'!I:I)</f>
        <v>0</v>
      </c>
      <c r="K197" s="85" t="str">
        <f t="shared" si="12"/>
        <v/>
      </c>
      <c r="L197" s="88"/>
      <c r="M197" s="65" t="s">
        <v>72</v>
      </c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</row>
    <row r="198" spans="1:24" ht="17.100000000000001" customHeight="1" x14ac:dyDescent="0.2">
      <c r="A198" s="76">
        <v>11255</v>
      </c>
      <c r="B198" s="90">
        <v>255</v>
      </c>
      <c r="C198" s="143" t="s">
        <v>102</v>
      </c>
      <c r="D198" s="79" t="s">
        <v>69</v>
      </c>
      <c r="E198" s="449"/>
      <c r="F198" s="82"/>
      <c r="G198" s="82"/>
      <c r="H198" s="82"/>
      <c r="I198" s="62">
        <f t="shared" si="0"/>
        <v>0</v>
      </c>
      <c r="J198" s="62">
        <f>SUMIF('3-Basis ruimtestaat'!J:J,A198,'3-Basis ruimtestaat'!I:I)</f>
        <v>56.8</v>
      </c>
      <c r="K198" s="85">
        <f t="shared" si="12"/>
        <v>5.2151382241168937E-3</v>
      </c>
      <c r="L198" s="88"/>
      <c r="M198" s="65" t="s">
        <v>72</v>
      </c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</row>
    <row r="199" spans="1:24" ht="17.100000000000001" hidden="1" customHeight="1" thickBot="1" x14ac:dyDescent="0.25">
      <c r="A199" s="76">
        <v>11365</v>
      </c>
      <c r="B199" s="141">
        <v>365</v>
      </c>
      <c r="C199" s="143" t="s">
        <v>102</v>
      </c>
      <c r="D199" s="79" t="s">
        <v>70</v>
      </c>
      <c r="E199" s="449"/>
      <c r="F199" s="82"/>
      <c r="G199" s="449"/>
      <c r="H199" s="82"/>
      <c r="I199" s="62">
        <f t="shared" si="0"/>
        <v>0</v>
      </c>
      <c r="J199" s="62">
        <f>SUMIF('3-Basis ruimtestaat'!J:J,A199,'3-Basis ruimtestaat'!I:I)</f>
        <v>0</v>
      </c>
      <c r="K199" s="85" t="str">
        <f t="shared" si="12"/>
        <v/>
      </c>
      <c r="L199" s="88"/>
      <c r="M199" s="65" t="s">
        <v>72</v>
      </c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</row>
    <row r="200" spans="1:24" ht="17.100000000000001" hidden="1" customHeight="1" x14ac:dyDescent="0.2">
      <c r="A200" s="76">
        <v>12010</v>
      </c>
      <c r="B200" s="77">
        <v>10</v>
      </c>
      <c r="C200" s="143" t="s">
        <v>103</v>
      </c>
      <c r="D200" s="79" t="s">
        <v>46</v>
      </c>
      <c r="E200" s="449"/>
      <c r="F200" s="82"/>
      <c r="G200" s="82"/>
      <c r="H200" s="82"/>
      <c r="I200" s="62">
        <f t="shared" si="0"/>
        <v>0</v>
      </c>
      <c r="J200" s="62">
        <f>SUMIF('3-Basis ruimtestaat'!J:J,A200,'3-Basis ruimtestaat'!I:I)</f>
        <v>0</v>
      </c>
      <c r="K200" s="85" t="str">
        <f t="shared" si="12"/>
        <v/>
      </c>
      <c r="L200" s="88"/>
      <c r="M200" s="65" t="s">
        <v>93</v>
      </c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</row>
    <row r="201" spans="1:24" ht="17.100000000000001" hidden="1" customHeight="1" x14ac:dyDescent="0.2">
      <c r="A201" s="76">
        <v>12012</v>
      </c>
      <c r="B201" s="90">
        <v>12</v>
      </c>
      <c r="C201" s="143" t="s">
        <v>103</v>
      </c>
      <c r="D201" s="79" t="s">
        <v>51</v>
      </c>
      <c r="E201" s="449"/>
      <c r="F201" s="82"/>
      <c r="G201" s="82"/>
      <c r="H201" s="82"/>
      <c r="I201" s="62">
        <f t="shared" si="0"/>
        <v>0</v>
      </c>
      <c r="J201" s="62">
        <f>SUMIF('3-Basis ruimtestaat'!J:J,A201,'3-Basis ruimtestaat'!I:I)</f>
        <v>0</v>
      </c>
      <c r="K201" s="85" t="str">
        <f t="shared" si="12"/>
        <v/>
      </c>
      <c r="L201" s="88"/>
      <c r="M201" s="65" t="s">
        <v>93</v>
      </c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</row>
    <row r="202" spans="1:24" ht="17.100000000000001" hidden="1" customHeight="1" x14ac:dyDescent="0.2">
      <c r="A202" s="76">
        <v>12040</v>
      </c>
      <c r="B202" s="90">
        <v>40</v>
      </c>
      <c r="C202" s="143" t="s">
        <v>103</v>
      </c>
      <c r="D202" s="79" t="s">
        <v>53</v>
      </c>
      <c r="E202" s="449"/>
      <c r="F202" s="82"/>
      <c r="G202" s="82"/>
      <c r="H202" s="82"/>
      <c r="I202" s="62">
        <f t="shared" si="0"/>
        <v>0</v>
      </c>
      <c r="J202" s="62">
        <f>SUMIF('3-Basis ruimtestaat'!J:J,A202,'3-Basis ruimtestaat'!I:I)</f>
        <v>0</v>
      </c>
      <c r="K202" s="85" t="str">
        <f t="shared" ref="K202:K265" si="17">IF(J202=0,"",J202/$J$482)</f>
        <v/>
      </c>
      <c r="L202" s="88"/>
      <c r="M202" s="65" t="s">
        <v>93</v>
      </c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</row>
    <row r="203" spans="1:24" ht="17.100000000000001" hidden="1" customHeight="1" x14ac:dyDescent="0.2">
      <c r="A203" s="76">
        <v>12052</v>
      </c>
      <c r="B203" s="90">
        <v>52</v>
      </c>
      <c r="C203" s="143" t="s">
        <v>103</v>
      </c>
      <c r="D203" s="79" t="s">
        <v>54</v>
      </c>
      <c r="E203" s="449"/>
      <c r="F203" s="82"/>
      <c r="G203" s="82"/>
      <c r="H203" s="82"/>
      <c r="I203" s="62">
        <f t="shared" si="0"/>
        <v>0</v>
      </c>
      <c r="J203" s="62">
        <f>SUMIF('3-Basis ruimtestaat'!J:J,A203,'3-Basis ruimtestaat'!I:I)</f>
        <v>0</v>
      </c>
      <c r="K203" s="85" t="str">
        <f t="shared" si="17"/>
        <v/>
      </c>
      <c r="L203" s="88"/>
      <c r="M203" s="65" t="s">
        <v>93</v>
      </c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</row>
    <row r="204" spans="1:24" ht="17.100000000000001" hidden="1" customHeight="1" x14ac:dyDescent="0.2">
      <c r="A204" s="76">
        <v>12080</v>
      </c>
      <c r="B204" s="90">
        <v>80</v>
      </c>
      <c r="C204" s="143" t="s">
        <v>103</v>
      </c>
      <c r="D204" s="79" t="s">
        <v>57</v>
      </c>
      <c r="E204" s="449"/>
      <c r="F204" s="82"/>
      <c r="G204" s="82"/>
      <c r="H204" s="82"/>
      <c r="I204" s="62">
        <f t="shared" si="0"/>
        <v>0</v>
      </c>
      <c r="J204" s="62">
        <f>SUMIF('3-Basis ruimtestaat'!J:J,A204,'3-Basis ruimtestaat'!I:I)</f>
        <v>0</v>
      </c>
      <c r="K204" s="85" t="str">
        <f t="shared" si="17"/>
        <v/>
      </c>
      <c r="L204" s="88"/>
      <c r="M204" s="65" t="s">
        <v>93</v>
      </c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</row>
    <row r="205" spans="1:24" ht="17.100000000000001" hidden="1" customHeight="1" x14ac:dyDescent="0.2">
      <c r="A205" s="76">
        <v>12104</v>
      </c>
      <c r="B205" s="90">
        <v>104</v>
      </c>
      <c r="C205" s="143" t="s">
        <v>103</v>
      </c>
      <c r="D205" s="79" t="s">
        <v>58</v>
      </c>
      <c r="E205" s="449"/>
      <c r="F205" s="82"/>
      <c r="G205" s="82"/>
      <c r="H205" s="82"/>
      <c r="I205" s="62">
        <f t="shared" si="0"/>
        <v>0</v>
      </c>
      <c r="J205" s="62">
        <f>SUMIF('3-Basis ruimtestaat'!J:J,A205,'3-Basis ruimtestaat'!I:I)</f>
        <v>0</v>
      </c>
      <c r="K205" s="85" t="str">
        <f t="shared" si="17"/>
        <v/>
      </c>
      <c r="L205" s="88"/>
      <c r="M205" s="65" t="s">
        <v>93</v>
      </c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</row>
    <row r="206" spans="1:24" ht="17.100000000000001" hidden="1" customHeight="1" x14ac:dyDescent="0.2">
      <c r="A206" s="76">
        <v>12120</v>
      </c>
      <c r="B206" s="90">
        <v>120</v>
      </c>
      <c r="C206" s="143" t="s">
        <v>103</v>
      </c>
      <c r="D206" s="79" t="s">
        <v>62</v>
      </c>
      <c r="E206" s="449"/>
      <c r="F206" s="82"/>
      <c r="G206" s="82"/>
      <c r="H206" s="82"/>
      <c r="I206" s="62">
        <f t="shared" si="0"/>
        <v>0</v>
      </c>
      <c r="J206" s="62">
        <f>SUMIF('3-Basis ruimtestaat'!J:J,A206,'3-Basis ruimtestaat'!I:I)</f>
        <v>0</v>
      </c>
      <c r="K206" s="85" t="str">
        <f t="shared" si="17"/>
        <v/>
      </c>
      <c r="L206" s="88"/>
      <c r="M206" s="65" t="s">
        <v>93</v>
      </c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</row>
    <row r="207" spans="1:24" ht="17.100000000000001" hidden="1" customHeight="1" x14ac:dyDescent="0.2">
      <c r="A207" s="76">
        <v>12130</v>
      </c>
      <c r="B207" s="90">
        <v>130</v>
      </c>
      <c r="C207" s="143" t="s">
        <v>103</v>
      </c>
      <c r="D207" s="79" t="s">
        <v>63</v>
      </c>
      <c r="E207" s="449"/>
      <c r="F207" s="82"/>
      <c r="G207" s="82"/>
      <c r="H207" s="82"/>
      <c r="I207" s="62">
        <f t="shared" si="0"/>
        <v>0</v>
      </c>
      <c r="J207" s="62">
        <f>SUMIF('3-Basis ruimtestaat'!J:J,A207,'3-Basis ruimtestaat'!I:I)</f>
        <v>0</v>
      </c>
      <c r="K207" s="85" t="str">
        <f t="shared" si="17"/>
        <v/>
      </c>
      <c r="L207" s="88"/>
      <c r="M207" s="65" t="s">
        <v>93</v>
      </c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</row>
    <row r="208" spans="1:24" ht="17.100000000000001" hidden="1" customHeight="1" x14ac:dyDescent="0.2">
      <c r="A208" s="76">
        <v>12156</v>
      </c>
      <c r="B208" s="90">
        <v>156</v>
      </c>
      <c r="C208" s="143" t="s">
        <v>103</v>
      </c>
      <c r="D208" s="79" t="s">
        <v>65</v>
      </c>
      <c r="E208" s="449"/>
      <c r="F208" s="82"/>
      <c r="G208" s="82"/>
      <c r="H208" s="82"/>
      <c r="I208" s="62">
        <f t="shared" si="0"/>
        <v>0</v>
      </c>
      <c r="J208" s="62">
        <f>SUMIF('3-Basis ruimtestaat'!J:J,A208,'3-Basis ruimtestaat'!I:I)</f>
        <v>0</v>
      </c>
      <c r="K208" s="85" t="str">
        <f t="shared" si="17"/>
        <v/>
      </c>
      <c r="L208" s="88"/>
      <c r="M208" s="65" t="s">
        <v>93</v>
      </c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</row>
    <row r="209" spans="1:24" ht="17.100000000000001" hidden="1" customHeight="1" x14ac:dyDescent="0.2">
      <c r="A209" s="76">
        <v>12160</v>
      </c>
      <c r="B209" s="90">
        <v>160</v>
      </c>
      <c r="C209" s="143" t="s">
        <v>103</v>
      </c>
      <c r="D209" s="79" t="s">
        <v>66</v>
      </c>
      <c r="E209" s="449"/>
      <c r="F209" s="82"/>
      <c r="G209" s="82"/>
      <c r="H209" s="82"/>
      <c r="I209" s="62">
        <f t="shared" si="0"/>
        <v>0</v>
      </c>
      <c r="J209" s="62">
        <f>SUMIF('3-Basis ruimtestaat'!J:J,A209,'3-Basis ruimtestaat'!I:I)</f>
        <v>0</v>
      </c>
      <c r="K209" s="85" t="str">
        <f t="shared" si="17"/>
        <v/>
      </c>
      <c r="L209" s="88"/>
      <c r="M209" s="65" t="s">
        <v>93</v>
      </c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</row>
    <row r="210" spans="1:24" ht="17.100000000000001" hidden="1" customHeight="1" x14ac:dyDescent="0.2">
      <c r="A210" s="76">
        <v>12200</v>
      </c>
      <c r="B210" s="90">
        <v>200</v>
      </c>
      <c r="C210" s="143" t="s">
        <v>103</v>
      </c>
      <c r="D210" s="79" t="s">
        <v>67</v>
      </c>
      <c r="E210" s="449"/>
      <c r="F210" s="82"/>
      <c r="G210" s="82"/>
      <c r="H210" s="82"/>
      <c r="I210" s="62">
        <f t="shared" si="0"/>
        <v>0</v>
      </c>
      <c r="J210" s="62">
        <f>SUMIF('3-Basis ruimtestaat'!J:J,A210,'3-Basis ruimtestaat'!I:I)</f>
        <v>0</v>
      </c>
      <c r="K210" s="85" t="str">
        <f t="shared" si="17"/>
        <v/>
      </c>
      <c r="L210" s="88"/>
      <c r="M210" s="65" t="s">
        <v>93</v>
      </c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</row>
    <row r="211" spans="1:24" ht="17.100000000000001" hidden="1" customHeight="1" x14ac:dyDescent="0.2">
      <c r="A211" s="76">
        <v>12208</v>
      </c>
      <c r="B211" s="90">
        <v>208</v>
      </c>
      <c r="C211" s="143" t="s">
        <v>103</v>
      </c>
      <c r="D211" s="79" t="s">
        <v>68</v>
      </c>
      <c r="E211" s="449"/>
      <c r="F211" s="82"/>
      <c r="G211" s="82"/>
      <c r="H211" s="82"/>
      <c r="I211" s="62">
        <f t="shared" si="0"/>
        <v>0</v>
      </c>
      <c r="J211" s="62">
        <f>SUMIF('3-Basis ruimtestaat'!J:J,A211,'3-Basis ruimtestaat'!I:I)</f>
        <v>0</v>
      </c>
      <c r="K211" s="85" t="str">
        <f t="shared" si="17"/>
        <v/>
      </c>
      <c r="L211" s="88"/>
      <c r="M211" s="65" t="s">
        <v>93</v>
      </c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</row>
    <row r="212" spans="1:24" ht="17.100000000000001" hidden="1" customHeight="1" x14ac:dyDescent="0.2">
      <c r="A212" s="76">
        <v>12210</v>
      </c>
      <c r="B212" s="90">
        <v>210</v>
      </c>
      <c r="C212" s="143" t="s">
        <v>103</v>
      </c>
      <c r="D212" s="408" t="s">
        <v>300</v>
      </c>
      <c r="E212" s="449"/>
      <c r="F212" s="82"/>
      <c r="G212" s="82"/>
      <c r="H212" s="82"/>
      <c r="I212" s="62">
        <f t="shared" ref="I212" si="18">IF(E212=0,0,B212/(E212+F212+G212+H212))</f>
        <v>0</v>
      </c>
      <c r="J212" s="62">
        <f>SUMIF('3-Basis ruimtestaat'!J:J,A212,'3-Basis ruimtestaat'!I:I)</f>
        <v>0</v>
      </c>
      <c r="K212" s="85" t="str">
        <f t="shared" si="17"/>
        <v/>
      </c>
      <c r="L212" s="88"/>
      <c r="M212" s="65" t="s">
        <v>93</v>
      </c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</row>
    <row r="213" spans="1:24" ht="17.100000000000001" hidden="1" customHeight="1" x14ac:dyDescent="0.2">
      <c r="A213" s="76">
        <v>12255</v>
      </c>
      <c r="B213" s="90">
        <v>255</v>
      </c>
      <c r="C213" s="143" t="s">
        <v>103</v>
      </c>
      <c r="D213" s="79" t="s">
        <v>69</v>
      </c>
      <c r="E213" s="449"/>
      <c r="F213" s="82"/>
      <c r="G213" s="82"/>
      <c r="H213" s="82"/>
      <c r="I213" s="62">
        <f t="shared" si="0"/>
        <v>0</v>
      </c>
      <c r="J213" s="62">
        <f>SUMIF('3-Basis ruimtestaat'!J:J,A213,'3-Basis ruimtestaat'!I:I)</f>
        <v>0</v>
      </c>
      <c r="K213" s="85" t="str">
        <f t="shared" si="17"/>
        <v/>
      </c>
      <c r="L213" s="88"/>
      <c r="M213" s="65" t="s">
        <v>93</v>
      </c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</row>
    <row r="214" spans="1:24" ht="17.100000000000001" hidden="1" customHeight="1" thickBot="1" x14ac:dyDescent="0.25">
      <c r="A214" s="76">
        <v>12365</v>
      </c>
      <c r="B214" s="141">
        <v>365</v>
      </c>
      <c r="C214" s="143" t="s">
        <v>103</v>
      </c>
      <c r="D214" s="79" t="s">
        <v>70</v>
      </c>
      <c r="E214" s="449"/>
      <c r="F214" s="82"/>
      <c r="G214" s="449"/>
      <c r="H214" s="82"/>
      <c r="I214" s="62">
        <f t="shared" si="0"/>
        <v>0</v>
      </c>
      <c r="J214" s="62">
        <f>SUMIF('3-Basis ruimtestaat'!J:J,A214,'3-Basis ruimtestaat'!I:I)</f>
        <v>0</v>
      </c>
      <c r="K214" s="85" t="str">
        <f t="shared" si="17"/>
        <v/>
      </c>
      <c r="L214" s="88"/>
      <c r="M214" s="65" t="s">
        <v>93</v>
      </c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</row>
    <row r="215" spans="1:24" ht="17.100000000000001" hidden="1" customHeight="1" x14ac:dyDescent="0.2">
      <c r="A215" s="76">
        <v>13010</v>
      </c>
      <c r="B215" s="77">
        <v>10</v>
      </c>
      <c r="C215" s="145" t="s">
        <v>104</v>
      </c>
      <c r="D215" s="79" t="s">
        <v>46</v>
      </c>
      <c r="E215" s="449"/>
      <c r="F215" s="82"/>
      <c r="G215" s="82"/>
      <c r="H215" s="82"/>
      <c r="I215" s="62">
        <f t="shared" si="0"/>
        <v>0</v>
      </c>
      <c r="J215" s="62">
        <f>SUMIF('3-Basis ruimtestaat'!J:J,A215,'3-Basis ruimtestaat'!I:I)</f>
        <v>0</v>
      </c>
      <c r="K215" s="85" t="str">
        <f t="shared" si="17"/>
        <v/>
      </c>
      <c r="L215" s="88"/>
      <c r="M215" s="65" t="s">
        <v>105</v>
      </c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</row>
    <row r="216" spans="1:24" ht="17.100000000000001" hidden="1" customHeight="1" x14ac:dyDescent="0.2">
      <c r="A216" s="76">
        <v>13012</v>
      </c>
      <c r="B216" s="90">
        <v>12</v>
      </c>
      <c r="C216" s="145" t="s">
        <v>104</v>
      </c>
      <c r="D216" s="79" t="s">
        <v>51</v>
      </c>
      <c r="E216" s="449"/>
      <c r="F216" s="82"/>
      <c r="G216" s="82"/>
      <c r="H216" s="82"/>
      <c r="I216" s="62">
        <f t="shared" si="0"/>
        <v>0</v>
      </c>
      <c r="J216" s="62">
        <f>SUMIF('3-Basis ruimtestaat'!J:J,A216,'3-Basis ruimtestaat'!I:I)</f>
        <v>0</v>
      </c>
      <c r="K216" s="85" t="str">
        <f t="shared" si="17"/>
        <v/>
      </c>
      <c r="L216" s="88"/>
      <c r="M216" s="65" t="s">
        <v>105</v>
      </c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</row>
    <row r="217" spans="1:24" ht="17.100000000000001" hidden="1" customHeight="1" x14ac:dyDescent="0.2">
      <c r="A217" s="76">
        <v>13040</v>
      </c>
      <c r="B217" s="90">
        <v>40</v>
      </c>
      <c r="C217" s="145" t="s">
        <v>104</v>
      </c>
      <c r="D217" s="79" t="s">
        <v>53</v>
      </c>
      <c r="E217" s="449"/>
      <c r="F217" s="82"/>
      <c r="G217" s="82"/>
      <c r="H217" s="82"/>
      <c r="I217" s="62">
        <f t="shared" si="0"/>
        <v>0</v>
      </c>
      <c r="J217" s="62">
        <f>SUMIF('3-Basis ruimtestaat'!J:J,A217,'3-Basis ruimtestaat'!I:I)</f>
        <v>0</v>
      </c>
      <c r="K217" s="85" t="str">
        <f t="shared" si="17"/>
        <v/>
      </c>
      <c r="L217" s="88"/>
      <c r="M217" s="65" t="s">
        <v>105</v>
      </c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</row>
    <row r="218" spans="1:24" ht="17.100000000000001" hidden="1" customHeight="1" x14ac:dyDescent="0.2">
      <c r="A218" s="76">
        <v>13052</v>
      </c>
      <c r="B218" s="90">
        <v>52</v>
      </c>
      <c r="C218" s="145" t="s">
        <v>104</v>
      </c>
      <c r="D218" s="79" t="s">
        <v>54</v>
      </c>
      <c r="E218" s="449"/>
      <c r="F218" s="82"/>
      <c r="G218" s="82"/>
      <c r="H218" s="82"/>
      <c r="I218" s="62">
        <f t="shared" si="0"/>
        <v>0</v>
      </c>
      <c r="J218" s="62">
        <f>SUMIF('3-Basis ruimtestaat'!J:J,A218,'3-Basis ruimtestaat'!I:I)</f>
        <v>0</v>
      </c>
      <c r="K218" s="85" t="str">
        <f t="shared" si="17"/>
        <v/>
      </c>
      <c r="L218" s="88"/>
      <c r="M218" s="65" t="s">
        <v>105</v>
      </c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</row>
    <row r="219" spans="1:24" ht="17.100000000000001" hidden="1" customHeight="1" x14ac:dyDescent="0.2">
      <c r="A219" s="76">
        <v>13080</v>
      </c>
      <c r="B219" s="90">
        <v>80</v>
      </c>
      <c r="C219" s="145" t="s">
        <v>104</v>
      </c>
      <c r="D219" s="79" t="s">
        <v>57</v>
      </c>
      <c r="E219" s="449"/>
      <c r="F219" s="82"/>
      <c r="G219" s="82"/>
      <c r="H219" s="82"/>
      <c r="I219" s="62">
        <f t="shared" si="0"/>
        <v>0</v>
      </c>
      <c r="J219" s="62">
        <f>SUMIF('3-Basis ruimtestaat'!J:J,A219,'3-Basis ruimtestaat'!I:I)</f>
        <v>0</v>
      </c>
      <c r="K219" s="85" t="str">
        <f t="shared" si="17"/>
        <v/>
      </c>
      <c r="L219" s="88"/>
      <c r="M219" s="65" t="s">
        <v>105</v>
      </c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</row>
    <row r="220" spans="1:24" ht="17.100000000000001" hidden="1" customHeight="1" x14ac:dyDescent="0.2">
      <c r="A220" s="76">
        <v>13104</v>
      </c>
      <c r="B220" s="90">
        <v>104</v>
      </c>
      <c r="C220" s="145" t="s">
        <v>104</v>
      </c>
      <c r="D220" s="79" t="s">
        <v>58</v>
      </c>
      <c r="E220" s="449"/>
      <c r="F220" s="146"/>
      <c r="G220" s="146"/>
      <c r="H220" s="82"/>
      <c r="I220" s="62">
        <f t="shared" si="0"/>
        <v>0</v>
      </c>
      <c r="J220" s="62">
        <f>SUMIF('3-Basis ruimtestaat'!J:J,A220,'3-Basis ruimtestaat'!I:I)</f>
        <v>0</v>
      </c>
      <c r="K220" s="85" t="str">
        <f t="shared" si="17"/>
        <v/>
      </c>
      <c r="L220" s="88"/>
      <c r="M220" s="65" t="s">
        <v>105</v>
      </c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</row>
    <row r="221" spans="1:24" ht="17.100000000000001" hidden="1" customHeight="1" x14ac:dyDescent="0.2">
      <c r="A221" s="76">
        <v>13120</v>
      </c>
      <c r="B221" s="90">
        <v>120</v>
      </c>
      <c r="C221" s="145" t="s">
        <v>104</v>
      </c>
      <c r="D221" s="79" t="s">
        <v>62</v>
      </c>
      <c r="E221" s="449"/>
      <c r="F221" s="146"/>
      <c r="G221" s="146"/>
      <c r="H221" s="82"/>
      <c r="I221" s="62">
        <f t="shared" si="0"/>
        <v>0</v>
      </c>
      <c r="J221" s="62">
        <f>SUMIF('3-Basis ruimtestaat'!J:J,A221,'3-Basis ruimtestaat'!I:I)</f>
        <v>0</v>
      </c>
      <c r="K221" s="85" t="str">
        <f t="shared" si="17"/>
        <v/>
      </c>
      <c r="L221" s="88"/>
      <c r="M221" s="65" t="s">
        <v>105</v>
      </c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</row>
    <row r="222" spans="1:24" ht="17.100000000000001" hidden="1" customHeight="1" x14ac:dyDescent="0.2">
      <c r="A222" s="76">
        <v>13130</v>
      </c>
      <c r="B222" s="90">
        <v>130</v>
      </c>
      <c r="C222" s="145" t="s">
        <v>104</v>
      </c>
      <c r="D222" s="79" t="s">
        <v>63</v>
      </c>
      <c r="E222" s="449"/>
      <c r="F222" s="82"/>
      <c r="G222" s="82"/>
      <c r="H222" s="82"/>
      <c r="I222" s="62">
        <f t="shared" si="0"/>
        <v>0</v>
      </c>
      <c r="J222" s="62">
        <f>SUMIF('3-Basis ruimtestaat'!J:J,A222,'3-Basis ruimtestaat'!I:I)</f>
        <v>0</v>
      </c>
      <c r="K222" s="85" t="str">
        <f t="shared" si="17"/>
        <v/>
      </c>
      <c r="L222" s="88"/>
      <c r="M222" s="65" t="s">
        <v>105</v>
      </c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</row>
    <row r="223" spans="1:24" ht="17.100000000000001" hidden="1" customHeight="1" x14ac:dyDescent="0.2">
      <c r="A223" s="76">
        <v>13156</v>
      </c>
      <c r="B223" s="90">
        <v>156</v>
      </c>
      <c r="C223" s="145" t="s">
        <v>104</v>
      </c>
      <c r="D223" s="79" t="s">
        <v>65</v>
      </c>
      <c r="E223" s="449"/>
      <c r="F223" s="82"/>
      <c r="G223" s="82"/>
      <c r="H223" s="82"/>
      <c r="I223" s="62">
        <f t="shared" si="0"/>
        <v>0</v>
      </c>
      <c r="J223" s="62">
        <f>SUMIF('3-Basis ruimtestaat'!J:J,A223,'3-Basis ruimtestaat'!I:I)</f>
        <v>0</v>
      </c>
      <c r="K223" s="85" t="str">
        <f t="shared" si="17"/>
        <v/>
      </c>
      <c r="L223" s="88"/>
      <c r="M223" s="65" t="s">
        <v>105</v>
      </c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</row>
    <row r="224" spans="1:24" ht="17.100000000000001" hidden="1" customHeight="1" x14ac:dyDescent="0.2">
      <c r="A224" s="76">
        <v>13160</v>
      </c>
      <c r="B224" s="90">
        <v>160</v>
      </c>
      <c r="C224" s="145" t="s">
        <v>104</v>
      </c>
      <c r="D224" s="79" t="s">
        <v>66</v>
      </c>
      <c r="E224" s="449"/>
      <c r="F224" s="82"/>
      <c r="G224" s="82"/>
      <c r="H224" s="82"/>
      <c r="I224" s="62">
        <f t="shared" si="0"/>
        <v>0</v>
      </c>
      <c r="J224" s="62">
        <f>SUMIF('3-Basis ruimtestaat'!J:J,A224,'3-Basis ruimtestaat'!I:I)</f>
        <v>0</v>
      </c>
      <c r="K224" s="85" t="str">
        <f t="shared" si="17"/>
        <v/>
      </c>
      <c r="L224" s="88"/>
      <c r="M224" s="65" t="s">
        <v>105</v>
      </c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</row>
    <row r="225" spans="1:24" ht="17.100000000000001" hidden="1" customHeight="1" x14ac:dyDescent="0.2">
      <c r="A225" s="76">
        <v>13200</v>
      </c>
      <c r="B225" s="90">
        <v>200</v>
      </c>
      <c r="C225" s="145" t="s">
        <v>104</v>
      </c>
      <c r="D225" s="79" t="s">
        <v>67</v>
      </c>
      <c r="E225" s="449"/>
      <c r="F225" s="82"/>
      <c r="G225" s="82"/>
      <c r="H225" s="82"/>
      <c r="I225" s="62">
        <f t="shared" si="0"/>
        <v>0</v>
      </c>
      <c r="J225" s="62">
        <f>SUMIF('3-Basis ruimtestaat'!J:J,A225,'3-Basis ruimtestaat'!I:I)</f>
        <v>0</v>
      </c>
      <c r="K225" s="85" t="str">
        <f t="shared" si="17"/>
        <v/>
      </c>
      <c r="L225" s="88"/>
      <c r="M225" s="65" t="s">
        <v>105</v>
      </c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</row>
    <row r="226" spans="1:24" ht="17.100000000000001" hidden="1" customHeight="1" x14ac:dyDescent="0.2">
      <c r="A226" s="76">
        <v>13208</v>
      </c>
      <c r="B226" s="90">
        <v>208</v>
      </c>
      <c r="C226" s="145" t="s">
        <v>104</v>
      </c>
      <c r="D226" s="79" t="s">
        <v>68</v>
      </c>
      <c r="E226" s="449"/>
      <c r="F226" s="82"/>
      <c r="G226" s="82"/>
      <c r="H226" s="82"/>
      <c r="I226" s="62">
        <f t="shared" si="0"/>
        <v>0</v>
      </c>
      <c r="J226" s="62">
        <f>SUMIF('3-Basis ruimtestaat'!J:J,A226,'3-Basis ruimtestaat'!I:I)</f>
        <v>0</v>
      </c>
      <c r="K226" s="85" t="str">
        <f t="shared" si="17"/>
        <v/>
      </c>
      <c r="L226" s="88"/>
      <c r="M226" s="65" t="s">
        <v>105</v>
      </c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</row>
    <row r="227" spans="1:24" ht="17.100000000000001" hidden="1" customHeight="1" x14ac:dyDescent="0.2">
      <c r="A227" s="76">
        <v>13210</v>
      </c>
      <c r="B227" s="90">
        <v>210</v>
      </c>
      <c r="C227" s="145" t="s">
        <v>104</v>
      </c>
      <c r="D227" s="408" t="s">
        <v>300</v>
      </c>
      <c r="E227" s="449"/>
      <c r="F227" s="82"/>
      <c r="G227" s="82"/>
      <c r="H227" s="82"/>
      <c r="I227" s="62">
        <f t="shared" si="0"/>
        <v>0</v>
      </c>
      <c r="J227" s="62">
        <f>SUMIF('3-Basis ruimtestaat'!J:J,A227,'3-Basis ruimtestaat'!I:I)</f>
        <v>0</v>
      </c>
      <c r="K227" s="85" t="str">
        <f t="shared" si="17"/>
        <v/>
      </c>
      <c r="L227" s="88"/>
      <c r="M227" s="65" t="s">
        <v>105</v>
      </c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</row>
    <row r="228" spans="1:24" ht="17.100000000000001" hidden="1" customHeight="1" x14ac:dyDescent="0.2">
      <c r="A228" s="76">
        <v>13225</v>
      </c>
      <c r="B228" s="90">
        <v>225</v>
      </c>
      <c r="C228" s="145" t="s">
        <v>104</v>
      </c>
      <c r="D228" s="79" t="s">
        <v>325</v>
      </c>
      <c r="E228" s="449"/>
      <c r="F228" s="82"/>
      <c r="G228" s="82"/>
      <c r="H228" s="82"/>
      <c r="I228" s="62">
        <f t="shared" ref="I228:I229" si="19">IF(E228=0,0,B228/(E228+F228+G228+H228))</f>
        <v>0</v>
      </c>
      <c r="J228" s="62">
        <f>SUMIF('3-Basis ruimtestaat'!J:J,A228,'3-Basis ruimtestaat'!I:I)</f>
        <v>0</v>
      </c>
      <c r="K228" s="85" t="str">
        <f t="shared" si="17"/>
        <v/>
      </c>
      <c r="L228" s="88"/>
      <c r="M228" s="65" t="s">
        <v>105</v>
      </c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</row>
    <row r="229" spans="1:24" ht="17.100000000000001" hidden="1" customHeight="1" x14ac:dyDescent="0.2">
      <c r="A229" s="76">
        <v>13245</v>
      </c>
      <c r="B229" s="90">
        <v>245</v>
      </c>
      <c r="C229" s="145" t="s">
        <v>104</v>
      </c>
      <c r="D229" s="79" t="s">
        <v>326</v>
      </c>
      <c r="E229" s="449"/>
      <c r="F229" s="82"/>
      <c r="G229" s="82"/>
      <c r="H229" s="82"/>
      <c r="I229" s="62">
        <f t="shared" si="19"/>
        <v>0</v>
      </c>
      <c r="J229" s="62">
        <f>SUMIF('3-Basis ruimtestaat'!J:J,A229,'3-Basis ruimtestaat'!I:I)</f>
        <v>0</v>
      </c>
      <c r="K229" s="85" t="str">
        <f t="shared" si="17"/>
        <v/>
      </c>
      <c r="L229" s="88"/>
      <c r="M229" s="65" t="s">
        <v>105</v>
      </c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</row>
    <row r="230" spans="1:24" ht="17.100000000000001" hidden="1" customHeight="1" x14ac:dyDescent="0.2">
      <c r="A230" s="76">
        <v>13255</v>
      </c>
      <c r="B230" s="90">
        <v>255</v>
      </c>
      <c r="C230" s="145" t="s">
        <v>104</v>
      </c>
      <c r="D230" s="79" t="s">
        <v>69</v>
      </c>
      <c r="E230" s="449"/>
      <c r="F230" s="82"/>
      <c r="G230" s="82"/>
      <c r="H230" s="82"/>
      <c r="I230" s="62">
        <f t="shared" si="0"/>
        <v>0</v>
      </c>
      <c r="J230" s="62">
        <f>SUMIF('3-Basis ruimtestaat'!J:J,A230,'3-Basis ruimtestaat'!I:I)</f>
        <v>0</v>
      </c>
      <c r="K230" s="85" t="str">
        <f t="shared" si="17"/>
        <v/>
      </c>
      <c r="L230" s="88"/>
      <c r="M230" s="65" t="s">
        <v>105</v>
      </c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</row>
    <row r="231" spans="1:24" ht="17.100000000000001" hidden="1" customHeight="1" thickBot="1" x14ac:dyDescent="0.25">
      <c r="A231" s="76">
        <v>13365</v>
      </c>
      <c r="B231" s="117">
        <v>365</v>
      </c>
      <c r="C231" s="145" t="s">
        <v>104</v>
      </c>
      <c r="D231" s="79" t="s">
        <v>70</v>
      </c>
      <c r="E231" s="449"/>
      <c r="F231" s="82"/>
      <c r="G231" s="449"/>
      <c r="H231" s="82"/>
      <c r="I231" s="62">
        <f t="shared" si="0"/>
        <v>0</v>
      </c>
      <c r="J231" s="62">
        <f>SUMIF('3-Basis ruimtestaat'!J:J,A231,'3-Basis ruimtestaat'!I:I)</f>
        <v>0</v>
      </c>
      <c r="K231" s="85" t="str">
        <f t="shared" si="17"/>
        <v/>
      </c>
      <c r="L231" s="88"/>
      <c r="M231" s="65" t="s">
        <v>105</v>
      </c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</row>
    <row r="232" spans="1:24" ht="17.100000000000001" hidden="1" customHeight="1" x14ac:dyDescent="0.2">
      <c r="A232" s="76">
        <v>14001</v>
      </c>
      <c r="B232" s="460">
        <v>1</v>
      </c>
      <c r="C232" s="459" t="s">
        <v>106</v>
      </c>
      <c r="D232" s="79" t="s">
        <v>333</v>
      </c>
      <c r="E232" s="449"/>
      <c r="F232" s="82"/>
      <c r="G232" s="82"/>
      <c r="H232" s="82"/>
      <c r="I232" s="62">
        <f t="shared" si="0"/>
        <v>0</v>
      </c>
      <c r="J232" s="62">
        <f>SUMIF('3-Basis ruimtestaat'!J:J,A232,'3-Basis ruimtestaat'!I:I)</f>
        <v>0</v>
      </c>
      <c r="K232" s="85" t="str">
        <f t="shared" si="17"/>
        <v/>
      </c>
      <c r="L232" s="88"/>
      <c r="M232" s="65" t="s">
        <v>93</v>
      </c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</row>
    <row r="233" spans="1:24" ht="17.100000000000001" hidden="1" customHeight="1" x14ac:dyDescent="0.2">
      <c r="A233" s="76">
        <v>14004</v>
      </c>
      <c r="B233" s="461">
        <v>4</v>
      </c>
      <c r="C233" s="459" t="s">
        <v>106</v>
      </c>
      <c r="D233" s="79" t="s">
        <v>332</v>
      </c>
      <c r="E233" s="449"/>
      <c r="F233" s="82"/>
      <c r="G233" s="82"/>
      <c r="H233" s="82"/>
      <c r="I233" s="62">
        <f t="shared" ref="I233" si="20">IF(E233=0,0,B233/(E233+F233+G233+H233))</f>
        <v>0</v>
      </c>
      <c r="J233" s="62">
        <f>SUMIF('3-Basis ruimtestaat'!J:J,A233,'3-Basis ruimtestaat'!I:I)</f>
        <v>0</v>
      </c>
      <c r="K233" s="85" t="str">
        <f t="shared" si="17"/>
        <v/>
      </c>
      <c r="L233" s="88"/>
      <c r="M233" s="65" t="s">
        <v>93</v>
      </c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</row>
    <row r="234" spans="1:24" ht="17.100000000000001" hidden="1" customHeight="1" x14ac:dyDescent="0.2">
      <c r="A234" s="76">
        <v>14010</v>
      </c>
      <c r="B234" s="461">
        <v>10</v>
      </c>
      <c r="C234" s="459" t="s">
        <v>106</v>
      </c>
      <c r="D234" s="79" t="s">
        <v>46</v>
      </c>
      <c r="E234" s="449"/>
      <c r="F234" s="82"/>
      <c r="G234" s="82"/>
      <c r="H234" s="82"/>
      <c r="I234" s="62">
        <f t="shared" si="0"/>
        <v>0</v>
      </c>
      <c r="J234" s="62">
        <f>SUMIF('3-Basis ruimtestaat'!J:J,A234,'3-Basis ruimtestaat'!I:I)</f>
        <v>0</v>
      </c>
      <c r="K234" s="85" t="str">
        <f t="shared" si="17"/>
        <v/>
      </c>
      <c r="L234" s="88"/>
      <c r="M234" s="65" t="s">
        <v>93</v>
      </c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</row>
    <row r="235" spans="1:24" ht="17.100000000000001" customHeight="1" x14ac:dyDescent="0.2">
      <c r="A235" s="76">
        <v>14012</v>
      </c>
      <c r="B235" s="461">
        <v>12</v>
      </c>
      <c r="C235" s="459" t="s">
        <v>106</v>
      </c>
      <c r="D235" s="79" t="s">
        <v>51</v>
      </c>
      <c r="E235" s="449"/>
      <c r="F235" s="82"/>
      <c r="G235" s="82"/>
      <c r="H235" s="82"/>
      <c r="I235" s="62">
        <f t="shared" si="0"/>
        <v>0</v>
      </c>
      <c r="J235" s="62">
        <f>SUMIF('3-Basis ruimtestaat'!J:J,A235,'3-Basis ruimtestaat'!I:I)</f>
        <v>102.44000000000001</v>
      </c>
      <c r="K235" s="85">
        <f t="shared" si="17"/>
        <v>9.4056119661713854E-3</v>
      </c>
      <c r="L235" s="88"/>
      <c r="M235" s="65" t="s">
        <v>93</v>
      </c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</row>
    <row r="236" spans="1:24" ht="17.100000000000001" hidden="1" customHeight="1" x14ac:dyDescent="0.2">
      <c r="A236" s="76">
        <v>14040</v>
      </c>
      <c r="B236" s="461">
        <v>40</v>
      </c>
      <c r="C236" s="459" t="s">
        <v>106</v>
      </c>
      <c r="D236" s="79" t="s">
        <v>53</v>
      </c>
      <c r="E236" s="449"/>
      <c r="F236" s="82"/>
      <c r="G236" s="82"/>
      <c r="H236" s="82"/>
      <c r="I236" s="62">
        <f t="shared" si="0"/>
        <v>0</v>
      </c>
      <c r="J236" s="62">
        <f>SUMIF('3-Basis ruimtestaat'!J:J,A236,'3-Basis ruimtestaat'!I:I)</f>
        <v>0</v>
      </c>
      <c r="K236" s="85" t="str">
        <f t="shared" si="17"/>
        <v/>
      </c>
      <c r="L236" s="88"/>
      <c r="M236" s="65" t="s">
        <v>93</v>
      </c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</row>
    <row r="237" spans="1:24" ht="17.100000000000001" hidden="1" customHeight="1" x14ac:dyDescent="0.2">
      <c r="A237" s="76">
        <v>14052</v>
      </c>
      <c r="B237" s="461">
        <v>52</v>
      </c>
      <c r="C237" s="459" t="s">
        <v>106</v>
      </c>
      <c r="D237" s="79" t="s">
        <v>54</v>
      </c>
      <c r="E237" s="449"/>
      <c r="F237" s="82"/>
      <c r="G237" s="82"/>
      <c r="H237" s="82"/>
      <c r="I237" s="62">
        <f t="shared" si="0"/>
        <v>0</v>
      </c>
      <c r="J237" s="62">
        <f>SUMIF('3-Basis ruimtestaat'!J:J,A237,'3-Basis ruimtestaat'!I:I)</f>
        <v>0</v>
      </c>
      <c r="K237" s="85" t="str">
        <f t="shared" si="17"/>
        <v/>
      </c>
      <c r="L237" s="88"/>
      <c r="M237" s="65" t="s">
        <v>93</v>
      </c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</row>
    <row r="238" spans="1:24" ht="17.100000000000001" hidden="1" customHeight="1" x14ac:dyDescent="0.2">
      <c r="A238" s="76">
        <v>14080</v>
      </c>
      <c r="B238" s="461">
        <v>80</v>
      </c>
      <c r="C238" s="459" t="s">
        <v>106</v>
      </c>
      <c r="D238" s="79" t="s">
        <v>57</v>
      </c>
      <c r="E238" s="449"/>
      <c r="F238" s="82"/>
      <c r="G238" s="82"/>
      <c r="H238" s="82"/>
      <c r="I238" s="62">
        <f t="shared" si="0"/>
        <v>0</v>
      </c>
      <c r="J238" s="62">
        <f>SUMIF('3-Basis ruimtestaat'!J:J,A238,'3-Basis ruimtestaat'!I:I)</f>
        <v>0</v>
      </c>
      <c r="K238" s="85" t="str">
        <f t="shared" si="17"/>
        <v/>
      </c>
      <c r="L238" s="88"/>
      <c r="M238" s="65" t="s">
        <v>93</v>
      </c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</row>
    <row r="239" spans="1:24" ht="17.100000000000001" hidden="1" customHeight="1" x14ac:dyDescent="0.2">
      <c r="A239" s="76">
        <v>14104</v>
      </c>
      <c r="B239" s="461">
        <v>104</v>
      </c>
      <c r="C239" s="459" t="s">
        <v>106</v>
      </c>
      <c r="D239" s="79" t="s">
        <v>58</v>
      </c>
      <c r="E239" s="449"/>
      <c r="F239" s="82"/>
      <c r="G239" s="82"/>
      <c r="H239" s="82"/>
      <c r="I239" s="62">
        <f t="shared" si="0"/>
        <v>0</v>
      </c>
      <c r="J239" s="62">
        <f>SUMIF('3-Basis ruimtestaat'!J:J,A239,'3-Basis ruimtestaat'!I:I)</f>
        <v>0</v>
      </c>
      <c r="K239" s="85" t="str">
        <f t="shared" si="17"/>
        <v/>
      </c>
      <c r="L239" s="88"/>
      <c r="M239" s="65" t="s">
        <v>93</v>
      </c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</row>
    <row r="240" spans="1:24" ht="17.100000000000001" hidden="1" customHeight="1" x14ac:dyDescent="0.2">
      <c r="A240" s="76">
        <v>14120</v>
      </c>
      <c r="B240" s="461">
        <v>120</v>
      </c>
      <c r="C240" s="459" t="s">
        <v>106</v>
      </c>
      <c r="D240" s="79" t="s">
        <v>62</v>
      </c>
      <c r="E240" s="449"/>
      <c r="F240" s="82"/>
      <c r="G240" s="82"/>
      <c r="H240" s="82"/>
      <c r="I240" s="62">
        <f t="shared" si="0"/>
        <v>0</v>
      </c>
      <c r="J240" s="62">
        <f>SUMIF('3-Basis ruimtestaat'!J:J,A240,'3-Basis ruimtestaat'!I:I)</f>
        <v>0</v>
      </c>
      <c r="K240" s="85" t="str">
        <f t="shared" si="17"/>
        <v/>
      </c>
      <c r="L240" s="88"/>
      <c r="M240" s="65" t="s">
        <v>93</v>
      </c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</row>
    <row r="241" spans="1:24" ht="17.100000000000001" hidden="1" customHeight="1" x14ac:dyDescent="0.2">
      <c r="A241" s="76">
        <v>14130</v>
      </c>
      <c r="B241" s="461">
        <v>130</v>
      </c>
      <c r="C241" s="459" t="s">
        <v>106</v>
      </c>
      <c r="D241" s="79" t="s">
        <v>63</v>
      </c>
      <c r="E241" s="449"/>
      <c r="F241" s="82"/>
      <c r="G241" s="82"/>
      <c r="H241" s="82"/>
      <c r="I241" s="62">
        <f t="shared" si="0"/>
        <v>0</v>
      </c>
      <c r="J241" s="62">
        <f>SUMIF('3-Basis ruimtestaat'!J:J,A241,'3-Basis ruimtestaat'!I:I)</f>
        <v>0</v>
      </c>
      <c r="K241" s="85" t="str">
        <f t="shared" si="17"/>
        <v/>
      </c>
      <c r="L241" s="88"/>
      <c r="M241" s="65" t="s">
        <v>93</v>
      </c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</row>
    <row r="242" spans="1:24" ht="17.100000000000001" hidden="1" customHeight="1" x14ac:dyDescent="0.2">
      <c r="A242" s="76">
        <v>14156</v>
      </c>
      <c r="B242" s="461">
        <v>156</v>
      </c>
      <c r="C242" s="459" t="s">
        <v>106</v>
      </c>
      <c r="D242" s="79" t="s">
        <v>65</v>
      </c>
      <c r="E242" s="449"/>
      <c r="F242" s="82"/>
      <c r="G242" s="82"/>
      <c r="H242" s="82"/>
      <c r="I242" s="62">
        <f t="shared" si="0"/>
        <v>0</v>
      </c>
      <c r="J242" s="62">
        <f>SUMIF('3-Basis ruimtestaat'!J:J,A242,'3-Basis ruimtestaat'!I:I)</f>
        <v>0</v>
      </c>
      <c r="K242" s="85" t="str">
        <f t="shared" si="17"/>
        <v/>
      </c>
      <c r="L242" s="88"/>
      <c r="M242" s="65" t="s">
        <v>93</v>
      </c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</row>
    <row r="243" spans="1:24" ht="17.100000000000001" hidden="1" customHeight="1" x14ac:dyDescent="0.2">
      <c r="A243" s="76">
        <v>14160</v>
      </c>
      <c r="B243" s="461">
        <v>160</v>
      </c>
      <c r="C243" s="459" t="s">
        <v>106</v>
      </c>
      <c r="D243" s="79" t="s">
        <v>66</v>
      </c>
      <c r="E243" s="449"/>
      <c r="F243" s="82"/>
      <c r="G243" s="82"/>
      <c r="H243" s="82"/>
      <c r="I243" s="62">
        <f t="shared" si="0"/>
        <v>0</v>
      </c>
      <c r="J243" s="62">
        <f>SUMIF('3-Basis ruimtestaat'!J:J,A243,'3-Basis ruimtestaat'!I:I)</f>
        <v>0</v>
      </c>
      <c r="K243" s="85" t="str">
        <f t="shared" si="17"/>
        <v/>
      </c>
      <c r="L243" s="88"/>
      <c r="M243" s="65" t="s">
        <v>93</v>
      </c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</row>
    <row r="244" spans="1:24" ht="17.100000000000001" hidden="1" customHeight="1" x14ac:dyDescent="0.2">
      <c r="A244" s="76">
        <v>14200</v>
      </c>
      <c r="B244" s="461">
        <v>200</v>
      </c>
      <c r="C244" s="459" t="s">
        <v>106</v>
      </c>
      <c r="D244" s="79" t="s">
        <v>67</v>
      </c>
      <c r="E244" s="449"/>
      <c r="F244" s="82"/>
      <c r="G244" s="82"/>
      <c r="H244" s="82"/>
      <c r="I244" s="62">
        <f t="shared" si="0"/>
        <v>0</v>
      </c>
      <c r="J244" s="62">
        <f>SUMIF('3-Basis ruimtestaat'!J:J,A244,'3-Basis ruimtestaat'!I:I)</f>
        <v>0</v>
      </c>
      <c r="K244" s="85" t="str">
        <f t="shared" si="17"/>
        <v/>
      </c>
      <c r="L244" s="88"/>
      <c r="M244" s="65" t="s">
        <v>93</v>
      </c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</row>
    <row r="245" spans="1:24" ht="17.100000000000001" hidden="1" customHeight="1" x14ac:dyDescent="0.2">
      <c r="A245" s="76">
        <v>14208</v>
      </c>
      <c r="B245" s="461">
        <v>208</v>
      </c>
      <c r="C245" s="459" t="s">
        <v>106</v>
      </c>
      <c r="D245" s="79" t="s">
        <v>68</v>
      </c>
      <c r="E245" s="449"/>
      <c r="F245" s="82"/>
      <c r="G245" s="82"/>
      <c r="H245" s="82"/>
      <c r="I245" s="62">
        <f t="shared" si="0"/>
        <v>0</v>
      </c>
      <c r="J245" s="62">
        <f>SUMIF('3-Basis ruimtestaat'!J:J,A245,'3-Basis ruimtestaat'!I:I)</f>
        <v>0</v>
      </c>
      <c r="K245" s="85" t="str">
        <f t="shared" si="17"/>
        <v/>
      </c>
      <c r="L245" s="88"/>
      <c r="M245" s="65" t="s">
        <v>93</v>
      </c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</row>
    <row r="246" spans="1:24" ht="17.100000000000001" hidden="1" customHeight="1" x14ac:dyDescent="0.2">
      <c r="A246" s="76">
        <v>14210</v>
      </c>
      <c r="B246" s="461">
        <v>210</v>
      </c>
      <c r="C246" s="459" t="s">
        <v>106</v>
      </c>
      <c r="D246" s="408" t="s">
        <v>300</v>
      </c>
      <c r="E246" s="449"/>
      <c r="F246" s="82"/>
      <c r="G246" s="82"/>
      <c r="H246" s="82"/>
      <c r="I246" s="62">
        <f t="shared" ref="I246" si="21">IF(E246=0,0,B246/(E246+F246+G246+H246))</f>
        <v>0</v>
      </c>
      <c r="J246" s="62">
        <f>SUMIF('3-Basis ruimtestaat'!J:J,A246,'3-Basis ruimtestaat'!I:I)</f>
        <v>0</v>
      </c>
      <c r="K246" s="85" t="str">
        <f t="shared" si="17"/>
        <v/>
      </c>
      <c r="L246" s="88"/>
      <c r="M246" s="65" t="s">
        <v>93</v>
      </c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</row>
    <row r="247" spans="1:24" ht="17.100000000000001" hidden="1" customHeight="1" x14ac:dyDescent="0.2">
      <c r="A247" s="76">
        <v>14255</v>
      </c>
      <c r="B247" s="461">
        <v>255</v>
      </c>
      <c r="C247" s="459" t="s">
        <v>106</v>
      </c>
      <c r="D247" s="79" t="s">
        <v>69</v>
      </c>
      <c r="E247" s="449"/>
      <c r="F247" s="82"/>
      <c r="G247" s="82"/>
      <c r="H247" s="82"/>
      <c r="I247" s="62">
        <f t="shared" si="0"/>
        <v>0</v>
      </c>
      <c r="J247" s="62">
        <f>SUMIF('3-Basis ruimtestaat'!J:J,A247,'3-Basis ruimtestaat'!I:I)</f>
        <v>0</v>
      </c>
      <c r="K247" s="85" t="str">
        <f t="shared" si="17"/>
        <v/>
      </c>
      <c r="L247" s="88"/>
      <c r="M247" s="65" t="s">
        <v>93</v>
      </c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</row>
    <row r="248" spans="1:24" ht="17.100000000000001" hidden="1" customHeight="1" thickBot="1" x14ac:dyDescent="0.25">
      <c r="A248" s="76">
        <v>14365</v>
      </c>
      <c r="B248" s="462">
        <v>365</v>
      </c>
      <c r="C248" s="459" t="s">
        <v>106</v>
      </c>
      <c r="D248" s="79" t="s">
        <v>70</v>
      </c>
      <c r="E248" s="449"/>
      <c r="F248" s="82"/>
      <c r="G248" s="449"/>
      <c r="H248" s="82"/>
      <c r="I248" s="62">
        <f t="shared" si="0"/>
        <v>0</v>
      </c>
      <c r="J248" s="62">
        <f>SUMIF('3-Basis ruimtestaat'!J:J,A248,'3-Basis ruimtestaat'!I:I)</f>
        <v>0</v>
      </c>
      <c r="K248" s="85" t="str">
        <f t="shared" si="17"/>
        <v/>
      </c>
      <c r="L248" s="88"/>
      <c r="M248" s="65" t="s">
        <v>93</v>
      </c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</row>
    <row r="249" spans="1:24" ht="17.100000000000001" hidden="1" customHeight="1" x14ac:dyDescent="0.2">
      <c r="A249" s="76">
        <v>15010</v>
      </c>
      <c r="B249" s="142">
        <v>10</v>
      </c>
      <c r="C249" s="145" t="s">
        <v>107</v>
      </c>
      <c r="D249" s="79" t="s">
        <v>46</v>
      </c>
      <c r="E249" s="449"/>
      <c r="F249" s="82"/>
      <c r="G249" s="82"/>
      <c r="H249" s="82"/>
      <c r="I249" s="62">
        <f t="shared" si="0"/>
        <v>0</v>
      </c>
      <c r="J249" s="62">
        <f>SUMIF('3-Basis ruimtestaat'!J:J,A249,'3-Basis ruimtestaat'!I:I)</f>
        <v>0</v>
      </c>
      <c r="K249" s="85" t="str">
        <f t="shared" si="17"/>
        <v/>
      </c>
      <c r="L249" s="88"/>
      <c r="M249" s="65" t="s">
        <v>48</v>
      </c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</row>
    <row r="250" spans="1:24" ht="17.100000000000001" hidden="1" customHeight="1" x14ac:dyDescent="0.2">
      <c r="A250" s="76">
        <v>15012</v>
      </c>
      <c r="B250" s="90">
        <v>12</v>
      </c>
      <c r="C250" s="145" t="s">
        <v>107</v>
      </c>
      <c r="D250" s="79" t="s">
        <v>51</v>
      </c>
      <c r="E250" s="449"/>
      <c r="F250" s="82"/>
      <c r="G250" s="82"/>
      <c r="H250" s="82"/>
      <c r="I250" s="62">
        <f t="shared" si="0"/>
        <v>0</v>
      </c>
      <c r="J250" s="62">
        <f>SUMIF('3-Basis ruimtestaat'!J:J,A250,'3-Basis ruimtestaat'!I:I)</f>
        <v>0</v>
      </c>
      <c r="K250" s="85" t="str">
        <f t="shared" si="17"/>
        <v/>
      </c>
      <c r="L250" s="88"/>
      <c r="M250" s="65" t="s">
        <v>48</v>
      </c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</row>
    <row r="251" spans="1:24" ht="17.100000000000001" hidden="1" customHeight="1" x14ac:dyDescent="0.2">
      <c r="A251" s="76">
        <v>15040</v>
      </c>
      <c r="B251" s="90">
        <v>40</v>
      </c>
      <c r="C251" s="145" t="s">
        <v>107</v>
      </c>
      <c r="D251" s="79" t="s">
        <v>53</v>
      </c>
      <c r="E251" s="449"/>
      <c r="F251" s="82"/>
      <c r="G251" s="82"/>
      <c r="H251" s="82"/>
      <c r="I251" s="62">
        <f t="shared" si="0"/>
        <v>0</v>
      </c>
      <c r="J251" s="62">
        <f>SUMIF('3-Basis ruimtestaat'!J:J,A251,'3-Basis ruimtestaat'!I:I)</f>
        <v>0</v>
      </c>
      <c r="K251" s="85" t="str">
        <f t="shared" si="17"/>
        <v/>
      </c>
      <c r="L251" s="88"/>
      <c r="M251" s="65" t="s">
        <v>48</v>
      </c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</row>
    <row r="252" spans="1:24" ht="17.100000000000001" hidden="1" customHeight="1" x14ac:dyDescent="0.2">
      <c r="A252" s="76">
        <v>15052</v>
      </c>
      <c r="B252" s="90">
        <v>52</v>
      </c>
      <c r="C252" s="145" t="s">
        <v>107</v>
      </c>
      <c r="D252" s="79" t="s">
        <v>54</v>
      </c>
      <c r="E252" s="449"/>
      <c r="F252" s="82"/>
      <c r="G252" s="82"/>
      <c r="H252" s="82"/>
      <c r="I252" s="62">
        <f t="shared" si="0"/>
        <v>0</v>
      </c>
      <c r="J252" s="62">
        <f>SUMIF('3-Basis ruimtestaat'!J:J,A252,'3-Basis ruimtestaat'!I:I)</f>
        <v>0</v>
      </c>
      <c r="K252" s="85" t="str">
        <f t="shared" si="17"/>
        <v/>
      </c>
      <c r="L252" s="88"/>
      <c r="M252" s="65" t="s">
        <v>48</v>
      </c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</row>
    <row r="253" spans="1:24" ht="17.100000000000001" hidden="1" customHeight="1" x14ac:dyDescent="0.2">
      <c r="A253" s="76">
        <v>15080</v>
      </c>
      <c r="B253" s="90">
        <v>80</v>
      </c>
      <c r="C253" s="145" t="s">
        <v>107</v>
      </c>
      <c r="D253" s="79" t="s">
        <v>57</v>
      </c>
      <c r="E253" s="449"/>
      <c r="F253" s="82"/>
      <c r="G253" s="82"/>
      <c r="H253" s="82"/>
      <c r="I253" s="62">
        <f t="shared" si="0"/>
        <v>0</v>
      </c>
      <c r="J253" s="62">
        <f>SUMIF('3-Basis ruimtestaat'!J:J,A253,'3-Basis ruimtestaat'!I:I)</f>
        <v>0</v>
      </c>
      <c r="K253" s="85" t="str">
        <f t="shared" si="17"/>
        <v/>
      </c>
      <c r="L253" s="88"/>
      <c r="M253" s="65" t="s">
        <v>48</v>
      </c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</row>
    <row r="254" spans="1:24" ht="17.100000000000001" hidden="1" customHeight="1" x14ac:dyDescent="0.2">
      <c r="A254" s="76">
        <v>15104</v>
      </c>
      <c r="B254" s="90">
        <v>104</v>
      </c>
      <c r="C254" s="145" t="s">
        <v>107</v>
      </c>
      <c r="D254" s="79" t="s">
        <v>58</v>
      </c>
      <c r="E254" s="449"/>
      <c r="F254" s="82"/>
      <c r="G254" s="82"/>
      <c r="H254" s="82"/>
      <c r="I254" s="62">
        <f t="shared" si="0"/>
        <v>0</v>
      </c>
      <c r="J254" s="62">
        <f>SUMIF('3-Basis ruimtestaat'!J:J,A254,'3-Basis ruimtestaat'!I:I)</f>
        <v>0</v>
      </c>
      <c r="K254" s="85" t="str">
        <f t="shared" si="17"/>
        <v/>
      </c>
      <c r="L254" s="88"/>
      <c r="M254" s="65" t="s">
        <v>48</v>
      </c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</row>
    <row r="255" spans="1:24" ht="17.100000000000001" hidden="1" customHeight="1" x14ac:dyDescent="0.2">
      <c r="A255" s="76">
        <v>15120</v>
      </c>
      <c r="B255" s="90">
        <v>120</v>
      </c>
      <c r="C255" s="145" t="s">
        <v>107</v>
      </c>
      <c r="D255" s="79" t="s">
        <v>62</v>
      </c>
      <c r="E255" s="449"/>
      <c r="F255" s="82"/>
      <c r="G255" s="82"/>
      <c r="H255" s="82"/>
      <c r="I255" s="62">
        <f t="shared" si="0"/>
        <v>0</v>
      </c>
      <c r="J255" s="62">
        <f>SUMIF('3-Basis ruimtestaat'!J:J,A255,'3-Basis ruimtestaat'!I:I)</f>
        <v>0</v>
      </c>
      <c r="K255" s="85" t="str">
        <f t="shared" si="17"/>
        <v/>
      </c>
      <c r="L255" s="88"/>
      <c r="M255" s="65" t="s">
        <v>48</v>
      </c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</row>
    <row r="256" spans="1:24" ht="17.100000000000001" hidden="1" customHeight="1" x14ac:dyDescent="0.2">
      <c r="A256" s="76">
        <v>15130</v>
      </c>
      <c r="B256" s="90">
        <v>130</v>
      </c>
      <c r="C256" s="145" t="s">
        <v>107</v>
      </c>
      <c r="D256" s="79" t="s">
        <v>63</v>
      </c>
      <c r="E256" s="449"/>
      <c r="F256" s="82"/>
      <c r="G256" s="82"/>
      <c r="H256" s="82"/>
      <c r="I256" s="62">
        <f t="shared" si="0"/>
        <v>0</v>
      </c>
      <c r="J256" s="62">
        <f>SUMIF('3-Basis ruimtestaat'!J:J,A256,'3-Basis ruimtestaat'!I:I)</f>
        <v>0</v>
      </c>
      <c r="K256" s="85" t="str">
        <f t="shared" si="17"/>
        <v/>
      </c>
      <c r="L256" s="88"/>
      <c r="M256" s="65" t="s">
        <v>48</v>
      </c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</row>
    <row r="257" spans="1:24" ht="17.100000000000001" customHeight="1" x14ac:dyDescent="0.2">
      <c r="A257" s="76">
        <v>15156</v>
      </c>
      <c r="B257" s="90">
        <v>156</v>
      </c>
      <c r="C257" s="145" t="s">
        <v>107</v>
      </c>
      <c r="D257" s="79" t="s">
        <v>65</v>
      </c>
      <c r="E257" s="449"/>
      <c r="F257" s="82"/>
      <c r="G257" s="82"/>
      <c r="H257" s="82"/>
      <c r="I257" s="62">
        <f t="shared" si="0"/>
        <v>0</v>
      </c>
      <c r="J257" s="62">
        <f>SUMIF('3-Basis ruimtestaat'!J:J,A257,'3-Basis ruimtestaat'!I:I)</f>
        <v>13.08</v>
      </c>
      <c r="K257" s="85">
        <f t="shared" si="17"/>
        <v>1.2009508445677637E-3</v>
      </c>
      <c r="L257" s="88"/>
      <c r="M257" s="65" t="s">
        <v>48</v>
      </c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</row>
    <row r="258" spans="1:24" ht="17.100000000000001" hidden="1" customHeight="1" x14ac:dyDescent="0.2">
      <c r="A258" s="76">
        <v>15160</v>
      </c>
      <c r="B258" s="90">
        <v>160</v>
      </c>
      <c r="C258" s="145" t="s">
        <v>107</v>
      </c>
      <c r="D258" s="79" t="s">
        <v>66</v>
      </c>
      <c r="E258" s="449"/>
      <c r="F258" s="82"/>
      <c r="G258" s="82"/>
      <c r="H258" s="82"/>
      <c r="I258" s="62">
        <f t="shared" si="0"/>
        <v>0</v>
      </c>
      <c r="J258" s="62">
        <f>SUMIF('3-Basis ruimtestaat'!J:J,A258,'3-Basis ruimtestaat'!I:I)</f>
        <v>0</v>
      </c>
      <c r="K258" s="85" t="str">
        <f t="shared" si="17"/>
        <v/>
      </c>
      <c r="L258" s="88"/>
      <c r="M258" s="65" t="s">
        <v>48</v>
      </c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</row>
    <row r="259" spans="1:24" ht="17.100000000000001" hidden="1" customHeight="1" x14ac:dyDescent="0.2">
      <c r="A259" s="76">
        <v>15200</v>
      </c>
      <c r="B259" s="90">
        <v>200</v>
      </c>
      <c r="C259" s="145" t="s">
        <v>107</v>
      </c>
      <c r="D259" s="79" t="s">
        <v>67</v>
      </c>
      <c r="E259" s="449"/>
      <c r="F259" s="82"/>
      <c r="G259" s="82"/>
      <c r="H259" s="82"/>
      <c r="I259" s="62">
        <f t="shared" si="0"/>
        <v>0</v>
      </c>
      <c r="J259" s="62">
        <f>SUMIF('3-Basis ruimtestaat'!J:J,A259,'3-Basis ruimtestaat'!I:I)</f>
        <v>0</v>
      </c>
      <c r="K259" s="85" t="str">
        <f t="shared" si="17"/>
        <v/>
      </c>
      <c r="L259" s="88"/>
      <c r="M259" s="65" t="s">
        <v>48</v>
      </c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</row>
    <row r="260" spans="1:24" ht="17.100000000000001" hidden="1" customHeight="1" x14ac:dyDescent="0.2">
      <c r="A260" s="76">
        <v>15208</v>
      </c>
      <c r="B260" s="90">
        <v>208</v>
      </c>
      <c r="C260" s="145" t="s">
        <v>107</v>
      </c>
      <c r="D260" s="79" t="s">
        <v>68</v>
      </c>
      <c r="E260" s="449"/>
      <c r="F260" s="82"/>
      <c r="G260" s="82"/>
      <c r="H260" s="82"/>
      <c r="I260" s="62">
        <f t="shared" si="0"/>
        <v>0</v>
      </c>
      <c r="J260" s="62">
        <f>SUMIF('3-Basis ruimtestaat'!J:J,A260,'3-Basis ruimtestaat'!I:I)</f>
        <v>0</v>
      </c>
      <c r="K260" s="85" t="str">
        <f t="shared" si="17"/>
        <v/>
      </c>
      <c r="L260" s="88"/>
      <c r="M260" s="65" t="s">
        <v>48</v>
      </c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</row>
    <row r="261" spans="1:24" ht="17.100000000000001" hidden="1" customHeight="1" x14ac:dyDescent="0.2">
      <c r="A261" s="76">
        <v>15210</v>
      </c>
      <c r="B261" s="90">
        <v>210</v>
      </c>
      <c r="C261" s="145" t="s">
        <v>107</v>
      </c>
      <c r="D261" s="408" t="s">
        <v>300</v>
      </c>
      <c r="E261" s="449"/>
      <c r="F261" s="82"/>
      <c r="G261" s="82"/>
      <c r="H261" s="82"/>
      <c r="I261" s="62">
        <f t="shared" ref="I261" si="22">IF(E261=0,0,B261/(E261+F261+G261+H261))</f>
        <v>0</v>
      </c>
      <c r="J261" s="62">
        <f>SUMIF('3-Basis ruimtestaat'!J:J,A261,'3-Basis ruimtestaat'!I:I)</f>
        <v>0</v>
      </c>
      <c r="K261" s="85" t="str">
        <f t="shared" si="17"/>
        <v/>
      </c>
      <c r="L261" s="88"/>
      <c r="M261" s="65" t="s">
        <v>48</v>
      </c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</row>
    <row r="262" spans="1:24" ht="17.100000000000001" customHeight="1" thickBot="1" x14ac:dyDescent="0.25">
      <c r="A262" s="76">
        <v>15255</v>
      </c>
      <c r="B262" s="90">
        <v>255</v>
      </c>
      <c r="C262" s="145" t="s">
        <v>107</v>
      </c>
      <c r="D262" s="79" t="s">
        <v>69</v>
      </c>
      <c r="E262" s="449"/>
      <c r="F262" s="82"/>
      <c r="G262" s="82"/>
      <c r="H262" s="82"/>
      <c r="I262" s="62">
        <f t="shared" si="0"/>
        <v>0</v>
      </c>
      <c r="J262" s="62">
        <f>SUMIF('3-Basis ruimtestaat'!J:J,A262,'3-Basis ruimtestaat'!I:I)</f>
        <v>764.24</v>
      </c>
      <c r="K262" s="85">
        <f t="shared" si="17"/>
        <v>7.0169317542237583E-2</v>
      </c>
      <c r="L262" s="88"/>
      <c r="M262" s="65" t="s">
        <v>48</v>
      </c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</row>
    <row r="263" spans="1:24" ht="17.100000000000001" hidden="1" customHeight="1" thickBot="1" x14ac:dyDescent="0.25">
      <c r="A263" s="76">
        <v>15365</v>
      </c>
      <c r="B263" s="141">
        <v>365</v>
      </c>
      <c r="C263" s="145" t="s">
        <v>107</v>
      </c>
      <c r="D263" s="79" t="s">
        <v>70</v>
      </c>
      <c r="E263" s="449"/>
      <c r="F263" s="82"/>
      <c r="G263" s="449"/>
      <c r="H263" s="82"/>
      <c r="I263" s="62">
        <f t="shared" si="0"/>
        <v>0</v>
      </c>
      <c r="J263" s="62">
        <f>SUMIF('3-Basis ruimtestaat'!J:J,A263,'3-Basis ruimtestaat'!I:I)</f>
        <v>0</v>
      </c>
      <c r="K263" s="85" t="str">
        <f t="shared" si="17"/>
        <v/>
      </c>
      <c r="L263" s="88"/>
      <c r="M263" s="65" t="s">
        <v>48</v>
      </c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</row>
    <row r="264" spans="1:24" ht="17.100000000000001" hidden="1" customHeight="1" x14ac:dyDescent="0.2">
      <c r="A264" s="76">
        <v>16010</v>
      </c>
      <c r="B264" s="77">
        <v>10</v>
      </c>
      <c r="C264" s="145" t="s">
        <v>108</v>
      </c>
      <c r="D264" s="79" t="s">
        <v>46</v>
      </c>
      <c r="E264" s="449"/>
      <c r="F264" s="82"/>
      <c r="G264" s="82"/>
      <c r="H264" s="82"/>
      <c r="I264" s="62">
        <f t="shared" si="0"/>
        <v>0</v>
      </c>
      <c r="J264" s="62">
        <f>SUMIF('3-Basis ruimtestaat'!J:J,A264,'3-Basis ruimtestaat'!I:I)</f>
        <v>0</v>
      </c>
      <c r="K264" s="85" t="str">
        <f t="shared" si="17"/>
        <v/>
      </c>
      <c r="L264" s="88"/>
      <c r="M264" s="65" t="s">
        <v>93</v>
      </c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</row>
    <row r="265" spans="1:24" ht="17.100000000000001" hidden="1" customHeight="1" x14ac:dyDescent="0.2">
      <c r="A265" s="76">
        <v>16012</v>
      </c>
      <c r="B265" s="90">
        <v>12</v>
      </c>
      <c r="C265" s="145" t="s">
        <v>108</v>
      </c>
      <c r="D265" s="79" t="s">
        <v>51</v>
      </c>
      <c r="E265" s="449"/>
      <c r="F265" s="82"/>
      <c r="G265" s="82"/>
      <c r="H265" s="82"/>
      <c r="I265" s="62">
        <f t="shared" si="0"/>
        <v>0</v>
      </c>
      <c r="J265" s="62">
        <f>SUMIF('3-Basis ruimtestaat'!J:J,A265,'3-Basis ruimtestaat'!I:I)</f>
        <v>0</v>
      </c>
      <c r="K265" s="85" t="str">
        <f t="shared" si="17"/>
        <v/>
      </c>
      <c r="L265" s="88"/>
      <c r="M265" s="65" t="s">
        <v>93</v>
      </c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</row>
    <row r="266" spans="1:24" ht="17.100000000000001" hidden="1" customHeight="1" x14ac:dyDescent="0.2">
      <c r="A266" s="76">
        <v>16040</v>
      </c>
      <c r="B266" s="90">
        <v>40</v>
      </c>
      <c r="C266" s="145" t="s">
        <v>108</v>
      </c>
      <c r="D266" s="79" t="s">
        <v>53</v>
      </c>
      <c r="E266" s="449"/>
      <c r="F266" s="82"/>
      <c r="G266" s="82"/>
      <c r="H266" s="82"/>
      <c r="I266" s="62">
        <f t="shared" si="0"/>
        <v>0</v>
      </c>
      <c r="J266" s="62">
        <f>SUMIF('3-Basis ruimtestaat'!J:J,A266,'3-Basis ruimtestaat'!I:I)</f>
        <v>0</v>
      </c>
      <c r="K266" s="85" t="str">
        <f t="shared" ref="K266:K272" si="23">IF(J266=0,"",J266/$J$482)</f>
        <v/>
      </c>
      <c r="L266" s="88"/>
      <c r="M266" s="65" t="s">
        <v>93</v>
      </c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</row>
    <row r="267" spans="1:24" ht="17.100000000000001" hidden="1" customHeight="1" x14ac:dyDescent="0.2">
      <c r="A267" s="76">
        <v>16052</v>
      </c>
      <c r="B267" s="90">
        <v>52</v>
      </c>
      <c r="C267" s="145" t="s">
        <v>108</v>
      </c>
      <c r="D267" s="79" t="s">
        <v>54</v>
      </c>
      <c r="E267" s="449"/>
      <c r="F267" s="82"/>
      <c r="G267" s="82"/>
      <c r="H267" s="82"/>
      <c r="I267" s="62">
        <f t="shared" si="0"/>
        <v>0</v>
      </c>
      <c r="J267" s="62">
        <f>SUMIF('3-Basis ruimtestaat'!J:J,A267,'3-Basis ruimtestaat'!I:I)</f>
        <v>0</v>
      </c>
      <c r="K267" s="85" t="str">
        <f t="shared" si="23"/>
        <v/>
      </c>
      <c r="L267" s="88"/>
      <c r="M267" s="65" t="s">
        <v>93</v>
      </c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</row>
    <row r="268" spans="1:24" ht="17.100000000000001" hidden="1" customHeight="1" x14ac:dyDescent="0.2">
      <c r="A268" s="76">
        <v>16080</v>
      </c>
      <c r="B268" s="90">
        <v>80</v>
      </c>
      <c r="C268" s="145" t="s">
        <v>108</v>
      </c>
      <c r="D268" s="79" t="s">
        <v>57</v>
      </c>
      <c r="E268" s="449"/>
      <c r="F268" s="82"/>
      <c r="G268" s="82"/>
      <c r="H268" s="82"/>
      <c r="I268" s="62">
        <f t="shared" si="0"/>
        <v>0</v>
      </c>
      <c r="J268" s="62">
        <f>SUMIF('3-Basis ruimtestaat'!J:J,A268,'3-Basis ruimtestaat'!I:I)</f>
        <v>0</v>
      </c>
      <c r="K268" s="85" t="str">
        <f t="shared" si="23"/>
        <v/>
      </c>
      <c r="L268" s="88"/>
      <c r="M268" s="65" t="s">
        <v>93</v>
      </c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</row>
    <row r="269" spans="1:24" ht="17.100000000000001" hidden="1" customHeight="1" x14ac:dyDescent="0.2">
      <c r="A269" s="76">
        <v>16104</v>
      </c>
      <c r="B269" s="90">
        <v>104</v>
      </c>
      <c r="C269" s="145" t="s">
        <v>108</v>
      </c>
      <c r="D269" s="79" t="s">
        <v>58</v>
      </c>
      <c r="E269" s="449"/>
      <c r="F269" s="82"/>
      <c r="G269" s="82"/>
      <c r="H269" s="82"/>
      <c r="I269" s="62">
        <f t="shared" si="0"/>
        <v>0</v>
      </c>
      <c r="J269" s="62">
        <f>SUMIF('3-Basis ruimtestaat'!J:J,A269,'3-Basis ruimtestaat'!I:I)</f>
        <v>0</v>
      </c>
      <c r="K269" s="85" t="str">
        <f t="shared" si="23"/>
        <v/>
      </c>
      <c r="L269" s="88"/>
      <c r="M269" s="65" t="s">
        <v>93</v>
      </c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</row>
    <row r="270" spans="1:24" ht="17.100000000000001" hidden="1" customHeight="1" x14ac:dyDescent="0.2">
      <c r="A270" s="76">
        <v>16120</v>
      </c>
      <c r="B270" s="90">
        <v>120</v>
      </c>
      <c r="C270" s="145" t="s">
        <v>108</v>
      </c>
      <c r="D270" s="79" t="s">
        <v>62</v>
      </c>
      <c r="E270" s="449"/>
      <c r="F270" s="82"/>
      <c r="G270" s="82"/>
      <c r="H270" s="82"/>
      <c r="I270" s="62">
        <f t="shared" si="0"/>
        <v>0</v>
      </c>
      <c r="J270" s="62">
        <f>SUMIF('3-Basis ruimtestaat'!J:J,A270,'3-Basis ruimtestaat'!I:I)</f>
        <v>0</v>
      </c>
      <c r="K270" s="85" t="str">
        <f t="shared" si="23"/>
        <v/>
      </c>
      <c r="L270" s="88"/>
      <c r="M270" s="65" t="s">
        <v>93</v>
      </c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</row>
    <row r="271" spans="1:24" ht="17.100000000000001" hidden="1" customHeight="1" x14ac:dyDescent="0.2">
      <c r="A271" s="76">
        <v>16130</v>
      </c>
      <c r="B271" s="90">
        <v>130</v>
      </c>
      <c r="C271" s="145" t="s">
        <v>108</v>
      </c>
      <c r="D271" s="79" t="s">
        <v>63</v>
      </c>
      <c r="E271" s="449"/>
      <c r="F271" s="82"/>
      <c r="G271" s="82"/>
      <c r="H271" s="82"/>
      <c r="I271" s="62">
        <f t="shared" si="0"/>
        <v>0</v>
      </c>
      <c r="J271" s="62">
        <f>SUMIF('3-Basis ruimtestaat'!J:J,A271,'3-Basis ruimtestaat'!I:I)</f>
        <v>0</v>
      </c>
      <c r="K271" s="85" t="str">
        <f t="shared" si="23"/>
        <v/>
      </c>
      <c r="L271" s="88"/>
      <c r="M271" s="65" t="s">
        <v>93</v>
      </c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</row>
    <row r="272" spans="1:24" ht="17.100000000000001" hidden="1" customHeight="1" x14ac:dyDescent="0.2">
      <c r="A272" s="76">
        <v>16156</v>
      </c>
      <c r="B272" s="90">
        <v>156</v>
      </c>
      <c r="C272" s="145" t="s">
        <v>108</v>
      </c>
      <c r="D272" s="79" t="s">
        <v>65</v>
      </c>
      <c r="E272" s="449"/>
      <c r="F272" s="82"/>
      <c r="G272" s="82"/>
      <c r="H272" s="82"/>
      <c r="I272" s="62">
        <f t="shared" si="0"/>
        <v>0</v>
      </c>
      <c r="J272" s="62">
        <f>SUMIF('3-Basis ruimtestaat'!J:J,A272,'3-Basis ruimtestaat'!I:I)</f>
        <v>0</v>
      </c>
      <c r="K272" s="85" t="str">
        <f t="shared" si="23"/>
        <v/>
      </c>
      <c r="L272" s="88"/>
      <c r="M272" s="65" t="s">
        <v>93</v>
      </c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</row>
    <row r="273" spans="1:24" ht="17.100000000000001" hidden="1" customHeight="1" x14ac:dyDescent="0.2">
      <c r="A273" s="76">
        <v>16160</v>
      </c>
      <c r="B273" s="90">
        <v>160</v>
      </c>
      <c r="C273" s="145" t="s">
        <v>108</v>
      </c>
      <c r="D273" s="79" t="s">
        <v>66</v>
      </c>
      <c r="E273" s="449"/>
      <c r="F273" s="82"/>
      <c r="G273" s="82"/>
      <c r="H273" s="82"/>
      <c r="I273" s="62">
        <f t="shared" si="0"/>
        <v>0</v>
      </c>
      <c r="J273" s="62">
        <f>SUMIF('3-Basis ruimtestaat'!J:J,A273,'3-Basis ruimtestaat'!I:I)</f>
        <v>0</v>
      </c>
      <c r="K273" s="85" t="str">
        <f t="shared" ref="K273:K336" si="24">IF(J273=0,"",J273/$J$482)</f>
        <v/>
      </c>
      <c r="L273" s="88"/>
      <c r="M273" s="65" t="s">
        <v>93</v>
      </c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</row>
    <row r="274" spans="1:24" ht="17.100000000000001" hidden="1" customHeight="1" x14ac:dyDescent="0.2">
      <c r="A274" s="76">
        <v>16200</v>
      </c>
      <c r="B274" s="90">
        <v>200</v>
      </c>
      <c r="C274" s="145" t="s">
        <v>108</v>
      </c>
      <c r="D274" s="79" t="s">
        <v>67</v>
      </c>
      <c r="E274" s="449"/>
      <c r="F274" s="82"/>
      <c r="G274" s="82"/>
      <c r="H274" s="82"/>
      <c r="I274" s="62">
        <f t="shared" si="0"/>
        <v>0</v>
      </c>
      <c r="J274" s="62">
        <f>SUMIF('3-Basis ruimtestaat'!J:J,A274,'3-Basis ruimtestaat'!I:I)</f>
        <v>0</v>
      </c>
      <c r="K274" s="85" t="str">
        <f t="shared" si="24"/>
        <v/>
      </c>
      <c r="L274" s="88"/>
      <c r="M274" s="65" t="s">
        <v>93</v>
      </c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</row>
    <row r="275" spans="1:24" ht="17.100000000000001" hidden="1" customHeight="1" x14ac:dyDescent="0.2">
      <c r="A275" s="76">
        <v>16208</v>
      </c>
      <c r="B275" s="90">
        <v>208</v>
      </c>
      <c r="C275" s="145" t="s">
        <v>108</v>
      </c>
      <c r="D275" s="79" t="s">
        <v>68</v>
      </c>
      <c r="E275" s="449"/>
      <c r="F275" s="82"/>
      <c r="G275" s="82"/>
      <c r="H275" s="82"/>
      <c r="I275" s="62">
        <f t="shared" si="0"/>
        <v>0</v>
      </c>
      <c r="J275" s="62">
        <f>SUMIF('3-Basis ruimtestaat'!J:J,A275,'3-Basis ruimtestaat'!I:I)</f>
        <v>0</v>
      </c>
      <c r="K275" s="85" t="str">
        <f t="shared" si="24"/>
        <v/>
      </c>
      <c r="L275" s="88"/>
      <c r="M275" s="65" t="s">
        <v>93</v>
      </c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</row>
    <row r="276" spans="1:24" ht="17.100000000000001" hidden="1" customHeight="1" x14ac:dyDescent="0.2">
      <c r="A276" s="76">
        <v>16210</v>
      </c>
      <c r="B276" s="90">
        <v>210</v>
      </c>
      <c r="C276" s="145" t="s">
        <v>108</v>
      </c>
      <c r="D276" s="408" t="s">
        <v>300</v>
      </c>
      <c r="E276" s="449"/>
      <c r="F276" s="82"/>
      <c r="G276" s="82"/>
      <c r="H276" s="82"/>
      <c r="I276" s="62">
        <f t="shared" ref="I276" si="25">IF(E276=0,0,B276/(E276+F276+G276+H276))</f>
        <v>0</v>
      </c>
      <c r="J276" s="62">
        <f>SUMIF('3-Basis ruimtestaat'!J:J,A276,'3-Basis ruimtestaat'!I:I)</f>
        <v>0</v>
      </c>
      <c r="K276" s="85" t="str">
        <f t="shared" si="24"/>
        <v/>
      </c>
      <c r="L276" s="88"/>
      <c r="M276" s="65" t="s">
        <v>93</v>
      </c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</row>
    <row r="277" spans="1:24" ht="17.100000000000001" hidden="1" customHeight="1" x14ac:dyDescent="0.2">
      <c r="A277" s="76">
        <v>16255</v>
      </c>
      <c r="B277" s="90">
        <v>255</v>
      </c>
      <c r="C277" s="145" t="s">
        <v>108</v>
      </c>
      <c r="D277" s="79" t="s">
        <v>69</v>
      </c>
      <c r="E277" s="449"/>
      <c r="F277" s="146"/>
      <c r="G277" s="146"/>
      <c r="H277" s="82"/>
      <c r="I277" s="62">
        <f t="shared" si="0"/>
        <v>0</v>
      </c>
      <c r="J277" s="62">
        <f>SUMIF('3-Basis ruimtestaat'!J:J,A277,'3-Basis ruimtestaat'!I:I)</f>
        <v>0</v>
      </c>
      <c r="K277" s="85" t="str">
        <f t="shared" si="24"/>
        <v/>
      </c>
      <c r="L277" s="88"/>
      <c r="M277" s="65" t="s">
        <v>93</v>
      </c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</row>
    <row r="278" spans="1:24" ht="17.100000000000001" hidden="1" customHeight="1" thickBot="1" x14ac:dyDescent="0.25">
      <c r="A278" s="76">
        <v>16365</v>
      </c>
      <c r="B278" s="141">
        <v>365</v>
      </c>
      <c r="C278" s="145" t="s">
        <v>108</v>
      </c>
      <c r="D278" s="79" t="s">
        <v>70</v>
      </c>
      <c r="E278" s="449"/>
      <c r="F278" s="82"/>
      <c r="G278" s="449"/>
      <c r="H278" s="82"/>
      <c r="I278" s="62">
        <f t="shared" si="0"/>
        <v>0</v>
      </c>
      <c r="J278" s="62">
        <f>SUMIF('3-Basis ruimtestaat'!J:J,A278,'3-Basis ruimtestaat'!I:I)</f>
        <v>0</v>
      </c>
      <c r="K278" s="85" t="str">
        <f t="shared" si="24"/>
        <v/>
      </c>
      <c r="L278" s="88"/>
      <c r="M278" s="65" t="s">
        <v>93</v>
      </c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</row>
    <row r="279" spans="1:24" ht="17.100000000000001" hidden="1" customHeight="1" x14ac:dyDescent="0.2">
      <c r="A279" s="76">
        <v>17010</v>
      </c>
      <c r="B279" s="77">
        <v>10</v>
      </c>
      <c r="C279" s="143" t="s">
        <v>109</v>
      </c>
      <c r="D279" s="79" t="s">
        <v>46</v>
      </c>
      <c r="E279" s="449"/>
      <c r="F279" s="82"/>
      <c r="G279" s="82"/>
      <c r="H279" s="82"/>
      <c r="I279" s="62">
        <f t="shared" si="0"/>
        <v>0</v>
      </c>
      <c r="J279" s="62">
        <f>SUMIF('3-Basis ruimtestaat'!J:J,A279,'3-Basis ruimtestaat'!I:I)</f>
        <v>0</v>
      </c>
      <c r="K279" s="85" t="str">
        <f t="shared" si="24"/>
        <v/>
      </c>
      <c r="L279" s="88"/>
      <c r="M279" s="65" t="s">
        <v>93</v>
      </c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</row>
    <row r="280" spans="1:24" ht="17.100000000000001" hidden="1" customHeight="1" x14ac:dyDescent="0.2">
      <c r="A280" s="76">
        <v>17012</v>
      </c>
      <c r="B280" s="90">
        <v>12</v>
      </c>
      <c r="C280" s="143" t="s">
        <v>109</v>
      </c>
      <c r="D280" s="79" t="s">
        <v>51</v>
      </c>
      <c r="E280" s="449"/>
      <c r="F280" s="82"/>
      <c r="G280" s="82"/>
      <c r="H280" s="82"/>
      <c r="I280" s="62">
        <f t="shared" si="0"/>
        <v>0</v>
      </c>
      <c r="J280" s="62">
        <f>SUMIF('3-Basis ruimtestaat'!J:J,A280,'3-Basis ruimtestaat'!I:I)</f>
        <v>0</v>
      </c>
      <c r="K280" s="85" t="str">
        <f t="shared" si="24"/>
        <v/>
      </c>
      <c r="L280" s="88"/>
      <c r="M280" s="65" t="s">
        <v>93</v>
      </c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</row>
    <row r="281" spans="1:24" ht="17.100000000000001" hidden="1" customHeight="1" x14ac:dyDescent="0.2">
      <c r="A281" s="76">
        <v>17040</v>
      </c>
      <c r="B281" s="90">
        <v>40</v>
      </c>
      <c r="C281" s="143" t="s">
        <v>109</v>
      </c>
      <c r="D281" s="79" t="s">
        <v>53</v>
      </c>
      <c r="E281" s="449"/>
      <c r="F281" s="82"/>
      <c r="G281" s="82"/>
      <c r="H281" s="82"/>
      <c r="I281" s="62">
        <f t="shared" si="0"/>
        <v>0</v>
      </c>
      <c r="J281" s="62">
        <f>SUMIF('3-Basis ruimtestaat'!J:J,A281,'3-Basis ruimtestaat'!I:I)</f>
        <v>0</v>
      </c>
      <c r="K281" s="85" t="str">
        <f t="shared" si="24"/>
        <v/>
      </c>
      <c r="L281" s="88"/>
      <c r="M281" s="65" t="s">
        <v>93</v>
      </c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</row>
    <row r="282" spans="1:24" ht="17.100000000000001" hidden="1" customHeight="1" x14ac:dyDescent="0.2">
      <c r="A282" s="76">
        <v>17052</v>
      </c>
      <c r="B282" s="90">
        <v>52</v>
      </c>
      <c r="C282" s="143" t="s">
        <v>109</v>
      </c>
      <c r="D282" s="79" t="s">
        <v>54</v>
      </c>
      <c r="E282" s="449"/>
      <c r="F282" s="82"/>
      <c r="G282" s="82"/>
      <c r="H282" s="82"/>
      <c r="I282" s="62">
        <f t="shared" si="0"/>
        <v>0</v>
      </c>
      <c r="J282" s="62">
        <f>SUMIF('3-Basis ruimtestaat'!J:J,A282,'3-Basis ruimtestaat'!I:I)</f>
        <v>0</v>
      </c>
      <c r="K282" s="85" t="str">
        <f t="shared" si="24"/>
        <v/>
      </c>
      <c r="L282" s="88"/>
      <c r="M282" s="65" t="s">
        <v>93</v>
      </c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</row>
    <row r="283" spans="1:24" ht="17.100000000000001" hidden="1" customHeight="1" x14ac:dyDescent="0.2">
      <c r="A283" s="76">
        <v>17080</v>
      </c>
      <c r="B283" s="90">
        <v>80</v>
      </c>
      <c r="C283" s="143" t="s">
        <v>109</v>
      </c>
      <c r="D283" s="79" t="s">
        <v>57</v>
      </c>
      <c r="E283" s="449"/>
      <c r="F283" s="82"/>
      <c r="G283" s="82"/>
      <c r="H283" s="82"/>
      <c r="I283" s="62">
        <f t="shared" si="0"/>
        <v>0</v>
      </c>
      <c r="J283" s="62">
        <f>SUMIF('3-Basis ruimtestaat'!J:J,A283,'3-Basis ruimtestaat'!I:I)</f>
        <v>0</v>
      </c>
      <c r="K283" s="85" t="str">
        <f t="shared" si="24"/>
        <v/>
      </c>
      <c r="L283" s="88"/>
      <c r="M283" s="65" t="s">
        <v>93</v>
      </c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</row>
    <row r="284" spans="1:24" ht="17.100000000000001" hidden="1" customHeight="1" x14ac:dyDescent="0.2">
      <c r="A284" s="76">
        <v>17104</v>
      </c>
      <c r="B284" s="90">
        <v>104</v>
      </c>
      <c r="C284" s="143" t="s">
        <v>109</v>
      </c>
      <c r="D284" s="79" t="s">
        <v>58</v>
      </c>
      <c r="E284" s="449"/>
      <c r="F284" s="82"/>
      <c r="G284" s="82"/>
      <c r="H284" s="82"/>
      <c r="I284" s="62">
        <f t="shared" si="0"/>
        <v>0</v>
      </c>
      <c r="J284" s="62">
        <f>SUMIF('3-Basis ruimtestaat'!J:J,A284,'3-Basis ruimtestaat'!I:I)</f>
        <v>0</v>
      </c>
      <c r="K284" s="85" t="str">
        <f t="shared" si="24"/>
        <v/>
      </c>
      <c r="L284" s="88"/>
      <c r="M284" s="65" t="s">
        <v>93</v>
      </c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</row>
    <row r="285" spans="1:24" ht="17.100000000000001" hidden="1" customHeight="1" x14ac:dyDescent="0.2">
      <c r="A285" s="76">
        <v>17120</v>
      </c>
      <c r="B285" s="90">
        <v>120</v>
      </c>
      <c r="C285" s="143" t="s">
        <v>109</v>
      </c>
      <c r="D285" s="79" t="s">
        <v>62</v>
      </c>
      <c r="E285" s="449"/>
      <c r="F285" s="82"/>
      <c r="G285" s="82"/>
      <c r="H285" s="82"/>
      <c r="I285" s="62">
        <f t="shared" si="0"/>
        <v>0</v>
      </c>
      <c r="J285" s="62">
        <f>SUMIF('3-Basis ruimtestaat'!J:J,A285,'3-Basis ruimtestaat'!I:I)</f>
        <v>0</v>
      </c>
      <c r="K285" s="85" t="str">
        <f t="shared" si="24"/>
        <v/>
      </c>
      <c r="L285" s="88"/>
      <c r="M285" s="65" t="s">
        <v>93</v>
      </c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</row>
    <row r="286" spans="1:24" ht="17.100000000000001" hidden="1" customHeight="1" x14ac:dyDescent="0.2">
      <c r="A286" s="76">
        <v>17130</v>
      </c>
      <c r="B286" s="90">
        <v>130</v>
      </c>
      <c r="C286" s="143" t="s">
        <v>109</v>
      </c>
      <c r="D286" s="79" t="s">
        <v>63</v>
      </c>
      <c r="E286" s="449"/>
      <c r="F286" s="82"/>
      <c r="G286" s="82"/>
      <c r="H286" s="82"/>
      <c r="I286" s="62">
        <f t="shared" si="0"/>
        <v>0</v>
      </c>
      <c r="J286" s="62">
        <f>SUMIF('3-Basis ruimtestaat'!J:J,A286,'3-Basis ruimtestaat'!I:I)</f>
        <v>0</v>
      </c>
      <c r="K286" s="85" t="str">
        <f t="shared" si="24"/>
        <v/>
      </c>
      <c r="L286" s="88"/>
      <c r="M286" s="65" t="s">
        <v>93</v>
      </c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</row>
    <row r="287" spans="1:24" ht="17.100000000000001" hidden="1" customHeight="1" x14ac:dyDescent="0.2">
      <c r="A287" s="76">
        <v>17156</v>
      </c>
      <c r="B287" s="90">
        <v>156</v>
      </c>
      <c r="C287" s="143" t="s">
        <v>109</v>
      </c>
      <c r="D287" s="79" t="s">
        <v>65</v>
      </c>
      <c r="E287" s="449"/>
      <c r="F287" s="82"/>
      <c r="G287" s="82"/>
      <c r="H287" s="82"/>
      <c r="I287" s="62">
        <f t="shared" si="0"/>
        <v>0</v>
      </c>
      <c r="J287" s="62">
        <f>SUMIF('3-Basis ruimtestaat'!J:J,A287,'3-Basis ruimtestaat'!I:I)</f>
        <v>0</v>
      </c>
      <c r="K287" s="85" t="str">
        <f t="shared" si="24"/>
        <v/>
      </c>
      <c r="L287" s="88"/>
      <c r="M287" s="65" t="s">
        <v>93</v>
      </c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</row>
    <row r="288" spans="1:24" ht="17.100000000000001" hidden="1" customHeight="1" x14ac:dyDescent="0.2">
      <c r="A288" s="76">
        <v>17160</v>
      </c>
      <c r="B288" s="90">
        <v>160</v>
      </c>
      <c r="C288" s="143" t="s">
        <v>109</v>
      </c>
      <c r="D288" s="79" t="s">
        <v>66</v>
      </c>
      <c r="E288" s="449"/>
      <c r="F288" s="82"/>
      <c r="G288" s="82"/>
      <c r="H288" s="82"/>
      <c r="I288" s="62">
        <f t="shared" si="0"/>
        <v>0</v>
      </c>
      <c r="J288" s="62">
        <f>SUMIF('3-Basis ruimtestaat'!J:J,A288,'3-Basis ruimtestaat'!I:I)</f>
        <v>0</v>
      </c>
      <c r="K288" s="85" t="str">
        <f t="shared" si="24"/>
        <v/>
      </c>
      <c r="L288" s="88"/>
      <c r="M288" s="65" t="s">
        <v>93</v>
      </c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</row>
    <row r="289" spans="1:24" ht="17.100000000000001" hidden="1" customHeight="1" x14ac:dyDescent="0.2">
      <c r="A289" s="76">
        <v>17200</v>
      </c>
      <c r="B289" s="90">
        <v>200</v>
      </c>
      <c r="C289" s="143" t="s">
        <v>109</v>
      </c>
      <c r="D289" s="79" t="s">
        <v>67</v>
      </c>
      <c r="E289" s="449"/>
      <c r="F289" s="82"/>
      <c r="G289" s="82"/>
      <c r="H289" s="82"/>
      <c r="I289" s="62">
        <f t="shared" si="0"/>
        <v>0</v>
      </c>
      <c r="J289" s="62">
        <f>SUMIF('3-Basis ruimtestaat'!J:J,A289,'3-Basis ruimtestaat'!I:I)</f>
        <v>0</v>
      </c>
      <c r="K289" s="85" t="str">
        <f t="shared" si="24"/>
        <v/>
      </c>
      <c r="L289" s="88"/>
      <c r="M289" s="65" t="s">
        <v>93</v>
      </c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</row>
    <row r="290" spans="1:24" ht="17.100000000000001" hidden="1" customHeight="1" x14ac:dyDescent="0.2">
      <c r="A290" s="76">
        <v>17208</v>
      </c>
      <c r="B290" s="90">
        <v>208</v>
      </c>
      <c r="C290" s="143" t="s">
        <v>109</v>
      </c>
      <c r="D290" s="79" t="s">
        <v>68</v>
      </c>
      <c r="E290" s="449"/>
      <c r="F290" s="82"/>
      <c r="G290" s="82"/>
      <c r="H290" s="82"/>
      <c r="I290" s="62">
        <f t="shared" si="0"/>
        <v>0</v>
      </c>
      <c r="J290" s="62">
        <f>SUMIF('3-Basis ruimtestaat'!J:J,A290,'3-Basis ruimtestaat'!I:I)</f>
        <v>0</v>
      </c>
      <c r="K290" s="85" t="str">
        <f t="shared" si="24"/>
        <v/>
      </c>
      <c r="L290" s="88"/>
      <c r="M290" s="65" t="s">
        <v>93</v>
      </c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</row>
    <row r="291" spans="1:24" ht="17.100000000000001" hidden="1" customHeight="1" x14ac:dyDescent="0.2">
      <c r="A291" s="76">
        <v>17210</v>
      </c>
      <c r="B291" s="90">
        <v>210</v>
      </c>
      <c r="C291" s="143" t="s">
        <v>109</v>
      </c>
      <c r="D291" s="408" t="s">
        <v>300</v>
      </c>
      <c r="E291" s="449"/>
      <c r="F291" s="82"/>
      <c r="G291" s="82"/>
      <c r="H291" s="82"/>
      <c r="I291" s="62">
        <f t="shared" ref="I291" si="26">IF(E291=0,0,B291/(E291+F291+G291+H291))</f>
        <v>0</v>
      </c>
      <c r="J291" s="62">
        <f>SUMIF('3-Basis ruimtestaat'!J:J,A291,'3-Basis ruimtestaat'!I:I)</f>
        <v>0</v>
      </c>
      <c r="K291" s="85" t="str">
        <f t="shared" si="24"/>
        <v/>
      </c>
      <c r="L291" s="88"/>
      <c r="M291" s="65" t="s">
        <v>93</v>
      </c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</row>
    <row r="292" spans="1:24" ht="17.100000000000001" hidden="1" customHeight="1" x14ac:dyDescent="0.2">
      <c r="A292" s="76">
        <v>17255</v>
      </c>
      <c r="B292" s="90">
        <v>255</v>
      </c>
      <c r="C292" s="143" t="s">
        <v>109</v>
      </c>
      <c r="D292" s="79" t="s">
        <v>69</v>
      </c>
      <c r="E292" s="449"/>
      <c r="F292" s="82"/>
      <c r="G292" s="82"/>
      <c r="H292" s="82"/>
      <c r="I292" s="62">
        <f t="shared" si="0"/>
        <v>0</v>
      </c>
      <c r="J292" s="62">
        <f>SUMIF('3-Basis ruimtestaat'!J:J,A292,'3-Basis ruimtestaat'!I:I)</f>
        <v>0</v>
      </c>
      <c r="K292" s="85" t="str">
        <f t="shared" si="24"/>
        <v/>
      </c>
      <c r="L292" s="88"/>
      <c r="M292" s="65" t="s">
        <v>93</v>
      </c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</row>
    <row r="293" spans="1:24" ht="17.100000000000001" hidden="1" customHeight="1" thickBot="1" x14ac:dyDescent="0.25">
      <c r="A293" s="76">
        <v>17365</v>
      </c>
      <c r="B293" s="141">
        <v>365</v>
      </c>
      <c r="C293" s="143" t="s">
        <v>109</v>
      </c>
      <c r="D293" s="79" t="s">
        <v>70</v>
      </c>
      <c r="E293" s="449"/>
      <c r="F293" s="82"/>
      <c r="G293" s="449"/>
      <c r="H293" s="82"/>
      <c r="I293" s="62">
        <f t="shared" si="0"/>
        <v>0</v>
      </c>
      <c r="J293" s="62">
        <f>SUMIF('3-Basis ruimtestaat'!J:J,A293,'3-Basis ruimtestaat'!I:I)</f>
        <v>0</v>
      </c>
      <c r="K293" s="85" t="str">
        <f t="shared" si="24"/>
        <v/>
      </c>
      <c r="L293" s="88"/>
      <c r="M293" s="65" t="s">
        <v>93</v>
      </c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</row>
    <row r="294" spans="1:24" ht="17.100000000000001" hidden="1" customHeight="1" x14ac:dyDescent="0.2">
      <c r="A294" s="76">
        <v>18010</v>
      </c>
      <c r="B294" s="77">
        <v>10</v>
      </c>
      <c r="C294" s="143" t="s">
        <v>110</v>
      </c>
      <c r="D294" s="79" t="s">
        <v>46</v>
      </c>
      <c r="E294" s="449"/>
      <c r="F294" s="82"/>
      <c r="G294" s="82"/>
      <c r="H294" s="82"/>
      <c r="I294" s="62">
        <f t="shared" si="0"/>
        <v>0</v>
      </c>
      <c r="J294" s="62">
        <f>SUMIF('3-Basis ruimtestaat'!J:J,A294,'3-Basis ruimtestaat'!I:I)</f>
        <v>0</v>
      </c>
      <c r="K294" s="85" t="str">
        <f t="shared" si="24"/>
        <v/>
      </c>
      <c r="L294" s="88"/>
      <c r="M294" s="65" t="s">
        <v>93</v>
      </c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</row>
    <row r="295" spans="1:24" ht="17.100000000000001" hidden="1" customHeight="1" x14ac:dyDescent="0.2">
      <c r="A295" s="76">
        <v>18012</v>
      </c>
      <c r="B295" s="90">
        <v>12</v>
      </c>
      <c r="C295" s="143" t="s">
        <v>110</v>
      </c>
      <c r="D295" s="79" t="s">
        <v>51</v>
      </c>
      <c r="E295" s="449"/>
      <c r="F295" s="82"/>
      <c r="G295" s="82"/>
      <c r="H295" s="82"/>
      <c r="I295" s="62">
        <f t="shared" si="0"/>
        <v>0</v>
      </c>
      <c r="J295" s="62">
        <f>SUMIF('3-Basis ruimtestaat'!J:J,A295,'3-Basis ruimtestaat'!I:I)</f>
        <v>0</v>
      </c>
      <c r="K295" s="85" t="str">
        <f t="shared" si="24"/>
        <v/>
      </c>
      <c r="L295" s="88"/>
      <c r="M295" s="65" t="s">
        <v>93</v>
      </c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</row>
    <row r="296" spans="1:24" ht="17.100000000000001" hidden="1" customHeight="1" x14ac:dyDescent="0.2">
      <c r="A296" s="76">
        <v>18040</v>
      </c>
      <c r="B296" s="90">
        <v>40</v>
      </c>
      <c r="C296" s="143" t="s">
        <v>110</v>
      </c>
      <c r="D296" s="79" t="s">
        <v>53</v>
      </c>
      <c r="E296" s="449"/>
      <c r="F296" s="82"/>
      <c r="G296" s="82"/>
      <c r="H296" s="82"/>
      <c r="I296" s="62">
        <f t="shared" si="0"/>
        <v>0</v>
      </c>
      <c r="J296" s="62">
        <f>SUMIF('3-Basis ruimtestaat'!J:J,A296,'3-Basis ruimtestaat'!I:I)</f>
        <v>0</v>
      </c>
      <c r="K296" s="85" t="str">
        <f t="shared" si="24"/>
        <v/>
      </c>
      <c r="L296" s="88"/>
      <c r="M296" s="65" t="s">
        <v>93</v>
      </c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</row>
    <row r="297" spans="1:24" ht="17.100000000000001" hidden="1" customHeight="1" x14ac:dyDescent="0.2">
      <c r="A297" s="76">
        <v>18052</v>
      </c>
      <c r="B297" s="90">
        <v>52</v>
      </c>
      <c r="C297" s="143" t="s">
        <v>110</v>
      </c>
      <c r="D297" s="79" t="s">
        <v>54</v>
      </c>
      <c r="E297" s="449"/>
      <c r="F297" s="82"/>
      <c r="G297" s="82"/>
      <c r="H297" s="82"/>
      <c r="I297" s="62">
        <f t="shared" si="0"/>
        <v>0</v>
      </c>
      <c r="J297" s="62">
        <f>SUMIF('3-Basis ruimtestaat'!J:J,A297,'3-Basis ruimtestaat'!I:I)</f>
        <v>0</v>
      </c>
      <c r="K297" s="85" t="str">
        <f t="shared" si="24"/>
        <v/>
      </c>
      <c r="L297" s="88"/>
      <c r="M297" s="65" t="s">
        <v>93</v>
      </c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</row>
    <row r="298" spans="1:24" ht="17.100000000000001" hidden="1" customHeight="1" x14ac:dyDescent="0.2">
      <c r="A298" s="76">
        <v>18080</v>
      </c>
      <c r="B298" s="90">
        <v>80</v>
      </c>
      <c r="C298" s="143" t="s">
        <v>110</v>
      </c>
      <c r="D298" s="79" t="s">
        <v>57</v>
      </c>
      <c r="E298" s="449"/>
      <c r="F298" s="82"/>
      <c r="G298" s="82"/>
      <c r="H298" s="82"/>
      <c r="I298" s="62">
        <f t="shared" si="0"/>
        <v>0</v>
      </c>
      <c r="J298" s="62">
        <f>SUMIF('3-Basis ruimtestaat'!J:J,A298,'3-Basis ruimtestaat'!I:I)</f>
        <v>0</v>
      </c>
      <c r="K298" s="85" t="str">
        <f t="shared" si="24"/>
        <v/>
      </c>
      <c r="L298" s="88"/>
      <c r="M298" s="65" t="s">
        <v>93</v>
      </c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</row>
    <row r="299" spans="1:24" ht="17.100000000000001" hidden="1" customHeight="1" x14ac:dyDescent="0.2">
      <c r="A299" s="76">
        <v>18104</v>
      </c>
      <c r="B299" s="90">
        <v>104</v>
      </c>
      <c r="C299" s="143" t="s">
        <v>110</v>
      </c>
      <c r="D299" s="79" t="s">
        <v>58</v>
      </c>
      <c r="E299" s="449"/>
      <c r="F299" s="82"/>
      <c r="G299" s="82"/>
      <c r="H299" s="82"/>
      <c r="I299" s="62">
        <f t="shared" si="0"/>
        <v>0</v>
      </c>
      <c r="J299" s="62">
        <f>SUMIF('3-Basis ruimtestaat'!J:J,A299,'3-Basis ruimtestaat'!I:I)</f>
        <v>0</v>
      </c>
      <c r="K299" s="85" t="str">
        <f t="shared" si="24"/>
        <v/>
      </c>
      <c r="L299" s="88"/>
      <c r="M299" s="65" t="s">
        <v>93</v>
      </c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</row>
    <row r="300" spans="1:24" ht="17.100000000000001" hidden="1" customHeight="1" x14ac:dyDescent="0.2">
      <c r="A300" s="76">
        <v>18120</v>
      </c>
      <c r="B300" s="90">
        <v>120</v>
      </c>
      <c r="C300" s="143" t="s">
        <v>110</v>
      </c>
      <c r="D300" s="79" t="s">
        <v>62</v>
      </c>
      <c r="E300" s="449"/>
      <c r="F300" s="82"/>
      <c r="G300" s="82"/>
      <c r="H300" s="82"/>
      <c r="I300" s="62">
        <f t="shared" si="0"/>
        <v>0</v>
      </c>
      <c r="J300" s="62">
        <f>SUMIF('3-Basis ruimtestaat'!J:J,A300,'3-Basis ruimtestaat'!I:I)</f>
        <v>0</v>
      </c>
      <c r="K300" s="85" t="str">
        <f t="shared" si="24"/>
        <v/>
      </c>
      <c r="L300" s="88"/>
      <c r="M300" s="65" t="s">
        <v>93</v>
      </c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</row>
    <row r="301" spans="1:24" ht="17.100000000000001" hidden="1" customHeight="1" x14ac:dyDescent="0.2">
      <c r="A301" s="76">
        <v>18130</v>
      </c>
      <c r="B301" s="90">
        <v>130</v>
      </c>
      <c r="C301" s="143" t="s">
        <v>110</v>
      </c>
      <c r="D301" s="79" t="s">
        <v>63</v>
      </c>
      <c r="E301" s="449"/>
      <c r="F301" s="82"/>
      <c r="G301" s="82"/>
      <c r="H301" s="82"/>
      <c r="I301" s="62">
        <f t="shared" si="0"/>
        <v>0</v>
      </c>
      <c r="J301" s="62">
        <f>SUMIF('3-Basis ruimtestaat'!J:J,A301,'3-Basis ruimtestaat'!I:I)</f>
        <v>0</v>
      </c>
      <c r="K301" s="85" t="str">
        <f t="shared" si="24"/>
        <v/>
      </c>
      <c r="L301" s="88"/>
      <c r="M301" s="65" t="s">
        <v>93</v>
      </c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</row>
    <row r="302" spans="1:24" ht="17.100000000000001" hidden="1" customHeight="1" x14ac:dyDescent="0.2">
      <c r="A302" s="76">
        <v>18156</v>
      </c>
      <c r="B302" s="90">
        <v>156</v>
      </c>
      <c r="C302" s="143" t="s">
        <v>110</v>
      </c>
      <c r="D302" s="79" t="s">
        <v>65</v>
      </c>
      <c r="E302" s="449"/>
      <c r="F302" s="82"/>
      <c r="G302" s="82"/>
      <c r="H302" s="82"/>
      <c r="I302" s="62">
        <f t="shared" si="0"/>
        <v>0</v>
      </c>
      <c r="J302" s="62">
        <f>SUMIF('3-Basis ruimtestaat'!J:J,A302,'3-Basis ruimtestaat'!I:I)</f>
        <v>0</v>
      </c>
      <c r="K302" s="85" t="str">
        <f t="shared" si="24"/>
        <v/>
      </c>
      <c r="L302" s="88"/>
      <c r="M302" s="65" t="s">
        <v>93</v>
      </c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</row>
    <row r="303" spans="1:24" ht="17.100000000000001" hidden="1" customHeight="1" x14ac:dyDescent="0.2">
      <c r="A303" s="76">
        <v>18160</v>
      </c>
      <c r="B303" s="90">
        <v>160</v>
      </c>
      <c r="C303" s="143" t="s">
        <v>110</v>
      </c>
      <c r="D303" s="79" t="s">
        <v>66</v>
      </c>
      <c r="E303" s="449"/>
      <c r="F303" s="82"/>
      <c r="G303" s="82"/>
      <c r="H303" s="82"/>
      <c r="I303" s="62">
        <f t="shared" si="0"/>
        <v>0</v>
      </c>
      <c r="J303" s="62">
        <f>SUMIF('3-Basis ruimtestaat'!J:J,A303,'3-Basis ruimtestaat'!I:I)</f>
        <v>0</v>
      </c>
      <c r="K303" s="85" t="str">
        <f t="shared" si="24"/>
        <v/>
      </c>
      <c r="L303" s="88"/>
      <c r="M303" s="65" t="s">
        <v>93</v>
      </c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</row>
    <row r="304" spans="1:24" ht="17.100000000000001" hidden="1" customHeight="1" x14ac:dyDescent="0.2">
      <c r="A304" s="76">
        <v>18200</v>
      </c>
      <c r="B304" s="90">
        <v>200</v>
      </c>
      <c r="C304" s="143" t="s">
        <v>110</v>
      </c>
      <c r="D304" s="79" t="s">
        <v>67</v>
      </c>
      <c r="E304" s="449"/>
      <c r="F304" s="146"/>
      <c r="G304" s="146"/>
      <c r="H304" s="82"/>
      <c r="I304" s="62">
        <f t="shared" si="0"/>
        <v>0</v>
      </c>
      <c r="J304" s="62">
        <f>SUMIF('3-Basis ruimtestaat'!J:J,A304,'3-Basis ruimtestaat'!I:I)</f>
        <v>0</v>
      </c>
      <c r="K304" s="85" t="str">
        <f t="shared" si="24"/>
        <v/>
      </c>
      <c r="L304" s="88"/>
      <c r="M304" s="65" t="s">
        <v>93</v>
      </c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</row>
    <row r="305" spans="1:24" ht="17.100000000000001" hidden="1" customHeight="1" x14ac:dyDescent="0.2">
      <c r="A305" s="76">
        <v>18208</v>
      </c>
      <c r="B305" s="90">
        <v>208</v>
      </c>
      <c r="C305" s="143" t="s">
        <v>110</v>
      </c>
      <c r="D305" s="79" t="s">
        <v>68</v>
      </c>
      <c r="E305" s="449"/>
      <c r="F305" s="146"/>
      <c r="G305" s="146"/>
      <c r="H305" s="82"/>
      <c r="I305" s="62">
        <f t="shared" si="0"/>
        <v>0</v>
      </c>
      <c r="J305" s="62">
        <f>SUMIF('3-Basis ruimtestaat'!J:J,A305,'3-Basis ruimtestaat'!I:I)</f>
        <v>0</v>
      </c>
      <c r="K305" s="85" t="str">
        <f t="shared" si="24"/>
        <v/>
      </c>
      <c r="L305" s="88"/>
      <c r="M305" s="65" t="s">
        <v>93</v>
      </c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</row>
    <row r="306" spans="1:24" ht="17.100000000000001" hidden="1" customHeight="1" x14ac:dyDescent="0.2">
      <c r="A306" s="76">
        <v>18210</v>
      </c>
      <c r="B306" s="90">
        <v>210</v>
      </c>
      <c r="C306" s="143" t="s">
        <v>110</v>
      </c>
      <c r="D306" s="408" t="s">
        <v>300</v>
      </c>
      <c r="E306" s="449"/>
      <c r="F306" s="146"/>
      <c r="G306" s="146"/>
      <c r="H306" s="82"/>
      <c r="I306" s="62">
        <f t="shared" ref="I306" si="27">IF(E306=0,0,B306/(E306+F306+G306+H306))</f>
        <v>0</v>
      </c>
      <c r="J306" s="62">
        <f>SUMIF('3-Basis ruimtestaat'!J:J,A306,'3-Basis ruimtestaat'!I:I)</f>
        <v>0</v>
      </c>
      <c r="K306" s="85" t="str">
        <f t="shared" si="24"/>
        <v/>
      </c>
      <c r="L306" s="88"/>
      <c r="M306" s="65" t="s">
        <v>93</v>
      </c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</row>
    <row r="307" spans="1:24" ht="17.100000000000001" hidden="1" customHeight="1" x14ac:dyDescent="0.2">
      <c r="A307" s="76">
        <v>18255</v>
      </c>
      <c r="B307" s="90">
        <v>255</v>
      </c>
      <c r="C307" s="143" t="s">
        <v>110</v>
      </c>
      <c r="D307" s="79" t="s">
        <v>69</v>
      </c>
      <c r="E307" s="449"/>
      <c r="F307" s="146"/>
      <c r="G307" s="146"/>
      <c r="H307" s="82"/>
      <c r="I307" s="62">
        <f t="shared" si="0"/>
        <v>0</v>
      </c>
      <c r="J307" s="62">
        <f>SUMIF('3-Basis ruimtestaat'!J:J,A307,'3-Basis ruimtestaat'!I:I)</f>
        <v>0</v>
      </c>
      <c r="K307" s="85" t="str">
        <f t="shared" si="24"/>
        <v/>
      </c>
      <c r="L307" s="88"/>
      <c r="M307" s="65" t="s">
        <v>93</v>
      </c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</row>
    <row r="308" spans="1:24" ht="17.100000000000001" hidden="1" customHeight="1" thickBot="1" x14ac:dyDescent="0.25">
      <c r="A308" s="76">
        <v>18365</v>
      </c>
      <c r="B308" s="141">
        <v>365</v>
      </c>
      <c r="C308" s="143" t="s">
        <v>110</v>
      </c>
      <c r="D308" s="79" t="s">
        <v>70</v>
      </c>
      <c r="E308" s="449"/>
      <c r="F308" s="82"/>
      <c r="G308" s="449"/>
      <c r="H308" s="58"/>
      <c r="I308" s="62">
        <f t="shared" si="0"/>
        <v>0</v>
      </c>
      <c r="J308" s="62">
        <f>SUMIF('3-Basis ruimtestaat'!J:J,A308,'3-Basis ruimtestaat'!I:I)</f>
        <v>0</v>
      </c>
      <c r="K308" s="85" t="str">
        <f t="shared" si="24"/>
        <v/>
      </c>
      <c r="L308" s="64"/>
      <c r="M308" s="65" t="s">
        <v>93</v>
      </c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</row>
    <row r="309" spans="1:24" ht="17.100000000000001" hidden="1" customHeight="1" x14ac:dyDescent="0.2">
      <c r="A309" s="76">
        <v>19010</v>
      </c>
      <c r="B309" s="77">
        <v>10</v>
      </c>
      <c r="C309" s="78" t="s">
        <v>307</v>
      </c>
      <c r="D309" s="79" t="s">
        <v>46</v>
      </c>
      <c r="E309" s="449"/>
      <c r="F309" s="82"/>
      <c r="G309" s="82"/>
      <c r="H309" s="82"/>
      <c r="I309" s="62">
        <f t="shared" si="0"/>
        <v>0</v>
      </c>
      <c r="J309" s="62">
        <f>SUMIF('3-Basis ruimtestaat'!J:J,A309,'3-Basis ruimtestaat'!I:I)</f>
        <v>0</v>
      </c>
      <c r="K309" s="85" t="str">
        <f t="shared" si="24"/>
        <v/>
      </c>
      <c r="L309" s="88"/>
      <c r="M309" s="65" t="s">
        <v>93</v>
      </c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</row>
    <row r="310" spans="1:24" ht="17.100000000000001" hidden="1" customHeight="1" x14ac:dyDescent="0.2">
      <c r="A310" s="76">
        <v>19012</v>
      </c>
      <c r="B310" s="90">
        <v>12</v>
      </c>
      <c r="C310" s="78" t="s">
        <v>307</v>
      </c>
      <c r="D310" s="79" t="s">
        <v>51</v>
      </c>
      <c r="E310" s="449"/>
      <c r="F310" s="82"/>
      <c r="G310" s="82"/>
      <c r="H310" s="82"/>
      <c r="I310" s="62">
        <f t="shared" si="0"/>
        <v>0</v>
      </c>
      <c r="J310" s="62">
        <f>SUMIF('3-Basis ruimtestaat'!J:J,A310,'3-Basis ruimtestaat'!I:I)</f>
        <v>0</v>
      </c>
      <c r="K310" s="85" t="str">
        <f t="shared" si="24"/>
        <v/>
      </c>
      <c r="L310" s="88"/>
      <c r="M310" s="65" t="s">
        <v>93</v>
      </c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</row>
    <row r="311" spans="1:24" ht="17.100000000000001" hidden="1" customHeight="1" x14ac:dyDescent="0.2">
      <c r="A311" s="76">
        <v>19040</v>
      </c>
      <c r="B311" s="90">
        <v>40</v>
      </c>
      <c r="C311" s="78" t="s">
        <v>307</v>
      </c>
      <c r="D311" s="79" t="s">
        <v>53</v>
      </c>
      <c r="E311" s="449"/>
      <c r="F311" s="82"/>
      <c r="G311" s="82"/>
      <c r="H311" s="82"/>
      <c r="I311" s="62">
        <f t="shared" si="0"/>
        <v>0</v>
      </c>
      <c r="J311" s="62">
        <f>SUMIF('3-Basis ruimtestaat'!J:J,A311,'3-Basis ruimtestaat'!I:I)</f>
        <v>0</v>
      </c>
      <c r="K311" s="85" t="str">
        <f t="shared" si="24"/>
        <v/>
      </c>
      <c r="L311" s="88"/>
      <c r="M311" s="65" t="s">
        <v>93</v>
      </c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</row>
    <row r="312" spans="1:24" ht="17.100000000000001" hidden="1" customHeight="1" x14ac:dyDescent="0.2">
      <c r="A312" s="76">
        <v>19052</v>
      </c>
      <c r="B312" s="90">
        <v>52</v>
      </c>
      <c r="C312" s="78" t="s">
        <v>307</v>
      </c>
      <c r="D312" s="79" t="s">
        <v>54</v>
      </c>
      <c r="E312" s="449"/>
      <c r="F312" s="82"/>
      <c r="G312" s="82"/>
      <c r="H312" s="82"/>
      <c r="I312" s="62">
        <f t="shared" si="0"/>
        <v>0</v>
      </c>
      <c r="J312" s="62">
        <f>SUMIF('3-Basis ruimtestaat'!J:J,A312,'3-Basis ruimtestaat'!I:I)</f>
        <v>0</v>
      </c>
      <c r="K312" s="85" t="str">
        <f t="shared" si="24"/>
        <v/>
      </c>
      <c r="L312" s="88"/>
      <c r="M312" s="65" t="s">
        <v>93</v>
      </c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</row>
    <row r="313" spans="1:24" ht="17.100000000000001" hidden="1" customHeight="1" x14ac:dyDescent="0.2">
      <c r="A313" s="76">
        <v>19080</v>
      </c>
      <c r="B313" s="90">
        <v>80</v>
      </c>
      <c r="C313" s="78" t="s">
        <v>307</v>
      </c>
      <c r="D313" s="79" t="s">
        <v>57</v>
      </c>
      <c r="E313" s="449"/>
      <c r="F313" s="82"/>
      <c r="G313" s="82"/>
      <c r="H313" s="82"/>
      <c r="I313" s="62">
        <f t="shared" si="0"/>
        <v>0</v>
      </c>
      <c r="J313" s="62">
        <f>SUMIF('3-Basis ruimtestaat'!J:J,A313,'3-Basis ruimtestaat'!I:I)</f>
        <v>0</v>
      </c>
      <c r="K313" s="85" t="str">
        <f t="shared" si="24"/>
        <v/>
      </c>
      <c r="L313" s="88"/>
      <c r="M313" s="65" t="s">
        <v>93</v>
      </c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</row>
    <row r="314" spans="1:24" ht="17.100000000000001" hidden="1" customHeight="1" x14ac:dyDescent="0.2">
      <c r="A314" s="76">
        <v>19104</v>
      </c>
      <c r="B314" s="90">
        <v>104</v>
      </c>
      <c r="C314" s="78" t="s">
        <v>307</v>
      </c>
      <c r="D314" s="79" t="s">
        <v>58</v>
      </c>
      <c r="E314" s="449"/>
      <c r="F314" s="82"/>
      <c r="G314" s="82"/>
      <c r="H314" s="82"/>
      <c r="I314" s="62">
        <f t="shared" si="0"/>
        <v>0</v>
      </c>
      <c r="J314" s="62">
        <f>SUMIF('3-Basis ruimtestaat'!J:J,A314,'3-Basis ruimtestaat'!I:I)</f>
        <v>0</v>
      </c>
      <c r="K314" s="85" t="str">
        <f t="shared" si="24"/>
        <v/>
      </c>
      <c r="L314" s="88"/>
      <c r="M314" s="65" t="s">
        <v>93</v>
      </c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</row>
    <row r="315" spans="1:24" ht="17.100000000000001" hidden="1" customHeight="1" x14ac:dyDescent="0.2">
      <c r="A315" s="76">
        <v>19120</v>
      </c>
      <c r="B315" s="90">
        <v>120</v>
      </c>
      <c r="C315" s="78" t="s">
        <v>307</v>
      </c>
      <c r="D315" s="79" t="s">
        <v>62</v>
      </c>
      <c r="E315" s="449"/>
      <c r="F315" s="82"/>
      <c r="G315" s="82"/>
      <c r="H315" s="82"/>
      <c r="I315" s="62">
        <f t="shared" si="0"/>
        <v>0</v>
      </c>
      <c r="J315" s="62">
        <f>SUMIF('3-Basis ruimtestaat'!J:J,A315,'3-Basis ruimtestaat'!I:I)</f>
        <v>0</v>
      </c>
      <c r="K315" s="85" t="str">
        <f t="shared" si="24"/>
        <v/>
      </c>
      <c r="L315" s="88"/>
      <c r="M315" s="65" t="s">
        <v>93</v>
      </c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</row>
    <row r="316" spans="1:24" ht="17.100000000000001" hidden="1" customHeight="1" x14ac:dyDescent="0.2">
      <c r="A316" s="76">
        <v>19130</v>
      </c>
      <c r="B316" s="90">
        <v>130</v>
      </c>
      <c r="C316" s="78" t="s">
        <v>307</v>
      </c>
      <c r="D316" s="79" t="s">
        <v>63</v>
      </c>
      <c r="E316" s="449"/>
      <c r="F316" s="82"/>
      <c r="G316" s="82"/>
      <c r="H316" s="82"/>
      <c r="I316" s="62">
        <f t="shared" si="0"/>
        <v>0</v>
      </c>
      <c r="J316" s="62">
        <f>SUMIF('3-Basis ruimtestaat'!J:J,A316,'3-Basis ruimtestaat'!I:I)</f>
        <v>0</v>
      </c>
      <c r="K316" s="85" t="str">
        <f t="shared" si="24"/>
        <v/>
      </c>
      <c r="L316" s="88"/>
      <c r="M316" s="65" t="s">
        <v>93</v>
      </c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</row>
    <row r="317" spans="1:24" ht="17.100000000000001" hidden="1" customHeight="1" x14ac:dyDescent="0.2">
      <c r="A317" s="76">
        <v>19156</v>
      </c>
      <c r="B317" s="90">
        <v>156</v>
      </c>
      <c r="C317" s="78" t="s">
        <v>307</v>
      </c>
      <c r="D317" s="79" t="s">
        <v>65</v>
      </c>
      <c r="E317" s="449"/>
      <c r="F317" s="82"/>
      <c r="G317" s="82"/>
      <c r="H317" s="82"/>
      <c r="I317" s="62">
        <f t="shared" si="0"/>
        <v>0</v>
      </c>
      <c r="J317" s="62">
        <f>SUMIF('3-Basis ruimtestaat'!J:J,A317,'3-Basis ruimtestaat'!I:I)</f>
        <v>0</v>
      </c>
      <c r="K317" s="85" t="str">
        <f t="shared" si="24"/>
        <v/>
      </c>
      <c r="L317" s="88"/>
      <c r="M317" s="65" t="s">
        <v>93</v>
      </c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</row>
    <row r="318" spans="1:24" ht="17.100000000000001" hidden="1" customHeight="1" x14ac:dyDescent="0.2">
      <c r="A318" s="76">
        <v>19160</v>
      </c>
      <c r="B318" s="90">
        <v>160</v>
      </c>
      <c r="C318" s="78" t="s">
        <v>307</v>
      </c>
      <c r="D318" s="79" t="s">
        <v>66</v>
      </c>
      <c r="E318" s="449"/>
      <c r="F318" s="82"/>
      <c r="G318" s="82"/>
      <c r="H318" s="82"/>
      <c r="I318" s="62">
        <f t="shared" ref="I318:I481" si="28">IF(E318=0,0,B318/(E318+F318+G318+H318))</f>
        <v>0</v>
      </c>
      <c r="J318" s="62">
        <f>SUMIF('3-Basis ruimtestaat'!J:J,A318,'3-Basis ruimtestaat'!I:I)</f>
        <v>0</v>
      </c>
      <c r="K318" s="85" t="str">
        <f t="shared" si="24"/>
        <v/>
      </c>
      <c r="L318" s="88"/>
      <c r="M318" s="65" t="s">
        <v>93</v>
      </c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</row>
    <row r="319" spans="1:24" ht="17.100000000000001" hidden="1" customHeight="1" x14ac:dyDescent="0.2">
      <c r="A319" s="76">
        <v>19200</v>
      </c>
      <c r="B319" s="90">
        <v>200</v>
      </c>
      <c r="C319" s="78" t="s">
        <v>307</v>
      </c>
      <c r="D319" s="79" t="s">
        <v>67</v>
      </c>
      <c r="E319" s="449"/>
      <c r="F319" s="82"/>
      <c r="G319" s="82"/>
      <c r="H319" s="82"/>
      <c r="I319" s="62">
        <f t="shared" si="28"/>
        <v>0</v>
      </c>
      <c r="J319" s="62">
        <f>SUMIF('3-Basis ruimtestaat'!J:J,A319,'3-Basis ruimtestaat'!I:I)</f>
        <v>0</v>
      </c>
      <c r="K319" s="85" t="str">
        <f t="shared" si="24"/>
        <v/>
      </c>
      <c r="L319" s="88"/>
      <c r="M319" s="65" t="s">
        <v>93</v>
      </c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</row>
    <row r="320" spans="1:24" ht="17.100000000000001" hidden="1" customHeight="1" x14ac:dyDescent="0.2">
      <c r="A320" s="76">
        <v>19208</v>
      </c>
      <c r="B320" s="90">
        <v>208</v>
      </c>
      <c r="C320" s="78" t="s">
        <v>307</v>
      </c>
      <c r="D320" s="79" t="s">
        <v>68</v>
      </c>
      <c r="E320" s="449"/>
      <c r="F320" s="82"/>
      <c r="G320" s="82"/>
      <c r="H320" s="82"/>
      <c r="I320" s="62">
        <f t="shared" si="28"/>
        <v>0</v>
      </c>
      <c r="J320" s="62">
        <f>SUMIF('3-Basis ruimtestaat'!J:J,A320,'3-Basis ruimtestaat'!I:I)</f>
        <v>0</v>
      </c>
      <c r="K320" s="85" t="str">
        <f t="shared" si="24"/>
        <v/>
      </c>
      <c r="L320" s="88"/>
      <c r="M320" s="65" t="s">
        <v>93</v>
      </c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</row>
    <row r="321" spans="1:24" ht="17.100000000000001" hidden="1" customHeight="1" x14ac:dyDescent="0.2">
      <c r="A321" s="76">
        <v>19210</v>
      </c>
      <c r="B321" s="90">
        <v>210</v>
      </c>
      <c r="C321" s="78" t="s">
        <v>307</v>
      </c>
      <c r="D321" s="79" t="s">
        <v>300</v>
      </c>
      <c r="E321" s="449"/>
      <c r="F321" s="82"/>
      <c r="G321" s="82"/>
      <c r="H321" s="82"/>
      <c r="I321" s="62">
        <f t="shared" si="28"/>
        <v>0</v>
      </c>
      <c r="J321" s="62">
        <f>SUMIF('3-Basis ruimtestaat'!J:J,A321,'3-Basis ruimtestaat'!I:I)</f>
        <v>0</v>
      </c>
      <c r="K321" s="85" t="str">
        <f t="shared" si="24"/>
        <v/>
      </c>
      <c r="L321" s="88"/>
      <c r="M321" s="65" t="s">
        <v>93</v>
      </c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</row>
    <row r="322" spans="1:24" ht="17.100000000000001" hidden="1" customHeight="1" x14ac:dyDescent="0.2">
      <c r="A322" s="76">
        <v>19230</v>
      </c>
      <c r="B322" s="90">
        <v>230</v>
      </c>
      <c r="C322" s="78" t="s">
        <v>307</v>
      </c>
      <c r="D322" s="79" t="s">
        <v>661</v>
      </c>
      <c r="E322" s="449"/>
      <c r="F322" s="82"/>
      <c r="G322" s="82"/>
      <c r="H322" s="82"/>
      <c r="I322" s="62">
        <f t="shared" ref="I322:I323" si="29">IF(E322=0,0,B322/(E322+F322+G322+H322))</f>
        <v>0</v>
      </c>
      <c r="J322" s="62">
        <f>SUMIF('3-Basis ruimtestaat'!J:J,A322,'3-Basis ruimtestaat'!I:I)</f>
        <v>0</v>
      </c>
      <c r="K322" s="85" t="str">
        <f t="shared" si="24"/>
        <v/>
      </c>
      <c r="L322" s="88"/>
      <c r="M322" s="65" t="s">
        <v>93</v>
      </c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</row>
    <row r="323" spans="1:24" ht="17.100000000000001" hidden="1" customHeight="1" x14ac:dyDescent="0.2">
      <c r="A323" s="76">
        <v>19245</v>
      </c>
      <c r="B323" s="90">
        <v>245</v>
      </c>
      <c r="C323" s="78" t="s">
        <v>307</v>
      </c>
      <c r="D323" s="79" t="s">
        <v>326</v>
      </c>
      <c r="E323" s="449"/>
      <c r="F323" s="82"/>
      <c r="G323" s="82"/>
      <c r="H323" s="82"/>
      <c r="I323" s="62">
        <f t="shared" si="29"/>
        <v>0</v>
      </c>
      <c r="J323" s="62">
        <f>SUMIF('3-Basis ruimtestaat'!J:J,A323,'3-Basis ruimtestaat'!I:I)</f>
        <v>0</v>
      </c>
      <c r="K323" s="85" t="str">
        <f t="shared" si="24"/>
        <v/>
      </c>
      <c r="L323" s="88"/>
      <c r="M323" s="65" t="s">
        <v>93</v>
      </c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</row>
    <row r="324" spans="1:24" ht="17.100000000000001" hidden="1" customHeight="1" x14ac:dyDescent="0.2">
      <c r="A324" s="76">
        <v>19255</v>
      </c>
      <c r="B324" s="90">
        <v>255</v>
      </c>
      <c r="C324" s="78" t="s">
        <v>307</v>
      </c>
      <c r="D324" s="79" t="s">
        <v>69</v>
      </c>
      <c r="E324" s="449"/>
      <c r="F324" s="82"/>
      <c r="G324" s="82"/>
      <c r="H324" s="82"/>
      <c r="I324" s="62">
        <f t="shared" si="28"/>
        <v>0</v>
      </c>
      <c r="J324" s="62">
        <f>SUMIF('3-Basis ruimtestaat'!J:J,A324,'3-Basis ruimtestaat'!I:I)</f>
        <v>0</v>
      </c>
      <c r="K324" s="85" t="str">
        <f t="shared" si="24"/>
        <v/>
      </c>
      <c r="L324" s="88"/>
      <c r="M324" s="65" t="s">
        <v>93</v>
      </c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</row>
    <row r="325" spans="1:24" ht="17.100000000000001" hidden="1" customHeight="1" thickBot="1" x14ac:dyDescent="0.25">
      <c r="A325" s="76">
        <v>19365</v>
      </c>
      <c r="B325" s="141">
        <v>365</v>
      </c>
      <c r="C325" s="78" t="s">
        <v>307</v>
      </c>
      <c r="D325" s="79" t="s">
        <v>70</v>
      </c>
      <c r="E325" s="449"/>
      <c r="F325" s="82"/>
      <c r="G325" s="448"/>
      <c r="H325" s="82"/>
      <c r="I325" s="62">
        <f t="shared" si="28"/>
        <v>0</v>
      </c>
      <c r="J325" s="62">
        <f>SUMIF('3-Basis ruimtestaat'!J:J,A325,'3-Basis ruimtestaat'!I:I)</f>
        <v>0</v>
      </c>
      <c r="K325" s="85" t="str">
        <f t="shared" si="24"/>
        <v/>
      </c>
      <c r="L325" s="88"/>
      <c r="M325" s="65" t="s">
        <v>93</v>
      </c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</row>
    <row r="326" spans="1:24" ht="17.100000000000001" hidden="1" customHeight="1" x14ac:dyDescent="0.2">
      <c r="A326" s="76">
        <v>20010</v>
      </c>
      <c r="B326" s="77">
        <v>10</v>
      </c>
      <c r="C326" s="143"/>
      <c r="D326" s="79" t="s">
        <v>46</v>
      </c>
      <c r="E326" s="81"/>
      <c r="F326" s="82"/>
      <c r="G326" s="82"/>
      <c r="H326" s="82"/>
      <c r="I326" s="62">
        <f t="shared" si="28"/>
        <v>0</v>
      </c>
      <c r="J326" s="62">
        <f>SUMIF('3-Basis ruimtestaat'!J:J,A326,'3-Basis ruimtestaat'!I:I)</f>
        <v>0</v>
      </c>
      <c r="K326" s="85" t="str">
        <f t="shared" si="24"/>
        <v/>
      </c>
      <c r="L326" s="88"/>
      <c r="M326" s="65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</row>
    <row r="327" spans="1:24" ht="17.100000000000001" hidden="1" customHeight="1" x14ac:dyDescent="0.2">
      <c r="A327" s="76">
        <v>20012</v>
      </c>
      <c r="B327" s="90">
        <v>12</v>
      </c>
      <c r="C327" s="143"/>
      <c r="D327" s="79" t="s">
        <v>51</v>
      </c>
      <c r="E327" s="81"/>
      <c r="F327" s="82"/>
      <c r="G327" s="82"/>
      <c r="H327" s="82"/>
      <c r="I327" s="62">
        <f t="shared" si="28"/>
        <v>0</v>
      </c>
      <c r="J327" s="62">
        <f>SUMIF('3-Basis ruimtestaat'!J:J,A327,'3-Basis ruimtestaat'!I:I)</f>
        <v>0</v>
      </c>
      <c r="K327" s="85" t="str">
        <f t="shared" si="24"/>
        <v/>
      </c>
      <c r="L327" s="88"/>
      <c r="M327" s="65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</row>
    <row r="328" spans="1:24" ht="17.100000000000001" hidden="1" customHeight="1" x14ac:dyDescent="0.2">
      <c r="A328" s="76">
        <v>20040</v>
      </c>
      <c r="B328" s="90">
        <v>40</v>
      </c>
      <c r="C328" s="145"/>
      <c r="D328" s="79" t="s">
        <v>53</v>
      </c>
      <c r="E328" s="81"/>
      <c r="F328" s="82"/>
      <c r="G328" s="82"/>
      <c r="H328" s="82"/>
      <c r="I328" s="62">
        <f t="shared" si="28"/>
        <v>0</v>
      </c>
      <c r="J328" s="62">
        <f>SUMIF('3-Basis ruimtestaat'!J:J,A328,'3-Basis ruimtestaat'!I:I)</f>
        <v>0</v>
      </c>
      <c r="K328" s="85" t="str">
        <f t="shared" si="24"/>
        <v/>
      </c>
      <c r="L328" s="88"/>
      <c r="M328" s="65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</row>
    <row r="329" spans="1:24" ht="17.100000000000001" hidden="1" customHeight="1" x14ac:dyDescent="0.2">
      <c r="A329" s="76">
        <v>20052</v>
      </c>
      <c r="B329" s="90">
        <v>52</v>
      </c>
      <c r="C329" s="145"/>
      <c r="D329" s="79" t="s">
        <v>54</v>
      </c>
      <c r="E329" s="81"/>
      <c r="F329" s="82"/>
      <c r="G329" s="82"/>
      <c r="H329" s="82"/>
      <c r="I329" s="62">
        <f t="shared" si="28"/>
        <v>0</v>
      </c>
      <c r="J329" s="62">
        <f>SUMIF('3-Basis ruimtestaat'!J:J,A329,'3-Basis ruimtestaat'!I:I)</f>
        <v>0</v>
      </c>
      <c r="K329" s="85" t="str">
        <f t="shared" si="24"/>
        <v/>
      </c>
      <c r="L329" s="88"/>
      <c r="M329" s="65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</row>
    <row r="330" spans="1:24" ht="17.100000000000001" hidden="1" customHeight="1" x14ac:dyDescent="0.2">
      <c r="A330" s="76">
        <v>20080</v>
      </c>
      <c r="B330" s="90">
        <v>80</v>
      </c>
      <c r="C330" s="145"/>
      <c r="D330" s="79" t="s">
        <v>57</v>
      </c>
      <c r="E330" s="81"/>
      <c r="F330" s="82"/>
      <c r="G330" s="82"/>
      <c r="H330" s="82"/>
      <c r="I330" s="62">
        <f t="shared" si="28"/>
        <v>0</v>
      </c>
      <c r="J330" s="62">
        <f>SUMIF('3-Basis ruimtestaat'!J:J,A330,'3-Basis ruimtestaat'!I:I)</f>
        <v>0</v>
      </c>
      <c r="K330" s="85" t="str">
        <f t="shared" si="24"/>
        <v/>
      </c>
      <c r="L330" s="88"/>
      <c r="M330" s="65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</row>
    <row r="331" spans="1:24" ht="17.100000000000001" hidden="1" customHeight="1" x14ac:dyDescent="0.2">
      <c r="A331" s="76">
        <v>20104</v>
      </c>
      <c r="B331" s="90">
        <v>104</v>
      </c>
      <c r="C331" s="145"/>
      <c r="D331" s="79" t="s">
        <v>58</v>
      </c>
      <c r="E331" s="81"/>
      <c r="F331" s="82"/>
      <c r="G331" s="82"/>
      <c r="H331" s="82"/>
      <c r="I331" s="62">
        <f t="shared" si="28"/>
        <v>0</v>
      </c>
      <c r="J331" s="62">
        <f>SUMIF('3-Basis ruimtestaat'!J:J,A331,'3-Basis ruimtestaat'!I:I)</f>
        <v>0</v>
      </c>
      <c r="K331" s="85" t="str">
        <f t="shared" si="24"/>
        <v/>
      </c>
      <c r="L331" s="88"/>
      <c r="M331" s="65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</row>
    <row r="332" spans="1:24" ht="17.100000000000001" hidden="1" customHeight="1" x14ac:dyDescent="0.2">
      <c r="A332" s="76">
        <v>20120</v>
      </c>
      <c r="B332" s="90">
        <v>120</v>
      </c>
      <c r="C332" s="145"/>
      <c r="D332" s="79" t="s">
        <v>62</v>
      </c>
      <c r="E332" s="81"/>
      <c r="F332" s="82"/>
      <c r="G332" s="82"/>
      <c r="H332" s="82"/>
      <c r="I332" s="62">
        <f t="shared" si="28"/>
        <v>0</v>
      </c>
      <c r="J332" s="62">
        <f>SUMIF('3-Basis ruimtestaat'!J:J,A332,'3-Basis ruimtestaat'!I:I)</f>
        <v>0</v>
      </c>
      <c r="K332" s="85" t="str">
        <f t="shared" si="24"/>
        <v/>
      </c>
      <c r="L332" s="88"/>
      <c r="M332" s="65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</row>
    <row r="333" spans="1:24" ht="17.100000000000001" hidden="1" customHeight="1" x14ac:dyDescent="0.2">
      <c r="A333" s="76">
        <v>20130</v>
      </c>
      <c r="B333" s="90">
        <v>130</v>
      </c>
      <c r="C333" s="145"/>
      <c r="D333" s="79" t="s">
        <v>63</v>
      </c>
      <c r="E333" s="81"/>
      <c r="F333" s="82"/>
      <c r="G333" s="82"/>
      <c r="H333" s="82"/>
      <c r="I333" s="62">
        <f t="shared" si="28"/>
        <v>0</v>
      </c>
      <c r="J333" s="62">
        <f>SUMIF('3-Basis ruimtestaat'!J:J,A333,'3-Basis ruimtestaat'!I:I)</f>
        <v>0</v>
      </c>
      <c r="K333" s="85" t="str">
        <f t="shared" si="24"/>
        <v/>
      </c>
      <c r="L333" s="88"/>
      <c r="M333" s="65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</row>
    <row r="334" spans="1:24" ht="17.100000000000001" hidden="1" customHeight="1" x14ac:dyDescent="0.2">
      <c r="A334" s="76">
        <v>20156</v>
      </c>
      <c r="B334" s="90">
        <v>156</v>
      </c>
      <c r="C334" s="143"/>
      <c r="D334" s="79" t="s">
        <v>65</v>
      </c>
      <c r="E334" s="81"/>
      <c r="F334" s="82"/>
      <c r="G334" s="82"/>
      <c r="H334" s="82"/>
      <c r="I334" s="62">
        <f t="shared" si="28"/>
        <v>0</v>
      </c>
      <c r="J334" s="62">
        <f>SUMIF('3-Basis ruimtestaat'!J:J,A334,'3-Basis ruimtestaat'!I:I)</f>
        <v>0</v>
      </c>
      <c r="K334" s="85" t="str">
        <f t="shared" si="24"/>
        <v/>
      </c>
      <c r="L334" s="88"/>
      <c r="M334" s="65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</row>
    <row r="335" spans="1:24" ht="17.100000000000001" hidden="1" customHeight="1" x14ac:dyDescent="0.2">
      <c r="A335" s="76">
        <v>20160</v>
      </c>
      <c r="B335" s="90">
        <v>160</v>
      </c>
      <c r="C335" s="143"/>
      <c r="D335" s="79" t="s">
        <v>66</v>
      </c>
      <c r="E335" s="81"/>
      <c r="F335" s="82"/>
      <c r="G335" s="82"/>
      <c r="H335" s="82"/>
      <c r="I335" s="62">
        <f t="shared" si="28"/>
        <v>0</v>
      </c>
      <c r="J335" s="62">
        <f>SUMIF('3-Basis ruimtestaat'!J:J,A335,'3-Basis ruimtestaat'!I:I)</f>
        <v>0</v>
      </c>
      <c r="K335" s="85" t="str">
        <f t="shared" si="24"/>
        <v/>
      </c>
      <c r="L335" s="88"/>
      <c r="M335" s="65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</row>
    <row r="336" spans="1:24" ht="17.100000000000001" hidden="1" customHeight="1" x14ac:dyDescent="0.2">
      <c r="A336" s="76">
        <v>20200</v>
      </c>
      <c r="B336" s="90">
        <v>200</v>
      </c>
      <c r="C336" s="145"/>
      <c r="D336" s="79" t="s">
        <v>67</v>
      </c>
      <c r="E336" s="81"/>
      <c r="F336" s="82"/>
      <c r="G336" s="82"/>
      <c r="H336" s="82"/>
      <c r="I336" s="62">
        <f t="shared" si="28"/>
        <v>0</v>
      </c>
      <c r="J336" s="62">
        <f>SUMIF('3-Basis ruimtestaat'!J:J,A336,'3-Basis ruimtestaat'!I:I)</f>
        <v>0</v>
      </c>
      <c r="K336" s="85" t="str">
        <f t="shared" si="24"/>
        <v/>
      </c>
      <c r="L336" s="88"/>
      <c r="M336" s="65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</row>
    <row r="337" spans="1:24" ht="17.100000000000001" hidden="1" customHeight="1" x14ac:dyDescent="0.2">
      <c r="A337" s="76">
        <v>20208</v>
      </c>
      <c r="B337" s="90">
        <v>208</v>
      </c>
      <c r="C337" s="145"/>
      <c r="D337" s="79" t="s">
        <v>68</v>
      </c>
      <c r="E337" s="81"/>
      <c r="F337" s="82"/>
      <c r="G337" s="82"/>
      <c r="H337" s="82"/>
      <c r="I337" s="62">
        <f t="shared" si="28"/>
        <v>0</v>
      </c>
      <c r="J337" s="62">
        <f>SUMIF('3-Basis ruimtestaat'!J:J,A337,'3-Basis ruimtestaat'!I:I)</f>
        <v>0</v>
      </c>
      <c r="K337" s="85" t="str">
        <f t="shared" ref="K337:K358" si="30">IF(J337=0,"",J337/$J$482)</f>
        <v/>
      </c>
      <c r="L337" s="88"/>
      <c r="M337" s="65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</row>
    <row r="338" spans="1:24" ht="17.100000000000001" hidden="1" customHeight="1" x14ac:dyDescent="0.2">
      <c r="A338" s="76">
        <v>20255</v>
      </c>
      <c r="B338" s="90">
        <v>255</v>
      </c>
      <c r="C338" s="143"/>
      <c r="D338" s="79" t="s">
        <v>69</v>
      </c>
      <c r="E338" s="81"/>
      <c r="F338" s="82"/>
      <c r="G338" s="82"/>
      <c r="H338" s="82"/>
      <c r="I338" s="62">
        <f t="shared" si="28"/>
        <v>0</v>
      </c>
      <c r="J338" s="62">
        <f>SUMIF('3-Basis ruimtestaat'!J:J,A338,'3-Basis ruimtestaat'!I:I)</f>
        <v>0</v>
      </c>
      <c r="K338" s="85" t="str">
        <f t="shared" si="30"/>
        <v/>
      </c>
      <c r="L338" s="88"/>
      <c r="M338" s="65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</row>
    <row r="339" spans="1:24" ht="17.100000000000001" hidden="1" customHeight="1" thickBot="1" x14ac:dyDescent="0.25">
      <c r="A339" s="76">
        <v>20365</v>
      </c>
      <c r="B339" s="141">
        <v>365</v>
      </c>
      <c r="C339" s="143"/>
      <c r="D339" s="79" t="s">
        <v>70</v>
      </c>
      <c r="E339" s="449"/>
      <c r="F339" s="82"/>
      <c r="G339" s="82"/>
      <c r="H339" s="82"/>
      <c r="I339" s="62">
        <f t="shared" si="28"/>
        <v>0</v>
      </c>
      <c r="J339" s="62">
        <f>SUMIF('3-Basis ruimtestaat'!J:J,A339,'3-Basis ruimtestaat'!I:I)</f>
        <v>0</v>
      </c>
      <c r="K339" s="85" t="str">
        <f t="shared" si="30"/>
        <v/>
      </c>
      <c r="L339" s="88"/>
      <c r="M339" s="65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</row>
    <row r="340" spans="1:24" ht="17.100000000000001" hidden="1" customHeight="1" x14ac:dyDescent="0.2">
      <c r="A340" s="76">
        <v>21010</v>
      </c>
      <c r="B340" s="77">
        <v>10</v>
      </c>
      <c r="C340" s="143"/>
      <c r="D340" s="79" t="s">
        <v>46</v>
      </c>
      <c r="E340" s="81"/>
      <c r="F340" s="82"/>
      <c r="G340" s="82"/>
      <c r="H340" s="82"/>
      <c r="I340" s="62">
        <f t="shared" si="28"/>
        <v>0</v>
      </c>
      <c r="J340" s="62">
        <f>SUMIF('3-Basis ruimtestaat'!J:J,A340,'3-Basis ruimtestaat'!I:I)</f>
        <v>0</v>
      </c>
      <c r="K340" s="85" t="str">
        <f t="shared" si="30"/>
        <v/>
      </c>
      <c r="L340" s="88"/>
      <c r="M340" s="65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</row>
    <row r="341" spans="1:24" ht="17.100000000000001" hidden="1" customHeight="1" x14ac:dyDescent="0.2">
      <c r="A341" s="76">
        <v>21012</v>
      </c>
      <c r="B341" s="90">
        <v>12</v>
      </c>
      <c r="C341" s="145"/>
      <c r="D341" s="79" t="s">
        <v>51</v>
      </c>
      <c r="E341" s="81"/>
      <c r="F341" s="82"/>
      <c r="G341" s="82"/>
      <c r="H341" s="82"/>
      <c r="I341" s="62">
        <f t="shared" si="28"/>
        <v>0</v>
      </c>
      <c r="J341" s="62">
        <f>SUMIF('3-Basis ruimtestaat'!J:J,A341,'3-Basis ruimtestaat'!I:I)</f>
        <v>0</v>
      </c>
      <c r="K341" s="85" t="str">
        <f t="shared" si="30"/>
        <v/>
      </c>
      <c r="L341" s="88"/>
      <c r="M341" s="65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</row>
    <row r="342" spans="1:24" ht="17.100000000000001" hidden="1" customHeight="1" x14ac:dyDescent="0.2">
      <c r="A342" s="76">
        <v>21040</v>
      </c>
      <c r="B342" s="90">
        <v>40</v>
      </c>
      <c r="C342" s="145"/>
      <c r="D342" s="79" t="s">
        <v>53</v>
      </c>
      <c r="E342" s="81"/>
      <c r="F342" s="82"/>
      <c r="G342" s="82"/>
      <c r="H342" s="82"/>
      <c r="I342" s="62">
        <f t="shared" si="28"/>
        <v>0</v>
      </c>
      <c r="J342" s="62">
        <f>SUMIF('3-Basis ruimtestaat'!J:J,A342,'3-Basis ruimtestaat'!I:I)</f>
        <v>0</v>
      </c>
      <c r="K342" s="85" t="str">
        <f t="shared" si="30"/>
        <v/>
      </c>
      <c r="L342" s="88"/>
      <c r="M342" s="65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</row>
    <row r="343" spans="1:24" ht="17.100000000000001" hidden="1" customHeight="1" x14ac:dyDescent="0.2">
      <c r="A343" s="76">
        <v>21052</v>
      </c>
      <c r="B343" s="90">
        <v>52</v>
      </c>
      <c r="C343" s="145"/>
      <c r="D343" s="79" t="s">
        <v>54</v>
      </c>
      <c r="E343" s="81"/>
      <c r="F343" s="82"/>
      <c r="G343" s="82"/>
      <c r="H343" s="82"/>
      <c r="I343" s="62">
        <f t="shared" si="28"/>
        <v>0</v>
      </c>
      <c r="J343" s="62">
        <f>SUMIF('3-Basis ruimtestaat'!J:J,A343,'3-Basis ruimtestaat'!I:I)</f>
        <v>0</v>
      </c>
      <c r="K343" s="85" t="str">
        <f t="shared" si="30"/>
        <v/>
      </c>
      <c r="L343" s="88"/>
      <c r="M343" s="65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</row>
    <row r="344" spans="1:24" ht="17.100000000000001" hidden="1" customHeight="1" x14ac:dyDescent="0.2">
      <c r="A344" s="76">
        <v>21080</v>
      </c>
      <c r="B344" s="90">
        <v>80</v>
      </c>
      <c r="C344" s="145"/>
      <c r="D344" s="79" t="s">
        <v>57</v>
      </c>
      <c r="E344" s="81"/>
      <c r="F344" s="82"/>
      <c r="G344" s="82"/>
      <c r="H344" s="82"/>
      <c r="I344" s="62">
        <f t="shared" si="28"/>
        <v>0</v>
      </c>
      <c r="J344" s="62">
        <f>SUMIF('3-Basis ruimtestaat'!J:J,A344,'3-Basis ruimtestaat'!I:I)</f>
        <v>0</v>
      </c>
      <c r="K344" s="85" t="str">
        <f t="shared" si="30"/>
        <v/>
      </c>
      <c r="L344" s="88"/>
      <c r="M344" s="65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</row>
    <row r="345" spans="1:24" ht="17.100000000000001" hidden="1" customHeight="1" x14ac:dyDescent="0.2">
      <c r="A345" s="76">
        <v>21104</v>
      </c>
      <c r="B345" s="90">
        <v>104</v>
      </c>
      <c r="C345" s="145"/>
      <c r="D345" s="79" t="s">
        <v>58</v>
      </c>
      <c r="E345" s="81"/>
      <c r="F345" s="82"/>
      <c r="G345" s="82"/>
      <c r="H345" s="82"/>
      <c r="I345" s="62">
        <f t="shared" si="28"/>
        <v>0</v>
      </c>
      <c r="J345" s="62">
        <f>SUMIF('3-Basis ruimtestaat'!J:J,A345,'3-Basis ruimtestaat'!I:I)</f>
        <v>0</v>
      </c>
      <c r="K345" s="85" t="str">
        <f t="shared" si="30"/>
        <v/>
      </c>
      <c r="L345" s="88"/>
      <c r="M345" s="65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</row>
    <row r="346" spans="1:24" ht="17.100000000000001" hidden="1" customHeight="1" x14ac:dyDescent="0.2">
      <c r="A346" s="76">
        <v>21120</v>
      </c>
      <c r="B346" s="90">
        <v>120</v>
      </c>
      <c r="C346" s="145"/>
      <c r="D346" s="79" t="s">
        <v>62</v>
      </c>
      <c r="E346" s="81"/>
      <c r="F346" s="82"/>
      <c r="G346" s="82"/>
      <c r="H346" s="82"/>
      <c r="I346" s="62">
        <f t="shared" si="28"/>
        <v>0</v>
      </c>
      <c r="J346" s="62">
        <f>SUMIF('3-Basis ruimtestaat'!J:J,A346,'3-Basis ruimtestaat'!I:I)</f>
        <v>0</v>
      </c>
      <c r="K346" s="85" t="str">
        <f t="shared" si="30"/>
        <v/>
      </c>
      <c r="L346" s="88"/>
      <c r="M346" s="65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</row>
    <row r="347" spans="1:24" ht="17.100000000000001" hidden="1" customHeight="1" x14ac:dyDescent="0.2">
      <c r="A347" s="76">
        <v>21130</v>
      </c>
      <c r="B347" s="90">
        <v>130</v>
      </c>
      <c r="C347" s="145"/>
      <c r="D347" s="79" t="s">
        <v>63</v>
      </c>
      <c r="E347" s="81"/>
      <c r="F347" s="82"/>
      <c r="G347" s="82"/>
      <c r="H347" s="82"/>
      <c r="I347" s="62">
        <f t="shared" si="28"/>
        <v>0</v>
      </c>
      <c r="J347" s="62">
        <f>SUMIF('3-Basis ruimtestaat'!J:J,A347,'3-Basis ruimtestaat'!I:I)</f>
        <v>0</v>
      </c>
      <c r="K347" s="85" t="str">
        <f t="shared" si="30"/>
        <v/>
      </c>
      <c r="L347" s="88"/>
      <c r="M347" s="65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</row>
    <row r="348" spans="1:24" ht="17.100000000000001" hidden="1" customHeight="1" x14ac:dyDescent="0.2">
      <c r="A348" s="76">
        <v>21156</v>
      </c>
      <c r="B348" s="90">
        <v>156</v>
      </c>
      <c r="C348" s="143"/>
      <c r="D348" s="79" t="s">
        <v>65</v>
      </c>
      <c r="E348" s="81"/>
      <c r="F348" s="82"/>
      <c r="G348" s="82"/>
      <c r="H348" s="82"/>
      <c r="I348" s="62">
        <f t="shared" si="28"/>
        <v>0</v>
      </c>
      <c r="J348" s="62">
        <f>SUMIF('3-Basis ruimtestaat'!J:J,A348,'3-Basis ruimtestaat'!I:I)</f>
        <v>0</v>
      </c>
      <c r="K348" s="85" t="str">
        <f t="shared" si="30"/>
        <v/>
      </c>
      <c r="L348" s="88"/>
      <c r="M348" s="65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</row>
    <row r="349" spans="1:24" ht="17.100000000000001" hidden="1" customHeight="1" x14ac:dyDescent="0.2">
      <c r="A349" s="76">
        <v>21160</v>
      </c>
      <c r="B349" s="90">
        <v>160</v>
      </c>
      <c r="C349" s="143"/>
      <c r="D349" s="79" t="s">
        <v>66</v>
      </c>
      <c r="E349" s="81"/>
      <c r="F349" s="82"/>
      <c r="G349" s="82"/>
      <c r="H349" s="82"/>
      <c r="I349" s="62">
        <f t="shared" si="28"/>
        <v>0</v>
      </c>
      <c r="J349" s="62">
        <f>SUMIF('3-Basis ruimtestaat'!J:J,A349,'3-Basis ruimtestaat'!I:I)</f>
        <v>0</v>
      </c>
      <c r="K349" s="85" t="str">
        <f t="shared" si="30"/>
        <v/>
      </c>
      <c r="L349" s="88"/>
      <c r="M349" s="65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</row>
    <row r="350" spans="1:24" ht="17.100000000000001" hidden="1" customHeight="1" x14ac:dyDescent="0.2">
      <c r="A350" s="76">
        <v>21200</v>
      </c>
      <c r="B350" s="90">
        <v>200</v>
      </c>
      <c r="C350" s="143"/>
      <c r="D350" s="79" t="s">
        <v>67</v>
      </c>
      <c r="E350" s="81"/>
      <c r="F350" s="82"/>
      <c r="G350" s="82"/>
      <c r="H350" s="82"/>
      <c r="I350" s="62">
        <f t="shared" si="28"/>
        <v>0</v>
      </c>
      <c r="J350" s="62">
        <f>SUMIF('3-Basis ruimtestaat'!J:J,A350,'3-Basis ruimtestaat'!I:I)</f>
        <v>0</v>
      </c>
      <c r="K350" s="85" t="str">
        <f t="shared" si="30"/>
        <v/>
      </c>
      <c r="L350" s="88"/>
      <c r="M350" s="65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</row>
    <row r="351" spans="1:24" ht="17.100000000000001" hidden="1" customHeight="1" x14ac:dyDescent="0.2">
      <c r="A351" s="76">
        <v>21208</v>
      </c>
      <c r="B351" s="90">
        <v>208</v>
      </c>
      <c r="C351" s="145"/>
      <c r="D351" s="79" t="s">
        <v>68</v>
      </c>
      <c r="E351" s="81"/>
      <c r="F351" s="82"/>
      <c r="G351" s="82"/>
      <c r="H351" s="82"/>
      <c r="I351" s="62">
        <f t="shared" si="28"/>
        <v>0</v>
      </c>
      <c r="J351" s="62">
        <f>SUMIF('3-Basis ruimtestaat'!J:J,A351,'3-Basis ruimtestaat'!I:I)</f>
        <v>0</v>
      </c>
      <c r="K351" s="85" t="str">
        <f t="shared" si="30"/>
        <v/>
      </c>
      <c r="L351" s="88"/>
      <c r="M351" s="65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</row>
    <row r="352" spans="1:24" ht="17.100000000000001" hidden="1" customHeight="1" x14ac:dyDescent="0.2">
      <c r="A352" s="76">
        <v>21255</v>
      </c>
      <c r="B352" s="90">
        <v>255</v>
      </c>
      <c r="C352" s="145"/>
      <c r="D352" s="79" t="s">
        <v>69</v>
      </c>
      <c r="E352" s="81"/>
      <c r="F352" s="82"/>
      <c r="G352" s="82"/>
      <c r="H352" s="82"/>
      <c r="I352" s="62">
        <f t="shared" si="28"/>
        <v>0</v>
      </c>
      <c r="J352" s="62">
        <f>SUMIF('3-Basis ruimtestaat'!J:J,A352,'3-Basis ruimtestaat'!I:I)</f>
        <v>0</v>
      </c>
      <c r="K352" s="85" t="str">
        <f t="shared" si="30"/>
        <v/>
      </c>
      <c r="L352" s="88"/>
      <c r="M352" s="65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</row>
    <row r="353" spans="1:24" ht="17.100000000000001" hidden="1" customHeight="1" thickBot="1" x14ac:dyDescent="0.25">
      <c r="A353" s="76">
        <v>21365</v>
      </c>
      <c r="B353" s="141">
        <v>365</v>
      </c>
      <c r="C353" s="145"/>
      <c r="D353" s="79" t="s">
        <v>70</v>
      </c>
      <c r="E353" s="449"/>
      <c r="F353" s="82"/>
      <c r="G353" s="82"/>
      <c r="H353" s="82"/>
      <c r="I353" s="62">
        <f t="shared" si="28"/>
        <v>0</v>
      </c>
      <c r="J353" s="62">
        <f>SUMIF('3-Basis ruimtestaat'!J:J,A353,'3-Basis ruimtestaat'!I:I)</f>
        <v>0</v>
      </c>
      <c r="K353" s="85" t="str">
        <f t="shared" si="30"/>
        <v/>
      </c>
      <c r="L353" s="88"/>
      <c r="M353" s="65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</row>
    <row r="354" spans="1:24" ht="17.100000000000001" hidden="1" customHeight="1" x14ac:dyDescent="0.2">
      <c r="A354" s="76">
        <v>22010</v>
      </c>
      <c r="B354" s="77">
        <v>10</v>
      </c>
      <c r="C354" s="145"/>
      <c r="D354" s="79" t="s">
        <v>46</v>
      </c>
      <c r="E354" s="81"/>
      <c r="F354" s="82"/>
      <c r="G354" s="82"/>
      <c r="H354" s="82"/>
      <c r="I354" s="62">
        <f t="shared" si="28"/>
        <v>0</v>
      </c>
      <c r="J354" s="62">
        <f>SUMIF('3-Basis ruimtestaat'!J:J,A354,'3-Basis ruimtestaat'!I:I)</f>
        <v>0</v>
      </c>
      <c r="K354" s="85" t="str">
        <f t="shared" si="30"/>
        <v/>
      </c>
      <c r="L354" s="88"/>
      <c r="M354" s="65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</row>
    <row r="355" spans="1:24" ht="17.100000000000001" hidden="1" customHeight="1" x14ac:dyDescent="0.2">
      <c r="A355" s="76">
        <v>22012</v>
      </c>
      <c r="B355" s="90">
        <v>12</v>
      </c>
      <c r="C355" s="145"/>
      <c r="D355" s="79" t="s">
        <v>51</v>
      </c>
      <c r="E355" s="81"/>
      <c r="F355" s="82"/>
      <c r="G355" s="82"/>
      <c r="H355" s="82"/>
      <c r="I355" s="62">
        <f t="shared" si="28"/>
        <v>0</v>
      </c>
      <c r="J355" s="62">
        <f>SUMIF('3-Basis ruimtestaat'!J:J,A355,'3-Basis ruimtestaat'!I:I)</f>
        <v>0</v>
      </c>
      <c r="K355" s="85" t="str">
        <f t="shared" si="30"/>
        <v/>
      </c>
      <c r="L355" s="88"/>
      <c r="M355" s="65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</row>
    <row r="356" spans="1:24" ht="17.100000000000001" hidden="1" customHeight="1" x14ac:dyDescent="0.2">
      <c r="A356" s="76">
        <v>22040</v>
      </c>
      <c r="B356" s="90">
        <v>40</v>
      </c>
      <c r="C356" s="145"/>
      <c r="D356" s="79" t="s">
        <v>53</v>
      </c>
      <c r="E356" s="81"/>
      <c r="F356" s="82"/>
      <c r="G356" s="82"/>
      <c r="H356" s="82"/>
      <c r="I356" s="62">
        <f t="shared" si="28"/>
        <v>0</v>
      </c>
      <c r="J356" s="62">
        <f>SUMIF('3-Basis ruimtestaat'!J:J,A356,'3-Basis ruimtestaat'!I:I)</f>
        <v>0</v>
      </c>
      <c r="K356" s="85" t="str">
        <f t="shared" si="30"/>
        <v/>
      </c>
      <c r="L356" s="88"/>
      <c r="M356" s="65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</row>
    <row r="357" spans="1:24" ht="17.100000000000001" hidden="1" customHeight="1" x14ac:dyDescent="0.2">
      <c r="A357" s="76">
        <v>22052</v>
      </c>
      <c r="B357" s="90">
        <v>52</v>
      </c>
      <c r="C357" s="145"/>
      <c r="D357" s="79" t="s">
        <v>54</v>
      </c>
      <c r="E357" s="81"/>
      <c r="F357" s="82"/>
      <c r="G357" s="82"/>
      <c r="H357" s="82"/>
      <c r="I357" s="62">
        <f t="shared" si="28"/>
        <v>0</v>
      </c>
      <c r="J357" s="62">
        <f>SUMIF('3-Basis ruimtestaat'!J:J,A357,'3-Basis ruimtestaat'!I:I)</f>
        <v>0</v>
      </c>
      <c r="K357" s="85" t="str">
        <f t="shared" si="30"/>
        <v/>
      </c>
      <c r="L357" s="88"/>
      <c r="M357" s="65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</row>
    <row r="358" spans="1:24" ht="17.100000000000001" hidden="1" customHeight="1" x14ac:dyDescent="0.2">
      <c r="A358" s="76">
        <v>22080</v>
      </c>
      <c r="B358" s="90">
        <v>80</v>
      </c>
      <c r="C358" s="145"/>
      <c r="D358" s="79" t="s">
        <v>57</v>
      </c>
      <c r="E358" s="81"/>
      <c r="F358" s="82"/>
      <c r="G358" s="82"/>
      <c r="H358" s="82"/>
      <c r="I358" s="62">
        <f t="shared" si="28"/>
        <v>0</v>
      </c>
      <c r="J358" s="62">
        <f>SUMIF('3-Basis ruimtestaat'!J:J,A358,'3-Basis ruimtestaat'!I:I)</f>
        <v>0</v>
      </c>
      <c r="K358" s="85" t="str">
        <f t="shared" si="30"/>
        <v/>
      </c>
      <c r="L358" s="88"/>
      <c r="M358" s="65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</row>
    <row r="359" spans="1:24" ht="17.100000000000001" hidden="1" customHeight="1" x14ac:dyDescent="0.2">
      <c r="A359" s="76">
        <v>22104</v>
      </c>
      <c r="B359" s="90">
        <v>104</v>
      </c>
      <c r="C359" s="143"/>
      <c r="D359" s="79" t="s">
        <v>58</v>
      </c>
      <c r="E359" s="81"/>
      <c r="F359" s="146"/>
      <c r="G359" s="146"/>
      <c r="H359" s="82"/>
      <c r="I359" s="62">
        <f t="shared" si="28"/>
        <v>0</v>
      </c>
      <c r="J359" s="62">
        <f>SUMIF('3-Basis ruimtestaat'!J:J,A359,'3-Basis ruimtestaat'!I:I)</f>
        <v>0</v>
      </c>
      <c r="K359" s="85" t="str">
        <f t="shared" ref="K359:K360" si="31">IF(J359=0,"",J359/$J$482)</f>
        <v/>
      </c>
      <c r="L359" s="88"/>
      <c r="M359" s="65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</row>
    <row r="360" spans="1:24" ht="17.100000000000001" hidden="1" customHeight="1" x14ac:dyDescent="0.2">
      <c r="A360" s="76">
        <v>22120</v>
      </c>
      <c r="B360" s="90">
        <v>120</v>
      </c>
      <c r="C360" s="143"/>
      <c r="D360" s="79" t="s">
        <v>62</v>
      </c>
      <c r="E360" s="81"/>
      <c r="F360" s="146"/>
      <c r="G360" s="146"/>
      <c r="H360" s="82"/>
      <c r="I360" s="62">
        <f t="shared" si="28"/>
        <v>0</v>
      </c>
      <c r="J360" s="62">
        <f>SUMIF('3-Basis ruimtestaat'!J:J,A360,'3-Basis ruimtestaat'!I:I)</f>
        <v>0</v>
      </c>
      <c r="K360" s="85" t="str">
        <f t="shared" si="31"/>
        <v/>
      </c>
      <c r="L360" s="88"/>
      <c r="M360" s="65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</row>
    <row r="361" spans="1:24" ht="17.100000000000001" hidden="1" customHeight="1" x14ac:dyDescent="0.2">
      <c r="A361" s="76">
        <v>22130</v>
      </c>
      <c r="B361" s="90">
        <v>130</v>
      </c>
      <c r="C361" s="143"/>
      <c r="D361" s="79" t="s">
        <v>63</v>
      </c>
      <c r="E361" s="81"/>
      <c r="F361" s="82"/>
      <c r="G361" s="82"/>
      <c r="H361" s="82"/>
      <c r="I361" s="62">
        <f t="shared" si="28"/>
        <v>0</v>
      </c>
      <c r="J361" s="62">
        <f>SUMIF('3-Basis ruimtestaat'!J:J,A361,'3-Basis ruimtestaat'!I:I)</f>
        <v>0</v>
      </c>
      <c r="K361" s="85" t="str">
        <f t="shared" ref="K361:K424" si="32">IF(J361=0,"",J361/$J$482)</f>
        <v/>
      </c>
      <c r="L361" s="88"/>
      <c r="M361" s="65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</row>
    <row r="362" spans="1:24" ht="17.100000000000001" hidden="1" customHeight="1" x14ac:dyDescent="0.2">
      <c r="A362" s="76">
        <v>22156</v>
      </c>
      <c r="B362" s="90">
        <v>156</v>
      </c>
      <c r="C362" s="143"/>
      <c r="D362" s="79" t="s">
        <v>65</v>
      </c>
      <c r="E362" s="81"/>
      <c r="F362" s="82"/>
      <c r="G362" s="82"/>
      <c r="H362" s="82"/>
      <c r="I362" s="62">
        <f t="shared" si="28"/>
        <v>0</v>
      </c>
      <c r="J362" s="62">
        <f>SUMIF('3-Basis ruimtestaat'!J:J,A362,'3-Basis ruimtestaat'!I:I)</f>
        <v>0</v>
      </c>
      <c r="K362" s="85" t="str">
        <f t="shared" si="32"/>
        <v/>
      </c>
      <c r="L362" s="88"/>
      <c r="M362" s="65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</row>
    <row r="363" spans="1:24" ht="17.100000000000001" hidden="1" customHeight="1" x14ac:dyDescent="0.2">
      <c r="A363" s="76">
        <v>22160</v>
      </c>
      <c r="B363" s="90">
        <v>160</v>
      </c>
      <c r="C363" s="143"/>
      <c r="D363" s="79" t="s">
        <v>66</v>
      </c>
      <c r="E363" s="81"/>
      <c r="F363" s="82"/>
      <c r="G363" s="82"/>
      <c r="H363" s="82"/>
      <c r="I363" s="62">
        <f t="shared" si="28"/>
        <v>0</v>
      </c>
      <c r="J363" s="62">
        <f>SUMIF('3-Basis ruimtestaat'!J:J,A363,'3-Basis ruimtestaat'!I:I)</f>
        <v>0</v>
      </c>
      <c r="K363" s="85" t="str">
        <f t="shared" si="32"/>
        <v/>
      </c>
      <c r="L363" s="88"/>
      <c r="M363" s="65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</row>
    <row r="364" spans="1:24" ht="17.100000000000001" hidden="1" customHeight="1" x14ac:dyDescent="0.2">
      <c r="A364" s="76">
        <v>22200</v>
      </c>
      <c r="B364" s="90">
        <v>200</v>
      </c>
      <c r="C364" s="143"/>
      <c r="D364" s="79" t="s">
        <v>67</v>
      </c>
      <c r="E364" s="81"/>
      <c r="F364" s="82"/>
      <c r="G364" s="82"/>
      <c r="H364" s="82"/>
      <c r="I364" s="62">
        <f t="shared" si="28"/>
        <v>0</v>
      </c>
      <c r="J364" s="62">
        <f>SUMIF('3-Basis ruimtestaat'!J:J,A364,'3-Basis ruimtestaat'!I:I)</f>
        <v>0</v>
      </c>
      <c r="K364" s="85" t="str">
        <f t="shared" si="32"/>
        <v/>
      </c>
      <c r="L364" s="88"/>
      <c r="M364" s="65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</row>
    <row r="365" spans="1:24" ht="17.100000000000001" hidden="1" customHeight="1" x14ac:dyDescent="0.2">
      <c r="A365" s="76">
        <v>22208</v>
      </c>
      <c r="B365" s="90">
        <v>208</v>
      </c>
      <c r="C365" s="143"/>
      <c r="D365" s="79" t="s">
        <v>68</v>
      </c>
      <c r="E365" s="81"/>
      <c r="F365" s="82"/>
      <c r="G365" s="82"/>
      <c r="H365" s="82"/>
      <c r="I365" s="62">
        <f t="shared" si="28"/>
        <v>0</v>
      </c>
      <c r="J365" s="62">
        <f>SUMIF('3-Basis ruimtestaat'!J:J,A365,'3-Basis ruimtestaat'!I:I)</f>
        <v>0</v>
      </c>
      <c r="K365" s="85" t="str">
        <f t="shared" si="32"/>
        <v/>
      </c>
      <c r="L365" s="88"/>
      <c r="M365" s="65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</row>
    <row r="366" spans="1:24" ht="17.100000000000001" hidden="1" customHeight="1" x14ac:dyDescent="0.2">
      <c r="A366" s="76">
        <v>22255</v>
      </c>
      <c r="B366" s="90">
        <v>255</v>
      </c>
      <c r="C366" s="143"/>
      <c r="D366" s="79" t="s">
        <v>69</v>
      </c>
      <c r="E366" s="81"/>
      <c r="F366" s="82"/>
      <c r="G366" s="82"/>
      <c r="H366" s="82"/>
      <c r="I366" s="62">
        <f t="shared" si="28"/>
        <v>0</v>
      </c>
      <c r="J366" s="62">
        <f>SUMIF('3-Basis ruimtestaat'!J:J,A366,'3-Basis ruimtestaat'!I:I)</f>
        <v>0</v>
      </c>
      <c r="K366" s="85" t="str">
        <f t="shared" si="32"/>
        <v/>
      </c>
      <c r="L366" s="88"/>
      <c r="M366" s="65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</row>
    <row r="367" spans="1:24" ht="17.100000000000001" hidden="1" customHeight="1" thickBot="1" x14ac:dyDescent="0.25">
      <c r="A367" s="76">
        <v>22365</v>
      </c>
      <c r="B367" s="141">
        <v>365</v>
      </c>
      <c r="C367" s="143"/>
      <c r="D367" s="79" t="s">
        <v>70</v>
      </c>
      <c r="E367" s="449"/>
      <c r="F367" s="82"/>
      <c r="G367" s="82"/>
      <c r="H367" s="82"/>
      <c r="I367" s="62">
        <f t="shared" si="28"/>
        <v>0</v>
      </c>
      <c r="J367" s="62">
        <f>SUMIF('3-Basis ruimtestaat'!J:J,A367,'3-Basis ruimtestaat'!I:I)</f>
        <v>0</v>
      </c>
      <c r="K367" s="85" t="str">
        <f t="shared" si="32"/>
        <v/>
      </c>
      <c r="L367" s="88"/>
      <c r="M367" s="65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</row>
    <row r="368" spans="1:24" ht="17.100000000000001" hidden="1" customHeight="1" x14ac:dyDescent="0.2">
      <c r="A368" s="76">
        <v>23010</v>
      </c>
      <c r="B368" s="77">
        <v>10</v>
      </c>
      <c r="C368" s="143"/>
      <c r="D368" s="79" t="s">
        <v>46</v>
      </c>
      <c r="E368" s="81"/>
      <c r="F368" s="82"/>
      <c r="G368" s="82"/>
      <c r="H368" s="82"/>
      <c r="I368" s="62">
        <f t="shared" si="28"/>
        <v>0</v>
      </c>
      <c r="J368" s="62">
        <f>SUMIF('3-Basis ruimtestaat'!J:J,A368,'3-Basis ruimtestaat'!I:I)</f>
        <v>0</v>
      </c>
      <c r="K368" s="85" t="str">
        <f t="shared" si="32"/>
        <v/>
      </c>
      <c r="L368" s="88"/>
      <c r="M368" s="65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</row>
    <row r="369" spans="1:24" ht="17.100000000000001" hidden="1" customHeight="1" x14ac:dyDescent="0.2">
      <c r="A369" s="76">
        <v>23012</v>
      </c>
      <c r="B369" s="90">
        <v>12</v>
      </c>
      <c r="C369" s="143"/>
      <c r="D369" s="79" t="s">
        <v>51</v>
      </c>
      <c r="E369" s="81"/>
      <c r="F369" s="82"/>
      <c r="G369" s="82"/>
      <c r="H369" s="82"/>
      <c r="I369" s="62">
        <f t="shared" si="28"/>
        <v>0</v>
      </c>
      <c r="J369" s="62">
        <f>SUMIF('3-Basis ruimtestaat'!J:J,A369,'3-Basis ruimtestaat'!I:I)</f>
        <v>0</v>
      </c>
      <c r="K369" s="85" t="str">
        <f t="shared" si="32"/>
        <v/>
      </c>
      <c r="L369" s="88"/>
      <c r="M369" s="65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</row>
    <row r="370" spans="1:24" ht="17.100000000000001" hidden="1" customHeight="1" x14ac:dyDescent="0.2">
      <c r="A370" s="76">
        <v>23040</v>
      </c>
      <c r="B370" s="90">
        <v>40</v>
      </c>
      <c r="C370" s="143"/>
      <c r="D370" s="79" t="s">
        <v>53</v>
      </c>
      <c r="E370" s="81"/>
      <c r="F370" s="82"/>
      <c r="G370" s="82"/>
      <c r="H370" s="82"/>
      <c r="I370" s="62">
        <f t="shared" si="28"/>
        <v>0</v>
      </c>
      <c r="J370" s="62">
        <f>SUMIF('3-Basis ruimtestaat'!J:J,A370,'3-Basis ruimtestaat'!I:I)</f>
        <v>0</v>
      </c>
      <c r="K370" s="85" t="str">
        <f t="shared" si="32"/>
        <v/>
      </c>
      <c r="L370" s="88"/>
      <c r="M370" s="65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</row>
    <row r="371" spans="1:24" ht="17.100000000000001" hidden="1" customHeight="1" x14ac:dyDescent="0.2">
      <c r="A371" s="76">
        <v>23052</v>
      </c>
      <c r="B371" s="90">
        <v>52</v>
      </c>
      <c r="C371" s="143"/>
      <c r="D371" s="79" t="s">
        <v>54</v>
      </c>
      <c r="E371" s="81"/>
      <c r="F371" s="82"/>
      <c r="G371" s="82"/>
      <c r="H371" s="82"/>
      <c r="I371" s="62">
        <f t="shared" si="28"/>
        <v>0</v>
      </c>
      <c r="J371" s="62">
        <f>SUMIF('3-Basis ruimtestaat'!J:J,A371,'3-Basis ruimtestaat'!I:I)</f>
        <v>0</v>
      </c>
      <c r="K371" s="85" t="str">
        <f t="shared" si="32"/>
        <v/>
      </c>
      <c r="L371" s="88"/>
      <c r="M371" s="65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</row>
    <row r="372" spans="1:24" ht="17.100000000000001" hidden="1" customHeight="1" x14ac:dyDescent="0.2">
      <c r="A372" s="76">
        <v>23080</v>
      </c>
      <c r="B372" s="90">
        <v>80</v>
      </c>
      <c r="C372" s="143"/>
      <c r="D372" s="79" t="s">
        <v>57</v>
      </c>
      <c r="E372" s="81"/>
      <c r="F372" s="82"/>
      <c r="G372" s="82"/>
      <c r="H372" s="82"/>
      <c r="I372" s="62">
        <f t="shared" si="28"/>
        <v>0</v>
      </c>
      <c r="J372" s="62">
        <f>SUMIF('3-Basis ruimtestaat'!J:J,A372,'3-Basis ruimtestaat'!I:I)</f>
        <v>0</v>
      </c>
      <c r="K372" s="85" t="str">
        <f t="shared" si="32"/>
        <v/>
      </c>
      <c r="L372" s="88"/>
      <c r="M372" s="65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</row>
    <row r="373" spans="1:24" ht="17.100000000000001" hidden="1" customHeight="1" x14ac:dyDescent="0.2">
      <c r="A373" s="76">
        <v>23104</v>
      </c>
      <c r="B373" s="90">
        <v>104</v>
      </c>
      <c r="C373" s="143"/>
      <c r="D373" s="79" t="s">
        <v>58</v>
      </c>
      <c r="E373" s="81"/>
      <c r="F373" s="82"/>
      <c r="G373" s="82"/>
      <c r="H373" s="82"/>
      <c r="I373" s="62">
        <f t="shared" si="28"/>
        <v>0</v>
      </c>
      <c r="J373" s="62">
        <f>SUMIF('3-Basis ruimtestaat'!J:J,A373,'3-Basis ruimtestaat'!I:I)</f>
        <v>0</v>
      </c>
      <c r="K373" s="85" t="str">
        <f t="shared" si="32"/>
        <v/>
      </c>
      <c r="L373" s="88"/>
      <c r="M373" s="65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</row>
    <row r="374" spans="1:24" ht="17.100000000000001" hidden="1" customHeight="1" x14ac:dyDescent="0.2">
      <c r="A374" s="76">
        <v>23120</v>
      </c>
      <c r="B374" s="90">
        <v>120</v>
      </c>
      <c r="C374" s="143"/>
      <c r="D374" s="79" t="s">
        <v>62</v>
      </c>
      <c r="E374" s="81"/>
      <c r="F374" s="82"/>
      <c r="G374" s="82"/>
      <c r="H374" s="82"/>
      <c r="I374" s="62">
        <f t="shared" si="28"/>
        <v>0</v>
      </c>
      <c r="J374" s="62">
        <f>SUMIF('3-Basis ruimtestaat'!J:J,A374,'3-Basis ruimtestaat'!I:I)</f>
        <v>0</v>
      </c>
      <c r="K374" s="85" t="str">
        <f t="shared" si="32"/>
        <v/>
      </c>
      <c r="L374" s="88"/>
      <c r="M374" s="65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</row>
    <row r="375" spans="1:24" ht="17.100000000000001" hidden="1" customHeight="1" x14ac:dyDescent="0.2">
      <c r="A375" s="76">
        <v>23130</v>
      </c>
      <c r="B375" s="90">
        <v>130</v>
      </c>
      <c r="C375" s="143"/>
      <c r="D375" s="79" t="s">
        <v>63</v>
      </c>
      <c r="E375" s="81"/>
      <c r="F375" s="82"/>
      <c r="G375" s="82"/>
      <c r="H375" s="82"/>
      <c r="I375" s="62">
        <f t="shared" si="28"/>
        <v>0</v>
      </c>
      <c r="J375" s="62">
        <f>SUMIF('3-Basis ruimtestaat'!J:J,A375,'3-Basis ruimtestaat'!I:I)</f>
        <v>0</v>
      </c>
      <c r="K375" s="85" t="str">
        <f t="shared" si="32"/>
        <v/>
      </c>
      <c r="L375" s="88"/>
      <c r="M375" s="65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</row>
    <row r="376" spans="1:24" ht="17.100000000000001" hidden="1" customHeight="1" x14ac:dyDescent="0.2">
      <c r="A376" s="76">
        <v>23156</v>
      </c>
      <c r="B376" s="90">
        <v>156</v>
      </c>
      <c r="C376" s="143"/>
      <c r="D376" s="79" t="s">
        <v>65</v>
      </c>
      <c r="E376" s="81"/>
      <c r="F376" s="82"/>
      <c r="G376" s="82"/>
      <c r="H376" s="82"/>
      <c r="I376" s="62">
        <f t="shared" si="28"/>
        <v>0</v>
      </c>
      <c r="J376" s="62">
        <f>SUMIF('3-Basis ruimtestaat'!J:J,A376,'3-Basis ruimtestaat'!I:I)</f>
        <v>0</v>
      </c>
      <c r="K376" s="85" t="str">
        <f t="shared" si="32"/>
        <v/>
      </c>
      <c r="L376" s="88"/>
      <c r="M376" s="65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</row>
    <row r="377" spans="1:24" ht="17.100000000000001" hidden="1" customHeight="1" x14ac:dyDescent="0.2">
      <c r="A377" s="76">
        <v>23160</v>
      </c>
      <c r="B377" s="90">
        <v>160</v>
      </c>
      <c r="C377" s="145"/>
      <c r="D377" s="79" t="s">
        <v>66</v>
      </c>
      <c r="E377" s="81"/>
      <c r="F377" s="82"/>
      <c r="G377" s="82"/>
      <c r="H377" s="82"/>
      <c r="I377" s="62">
        <f t="shared" si="28"/>
        <v>0</v>
      </c>
      <c r="J377" s="62">
        <f>SUMIF('3-Basis ruimtestaat'!J:J,A377,'3-Basis ruimtestaat'!I:I)</f>
        <v>0</v>
      </c>
      <c r="K377" s="85" t="str">
        <f t="shared" si="32"/>
        <v/>
      </c>
      <c r="L377" s="88"/>
      <c r="M377" s="65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</row>
    <row r="378" spans="1:24" ht="17.100000000000001" hidden="1" customHeight="1" x14ac:dyDescent="0.2">
      <c r="A378" s="76">
        <v>23200</v>
      </c>
      <c r="B378" s="90">
        <v>200</v>
      </c>
      <c r="C378" s="145"/>
      <c r="D378" s="79" t="s">
        <v>67</v>
      </c>
      <c r="E378" s="81"/>
      <c r="F378" s="82"/>
      <c r="G378" s="82"/>
      <c r="H378" s="82"/>
      <c r="I378" s="62">
        <f t="shared" si="28"/>
        <v>0</v>
      </c>
      <c r="J378" s="62">
        <f>SUMIF('3-Basis ruimtestaat'!J:J,A378,'3-Basis ruimtestaat'!I:I)</f>
        <v>0</v>
      </c>
      <c r="K378" s="85" t="str">
        <f t="shared" si="32"/>
        <v/>
      </c>
      <c r="L378" s="88"/>
      <c r="M378" s="65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</row>
    <row r="379" spans="1:24" ht="17.100000000000001" hidden="1" customHeight="1" x14ac:dyDescent="0.2">
      <c r="A379" s="76">
        <v>23208</v>
      </c>
      <c r="B379" s="90">
        <v>208</v>
      </c>
      <c r="C379" s="145"/>
      <c r="D379" s="79" t="s">
        <v>68</v>
      </c>
      <c r="E379" s="81"/>
      <c r="F379" s="82"/>
      <c r="G379" s="82"/>
      <c r="H379" s="82"/>
      <c r="I379" s="62">
        <f t="shared" si="28"/>
        <v>0</v>
      </c>
      <c r="J379" s="62">
        <f>SUMIF('3-Basis ruimtestaat'!J:J,A379,'3-Basis ruimtestaat'!I:I)</f>
        <v>0</v>
      </c>
      <c r="K379" s="85" t="str">
        <f t="shared" si="32"/>
        <v/>
      </c>
      <c r="L379" s="88"/>
      <c r="M379" s="65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</row>
    <row r="380" spans="1:24" ht="17.100000000000001" hidden="1" customHeight="1" x14ac:dyDescent="0.2">
      <c r="A380" s="76">
        <v>23255</v>
      </c>
      <c r="B380" s="90">
        <v>255</v>
      </c>
      <c r="C380" s="145"/>
      <c r="D380" s="79" t="s">
        <v>69</v>
      </c>
      <c r="E380" s="81"/>
      <c r="F380" s="82"/>
      <c r="G380" s="82"/>
      <c r="H380" s="82"/>
      <c r="I380" s="62">
        <f t="shared" si="28"/>
        <v>0</v>
      </c>
      <c r="J380" s="62">
        <f>SUMIF('3-Basis ruimtestaat'!J:J,A380,'3-Basis ruimtestaat'!I:I)</f>
        <v>0</v>
      </c>
      <c r="K380" s="85" t="str">
        <f t="shared" si="32"/>
        <v/>
      </c>
      <c r="L380" s="88"/>
      <c r="M380" s="65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</row>
    <row r="381" spans="1:24" ht="17.100000000000001" hidden="1" customHeight="1" thickBot="1" x14ac:dyDescent="0.25">
      <c r="A381" s="76">
        <v>23365</v>
      </c>
      <c r="B381" s="141">
        <v>365</v>
      </c>
      <c r="C381" s="145"/>
      <c r="D381" s="79" t="s">
        <v>70</v>
      </c>
      <c r="E381" s="449"/>
      <c r="F381" s="82"/>
      <c r="G381" s="82"/>
      <c r="H381" s="82"/>
      <c r="I381" s="62">
        <f t="shared" si="28"/>
        <v>0</v>
      </c>
      <c r="J381" s="62">
        <f>SUMIF('3-Basis ruimtestaat'!J:J,A381,'3-Basis ruimtestaat'!I:I)</f>
        <v>0</v>
      </c>
      <c r="K381" s="85" t="str">
        <f t="shared" si="32"/>
        <v/>
      </c>
      <c r="L381" s="88"/>
      <c r="M381" s="65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</row>
    <row r="382" spans="1:24" ht="17.100000000000001" hidden="1" customHeight="1" x14ac:dyDescent="0.2">
      <c r="A382" s="76">
        <v>24010</v>
      </c>
      <c r="B382" s="77">
        <v>10</v>
      </c>
      <c r="C382" s="145"/>
      <c r="D382" s="79" t="s">
        <v>46</v>
      </c>
      <c r="E382" s="81"/>
      <c r="F382" s="82"/>
      <c r="G382" s="82"/>
      <c r="H382" s="82"/>
      <c r="I382" s="62">
        <f t="shared" si="28"/>
        <v>0</v>
      </c>
      <c r="J382" s="62">
        <f>SUMIF('3-Basis ruimtestaat'!J:J,A382,'3-Basis ruimtestaat'!I:I)</f>
        <v>0</v>
      </c>
      <c r="K382" s="85" t="str">
        <f t="shared" si="32"/>
        <v/>
      </c>
      <c r="L382" s="88"/>
      <c r="M382" s="65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</row>
    <row r="383" spans="1:24" ht="17.100000000000001" hidden="1" customHeight="1" x14ac:dyDescent="0.2">
      <c r="A383" s="76">
        <v>24012</v>
      </c>
      <c r="B383" s="90">
        <v>12</v>
      </c>
      <c r="C383" s="143"/>
      <c r="D383" s="79" t="s">
        <v>51</v>
      </c>
      <c r="E383" s="81"/>
      <c r="F383" s="82"/>
      <c r="G383" s="82"/>
      <c r="H383" s="82"/>
      <c r="I383" s="62">
        <f t="shared" si="28"/>
        <v>0</v>
      </c>
      <c r="J383" s="62">
        <f>SUMIF('3-Basis ruimtestaat'!J:J,A383,'3-Basis ruimtestaat'!I:I)</f>
        <v>0</v>
      </c>
      <c r="K383" s="85" t="str">
        <f t="shared" si="32"/>
        <v/>
      </c>
      <c r="L383" s="88"/>
      <c r="M383" s="65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</row>
    <row r="384" spans="1:24" ht="17.100000000000001" hidden="1" customHeight="1" x14ac:dyDescent="0.2">
      <c r="A384" s="76">
        <v>24040</v>
      </c>
      <c r="B384" s="90">
        <v>40</v>
      </c>
      <c r="C384" s="143"/>
      <c r="D384" s="79" t="s">
        <v>53</v>
      </c>
      <c r="E384" s="81"/>
      <c r="F384" s="82"/>
      <c r="G384" s="82"/>
      <c r="H384" s="82"/>
      <c r="I384" s="62">
        <f t="shared" si="28"/>
        <v>0</v>
      </c>
      <c r="J384" s="62">
        <f>SUMIF('3-Basis ruimtestaat'!J:J,A384,'3-Basis ruimtestaat'!I:I)</f>
        <v>0</v>
      </c>
      <c r="K384" s="85" t="str">
        <f t="shared" si="32"/>
        <v/>
      </c>
      <c r="L384" s="88"/>
      <c r="M384" s="65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</row>
    <row r="385" spans="1:24" ht="17.100000000000001" hidden="1" customHeight="1" x14ac:dyDescent="0.2">
      <c r="A385" s="76">
        <v>24052</v>
      </c>
      <c r="B385" s="90">
        <v>52</v>
      </c>
      <c r="C385" s="145"/>
      <c r="D385" s="79" t="s">
        <v>54</v>
      </c>
      <c r="E385" s="81"/>
      <c r="F385" s="82"/>
      <c r="G385" s="82"/>
      <c r="H385" s="82"/>
      <c r="I385" s="62">
        <f t="shared" si="28"/>
        <v>0</v>
      </c>
      <c r="J385" s="62">
        <f>SUMIF('3-Basis ruimtestaat'!J:J,A385,'3-Basis ruimtestaat'!I:I)</f>
        <v>0</v>
      </c>
      <c r="K385" s="85" t="str">
        <f t="shared" si="32"/>
        <v/>
      </c>
      <c r="L385" s="88"/>
      <c r="M385" s="65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</row>
    <row r="386" spans="1:24" ht="17.100000000000001" hidden="1" customHeight="1" x14ac:dyDescent="0.2">
      <c r="A386" s="76">
        <v>24080</v>
      </c>
      <c r="B386" s="90">
        <v>80</v>
      </c>
      <c r="C386" s="145"/>
      <c r="D386" s="79" t="s">
        <v>57</v>
      </c>
      <c r="E386" s="81"/>
      <c r="F386" s="82"/>
      <c r="G386" s="82"/>
      <c r="H386" s="82"/>
      <c r="I386" s="62">
        <f t="shared" si="28"/>
        <v>0</v>
      </c>
      <c r="J386" s="62">
        <f>SUMIF('3-Basis ruimtestaat'!J:J,A386,'3-Basis ruimtestaat'!I:I)</f>
        <v>0</v>
      </c>
      <c r="K386" s="85" t="str">
        <f t="shared" si="32"/>
        <v/>
      </c>
      <c r="L386" s="88"/>
      <c r="M386" s="65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</row>
    <row r="387" spans="1:24" ht="17.100000000000001" hidden="1" customHeight="1" x14ac:dyDescent="0.2">
      <c r="A387" s="76">
        <v>24104</v>
      </c>
      <c r="B387" s="90">
        <v>104</v>
      </c>
      <c r="C387" s="143"/>
      <c r="D387" s="79" t="s">
        <v>58</v>
      </c>
      <c r="E387" s="81"/>
      <c r="F387" s="82"/>
      <c r="G387" s="82"/>
      <c r="H387" s="82"/>
      <c r="I387" s="62">
        <f t="shared" si="28"/>
        <v>0</v>
      </c>
      <c r="J387" s="62">
        <f>SUMIF('3-Basis ruimtestaat'!J:J,A387,'3-Basis ruimtestaat'!I:I)</f>
        <v>0</v>
      </c>
      <c r="K387" s="85" t="str">
        <f t="shared" si="32"/>
        <v/>
      </c>
      <c r="L387" s="88"/>
      <c r="M387" s="65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</row>
    <row r="388" spans="1:24" ht="17.100000000000001" hidden="1" customHeight="1" x14ac:dyDescent="0.2">
      <c r="A388" s="76">
        <v>24120</v>
      </c>
      <c r="B388" s="90">
        <v>120</v>
      </c>
      <c r="C388" s="143"/>
      <c r="D388" s="79" t="s">
        <v>62</v>
      </c>
      <c r="E388" s="81"/>
      <c r="F388" s="82"/>
      <c r="G388" s="82"/>
      <c r="H388" s="82"/>
      <c r="I388" s="62">
        <f t="shared" si="28"/>
        <v>0</v>
      </c>
      <c r="J388" s="62">
        <f>SUMIF('3-Basis ruimtestaat'!J:J,A388,'3-Basis ruimtestaat'!I:I)</f>
        <v>0</v>
      </c>
      <c r="K388" s="85" t="str">
        <f t="shared" si="32"/>
        <v/>
      </c>
      <c r="L388" s="88"/>
      <c r="M388" s="65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</row>
    <row r="389" spans="1:24" ht="17.100000000000001" hidden="1" customHeight="1" x14ac:dyDescent="0.2">
      <c r="A389" s="76">
        <v>24130</v>
      </c>
      <c r="B389" s="90">
        <v>130</v>
      </c>
      <c r="C389" s="143"/>
      <c r="D389" s="79" t="s">
        <v>63</v>
      </c>
      <c r="E389" s="81"/>
      <c r="F389" s="82"/>
      <c r="G389" s="82"/>
      <c r="H389" s="82"/>
      <c r="I389" s="62">
        <f t="shared" si="28"/>
        <v>0</v>
      </c>
      <c r="J389" s="62">
        <f>SUMIF('3-Basis ruimtestaat'!J:J,A389,'3-Basis ruimtestaat'!I:I)</f>
        <v>0</v>
      </c>
      <c r="K389" s="85" t="str">
        <f t="shared" si="32"/>
        <v/>
      </c>
      <c r="L389" s="88"/>
      <c r="M389" s="65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</row>
    <row r="390" spans="1:24" ht="17.100000000000001" hidden="1" customHeight="1" x14ac:dyDescent="0.2">
      <c r="A390" s="76">
        <v>24156</v>
      </c>
      <c r="B390" s="90">
        <v>156</v>
      </c>
      <c r="C390" s="145"/>
      <c r="D390" s="79" t="s">
        <v>65</v>
      </c>
      <c r="E390" s="81"/>
      <c r="F390" s="82"/>
      <c r="G390" s="82"/>
      <c r="H390" s="82"/>
      <c r="I390" s="62">
        <f t="shared" si="28"/>
        <v>0</v>
      </c>
      <c r="J390" s="62">
        <f>SUMIF('3-Basis ruimtestaat'!J:J,A390,'3-Basis ruimtestaat'!I:I)</f>
        <v>0</v>
      </c>
      <c r="K390" s="85" t="str">
        <f t="shared" si="32"/>
        <v/>
      </c>
      <c r="L390" s="88"/>
      <c r="M390" s="65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</row>
    <row r="391" spans="1:24" ht="17.100000000000001" hidden="1" customHeight="1" x14ac:dyDescent="0.2">
      <c r="A391" s="76">
        <v>24160</v>
      </c>
      <c r="B391" s="90">
        <v>160</v>
      </c>
      <c r="C391" s="145"/>
      <c r="D391" s="79" t="s">
        <v>66</v>
      </c>
      <c r="E391" s="81"/>
      <c r="F391" s="82"/>
      <c r="G391" s="82"/>
      <c r="H391" s="82"/>
      <c r="I391" s="62">
        <f t="shared" si="28"/>
        <v>0</v>
      </c>
      <c r="J391" s="62">
        <f>SUMIF('3-Basis ruimtestaat'!J:J,A391,'3-Basis ruimtestaat'!I:I)</f>
        <v>0</v>
      </c>
      <c r="K391" s="85" t="str">
        <f t="shared" si="32"/>
        <v/>
      </c>
      <c r="L391" s="88"/>
      <c r="M391" s="65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</row>
    <row r="392" spans="1:24" ht="17.100000000000001" hidden="1" customHeight="1" x14ac:dyDescent="0.2">
      <c r="A392" s="76">
        <v>24200</v>
      </c>
      <c r="B392" s="90">
        <v>200</v>
      </c>
      <c r="C392" s="145"/>
      <c r="D392" s="79" t="s">
        <v>67</v>
      </c>
      <c r="E392" s="81"/>
      <c r="F392" s="82"/>
      <c r="G392" s="82"/>
      <c r="H392" s="82"/>
      <c r="I392" s="62">
        <f t="shared" si="28"/>
        <v>0</v>
      </c>
      <c r="J392" s="62">
        <f>SUMIF('3-Basis ruimtestaat'!J:J,A392,'3-Basis ruimtestaat'!I:I)</f>
        <v>0</v>
      </c>
      <c r="K392" s="85" t="str">
        <f t="shared" si="32"/>
        <v/>
      </c>
      <c r="L392" s="88"/>
      <c r="M392" s="65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</row>
    <row r="393" spans="1:24" ht="17.100000000000001" hidden="1" customHeight="1" x14ac:dyDescent="0.2">
      <c r="A393" s="76">
        <v>24208</v>
      </c>
      <c r="B393" s="90">
        <v>208</v>
      </c>
      <c r="C393" s="145"/>
      <c r="D393" s="79" t="s">
        <v>68</v>
      </c>
      <c r="E393" s="81"/>
      <c r="F393" s="82"/>
      <c r="G393" s="82"/>
      <c r="H393" s="82"/>
      <c r="I393" s="62">
        <f t="shared" si="28"/>
        <v>0</v>
      </c>
      <c r="J393" s="62">
        <f>SUMIF('3-Basis ruimtestaat'!J:J,A393,'3-Basis ruimtestaat'!I:I)</f>
        <v>0</v>
      </c>
      <c r="K393" s="85" t="str">
        <f t="shared" si="32"/>
        <v/>
      </c>
      <c r="L393" s="88"/>
      <c r="M393" s="65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</row>
    <row r="394" spans="1:24" ht="17.100000000000001" hidden="1" customHeight="1" x14ac:dyDescent="0.2">
      <c r="A394" s="76">
        <v>24255</v>
      </c>
      <c r="B394" s="90">
        <v>255</v>
      </c>
      <c r="C394" s="145"/>
      <c r="D394" s="79" t="s">
        <v>69</v>
      </c>
      <c r="E394" s="81"/>
      <c r="F394" s="82"/>
      <c r="G394" s="82"/>
      <c r="H394" s="82"/>
      <c r="I394" s="62">
        <f t="shared" si="28"/>
        <v>0</v>
      </c>
      <c r="J394" s="62">
        <f>SUMIF('3-Basis ruimtestaat'!J:J,A394,'3-Basis ruimtestaat'!I:I)</f>
        <v>0</v>
      </c>
      <c r="K394" s="85" t="str">
        <f t="shared" si="32"/>
        <v/>
      </c>
      <c r="L394" s="88"/>
      <c r="M394" s="65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</row>
    <row r="395" spans="1:24" ht="17.100000000000001" hidden="1" customHeight="1" thickBot="1" x14ac:dyDescent="0.25">
      <c r="A395" s="76">
        <v>24365</v>
      </c>
      <c r="B395" s="141">
        <v>365</v>
      </c>
      <c r="C395" s="145"/>
      <c r="D395" s="79" t="s">
        <v>70</v>
      </c>
      <c r="E395" s="449"/>
      <c r="F395" s="82"/>
      <c r="G395" s="82"/>
      <c r="H395" s="82"/>
      <c r="I395" s="62">
        <f t="shared" si="28"/>
        <v>0</v>
      </c>
      <c r="J395" s="62">
        <f>SUMIF('3-Basis ruimtestaat'!J:J,A395,'3-Basis ruimtestaat'!I:I)</f>
        <v>0</v>
      </c>
      <c r="K395" s="85" t="str">
        <f t="shared" si="32"/>
        <v/>
      </c>
      <c r="L395" s="88"/>
      <c r="M395" s="65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</row>
    <row r="396" spans="1:24" ht="17.100000000000001" hidden="1" customHeight="1" x14ac:dyDescent="0.2">
      <c r="A396" s="76">
        <v>25010</v>
      </c>
      <c r="B396" s="77">
        <v>10</v>
      </c>
      <c r="C396" s="145"/>
      <c r="D396" s="79" t="s">
        <v>46</v>
      </c>
      <c r="E396" s="81"/>
      <c r="F396" s="82"/>
      <c r="G396" s="82"/>
      <c r="H396" s="82"/>
      <c r="I396" s="62">
        <f t="shared" si="28"/>
        <v>0</v>
      </c>
      <c r="J396" s="62">
        <f>SUMIF('3-Basis ruimtestaat'!J:J,A396,'3-Basis ruimtestaat'!I:I)</f>
        <v>0</v>
      </c>
      <c r="K396" s="85" t="str">
        <f t="shared" si="32"/>
        <v/>
      </c>
      <c r="L396" s="88"/>
      <c r="M396" s="65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</row>
    <row r="397" spans="1:24" ht="17.100000000000001" hidden="1" customHeight="1" x14ac:dyDescent="0.2">
      <c r="A397" s="76">
        <v>25012</v>
      </c>
      <c r="B397" s="90">
        <v>12</v>
      </c>
      <c r="C397" s="143"/>
      <c r="D397" s="79" t="s">
        <v>51</v>
      </c>
      <c r="E397" s="81"/>
      <c r="F397" s="82"/>
      <c r="G397" s="82"/>
      <c r="H397" s="82"/>
      <c r="I397" s="62">
        <f t="shared" si="28"/>
        <v>0</v>
      </c>
      <c r="J397" s="62">
        <f>SUMIF('3-Basis ruimtestaat'!J:J,A397,'3-Basis ruimtestaat'!I:I)</f>
        <v>0</v>
      </c>
      <c r="K397" s="85" t="str">
        <f t="shared" si="32"/>
        <v/>
      </c>
      <c r="L397" s="88"/>
      <c r="M397" s="65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</row>
    <row r="398" spans="1:24" ht="17.100000000000001" hidden="1" customHeight="1" x14ac:dyDescent="0.2">
      <c r="A398" s="76">
        <v>25040</v>
      </c>
      <c r="B398" s="90">
        <v>40</v>
      </c>
      <c r="C398" s="143"/>
      <c r="D398" s="79" t="s">
        <v>53</v>
      </c>
      <c r="E398" s="81"/>
      <c r="F398" s="82"/>
      <c r="G398" s="82"/>
      <c r="H398" s="82"/>
      <c r="I398" s="62">
        <f t="shared" si="28"/>
        <v>0</v>
      </c>
      <c r="J398" s="62">
        <f>SUMIF('3-Basis ruimtestaat'!J:J,A398,'3-Basis ruimtestaat'!I:I)</f>
        <v>0</v>
      </c>
      <c r="K398" s="85" t="str">
        <f t="shared" si="32"/>
        <v/>
      </c>
      <c r="L398" s="88"/>
      <c r="M398" s="65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</row>
    <row r="399" spans="1:24" ht="17.100000000000001" hidden="1" customHeight="1" x14ac:dyDescent="0.2">
      <c r="A399" s="76">
        <v>25052</v>
      </c>
      <c r="B399" s="90">
        <v>52</v>
      </c>
      <c r="C399" s="143"/>
      <c r="D399" s="79" t="s">
        <v>54</v>
      </c>
      <c r="E399" s="81"/>
      <c r="F399" s="82"/>
      <c r="G399" s="82"/>
      <c r="H399" s="82"/>
      <c r="I399" s="62">
        <f t="shared" si="28"/>
        <v>0</v>
      </c>
      <c r="J399" s="62">
        <f>SUMIF('3-Basis ruimtestaat'!J:J,A399,'3-Basis ruimtestaat'!I:I)</f>
        <v>0</v>
      </c>
      <c r="K399" s="85" t="str">
        <f t="shared" si="32"/>
        <v/>
      </c>
      <c r="L399" s="88"/>
      <c r="M399" s="65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</row>
    <row r="400" spans="1:24" ht="17.100000000000001" hidden="1" customHeight="1" x14ac:dyDescent="0.2">
      <c r="A400" s="76">
        <v>25080</v>
      </c>
      <c r="B400" s="90">
        <v>80</v>
      </c>
      <c r="C400" s="145"/>
      <c r="D400" s="79" t="s">
        <v>57</v>
      </c>
      <c r="E400" s="81"/>
      <c r="F400" s="82"/>
      <c r="G400" s="82"/>
      <c r="H400" s="82"/>
      <c r="I400" s="62">
        <f t="shared" si="28"/>
        <v>0</v>
      </c>
      <c r="J400" s="62">
        <f>SUMIF('3-Basis ruimtestaat'!J:J,A400,'3-Basis ruimtestaat'!I:I)</f>
        <v>0</v>
      </c>
      <c r="K400" s="85" t="str">
        <f t="shared" si="32"/>
        <v/>
      </c>
      <c r="L400" s="88"/>
      <c r="M400" s="65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</row>
    <row r="401" spans="1:24" ht="17.100000000000001" hidden="1" customHeight="1" x14ac:dyDescent="0.2">
      <c r="A401" s="76">
        <v>25104</v>
      </c>
      <c r="B401" s="90">
        <v>104</v>
      </c>
      <c r="C401" s="145"/>
      <c r="D401" s="79" t="s">
        <v>58</v>
      </c>
      <c r="E401" s="81"/>
      <c r="F401" s="82"/>
      <c r="G401" s="82"/>
      <c r="H401" s="82"/>
      <c r="I401" s="62">
        <f t="shared" si="28"/>
        <v>0</v>
      </c>
      <c r="J401" s="62">
        <f>SUMIF('3-Basis ruimtestaat'!J:J,A401,'3-Basis ruimtestaat'!I:I)</f>
        <v>0</v>
      </c>
      <c r="K401" s="85" t="str">
        <f t="shared" si="32"/>
        <v/>
      </c>
      <c r="L401" s="88"/>
      <c r="M401" s="65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</row>
    <row r="402" spans="1:24" ht="17.100000000000001" hidden="1" customHeight="1" x14ac:dyDescent="0.2">
      <c r="A402" s="76">
        <v>25120</v>
      </c>
      <c r="B402" s="90">
        <v>120</v>
      </c>
      <c r="C402" s="145"/>
      <c r="D402" s="79" t="s">
        <v>62</v>
      </c>
      <c r="E402" s="81"/>
      <c r="F402" s="82"/>
      <c r="G402" s="82"/>
      <c r="H402" s="82"/>
      <c r="I402" s="62">
        <f t="shared" si="28"/>
        <v>0</v>
      </c>
      <c r="J402" s="62">
        <f>SUMIF('3-Basis ruimtestaat'!J:J,A402,'3-Basis ruimtestaat'!I:I)</f>
        <v>0</v>
      </c>
      <c r="K402" s="85" t="str">
        <f t="shared" si="32"/>
        <v/>
      </c>
      <c r="L402" s="88"/>
      <c r="M402" s="65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</row>
    <row r="403" spans="1:24" ht="17.100000000000001" hidden="1" customHeight="1" x14ac:dyDescent="0.2">
      <c r="A403" s="76">
        <v>25130</v>
      </c>
      <c r="B403" s="90">
        <v>130</v>
      </c>
      <c r="C403" s="145"/>
      <c r="D403" s="79" t="s">
        <v>63</v>
      </c>
      <c r="E403" s="81"/>
      <c r="F403" s="82"/>
      <c r="G403" s="82"/>
      <c r="H403" s="82"/>
      <c r="I403" s="62">
        <f t="shared" si="28"/>
        <v>0</v>
      </c>
      <c r="J403" s="62">
        <f>SUMIF('3-Basis ruimtestaat'!J:J,A403,'3-Basis ruimtestaat'!I:I)</f>
        <v>0</v>
      </c>
      <c r="K403" s="85" t="str">
        <f t="shared" si="32"/>
        <v/>
      </c>
      <c r="L403" s="88"/>
      <c r="M403" s="65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</row>
    <row r="404" spans="1:24" ht="17.100000000000001" hidden="1" customHeight="1" x14ac:dyDescent="0.2">
      <c r="A404" s="76">
        <v>25156</v>
      </c>
      <c r="B404" s="90">
        <v>156</v>
      </c>
      <c r="C404" s="145"/>
      <c r="D404" s="79" t="s">
        <v>65</v>
      </c>
      <c r="E404" s="81"/>
      <c r="F404" s="82"/>
      <c r="G404" s="82"/>
      <c r="H404" s="82"/>
      <c r="I404" s="62">
        <f t="shared" si="28"/>
        <v>0</v>
      </c>
      <c r="J404" s="62">
        <f>SUMIF('3-Basis ruimtestaat'!J:J,A404,'3-Basis ruimtestaat'!I:I)</f>
        <v>0</v>
      </c>
      <c r="K404" s="85" t="str">
        <f t="shared" si="32"/>
        <v/>
      </c>
      <c r="L404" s="88"/>
      <c r="M404" s="65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</row>
    <row r="405" spans="1:24" ht="17.100000000000001" hidden="1" customHeight="1" x14ac:dyDescent="0.2">
      <c r="A405" s="76">
        <v>25160</v>
      </c>
      <c r="B405" s="90">
        <v>160</v>
      </c>
      <c r="C405" s="145"/>
      <c r="D405" s="79" t="s">
        <v>66</v>
      </c>
      <c r="E405" s="81"/>
      <c r="F405" s="82"/>
      <c r="G405" s="82"/>
      <c r="H405" s="82"/>
      <c r="I405" s="62">
        <f t="shared" si="28"/>
        <v>0</v>
      </c>
      <c r="J405" s="62">
        <f>SUMIF('3-Basis ruimtestaat'!J:J,A405,'3-Basis ruimtestaat'!I:I)</f>
        <v>0</v>
      </c>
      <c r="K405" s="85" t="str">
        <f t="shared" si="32"/>
        <v/>
      </c>
      <c r="L405" s="88"/>
      <c r="M405" s="65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</row>
    <row r="406" spans="1:24" ht="17.100000000000001" hidden="1" customHeight="1" x14ac:dyDescent="0.2">
      <c r="A406" s="76">
        <v>25200</v>
      </c>
      <c r="B406" s="90">
        <v>200</v>
      </c>
      <c r="C406" s="145"/>
      <c r="D406" s="79" t="s">
        <v>67</v>
      </c>
      <c r="E406" s="81"/>
      <c r="F406" s="82"/>
      <c r="G406" s="82"/>
      <c r="H406" s="82"/>
      <c r="I406" s="62">
        <f t="shared" si="28"/>
        <v>0</v>
      </c>
      <c r="J406" s="62">
        <f>SUMIF('3-Basis ruimtestaat'!J:J,A406,'3-Basis ruimtestaat'!I:I)</f>
        <v>0</v>
      </c>
      <c r="K406" s="85" t="str">
        <f t="shared" si="32"/>
        <v/>
      </c>
      <c r="L406" s="88"/>
      <c r="M406" s="65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</row>
    <row r="407" spans="1:24" ht="17.100000000000001" hidden="1" customHeight="1" x14ac:dyDescent="0.2">
      <c r="A407" s="76">
        <v>25208</v>
      </c>
      <c r="B407" s="90">
        <v>208</v>
      </c>
      <c r="C407" s="145"/>
      <c r="D407" s="79" t="s">
        <v>68</v>
      </c>
      <c r="E407" s="81"/>
      <c r="F407" s="82"/>
      <c r="G407" s="82"/>
      <c r="H407" s="82"/>
      <c r="I407" s="62">
        <f t="shared" si="28"/>
        <v>0</v>
      </c>
      <c r="J407" s="62">
        <f>SUMIF('3-Basis ruimtestaat'!J:J,A407,'3-Basis ruimtestaat'!I:I)</f>
        <v>0</v>
      </c>
      <c r="K407" s="85" t="str">
        <f t="shared" si="32"/>
        <v/>
      </c>
      <c r="L407" s="88"/>
      <c r="M407" s="65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</row>
    <row r="408" spans="1:24" ht="17.100000000000001" hidden="1" customHeight="1" x14ac:dyDescent="0.2">
      <c r="A408" s="76">
        <v>25255</v>
      </c>
      <c r="B408" s="90">
        <v>255</v>
      </c>
      <c r="C408" s="143"/>
      <c r="D408" s="79" t="s">
        <v>69</v>
      </c>
      <c r="E408" s="81"/>
      <c r="F408" s="146"/>
      <c r="G408" s="146"/>
      <c r="H408" s="82"/>
      <c r="I408" s="62">
        <f t="shared" si="28"/>
        <v>0</v>
      </c>
      <c r="J408" s="62">
        <f>SUMIF('3-Basis ruimtestaat'!J:J,A408,'3-Basis ruimtestaat'!I:I)</f>
        <v>0</v>
      </c>
      <c r="K408" s="85" t="str">
        <f t="shared" si="32"/>
        <v/>
      </c>
      <c r="L408" s="88"/>
      <c r="M408" s="65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</row>
    <row r="409" spans="1:24" ht="17.100000000000001" hidden="1" customHeight="1" thickBot="1" x14ac:dyDescent="0.25">
      <c r="A409" s="76">
        <v>25365</v>
      </c>
      <c r="B409" s="141">
        <v>365</v>
      </c>
      <c r="C409" s="143"/>
      <c r="D409" s="79" t="s">
        <v>70</v>
      </c>
      <c r="E409" s="449"/>
      <c r="F409" s="82"/>
      <c r="G409" s="82"/>
      <c r="H409" s="82"/>
      <c r="I409" s="62">
        <f t="shared" si="28"/>
        <v>0</v>
      </c>
      <c r="J409" s="62">
        <f>SUMIF('3-Basis ruimtestaat'!J:J,A409,'3-Basis ruimtestaat'!I:I)</f>
        <v>0</v>
      </c>
      <c r="K409" s="85" t="str">
        <f t="shared" si="32"/>
        <v/>
      </c>
      <c r="L409" s="88"/>
      <c r="M409" s="65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</row>
    <row r="410" spans="1:24" ht="17.100000000000001" hidden="1" customHeight="1" x14ac:dyDescent="0.2">
      <c r="A410" s="76">
        <v>26010</v>
      </c>
      <c r="B410" s="77">
        <v>10</v>
      </c>
      <c r="C410" s="143"/>
      <c r="D410" s="79" t="s">
        <v>46</v>
      </c>
      <c r="E410" s="81"/>
      <c r="F410" s="82"/>
      <c r="G410" s="82"/>
      <c r="H410" s="82"/>
      <c r="I410" s="62">
        <f t="shared" si="28"/>
        <v>0</v>
      </c>
      <c r="J410" s="62">
        <f>SUMIF('3-Basis ruimtestaat'!J:J,A410,'3-Basis ruimtestaat'!I:I)</f>
        <v>0</v>
      </c>
      <c r="K410" s="85" t="str">
        <f t="shared" si="32"/>
        <v/>
      </c>
      <c r="L410" s="88"/>
      <c r="M410" s="65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</row>
    <row r="411" spans="1:24" ht="17.100000000000001" hidden="1" customHeight="1" x14ac:dyDescent="0.2">
      <c r="A411" s="76">
        <v>26012</v>
      </c>
      <c r="B411" s="90">
        <v>12</v>
      </c>
      <c r="C411" s="145"/>
      <c r="D411" s="79" t="s">
        <v>51</v>
      </c>
      <c r="E411" s="81"/>
      <c r="F411" s="82"/>
      <c r="G411" s="82"/>
      <c r="H411" s="82"/>
      <c r="I411" s="62">
        <f t="shared" si="28"/>
        <v>0</v>
      </c>
      <c r="J411" s="62">
        <f>SUMIF('3-Basis ruimtestaat'!J:J,A411,'3-Basis ruimtestaat'!I:I)</f>
        <v>0</v>
      </c>
      <c r="K411" s="85" t="str">
        <f t="shared" si="32"/>
        <v/>
      </c>
      <c r="L411" s="88"/>
      <c r="M411" s="65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</row>
    <row r="412" spans="1:24" ht="17.100000000000001" hidden="1" customHeight="1" x14ac:dyDescent="0.2">
      <c r="A412" s="76">
        <v>26040</v>
      </c>
      <c r="B412" s="90">
        <v>40</v>
      </c>
      <c r="C412" s="145"/>
      <c r="D412" s="79" t="s">
        <v>53</v>
      </c>
      <c r="E412" s="81"/>
      <c r="F412" s="82"/>
      <c r="G412" s="82"/>
      <c r="H412" s="82"/>
      <c r="I412" s="62">
        <f t="shared" si="28"/>
        <v>0</v>
      </c>
      <c r="J412" s="62">
        <f>SUMIF('3-Basis ruimtestaat'!J:J,A412,'3-Basis ruimtestaat'!I:I)</f>
        <v>0</v>
      </c>
      <c r="K412" s="85" t="str">
        <f t="shared" si="32"/>
        <v/>
      </c>
      <c r="L412" s="88"/>
      <c r="M412" s="65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</row>
    <row r="413" spans="1:24" ht="17.100000000000001" hidden="1" customHeight="1" x14ac:dyDescent="0.2">
      <c r="A413" s="76">
        <v>26052</v>
      </c>
      <c r="B413" s="90">
        <v>52</v>
      </c>
      <c r="C413" s="143"/>
      <c r="D413" s="79" t="s">
        <v>54</v>
      </c>
      <c r="E413" s="81"/>
      <c r="F413" s="82"/>
      <c r="G413" s="82"/>
      <c r="H413" s="82"/>
      <c r="I413" s="62">
        <f t="shared" si="28"/>
        <v>0</v>
      </c>
      <c r="J413" s="62">
        <f>SUMIF('3-Basis ruimtestaat'!J:J,A413,'3-Basis ruimtestaat'!I:I)</f>
        <v>0</v>
      </c>
      <c r="K413" s="85" t="str">
        <f t="shared" si="32"/>
        <v/>
      </c>
      <c r="L413" s="88"/>
      <c r="M413" s="65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</row>
    <row r="414" spans="1:24" ht="17.100000000000001" hidden="1" customHeight="1" x14ac:dyDescent="0.2">
      <c r="A414" s="76">
        <v>26080</v>
      </c>
      <c r="B414" s="90">
        <v>80</v>
      </c>
      <c r="C414" s="143"/>
      <c r="D414" s="79" t="s">
        <v>57</v>
      </c>
      <c r="E414" s="81"/>
      <c r="F414" s="82"/>
      <c r="G414" s="82"/>
      <c r="H414" s="82"/>
      <c r="I414" s="62">
        <f t="shared" si="28"/>
        <v>0</v>
      </c>
      <c r="J414" s="62">
        <f>SUMIF('3-Basis ruimtestaat'!J:J,A414,'3-Basis ruimtestaat'!I:I)</f>
        <v>0</v>
      </c>
      <c r="K414" s="85" t="str">
        <f t="shared" si="32"/>
        <v/>
      </c>
      <c r="L414" s="88"/>
      <c r="M414" s="65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</row>
    <row r="415" spans="1:24" ht="17.100000000000001" hidden="1" customHeight="1" x14ac:dyDescent="0.2">
      <c r="A415" s="76">
        <v>26104</v>
      </c>
      <c r="B415" s="90">
        <v>104</v>
      </c>
      <c r="C415" s="143"/>
      <c r="D415" s="79" t="s">
        <v>58</v>
      </c>
      <c r="E415" s="81"/>
      <c r="F415" s="82"/>
      <c r="G415" s="82"/>
      <c r="H415" s="82"/>
      <c r="I415" s="62">
        <f t="shared" si="28"/>
        <v>0</v>
      </c>
      <c r="J415" s="62">
        <f>SUMIF('3-Basis ruimtestaat'!J:J,A415,'3-Basis ruimtestaat'!I:I)</f>
        <v>0</v>
      </c>
      <c r="K415" s="85" t="str">
        <f t="shared" si="32"/>
        <v/>
      </c>
      <c r="L415" s="88"/>
      <c r="M415" s="65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</row>
    <row r="416" spans="1:24" ht="17.100000000000001" hidden="1" customHeight="1" x14ac:dyDescent="0.2">
      <c r="A416" s="76">
        <v>26120</v>
      </c>
      <c r="B416" s="90">
        <v>120</v>
      </c>
      <c r="C416" s="145"/>
      <c r="D416" s="79" t="s">
        <v>62</v>
      </c>
      <c r="E416" s="81"/>
      <c r="F416" s="82"/>
      <c r="G416" s="82"/>
      <c r="H416" s="82"/>
      <c r="I416" s="62">
        <f t="shared" si="28"/>
        <v>0</v>
      </c>
      <c r="J416" s="62">
        <f>SUMIF('3-Basis ruimtestaat'!J:J,A416,'3-Basis ruimtestaat'!I:I)</f>
        <v>0</v>
      </c>
      <c r="K416" s="85" t="str">
        <f t="shared" si="32"/>
        <v/>
      </c>
      <c r="L416" s="88"/>
      <c r="M416" s="65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</row>
    <row r="417" spans="1:24" ht="17.100000000000001" hidden="1" customHeight="1" x14ac:dyDescent="0.2">
      <c r="A417" s="76">
        <v>26130</v>
      </c>
      <c r="B417" s="90">
        <v>130</v>
      </c>
      <c r="C417" s="145"/>
      <c r="D417" s="79" t="s">
        <v>63</v>
      </c>
      <c r="E417" s="81"/>
      <c r="F417" s="82"/>
      <c r="G417" s="82"/>
      <c r="H417" s="82"/>
      <c r="I417" s="62">
        <f t="shared" si="28"/>
        <v>0</v>
      </c>
      <c r="J417" s="62">
        <f>SUMIF('3-Basis ruimtestaat'!J:J,A417,'3-Basis ruimtestaat'!I:I)</f>
        <v>0</v>
      </c>
      <c r="K417" s="85" t="str">
        <f t="shared" si="32"/>
        <v/>
      </c>
      <c r="L417" s="88"/>
      <c r="M417" s="65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</row>
    <row r="418" spans="1:24" ht="17.100000000000001" hidden="1" customHeight="1" x14ac:dyDescent="0.2">
      <c r="A418" s="76">
        <v>26156</v>
      </c>
      <c r="B418" s="90">
        <v>156</v>
      </c>
      <c r="C418" s="145"/>
      <c r="D418" s="79" t="s">
        <v>65</v>
      </c>
      <c r="E418" s="81"/>
      <c r="F418" s="82"/>
      <c r="G418" s="82"/>
      <c r="H418" s="82"/>
      <c r="I418" s="62">
        <f t="shared" si="28"/>
        <v>0</v>
      </c>
      <c r="J418" s="62">
        <f>SUMIF('3-Basis ruimtestaat'!J:J,A418,'3-Basis ruimtestaat'!I:I)</f>
        <v>0</v>
      </c>
      <c r="K418" s="85" t="str">
        <f t="shared" si="32"/>
        <v/>
      </c>
      <c r="L418" s="88"/>
      <c r="M418" s="65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</row>
    <row r="419" spans="1:24" ht="17.100000000000001" hidden="1" customHeight="1" x14ac:dyDescent="0.2">
      <c r="A419" s="76">
        <v>26160</v>
      </c>
      <c r="B419" s="90">
        <v>160</v>
      </c>
      <c r="C419" s="145"/>
      <c r="D419" s="79" t="s">
        <v>66</v>
      </c>
      <c r="E419" s="81"/>
      <c r="F419" s="82"/>
      <c r="G419" s="82"/>
      <c r="H419" s="82"/>
      <c r="I419" s="62">
        <f t="shared" si="28"/>
        <v>0</v>
      </c>
      <c r="J419" s="62">
        <f>SUMIF('3-Basis ruimtestaat'!J:J,A419,'3-Basis ruimtestaat'!I:I)</f>
        <v>0</v>
      </c>
      <c r="K419" s="85" t="str">
        <f t="shared" si="32"/>
        <v/>
      </c>
      <c r="L419" s="88"/>
      <c r="M419" s="65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</row>
    <row r="420" spans="1:24" ht="17.100000000000001" hidden="1" customHeight="1" x14ac:dyDescent="0.2">
      <c r="A420" s="76">
        <v>26200</v>
      </c>
      <c r="B420" s="90">
        <v>200</v>
      </c>
      <c r="C420" s="145"/>
      <c r="D420" s="79" t="s">
        <v>67</v>
      </c>
      <c r="E420" s="81"/>
      <c r="F420" s="82"/>
      <c r="G420" s="82"/>
      <c r="H420" s="82"/>
      <c r="I420" s="62">
        <f t="shared" si="28"/>
        <v>0</v>
      </c>
      <c r="J420" s="62">
        <f>SUMIF('3-Basis ruimtestaat'!J:J,A420,'3-Basis ruimtestaat'!I:I)</f>
        <v>0</v>
      </c>
      <c r="K420" s="85" t="str">
        <f t="shared" si="32"/>
        <v/>
      </c>
      <c r="L420" s="88"/>
      <c r="M420" s="65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</row>
    <row r="421" spans="1:24" ht="17.100000000000001" hidden="1" customHeight="1" x14ac:dyDescent="0.2">
      <c r="A421" s="76">
        <v>26208</v>
      </c>
      <c r="B421" s="90">
        <v>208</v>
      </c>
      <c r="C421" s="145"/>
      <c r="D421" s="79" t="s">
        <v>68</v>
      </c>
      <c r="E421" s="81"/>
      <c r="F421" s="82"/>
      <c r="G421" s="82"/>
      <c r="H421" s="82"/>
      <c r="I421" s="62">
        <f t="shared" si="28"/>
        <v>0</v>
      </c>
      <c r="J421" s="62">
        <f>SUMIF('3-Basis ruimtestaat'!J:J,A421,'3-Basis ruimtestaat'!I:I)</f>
        <v>0</v>
      </c>
      <c r="K421" s="85" t="str">
        <f t="shared" si="32"/>
        <v/>
      </c>
      <c r="L421" s="88"/>
      <c r="M421" s="65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</row>
    <row r="422" spans="1:24" ht="17.100000000000001" hidden="1" customHeight="1" x14ac:dyDescent="0.2">
      <c r="A422" s="76">
        <v>26255</v>
      </c>
      <c r="B422" s="90">
        <v>255</v>
      </c>
      <c r="C422" s="145"/>
      <c r="D422" s="79" t="s">
        <v>69</v>
      </c>
      <c r="E422" s="81"/>
      <c r="F422" s="82"/>
      <c r="G422" s="82"/>
      <c r="H422" s="82"/>
      <c r="I422" s="62">
        <f t="shared" si="28"/>
        <v>0</v>
      </c>
      <c r="J422" s="62">
        <f>SUMIF('3-Basis ruimtestaat'!J:J,A422,'3-Basis ruimtestaat'!I:I)</f>
        <v>0</v>
      </c>
      <c r="K422" s="85" t="str">
        <f t="shared" si="32"/>
        <v/>
      </c>
      <c r="L422" s="88"/>
      <c r="M422" s="65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</row>
    <row r="423" spans="1:24" ht="17.100000000000001" hidden="1" customHeight="1" thickBot="1" x14ac:dyDescent="0.25">
      <c r="A423" s="76">
        <v>26365</v>
      </c>
      <c r="B423" s="141">
        <v>365</v>
      </c>
      <c r="C423" s="143"/>
      <c r="D423" s="79" t="s">
        <v>70</v>
      </c>
      <c r="E423" s="449"/>
      <c r="F423" s="82"/>
      <c r="G423" s="82"/>
      <c r="H423" s="82"/>
      <c r="I423" s="62">
        <f t="shared" si="28"/>
        <v>0</v>
      </c>
      <c r="J423" s="62">
        <f>SUMIF('3-Basis ruimtestaat'!J:J,A423,'3-Basis ruimtestaat'!I:I)</f>
        <v>0</v>
      </c>
      <c r="K423" s="85" t="str">
        <f t="shared" si="32"/>
        <v/>
      </c>
      <c r="L423" s="88"/>
      <c r="M423" s="65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</row>
    <row r="424" spans="1:24" ht="17.100000000000001" hidden="1" customHeight="1" x14ac:dyDescent="0.2">
      <c r="A424" s="76">
        <v>27010</v>
      </c>
      <c r="B424" s="77">
        <v>10</v>
      </c>
      <c r="C424" s="143"/>
      <c r="D424" s="79" t="s">
        <v>46</v>
      </c>
      <c r="E424" s="81"/>
      <c r="F424" s="82"/>
      <c r="G424" s="82"/>
      <c r="H424" s="82"/>
      <c r="I424" s="62">
        <f t="shared" si="28"/>
        <v>0</v>
      </c>
      <c r="J424" s="62">
        <f>SUMIF('3-Basis ruimtestaat'!J:J,A424,'3-Basis ruimtestaat'!I:I)</f>
        <v>0</v>
      </c>
      <c r="K424" s="85" t="str">
        <f t="shared" si="32"/>
        <v/>
      </c>
      <c r="L424" s="88"/>
      <c r="M424" s="65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</row>
    <row r="425" spans="1:24" ht="17.100000000000001" hidden="1" customHeight="1" x14ac:dyDescent="0.2">
      <c r="A425" s="76">
        <v>27012</v>
      </c>
      <c r="B425" s="90">
        <v>12</v>
      </c>
      <c r="C425" s="143"/>
      <c r="D425" s="79" t="s">
        <v>51</v>
      </c>
      <c r="E425" s="81"/>
      <c r="F425" s="82"/>
      <c r="G425" s="82"/>
      <c r="H425" s="82"/>
      <c r="I425" s="62">
        <f t="shared" si="28"/>
        <v>0</v>
      </c>
      <c r="J425" s="62">
        <f>SUMIF('3-Basis ruimtestaat'!J:J,A425,'3-Basis ruimtestaat'!I:I)</f>
        <v>0</v>
      </c>
      <c r="K425" s="85" t="str">
        <f t="shared" ref="K425:K481" si="33">IF(J425=0,"",J425/$J$482)</f>
        <v/>
      </c>
      <c r="L425" s="88"/>
      <c r="M425" s="65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</row>
    <row r="426" spans="1:24" ht="17.100000000000001" hidden="1" customHeight="1" x14ac:dyDescent="0.2">
      <c r="A426" s="76">
        <v>27040</v>
      </c>
      <c r="B426" s="90">
        <v>40</v>
      </c>
      <c r="C426" s="145"/>
      <c r="D426" s="79" t="s">
        <v>53</v>
      </c>
      <c r="E426" s="81"/>
      <c r="F426" s="82"/>
      <c r="G426" s="82"/>
      <c r="H426" s="82"/>
      <c r="I426" s="62">
        <f t="shared" si="28"/>
        <v>0</v>
      </c>
      <c r="J426" s="62">
        <f>SUMIF('3-Basis ruimtestaat'!J:J,A426,'3-Basis ruimtestaat'!I:I)</f>
        <v>0</v>
      </c>
      <c r="K426" s="85" t="str">
        <f t="shared" si="33"/>
        <v/>
      </c>
      <c r="L426" s="88"/>
      <c r="M426" s="65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</row>
    <row r="427" spans="1:24" ht="17.100000000000001" hidden="1" customHeight="1" x14ac:dyDescent="0.2">
      <c r="A427" s="76">
        <v>27052</v>
      </c>
      <c r="B427" s="90">
        <v>52</v>
      </c>
      <c r="C427" s="145"/>
      <c r="D427" s="79" t="s">
        <v>54</v>
      </c>
      <c r="E427" s="81"/>
      <c r="F427" s="82"/>
      <c r="G427" s="82"/>
      <c r="H427" s="82"/>
      <c r="I427" s="62">
        <f t="shared" si="28"/>
        <v>0</v>
      </c>
      <c r="J427" s="62">
        <f>SUMIF('3-Basis ruimtestaat'!J:J,A427,'3-Basis ruimtestaat'!I:I)</f>
        <v>0</v>
      </c>
      <c r="K427" s="85" t="str">
        <f t="shared" si="33"/>
        <v/>
      </c>
      <c r="L427" s="88"/>
      <c r="M427" s="65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</row>
    <row r="428" spans="1:24" ht="17.100000000000001" hidden="1" customHeight="1" x14ac:dyDescent="0.2">
      <c r="A428" s="76">
        <v>27080</v>
      </c>
      <c r="B428" s="90">
        <v>80</v>
      </c>
      <c r="C428" s="145"/>
      <c r="D428" s="79" t="s">
        <v>57</v>
      </c>
      <c r="E428" s="81"/>
      <c r="F428" s="82"/>
      <c r="G428" s="82"/>
      <c r="H428" s="82"/>
      <c r="I428" s="62">
        <f t="shared" si="28"/>
        <v>0</v>
      </c>
      <c r="J428" s="62">
        <f>SUMIF('3-Basis ruimtestaat'!J:J,A428,'3-Basis ruimtestaat'!I:I)</f>
        <v>0</v>
      </c>
      <c r="K428" s="85" t="str">
        <f t="shared" si="33"/>
        <v/>
      </c>
      <c r="L428" s="88"/>
      <c r="M428" s="65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</row>
    <row r="429" spans="1:24" ht="17.100000000000001" hidden="1" customHeight="1" x14ac:dyDescent="0.2">
      <c r="A429" s="76">
        <v>27104</v>
      </c>
      <c r="B429" s="90">
        <v>104</v>
      </c>
      <c r="C429" s="145"/>
      <c r="D429" s="79" t="s">
        <v>58</v>
      </c>
      <c r="E429" s="81"/>
      <c r="F429" s="82"/>
      <c r="G429" s="82"/>
      <c r="H429" s="82"/>
      <c r="I429" s="62">
        <f t="shared" si="28"/>
        <v>0</v>
      </c>
      <c r="J429" s="62">
        <f>SUMIF('3-Basis ruimtestaat'!J:J,A429,'3-Basis ruimtestaat'!I:I)</f>
        <v>0</v>
      </c>
      <c r="K429" s="85" t="str">
        <f t="shared" si="33"/>
        <v/>
      </c>
      <c r="L429" s="88"/>
      <c r="M429" s="65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</row>
    <row r="430" spans="1:24" ht="17.100000000000001" hidden="1" customHeight="1" x14ac:dyDescent="0.2">
      <c r="A430" s="76">
        <v>27120</v>
      </c>
      <c r="B430" s="90">
        <v>120</v>
      </c>
      <c r="C430" s="145"/>
      <c r="D430" s="79" t="s">
        <v>62</v>
      </c>
      <c r="E430" s="81"/>
      <c r="F430" s="82"/>
      <c r="G430" s="82"/>
      <c r="H430" s="82"/>
      <c r="I430" s="62">
        <f t="shared" si="28"/>
        <v>0</v>
      </c>
      <c r="J430" s="62">
        <f>SUMIF('3-Basis ruimtestaat'!J:J,A430,'3-Basis ruimtestaat'!I:I)</f>
        <v>0</v>
      </c>
      <c r="K430" s="85" t="str">
        <f t="shared" si="33"/>
        <v/>
      </c>
      <c r="L430" s="88"/>
      <c r="M430" s="65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</row>
    <row r="431" spans="1:24" ht="17.100000000000001" hidden="1" customHeight="1" x14ac:dyDescent="0.2">
      <c r="A431" s="76">
        <v>27130</v>
      </c>
      <c r="B431" s="90">
        <v>130</v>
      </c>
      <c r="C431" s="145"/>
      <c r="D431" s="79" t="s">
        <v>63</v>
      </c>
      <c r="E431" s="81"/>
      <c r="F431" s="82"/>
      <c r="G431" s="82"/>
      <c r="H431" s="82"/>
      <c r="I431" s="62">
        <f t="shared" si="28"/>
        <v>0</v>
      </c>
      <c r="J431" s="62">
        <f>SUMIF('3-Basis ruimtestaat'!J:J,A431,'3-Basis ruimtestaat'!I:I)</f>
        <v>0</v>
      </c>
      <c r="K431" s="85" t="str">
        <f t="shared" si="33"/>
        <v/>
      </c>
      <c r="L431" s="88"/>
      <c r="M431" s="65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</row>
    <row r="432" spans="1:24" ht="17.100000000000001" hidden="1" customHeight="1" x14ac:dyDescent="0.2">
      <c r="A432" s="76">
        <v>27156</v>
      </c>
      <c r="B432" s="90">
        <v>156</v>
      </c>
      <c r="C432" s="145"/>
      <c r="D432" s="79" t="s">
        <v>65</v>
      </c>
      <c r="E432" s="81"/>
      <c r="F432" s="82"/>
      <c r="G432" s="82"/>
      <c r="H432" s="82"/>
      <c r="I432" s="62">
        <f t="shared" si="28"/>
        <v>0</v>
      </c>
      <c r="J432" s="62">
        <f>SUMIF('3-Basis ruimtestaat'!J:J,A432,'3-Basis ruimtestaat'!I:I)</f>
        <v>0</v>
      </c>
      <c r="K432" s="85" t="str">
        <f t="shared" si="33"/>
        <v/>
      </c>
      <c r="L432" s="88"/>
      <c r="M432" s="65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</row>
    <row r="433" spans="1:24" ht="17.100000000000001" hidden="1" customHeight="1" x14ac:dyDescent="0.2">
      <c r="A433" s="76">
        <v>27160</v>
      </c>
      <c r="B433" s="90">
        <v>160</v>
      </c>
      <c r="C433" s="145"/>
      <c r="D433" s="79" t="s">
        <v>66</v>
      </c>
      <c r="E433" s="81"/>
      <c r="F433" s="82"/>
      <c r="G433" s="82"/>
      <c r="H433" s="82"/>
      <c r="I433" s="62">
        <f t="shared" si="28"/>
        <v>0</v>
      </c>
      <c r="J433" s="62">
        <f>SUMIF('3-Basis ruimtestaat'!J:J,A433,'3-Basis ruimtestaat'!I:I)</f>
        <v>0</v>
      </c>
      <c r="K433" s="85" t="str">
        <f t="shared" si="33"/>
        <v/>
      </c>
      <c r="L433" s="88"/>
      <c r="M433" s="65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</row>
    <row r="434" spans="1:24" ht="17.100000000000001" hidden="1" customHeight="1" x14ac:dyDescent="0.2">
      <c r="A434" s="76">
        <v>27200</v>
      </c>
      <c r="B434" s="90">
        <v>200</v>
      </c>
      <c r="C434" s="143"/>
      <c r="D434" s="79" t="s">
        <v>67</v>
      </c>
      <c r="E434" s="81"/>
      <c r="F434" s="146"/>
      <c r="G434" s="146"/>
      <c r="H434" s="82"/>
      <c r="I434" s="62">
        <f t="shared" si="28"/>
        <v>0</v>
      </c>
      <c r="J434" s="62">
        <f>SUMIF('3-Basis ruimtestaat'!J:J,A434,'3-Basis ruimtestaat'!I:I)</f>
        <v>0</v>
      </c>
      <c r="K434" s="85" t="str">
        <f t="shared" si="33"/>
        <v/>
      </c>
      <c r="L434" s="88"/>
      <c r="M434" s="65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</row>
    <row r="435" spans="1:24" ht="17.100000000000001" hidden="1" customHeight="1" x14ac:dyDescent="0.2">
      <c r="A435" s="76">
        <v>27208</v>
      </c>
      <c r="B435" s="90">
        <v>208</v>
      </c>
      <c r="C435" s="143"/>
      <c r="D435" s="79" t="s">
        <v>68</v>
      </c>
      <c r="E435" s="81"/>
      <c r="F435" s="146"/>
      <c r="G435" s="146"/>
      <c r="H435" s="82"/>
      <c r="I435" s="62">
        <f t="shared" si="28"/>
        <v>0</v>
      </c>
      <c r="J435" s="62">
        <f>SUMIF('3-Basis ruimtestaat'!J:J,A435,'3-Basis ruimtestaat'!I:I)</f>
        <v>0</v>
      </c>
      <c r="K435" s="85" t="str">
        <f t="shared" si="33"/>
        <v/>
      </c>
      <c r="L435" s="88"/>
      <c r="M435" s="65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</row>
    <row r="436" spans="1:24" ht="17.100000000000001" hidden="1" customHeight="1" x14ac:dyDescent="0.2">
      <c r="A436" s="76">
        <v>27255</v>
      </c>
      <c r="B436" s="90">
        <v>255</v>
      </c>
      <c r="C436" s="143"/>
      <c r="D436" s="79" t="s">
        <v>69</v>
      </c>
      <c r="E436" s="81"/>
      <c r="F436" s="146"/>
      <c r="G436" s="146"/>
      <c r="H436" s="82"/>
      <c r="I436" s="62">
        <f t="shared" si="28"/>
        <v>0</v>
      </c>
      <c r="J436" s="62">
        <f>SUMIF('3-Basis ruimtestaat'!J:J,A436,'3-Basis ruimtestaat'!I:I)</f>
        <v>0</v>
      </c>
      <c r="K436" s="85" t="str">
        <f t="shared" si="33"/>
        <v/>
      </c>
      <c r="L436" s="88"/>
      <c r="M436" s="65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</row>
    <row r="437" spans="1:24" ht="17.100000000000001" hidden="1" customHeight="1" thickBot="1" x14ac:dyDescent="0.25">
      <c r="A437" s="76">
        <v>27365</v>
      </c>
      <c r="B437" s="141">
        <v>365</v>
      </c>
      <c r="C437" s="56"/>
      <c r="D437" s="79" t="s">
        <v>70</v>
      </c>
      <c r="E437" s="449"/>
      <c r="F437" s="82"/>
      <c r="G437" s="82"/>
      <c r="H437" s="58"/>
      <c r="I437" s="62">
        <f t="shared" si="28"/>
        <v>0</v>
      </c>
      <c r="J437" s="62">
        <f>SUMIF('3-Basis ruimtestaat'!J:J,A437,'3-Basis ruimtestaat'!I:I)</f>
        <v>0</v>
      </c>
      <c r="K437" s="85" t="str">
        <f t="shared" si="33"/>
        <v/>
      </c>
      <c r="L437" s="64"/>
      <c r="M437" s="65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</row>
    <row r="438" spans="1:24" ht="17.100000000000001" hidden="1" customHeight="1" x14ac:dyDescent="0.2">
      <c r="A438" s="76">
        <v>28010</v>
      </c>
      <c r="B438" s="77">
        <v>10</v>
      </c>
      <c r="C438" s="143"/>
      <c r="D438" s="79" t="s">
        <v>46</v>
      </c>
      <c r="E438" s="81"/>
      <c r="F438" s="82"/>
      <c r="G438" s="82"/>
      <c r="H438" s="82"/>
      <c r="I438" s="62">
        <f t="shared" si="28"/>
        <v>0</v>
      </c>
      <c r="J438" s="62">
        <f>SUMIF('3-Basis ruimtestaat'!J:J,A438,'3-Basis ruimtestaat'!I:I)</f>
        <v>0</v>
      </c>
      <c r="K438" s="85" t="str">
        <f t="shared" si="33"/>
        <v/>
      </c>
      <c r="L438" s="88"/>
      <c r="M438" s="65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</row>
    <row r="439" spans="1:24" ht="17.100000000000001" hidden="1" customHeight="1" x14ac:dyDescent="0.2">
      <c r="A439" s="76">
        <v>28012</v>
      </c>
      <c r="B439" s="90">
        <v>12</v>
      </c>
      <c r="C439" s="143"/>
      <c r="D439" s="79" t="s">
        <v>51</v>
      </c>
      <c r="E439" s="81"/>
      <c r="F439" s="82"/>
      <c r="G439" s="82"/>
      <c r="H439" s="82"/>
      <c r="I439" s="62">
        <f t="shared" si="28"/>
        <v>0</v>
      </c>
      <c r="J439" s="62">
        <f>SUMIF('3-Basis ruimtestaat'!J:J,A439,'3-Basis ruimtestaat'!I:I)</f>
        <v>0</v>
      </c>
      <c r="K439" s="85" t="str">
        <f t="shared" si="33"/>
        <v/>
      </c>
      <c r="L439" s="88"/>
      <c r="M439" s="65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</row>
    <row r="440" spans="1:24" ht="17.100000000000001" hidden="1" customHeight="1" x14ac:dyDescent="0.2">
      <c r="A440" s="76">
        <v>28040</v>
      </c>
      <c r="B440" s="90">
        <v>40</v>
      </c>
      <c r="C440" s="143"/>
      <c r="D440" s="79" t="s">
        <v>53</v>
      </c>
      <c r="E440" s="81"/>
      <c r="F440" s="82"/>
      <c r="G440" s="82"/>
      <c r="H440" s="82"/>
      <c r="I440" s="62">
        <f t="shared" si="28"/>
        <v>0</v>
      </c>
      <c r="J440" s="62">
        <f>SUMIF('3-Basis ruimtestaat'!J:J,A440,'3-Basis ruimtestaat'!I:I)</f>
        <v>0</v>
      </c>
      <c r="K440" s="85" t="str">
        <f t="shared" si="33"/>
        <v/>
      </c>
      <c r="L440" s="88"/>
      <c r="M440" s="65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</row>
    <row r="441" spans="1:24" ht="17.100000000000001" hidden="1" customHeight="1" x14ac:dyDescent="0.2">
      <c r="A441" s="76">
        <v>28052</v>
      </c>
      <c r="B441" s="90">
        <v>52</v>
      </c>
      <c r="C441" s="143"/>
      <c r="D441" s="79" t="s">
        <v>54</v>
      </c>
      <c r="E441" s="81"/>
      <c r="F441" s="82"/>
      <c r="G441" s="82"/>
      <c r="H441" s="82"/>
      <c r="I441" s="62">
        <f t="shared" si="28"/>
        <v>0</v>
      </c>
      <c r="J441" s="62">
        <f>SUMIF('3-Basis ruimtestaat'!J:J,A441,'3-Basis ruimtestaat'!I:I)</f>
        <v>0</v>
      </c>
      <c r="K441" s="85" t="str">
        <f t="shared" si="33"/>
        <v/>
      </c>
      <c r="L441" s="88"/>
      <c r="M441" s="65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</row>
    <row r="442" spans="1:24" ht="17.100000000000001" hidden="1" customHeight="1" x14ac:dyDescent="0.2">
      <c r="A442" s="76">
        <v>28080</v>
      </c>
      <c r="B442" s="90">
        <v>80</v>
      </c>
      <c r="C442" s="143"/>
      <c r="D442" s="79" t="s">
        <v>57</v>
      </c>
      <c r="E442" s="81"/>
      <c r="F442" s="82"/>
      <c r="G442" s="82"/>
      <c r="H442" s="82"/>
      <c r="I442" s="62">
        <f t="shared" si="28"/>
        <v>0</v>
      </c>
      <c r="J442" s="62">
        <f>SUMIF('3-Basis ruimtestaat'!J:J,A442,'3-Basis ruimtestaat'!I:I)</f>
        <v>0</v>
      </c>
      <c r="K442" s="85" t="str">
        <f t="shared" si="33"/>
        <v/>
      </c>
      <c r="L442" s="88"/>
      <c r="M442" s="65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</row>
    <row r="443" spans="1:24" ht="17.100000000000001" hidden="1" customHeight="1" x14ac:dyDescent="0.2">
      <c r="A443" s="76">
        <v>28104</v>
      </c>
      <c r="B443" s="90">
        <v>104</v>
      </c>
      <c r="C443" s="143"/>
      <c r="D443" s="79" t="s">
        <v>58</v>
      </c>
      <c r="E443" s="81"/>
      <c r="F443" s="82"/>
      <c r="G443" s="82"/>
      <c r="H443" s="82"/>
      <c r="I443" s="62">
        <f t="shared" si="28"/>
        <v>0</v>
      </c>
      <c r="J443" s="62">
        <f>SUMIF('3-Basis ruimtestaat'!J:J,A443,'3-Basis ruimtestaat'!I:I)</f>
        <v>0</v>
      </c>
      <c r="K443" s="85" t="str">
        <f t="shared" si="33"/>
        <v/>
      </c>
      <c r="L443" s="88"/>
      <c r="M443" s="65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</row>
    <row r="444" spans="1:24" ht="17.100000000000001" hidden="1" customHeight="1" x14ac:dyDescent="0.2">
      <c r="A444" s="76">
        <v>28120</v>
      </c>
      <c r="B444" s="90">
        <v>120</v>
      </c>
      <c r="C444" s="143"/>
      <c r="D444" s="79" t="s">
        <v>62</v>
      </c>
      <c r="E444" s="81"/>
      <c r="F444" s="82"/>
      <c r="G444" s="82"/>
      <c r="H444" s="82"/>
      <c r="I444" s="62">
        <f t="shared" si="28"/>
        <v>0</v>
      </c>
      <c r="J444" s="62">
        <f>SUMIF('3-Basis ruimtestaat'!J:J,A444,'3-Basis ruimtestaat'!I:I)</f>
        <v>0</v>
      </c>
      <c r="K444" s="85" t="str">
        <f t="shared" si="33"/>
        <v/>
      </c>
      <c r="L444" s="88"/>
      <c r="M444" s="65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</row>
    <row r="445" spans="1:24" ht="17.100000000000001" hidden="1" customHeight="1" x14ac:dyDescent="0.2">
      <c r="A445" s="76">
        <v>28130</v>
      </c>
      <c r="B445" s="90">
        <v>130</v>
      </c>
      <c r="C445" s="143"/>
      <c r="D445" s="79" t="s">
        <v>63</v>
      </c>
      <c r="E445" s="81"/>
      <c r="F445" s="82"/>
      <c r="G445" s="82"/>
      <c r="H445" s="82"/>
      <c r="I445" s="62">
        <f t="shared" si="28"/>
        <v>0</v>
      </c>
      <c r="J445" s="62">
        <f>SUMIF('3-Basis ruimtestaat'!J:J,A445,'3-Basis ruimtestaat'!I:I)</f>
        <v>0</v>
      </c>
      <c r="K445" s="85" t="str">
        <f t="shared" si="33"/>
        <v/>
      </c>
      <c r="L445" s="88"/>
      <c r="M445" s="65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</row>
    <row r="446" spans="1:24" ht="17.100000000000001" hidden="1" customHeight="1" x14ac:dyDescent="0.2">
      <c r="A446" s="76">
        <v>28156</v>
      </c>
      <c r="B446" s="90">
        <v>156</v>
      </c>
      <c r="C446" s="143"/>
      <c r="D446" s="79" t="s">
        <v>65</v>
      </c>
      <c r="E446" s="81"/>
      <c r="F446" s="82"/>
      <c r="G446" s="82"/>
      <c r="H446" s="82"/>
      <c r="I446" s="62">
        <f t="shared" si="28"/>
        <v>0</v>
      </c>
      <c r="J446" s="62">
        <f>SUMIF('3-Basis ruimtestaat'!J:J,A446,'3-Basis ruimtestaat'!I:I)</f>
        <v>0</v>
      </c>
      <c r="K446" s="85" t="str">
        <f t="shared" si="33"/>
        <v/>
      </c>
      <c r="L446" s="88"/>
      <c r="M446" s="65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</row>
    <row r="447" spans="1:24" ht="17.100000000000001" hidden="1" customHeight="1" x14ac:dyDescent="0.2">
      <c r="A447" s="76">
        <v>28160</v>
      </c>
      <c r="B447" s="90">
        <v>160</v>
      </c>
      <c r="C447" s="143"/>
      <c r="D447" s="79" t="s">
        <v>66</v>
      </c>
      <c r="E447" s="81"/>
      <c r="F447" s="82"/>
      <c r="G447" s="82"/>
      <c r="H447" s="82"/>
      <c r="I447" s="62">
        <f t="shared" si="28"/>
        <v>0</v>
      </c>
      <c r="J447" s="62">
        <f>SUMIF('3-Basis ruimtestaat'!J:J,A447,'3-Basis ruimtestaat'!I:I)</f>
        <v>0</v>
      </c>
      <c r="K447" s="85" t="str">
        <f t="shared" si="33"/>
        <v/>
      </c>
      <c r="L447" s="88"/>
      <c r="M447" s="65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</row>
    <row r="448" spans="1:24" ht="17.100000000000001" hidden="1" customHeight="1" x14ac:dyDescent="0.2">
      <c r="A448" s="76">
        <v>28200</v>
      </c>
      <c r="B448" s="90">
        <v>200</v>
      </c>
      <c r="C448" s="143"/>
      <c r="D448" s="79" t="s">
        <v>67</v>
      </c>
      <c r="E448" s="81"/>
      <c r="F448" s="82"/>
      <c r="G448" s="82"/>
      <c r="H448" s="82"/>
      <c r="I448" s="62">
        <f t="shared" si="28"/>
        <v>0</v>
      </c>
      <c r="J448" s="62">
        <f>SUMIF('3-Basis ruimtestaat'!J:J,A448,'3-Basis ruimtestaat'!I:I)</f>
        <v>0</v>
      </c>
      <c r="K448" s="85" t="str">
        <f t="shared" si="33"/>
        <v/>
      </c>
      <c r="L448" s="88"/>
      <c r="M448" s="65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</row>
    <row r="449" spans="1:24" ht="17.100000000000001" hidden="1" customHeight="1" x14ac:dyDescent="0.2">
      <c r="A449" s="76">
        <v>28208</v>
      </c>
      <c r="B449" s="90">
        <v>208</v>
      </c>
      <c r="C449" s="143"/>
      <c r="D449" s="79" t="s">
        <v>68</v>
      </c>
      <c r="E449" s="81"/>
      <c r="F449" s="82"/>
      <c r="G449" s="82"/>
      <c r="H449" s="82"/>
      <c r="I449" s="62">
        <f t="shared" si="28"/>
        <v>0</v>
      </c>
      <c r="J449" s="62">
        <f>SUMIF('3-Basis ruimtestaat'!J:J,A449,'3-Basis ruimtestaat'!I:I)</f>
        <v>0</v>
      </c>
      <c r="K449" s="85" t="str">
        <f t="shared" si="33"/>
        <v/>
      </c>
      <c r="L449" s="88"/>
      <c r="M449" s="65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</row>
    <row r="450" spans="1:24" ht="17.100000000000001" hidden="1" customHeight="1" x14ac:dyDescent="0.2">
      <c r="A450" s="76">
        <v>28255</v>
      </c>
      <c r="B450" s="90">
        <v>255</v>
      </c>
      <c r="C450" s="143"/>
      <c r="D450" s="79" t="s">
        <v>69</v>
      </c>
      <c r="E450" s="81"/>
      <c r="F450" s="82"/>
      <c r="G450" s="82"/>
      <c r="H450" s="82"/>
      <c r="I450" s="62">
        <f t="shared" si="28"/>
        <v>0</v>
      </c>
      <c r="J450" s="62">
        <f>SUMIF('3-Basis ruimtestaat'!J:J,A450,'3-Basis ruimtestaat'!I:I)</f>
        <v>0</v>
      </c>
      <c r="K450" s="85" t="str">
        <f t="shared" si="33"/>
        <v/>
      </c>
      <c r="L450" s="88"/>
      <c r="M450" s="65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</row>
    <row r="451" spans="1:24" ht="17.100000000000001" hidden="1" customHeight="1" thickBot="1" x14ac:dyDescent="0.25">
      <c r="A451" s="76">
        <v>28365</v>
      </c>
      <c r="B451" s="141">
        <v>365</v>
      </c>
      <c r="C451" s="143"/>
      <c r="D451" s="79" t="s">
        <v>70</v>
      </c>
      <c r="E451" s="449"/>
      <c r="F451" s="82"/>
      <c r="G451" s="82"/>
      <c r="H451" s="82"/>
      <c r="I451" s="62">
        <f t="shared" si="28"/>
        <v>0</v>
      </c>
      <c r="J451" s="62">
        <f>SUMIF('3-Basis ruimtestaat'!J:J,A451,'3-Basis ruimtestaat'!I:I)</f>
        <v>0</v>
      </c>
      <c r="K451" s="85" t="str">
        <f t="shared" si="33"/>
        <v/>
      </c>
      <c r="L451" s="88"/>
      <c r="M451" s="65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</row>
    <row r="452" spans="1:24" ht="17.100000000000001" hidden="1" customHeight="1" x14ac:dyDescent="0.2">
      <c r="A452" s="76">
        <v>29010</v>
      </c>
      <c r="B452" s="77">
        <v>10</v>
      </c>
      <c r="C452" s="143"/>
      <c r="D452" s="79" t="s">
        <v>46</v>
      </c>
      <c r="E452" s="81"/>
      <c r="F452" s="82"/>
      <c r="G452" s="82"/>
      <c r="H452" s="82"/>
      <c r="I452" s="62">
        <f t="shared" si="28"/>
        <v>0</v>
      </c>
      <c r="J452" s="62">
        <f>SUMIF('3-Basis ruimtestaat'!J:J,A452,'3-Basis ruimtestaat'!I:I)</f>
        <v>0</v>
      </c>
      <c r="K452" s="85" t="str">
        <f t="shared" si="33"/>
        <v/>
      </c>
      <c r="L452" s="88"/>
      <c r="M452" s="65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</row>
    <row r="453" spans="1:24" ht="17.100000000000001" hidden="1" customHeight="1" x14ac:dyDescent="0.2">
      <c r="A453" s="76">
        <v>29012</v>
      </c>
      <c r="B453" s="90">
        <v>12</v>
      </c>
      <c r="C453" s="143"/>
      <c r="D453" s="79" t="s">
        <v>51</v>
      </c>
      <c r="E453" s="81"/>
      <c r="F453" s="82"/>
      <c r="G453" s="82"/>
      <c r="H453" s="82"/>
      <c r="I453" s="62">
        <f t="shared" si="28"/>
        <v>0</v>
      </c>
      <c r="J453" s="62">
        <f>SUMIF('3-Basis ruimtestaat'!J:J,A453,'3-Basis ruimtestaat'!I:I)</f>
        <v>0</v>
      </c>
      <c r="K453" s="85" t="str">
        <f t="shared" si="33"/>
        <v/>
      </c>
      <c r="L453" s="88"/>
      <c r="M453" s="65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</row>
    <row r="454" spans="1:24" ht="17.100000000000001" hidden="1" customHeight="1" x14ac:dyDescent="0.2">
      <c r="A454" s="76">
        <v>29040</v>
      </c>
      <c r="B454" s="90">
        <v>40</v>
      </c>
      <c r="C454" s="145"/>
      <c r="D454" s="79" t="s">
        <v>53</v>
      </c>
      <c r="E454" s="81"/>
      <c r="F454" s="82"/>
      <c r="G454" s="82"/>
      <c r="H454" s="82"/>
      <c r="I454" s="62">
        <f t="shared" si="28"/>
        <v>0</v>
      </c>
      <c r="J454" s="62">
        <f>SUMIF('3-Basis ruimtestaat'!J:J,A454,'3-Basis ruimtestaat'!I:I)</f>
        <v>0</v>
      </c>
      <c r="K454" s="85" t="str">
        <f t="shared" si="33"/>
        <v/>
      </c>
      <c r="L454" s="88"/>
      <c r="M454" s="65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</row>
    <row r="455" spans="1:24" ht="17.100000000000001" hidden="1" customHeight="1" x14ac:dyDescent="0.2">
      <c r="A455" s="76">
        <v>29052</v>
      </c>
      <c r="B455" s="90">
        <v>52</v>
      </c>
      <c r="C455" s="145"/>
      <c r="D455" s="79" t="s">
        <v>54</v>
      </c>
      <c r="E455" s="81"/>
      <c r="F455" s="82"/>
      <c r="G455" s="82"/>
      <c r="H455" s="82"/>
      <c r="I455" s="62">
        <f t="shared" si="28"/>
        <v>0</v>
      </c>
      <c r="J455" s="62">
        <f>SUMIF('3-Basis ruimtestaat'!J:J,A455,'3-Basis ruimtestaat'!I:I)</f>
        <v>0</v>
      </c>
      <c r="K455" s="85" t="str">
        <f t="shared" si="33"/>
        <v/>
      </c>
      <c r="L455" s="88"/>
      <c r="M455" s="65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</row>
    <row r="456" spans="1:24" ht="17.100000000000001" hidden="1" customHeight="1" x14ac:dyDescent="0.2">
      <c r="A456" s="76">
        <v>29080</v>
      </c>
      <c r="B456" s="90">
        <v>80</v>
      </c>
      <c r="C456" s="145"/>
      <c r="D456" s="79" t="s">
        <v>57</v>
      </c>
      <c r="E456" s="81"/>
      <c r="F456" s="82"/>
      <c r="G456" s="82"/>
      <c r="H456" s="82"/>
      <c r="I456" s="62">
        <f t="shared" si="28"/>
        <v>0</v>
      </c>
      <c r="J456" s="62">
        <f>SUMIF('3-Basis ruimtestaat'!J:J,A456,'3-Basis ruimtestaat'!I:I)</f>
        <v>0</v>
      </c>
      <c r="K456" s="85" t="str">
        <f t="shared" si="33"/>
        <v/>
      </c>
      <c r="L456" s="88"/>
      <c r="M456" s="65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</row>
    <row r="457" spans="1:24" ht="17.100000000000001" hidden="1" customHeight="1" x14ac:dyDescent="0.2">
      <c r="A457" s="76">
        <v>29104</v>
      </c>
      <c r="B457" s="90">
        <v>104</v>
      </c>
      <c r="C457" s="145"/>
      <c r="D457" s="79" t="s">
        <v>58</v>
      </c>
      <c r="E457" s="81"/>
      <c r="F457" s="82"/>
      <c r="G457" s="82"/>
      <c r="H457" s="82"/>
      <c r="I457" s="62">
        <f t="shared" si="28"/>
        <v>0</v>
      </c>
      <c r="J457" s="62">
        <f>SUMIF('3-Basis ruimtestaat'!J:J,A457,'3-Basis ruimtestaat'!I:I)</f>
        <v>0</v>
      </c>
      <c r="K457" s="85" t="str">
        <f t="shared" si="33"/>
        <v/>
      </c>
      <c r="L457" s="88"/>
      <c r="M457" s="65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</row>
    <row r="458" spans="1:24" ht="17.100000000000001" hidden="1" customHeight="1" x14ac:dyDescent="0.2">
      <c r="A458" s="76">
        <v>29120</v>
      </c>
      <c r="B458" s="90">
        <v>120</v>
      </c>
      <c r="C458" s="145"/>
      <c r="D458" s="79" t="s">
        <v>62</v>
      </c>
      <c r="E458" s="81"/>
      <c r="F458" s="82"/>
      <c r="G458" s="82"/>
      <c r="H458" s="82"/>
      <c r="I458" s="62">
        <f t="shared" si="28"/>
        <v>0</v>
      </c>
      <c r="J458" s="62">
        <f>SUMIF('3-Basis ruimtestaat'!J:J,A458,'3-Basis ruimtestaat'!I:I)</f>
        <v>0</v>
      </c>
      <c r="K458" s="85" t="str">
        <f t="shared" si="33"/>
        <v/>
      </c>
      <c r="L458" s="88"/>
      <c r="M458" s="65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</row>
    <row r="459" spans="1:24" ht="17.100000000000001" hidden="1" customHeight="1" x14ac:dyDescent="0.2">
      <c r="A459" s="76">
        <v>29130</v>
      </c>
      <c r="B459" s="90">
        <v>130</v>
      </c>
      <c r="C459" s="145"/>
      <c r="D459" s="79" t="s">
        <v>63</v>
      </c>
      <c r="E459" s="81"/>
      <c r="F459" s="82"/>
      <c r="G459" s="82"/>
      <c r="H459" s="82"/>
      <c r="I459" s="62">
        <f t="shared" si="28"/>
        <v>0</v>
      </c>
      <c r="J459" s="62">
        <f>SUMIF('3-Basis ruimtestaat'!J:J,A459,'3-Basis ruimtestaat'!I:I)</f>
        <v>0</v>
      </c>
      <c r="K459" s="85" t="str">
        <f t="shared" si="33"/>
        <v/>
      </c>
      <c r="L459" s="88"/>
      <c r="M459" s="65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</row>
    <row r="460" spans="1:24" ht="17.100000000000001" hidden="1" customHeight="1" x14ac:dyDescent="0.2">
      <c r="A460" s="76">
        <v>29156</v>
      </c>
      <c r="B460" s="90">
        <v>156</v>
      </c>
      <c r="C460" s="143"/>
      <c r="D460" s="79" t="s">
        <v>65</v>
      </c>
      <c r="E460" s="81"/>
      <c r="F460" s="82"/>
      <c r="G460" s="82"/>
      <c r="H460" s="82"/>
      <c r="I460" s="62">
        <f t="shared" si="28"/>
        <v>0</v>
      </c>
      <c r="J460" s="62">
        <f>SUMIF('3-Basis ruimtestaat'!J:J,A460,'3-Basis ruimtestaat'!I:I)</f>
        <v>0</v>
      </c>
      <c r="K460" s="85" t="str">
        <f t="shared" si="33"/>
        <v/>
      </c>
      <c r="L460" s="88"/>
      <c r="M460" s="65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</row>
    <row r="461" spans="1:24" ht="17.100000000000001" hidden="1" customHeight="1" x14ac:dyDescent="0.2">
      <c r="A461" s="76">
        <v>29160</v>
      </c>
      <c r="B461" s="90">
        <v>160</v>
      </c>
      <c r="C461" s="143"/>
      <c r="D461" s="79" t="s">
        <v>66</v>
      </c>
      <c r="E461" s="81"/>
      <c r="F461" s="82"/>
      <c r="G461" s="82"/>
      <c r="H461" s="82"/>
      <c r="I461" s="62">
        <f t="shared" si="28"/>
        <v>0</v>
      </c>
      <c r="J461" s="62">
        <f>SUMIF('3-Basis ruimtestaat'!J:J,A461,'3-Basis ruimtestaat'!I:I)</f>
        <v>0</v>
      </c>
      <c r="K461" s="85" t="str">
        <f t="shared" si="33"/>
        <v/>
      </c>
      <c r="L461" s="88"/>
      <c r="M461" s="65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</row>
    <row r="462" spans="1:24" ht="17.100000000000001" hidden="1" customHeight="1" x14ac:dyDescent="0.2">
      <c r="A462" s="76">
        <v>29200</v>
      </c>
      <c r="B462" s="90">
        <v>200</v>
      </c>
      <c r="C462" s="145"/>
      <c r="D462" s="79" t="s">
        <v>67</v>
      </c>
      <c r="E462" s="81"/>
      <c r="F462" s="82"/>
      <c r="G462" s="82"/>
      <c r="H462" s="82"/>
      <c r="I462" s="62">
        <f t="shared" si="28"/>
        <v>0</v>
      </c>
      <c r="J462" s="62">
        <f>SUMIF('3-Basis ruimtestaat'!J:J,A462,'3-Basis ruimtestaat'!I:I)</f>
        <v>0</v>
      </c>
      <c r="K462" s="85" t="str">
        <f t="shared" si="33"/>
        <v/>
      </c>
      <c r="L462" s="88"/>
      <c r="M462" s="65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</row>
    <row r="463" spans="1:24" ht="17.100000000000001" hidden="1" customHeight="1" x14ac:dyDescent="0.2">
      <c r="A463" s="76">
        <v>29208</v>
      </c>
      <c r="B463" s="90">
        <v>208</v>
      </c>
      <c r="C463" s="145"/>
      <c r="D463" s="79" t="s">
        <v>68</v>
      </c>
      <c r="E463" s="81"/>
      <c r="F463" s="82"/>
      <c r="G463" s="82"/>
      <c r="H463" s="82"/>
      <c r="I463" s="62">
        <f t="shared" si="28"/>
        <v>0</v>
      </c>
      <c r="J463" s="62">
        <f>SUMIF('3-Basis ruimtestaat'!J:J,A463,'3-Basis ruimtestaat'!I:I)</f>
        <v>0</v>
      </c>
      <c r="K463" s="85" t="str">
        <f t="shared" si="33"/>
        <v/>
      </c>
      <c r="L463" s="88"/>
      <c r="M463" s="65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</row>
    <row r="464" spans="1:24" ht="17.100000000000001" hidden="1" customHeight="1" x14ac:dyDescent="0.2">
      <c r="A464" s="76">
        <v>29255</v>
      </c>
      <c r="B464" s="90">
        <v>255</v>
      </c>
      <c r="C464" s="143"/>
      <c r="D464" s="79" t="s">
        <v>69</v>
      </c>
      <c r="E464" s="81"/>
      <c r="F464" s="82"/>
      <c r="G464" s="82"/>
      <c r="H464" s="82"/>
      <c r="I464" s="62">
        <f t="shared" si="28"/>
        <v>0</v>
      </c>
      <c r="J464" s="62">
        <f>SUMIF('3-Basis ruimtestaat'!J:J,A464,'3-Basis ruimtestaat'!I:I)</f>
        <v>0</v>
      </c>
      <c r="K464" s="85" t="str">
        <f t="shared" si="33"/>
        <v/>
      </c>
      <c r="L464" s="88"/>
      <c r="M464" s="65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</row>
    <row r="465" spans="1:24" ht="17.100000000000001" hidden="1" customHeight="1" thickBot="1" x14ac:dyDescent="0.25">
      <c r="A465" s="76">
        <v>29365</v>
      </c>
      <c r="B465" s="141">
        <v>365</v>
      </c>
      <c r="C465" s="143"/>
      <c r="D465" s="79" t="s">
        <v>70</v>
      </c>
      <c r="E465" s="449"/>
      <c r="F465" s="82"/>
      <c r="G465" s="82"/>
      <c r="H465" s="82"/>
      <c r="I465" s="62">
        <f t="shared" si="28"/>
        <v>0</v>
      </c>
      <c r="J465" s="62">
        <f>SUMIF('3-Basis ruimtestaat'!J:J,A465,'3-Basis ruimtestaat'!I:I)</f>
        <v>0</v>
      </c>
      <c r="K465" s="85" t="str">
        <f t="shared" si="33"/>
        <v/>
      </c>
      <c r="L465" s="88"/>
      <c r="M465" s="65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</row>
    <row r="466" spans="1:24" ht="17.100000000000001" hidden="1" customHeight="1" x14ac:dyDescent="0.2">
      <c r="A466" s="76">
        <v>30010</v>
      </c>
      <c r="B466" s="77">
        <v>10</v>
      </c>
      <c r="C466" s="143"/>
      <c r="D466" s="79" t="s">
        <v>46</v>
      </c>
      <c r="E466" s="81"/>
      <c r="F466" s="82"/>
      <c r="G466" s="82"/>
      <c r="H466" s="82"/>
      <c r="I466" s="62">
        <f t="shared" si="28"/>
        <v>0</v>
      </c>
      <c r="J466" s="62">
        <f>SUMIF('3-Basis ruimtestaat'!J:J,A466,'3-Basis ruimtestaat'!I:I)</f>
        <v>0</v>
      </c>
      <c r="K466" s="85" t="str">
        <f t="shared" si="33"/>
        <v/>
      </c>
      <c r="L466" s="88"/>
      <c r="M466" s="65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</row>
    <row r="467" spans="1:24" ht="17.100000000000001" hidden="1" customHeight="1" x14ac:dyDescent="0.2">
      <c r="A467" s="76">
        <v>30012</v>
      </c>
      <c r="B467" s="90">
        <v>12</v>
      </c>
      <c r="C467" s="145"/>
      <c r="D467" s="79" t="s">
        <v>51</v>
      </c>
      <c r="E467" s="81"/>
      <c r="F467" s="82"/>
      <c r="G467" s="82"/>
      <c r="H467" s="82"/>
      <c r="I467" s="62">
        <f t="shared" si="28"/>
        <v>0</v>
      </c>
      <c r="J467" s="62">
        <f>SUMIF('3-Basis ruimtestaat'!J:J,A467,'3-Basis ruimtestaat'!I:I)</f>
        <v>0</v>
      </c>
      <c r="K467" s="85" t="str">
        <f t="shared" si="33"/>
        <v/>
      </c>
      <c r="L467" s="88"/>
      <c r="M467" s="65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</row>
    <row r="468" spans="1:24" ht="17.100000000000001" hidden="1" customHeight="1" x14ac:dyDescent="0.2">
      <c r="A468" s="76">
        <v>30040</v>
      </c>
      <c r="B468" s="90">
        <v>40</v>
      </c>
      <c r="C468" s="145"/>
      <c r="D468" s="79" t="s">
        <v>53</v>
      </c>
      <c r="E468" s="81"/>
      <c r="F468" s="82"/>
      <c r="G468" s="82"/>
      <c r="H468" s="82"/>
      <c r="I468" s="62">
        <f t="shared" si="28"/>
        <v>0</v>
      </c>
      <c r="J468" s="62">
        <f>SUMIF('3-Basis ruimtestaat'!J:J,A468,'3-Basis ruimtestaat'!I:I)</f>
        <v>0</v>
      </c>
      <c r="K468" s="85" t="str">
        <f t="shared" si="33"/>
        <v/>
      </c>
      <c r="L468" s="88"/>
      <c r="M468" s="65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</row>
    <row r="469" spans="1:24" ht="17.100000000000001" hidden="1" customHeight="1" x14ac:dyDescent="0.2">
      <c r="A469" s="76">
        <v>30052</v>
      </c>
      <c r="B469" s="90">
        <v>52</v>
      </c>
      <c r="C469" s="145"/>
      <c r="D469" s="79" t="s">
        <v>54</v>
      </c>
      <c r="E469" s="81"/>
      <c r="F469" s="82"/>
      <c r="G469" s="82"/>
      <c r="H469" s="82"/>
      <c r="I469" s="62">
        <f t="shared" si="28"/>
        <v>0</v>
      </c>
      <c r="J469" s="62">
        <f>SUMIF('3-Basis ruimtestaat'!J:J,A469,'3-Basis ruimtestaat'!I:I)</f>
        <v>0</v>
      </c>
      <c r="K469" s="85" t="str">
        <f t="shared" si="33"/>
        <v/>
      </c>
      <c r="L469" s="88"/>
      <c r="M469" s="65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</row>
    <row r="470" spans="1:24" ht="17.100000000000001" hidden="1" customHeight="1" x14ac:dyDescent="0.2">
      <c r="A470" s="76">
        <v>30080</v>
      </c>
      <c r="B470" s="90">
        <v>80</v>
      </c>
      <c r="C470" s="145"/>
      <c r="D470" s="79" t="s">
        <v>57</v>
      </c>
      <c r="E470" s="81"/>
      <c r="F470" s="82"/>
      <c r="G470" s="82"/>
      <c r="H470" s="82"/>
      <c r="I470" s="62">
        <f t="shared" si="28"/>
        <v>0</v>
      </c>
      <c r="J470" s="62">
        <f>SUMIF('3-Basis ruimtestaat'!J:J,A470,'3-Basis ruimtestaat'!I:I)</f>
        <v>0</v>
      </c>
      <c r="K470" s="85" t="str">
        <f t="shared" si="33"/>
        <v/>
      </c>
      <c r="L470" s="88"/>
      <c r="M470" s="65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</row>
    <row r="471" spans="1:24" ht="17.100000000000001" hidden="1" customHeight="1" x14ac:dyDescent="0.2">
      <c r="A471" s="76">
        <v>30104</v>
      </c>
      <c r="B471" s="90">
        <v>104</v>
      </c>
      <c r="C471" s="145"/>
      <c r="D471" s="79" t="s">
        <v>58</v>
      </c>
      <c r="E471" s="81"/>
      <c r="F471" s="82"/>
      <c r="G471" s="82"/>
      <c r="H471" s="82"/>
      <c r="I471" s="62">
        <f t="shared" si="28"/>
        <v>0</v>
      </c>
      <c r="J471" s="62">
        <f>SUMIF('3-Basis ruimtestaat'!J:J,A471,'3-Basis ruimtestaat'!I:I)</f>
        <v>0</v>
      </c>
      <c r="K471" s="85" t="str">
        <f t="shared" si="33"/>
        <v/>
      </c>
      <c r="L471" s="88"/>
      <c r="M471" s="65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</row>
    <row r="472" spans="1:24" ht="17.100000000000001" hidden="1" customHeight="1" x14ac:dyDescent="0.2">
      <c r="A472" s="76">
        <v>30120</v>
      </c>
      <c r="B472" s="90">
        <v>120</v>
      </c>
      <c r="C472" s="145"/>
      <c r="D472" s="79" t="s">
        <v>62</v>
      </c>
      <c r="E472" s="81"/>
      <c r="F472" s="82"/>
      <c r="G472" s="82"/>
      <c r="H472" s="82"/>
      <c r="I472" s="62">
        <f t="shared" si="28"/>
        <v>0</v>
      </c>
      <c r="J472" s="62">
        <f>SUMIF('3-Basis ruimtestaat'!J:J,A472,'3-Basis ruimtestaat'!I:I)</f>
        <v>0</v>
      </c>
      <c r="K472" s="85" t="str">
        <f t="shared" si="33"/>
        <v/>
      </c>
      <c r="L472" s="88"/>
      <c r="M472" s="65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</row>
    <row r="473" spans="1:24" ht="17.100000000000001" hidden="1" customHeight="1" x14ac:dyDescent="0.2">
      <c r="A473" s="76">
        <v>30130</v>
      </c>
      <c r="B473" s="90">
        <v>130</v>
      </c>
      <c r="C473" s="145"/>
      <c r="D473" s="79" t="s">
        <v>63</v>
      </c>
      <c r="E473" s="81"/>
      <c r="F473" s="82"/>
      <c r="G473" s="82"/>
      <c r="H473" s="82"/>
      <c r="I473" s="62">
        <f t="shared" si="28"/>
        <v>0</v>
      </c>
      <c r="J473" s="62">
        <f>SUMIF('3-Basis ruimtestaat'!J:J,A473,'3-Basis ruimtestaat'!I:I)</f>
        <v>0</v>
      </c>
      <c r="K473" s="85" t="str">
        <f t="shared" si="33"/>
        <v/>
      </c>
      <c r="L473" s="88"/>
      <c r="M473" s="65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</row>
    <row r="474" spans="1:24" ht="17.100000000000001" hidden="1" customHeight="1" x14ac:dyDescent="0.2">
      <c r="A474" s="76">
        <v>30156</v>
      </c>
      <c r="B474" s="90">
        <v>156</v>
      </c>
      <c r="C474" s="143"/>
      <c r="D474" s="79" t="s">
        <v>65</v>
      </c>
      <c r="E474" s="81"/>
      <c r="F474" s="82"/>
      <c r="G474" s="82"/>
      <c r="H474" s="82"/>
      <c r="I474" s="62">
        <f t="shared" si="28"/>
        <v>0</v>
      </c>
      <c r="J474" s="62">
        <f>SUMIF('3-Basis ruimtestaat'!J:J,A474,'3-Basis ruimtestaat'!I:I)</f>
        <v>0</v>
      </c>
      <c r="K474" s="85" t="str">
        <f t="shared" si="33"/>
        <v/>
      </c>
      <c r="L474" s="88"/>
      <c r="M474" s="65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</row>
    <row r="475" spans="1:24" ht="17.100000000000001" hidden="1" customHeight="1" x14ac:dyDescent="0.2">
      <c r="A475" s="76">
        <v>30160</v>
      </c>
      <c r="B475" s="90">
        <v>160</v>
      </c>
      <c r="C475" s="143"/>
      <c r="D475" s="79" t="s">
        <v>66</v>
      </c>
      <c r="E475" s="81"/>
      <c r="F475" s="82"/>
      <c r="G475" s="82"/>
      <c r="H475" s="82"/>
      <c r="I475" s="62">
        <f t="shared" si="28"/>
        <v>0</v>
      </c>
      <c r="J475" s="62">
        <f>SUMIF('3-Basis ruimtestaat'!J:J,A475,'3-Basis ruimtestaat'!I:I)</f>
        <v>0</v>
      </c>
      <c r="K475" s="85" t="str">
        <f t="shared" si="33"/>
        <v/>
      </c>
      <c r="L475" s="88"/>
      <c r="M475" s="65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</row>
    <row r="476" spans="1:24" ht="17.100000000000001" hidden="1" customHeight="1" x14ac:dyDescent="0.2">
      <c r="A476" s="76">
        <v>30200</v>
      </c>
      <c r="B476" s="90">
        <v>200</v>
      </c>
      <c r="C476" s="143"/>
      <c r="D476" s="79" t="s">
        <v>67</v>
      </c>
      <c r="E476" s="81"/>
      <c r="F476" s="82"/>
      <c r="G476" s="82"/>
      <c r="H476" s="82"/>
      <c r="I476" s="62">
        <f t="shared" si="28"/>
        <v>0</v>
      </c>
      <c r="J476" s="62">
        <f>SUMIF('3-Basis ruimtestaat'!J:J,A476,'3-Basis ruimtestaat'!I:I)</f>
        <v>0</v>
      </c>
      <c r="K476" s="85" t="str">
        <f t="shared" si="33"/>
        <v/>
      </c>
      <c r="L476" s="88"/>
      <c r="M476" s="65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</row>
    <row r="477" spans="1:24" ht="17.100000000000001" hidden="1" customHeight="1" x14ac:dyDescent="0.2">
      <c r="A477" s="76">
        <v>30208</v>
      </c>
      <c r="B477" s="90">
        <v>208</v>
      </c>
      <c r="C477" s="145"/>
      <c r="D477" s="79" t="s">
        <v>68</v>
      </c>
      <c r="E477" s="81"/>
      <c r="F477" s="82"/>
      <c r="G477" s="82"/>
      <c r="H477" s="82"/>
      <c r="I477" s="62">
        <f t="shared" si="28"/>
        <v>0</v>
      </c>
      <c r="J477" s="62">
        <f>SUMIF('3-Basis ruimtestaat'!J:J,A477,'3-Basis ruimtestaat'!I:I)</f>
        <v>0</v>
      </c>
      <c r="K477" s="85" t="str">
        <f t="shared" si="33"/>
        <v/>
      </c>
      <c r="L477" s="88"/>
      <c r="M477" s="65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</row>
    <row r="478" spans="1:24" ht="17.100000000000001" hidden="1" customHeight="1" x14ac:dyDescent="0.2">
      <c r="A478" s="76">
        <v>30255</v>
      </c>
      <c r="B478" s="90">
        <v>255</v>
      </c>
      <c r="C478" s="145"/>
      <c r="D478" s="79" t="s">
        <v>69</v>
      </c>
      <c r="E478" s="81"/>
      <c r="F478" s="82"/>
      <c r="G478" s="82"/>
      <c r="H478" s="82"/>
      <c r="I478" s="62">
        <f t="shared" si="28"/>
        <v>0</v>
      </c>
      <c r="J478" s="62">
        <f>SUMIF('3-Basis ruimtestaat'!J:J,A478,'3-Basis ruimtestaat'!I:I)</f>
        <v>0</v>
      </c>
      <c r="K478" s="85" t="str">
        <f t="shared" si="33"/>
        <v/>
      </c>
      <c r="L478" s="88"/>
      <c r="M478" s="65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</row>
    <row r="479" spans="1:24" ht="17.100000000000001" hidden="1" customHeight="1" thickBot="1" x14ac:dyDescent="0.25">
      <c r="A479" s="76">
        <v>30365</v>
      </c>
      <c r="B479" s="117">
        <v>365</v>
      </c>
      <c r="C479" s="145"/>
      <c r="D479" s="79" t="s">
        <v>70</v>
      </c>
      <c r="E479" s="449"/>
      <c r="F479" s="82"/>
      <c r="G479" s="82"/>
      <c r="H479" s="82"/>
      <c r="I479" s="62">
        <f t="shared" si="28"/>
        <v>0</v>
      </c>
      <c r="J479" s="62">
        <f>SUMIF('3-Basis ruimtestaat'!J:J,A479,'3-Basis ruimtestaat'!I:I)</f>
        <v>0</v>
      </c>
      <c r="K479" s="85" t="str">
        <f t="shared" si="33"/>
        <v/>
      </c>
      <c r="L479" s="88"/>
      <c r="M479" s="65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</row>
    <row r="480" spans="1:24" ht="17.100000000000001" customHeight="1" x14ac:dyDescent="0.2">
      <c r="A480" s="410" t="s">
        <v>223</v>
      </c>
      <c r="B480" s="412">
        <v>0</v>
      </c>
      <c r="C480" s="411" t="s">
        <v>224</v>
      </c>
      <c r="D480" s="79"/>
      <c r="E480" s="326"/>
      <c r="F480" s="146"/>
      <c r="G480" s="146"/>
      <c r="H480" s="82"/>
      <c r="I480" s="62">
        <f t="shared" si="28"/>
        <v>0</v>
      </c>
      <c r="J480" s="62">
        <f>SUMIF('3-Basis ruimtestaat'!J:J,A480,'3-Basis ruimtestaat'!I:I)</f>
        <v>1924.8899999999996</v>
      </c>
      <c r="K480" s="85">
        <f t="shared" si="33"/>
        <v>0.17673534183486561</v>
      </c>
      <c r="L480" s="88"/>
      <c r="M480" s="65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</row>
    <row r="481" spans="1:24" ht="17.100000000000001" hidden="1" customHeight="1" thickBot="1" x14ac:dyDescent="0.25">
      <c r="A481" s="410" t="s">
        <v>222</v>
      </c>
      <c r="B481" s="413">
        <v>0</v>
      </c>
      <c r="C481" s="411" t="s">
        <v>222</v>
      </c>
      <c r="D481" s="79"/>
      <c r="E481" s="326"/>
      <c r="F481" s="146"/>
      <c r="G481" s="146"/>
      <c r="H481" s="82"/>
      <c r="I481" s="62">
        <f t="shared" si="28"/>
        <v>0</v>
      </c>
      <c r="J481" s="62">
        <f>SUMIF('3-Basis ruimtestaat'!J:J,A481,'3-Basis ruimtestaat'!I:I)</f>
        <v>0</v>
      </c>
      <c r="K481" s="85" t="str">
        <f t="shared" si="33"/>
        <v/>
      </c>
      <c r="L481" s="88"/>
      <c r="M481" s="65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</row>
    <row r="482" spans="1:24" ht="17.100000000000001" customHeight="1" x14ac:dyDescent="0.2">
      <c r="A482" s="9"/>
      <c r="B482" s="1"/>
      <c r="C482" s="2"/>
      <c r="D482" s="8"/>
      <c r="E482" s="3"/>
      <c r="F482" s="3"/>
      <c r="G482" s="3"/>
      <c r="H482" s="3"/>
      <c r="I482" s="4"/>
      <c r="J482" s="415">
        <f t="shared" ref="J482:K482" si="34">SUM(J10:J481)</f>
        <v>10891.369999999997</v>
      </c>
      <c r="K482" s="414">
        <f t="shared" si="34"/>
        <v>1.0000000000000002</v>
      </c>
      <c r="L482" s="8"/>
      <c r="M482" s="9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7.100000000000001" customHeight="1" x14ac:dyDescent="0.2">
      <c r="A483" s="9"/>
      <c r="B483" s="1"/>
      <c r="C483" s="2"/>
      <c r="D483" s="8"/>
      <c r="E483" s="3"/>
      <c r="F483" s="3"/>
      <c r="G483" s="3"/>
      <c r="H483" s="3"/>
      <c r="I483" s="4"/>
      <c r="J483" s="4"/>
      <c r="K483" s="148"/>
      <c r="L483" s="8"/>
      <c r="M483" s="9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7.100000000000001" customHeight="1" x14ac:dyDescent="0.2">
      <c r="A484" s="7"/>
      <c r="B484" s="7"/>
      <c r="C484" s="7"/>
      <c r="D484" s="8"/>
      <c r="E484" s="7"/>
      <c r="F484" s="7"/>
      <c r="G484" s="7"/>
      <c r="H484" s="7"/>
      <c r="I484" s="7"/>
      <c r="J484" s="334"/>
      <c r="K484" s="10"/>
      <c r="L484" s="148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7.100000000000001" customHeight="1" x14ac:dyDescent="0.2">
      <c r="A485" s="336" t="s">
        <v>232</v>
      </c>
      <c r="B485" s="7"/>
      <c r="C485" s="7"/>
      <c r="D485" s="8"/>
      <c r="E485" s="7"/>
      <c r="F485" s="7"/>
      <c r="G485" s="7"/>
      <c r="H485" s="7"/>
      <c r="I485" s="7"/>
      <c r="J485" s="7"/>
      <c r="K485" s="10"/>
      <c r="L485" s="148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7.100000000000001" customHeight="1" x14ac:dyDescent="0.2">
      <c r="A486" s="7" t="s">
        <v>238</v>
      </c>
      <c r="B486" s="7" t="s">
        <v>239</v>
      </c>
      <c r="C486" s="7"/>
      <c r="D486" s="8"/>
      <c r="E486" s="7"/>
      <c r="F486" s="7"/>
      <c r="G486" s="7"/>
      <c r="H486" s="7"/>
      <c r="I486" s="7"/>
      <c r="J486" s="7"/>
      <c r="K486" s="10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7.100000000000001" customHeight="1" x14ac:dyDescent="0.2">
      <c r="A487" s="7" t="s">
        <v>240</v>
      </c>
      <c r="B487" s="7" t="s">
        <v>241</v>
      </c>
      <c r="C487" s="7"/>
      <c r="D487" s="8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7.100000000000001" customHeight="1" x14ac:dyDescent="0.2">
      <c r="A488" s="7" t="s">
        <v>242</v>
      </c>
      <c r="B488" s="7" t="s">
        <v>243</v>
      </c>
      <c r="C488" s="7"/>
      <c r="D488" s="8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7.100000000000001" customHeight="1" x14ac:dyDescent="0.2">
      <c r="A489" s="7" t="s">
        <v>244</v>
      </c>
      <c r="B489" s="7" t="s">
        <v>245</v>
      </c>
      <c r="C489" s="7"/>
      <c r="D489" s="8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7.100000000000001" customHeight="1" x14ac:dyDescent="0.2">
      <c r="A490" s="7" t="s">
        <v>246</v>
      </c>
      <c r="B490" s="7" t="s">
        <v>247</v>
      </c>
      <c r="C490" s="7"/>
      <c r="D490" s="8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7.100000000000001" customHeight="1" x14ac:dyDescent="0.2">
      <c r="A491" s="7" t="s">
        <v>248</v>
      </c>
      <c r="B491" s="7" t="s">
        <v>249</v>
      </c>
      <c r="C491" s="7"/>
      <c r="D491" s="8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7.100000000000001" customHeight="1" x14ac:dyDescent="0.2">
      <c r="A492" s="7" t="s">
        <v>250</v>
      </c>
      <c r="B492" s="7" t="s">
        <v>251</v>
      </c>
      <c r="C492" s="7"/>
      <c r="D492" s="8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7.100000000000001" customHeight="1" x14ac:dyDescent="0.2">
      <c r="A493" s="7"/>
      <c r="B493" s="7"/>
      <c r="C493" s="7"/>
      <c r="D493" s="8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7.100000000000001" customHeight="1" x14ac:dyDescent="0.2">
      <c r="A494" s="7"/>
      <c r="B494" s="7"/>
      <c r="C494" s="7"/>
      <c r="D494" s="8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7.100000000000001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7.100000000000001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7.100000000000001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7.100000000000001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7.100000000000001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7.100000000000001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7.100000000000001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7.100000000000001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7.100000000000001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7.100000000000001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7.100000000000001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7.100000000000001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7.100000000000001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7.100000000000001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7.100000000000001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7.100000000000001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7.100000000000001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7.100000000000001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7.100000000000001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7.100000000000001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7.100000000000001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7.100000000000001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7.100000000000001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7.100000000000001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7.100000000000001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7.100000000000001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7.100000000000001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7.100000000000001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7.100000000000001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7.100000000000001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7.100000000000001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7.100000000000001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7.100000000000001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7.100000000000001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7.100000000000001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7.100000000000001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7.100000000000001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7.100000000000001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7.100000000000001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7.100000000000001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7.100000000000001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7.100000000000001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7.100000000000001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7.100000000000001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7.100000000000001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7.100000000000001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7.100000000000001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7.100000000000001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7.100000000000001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7.100000000000001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7.100000000000001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7.100000000000001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7.100000000000001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7.100000000000001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7.100000000000001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7.100000000000001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7.100000000000001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7.100000000000001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7.100000000000001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7.100000000000001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7.100000000000001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7.100000000000001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7.100000000000001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7.100000000000001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7.100000000000001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7.100000000000001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7.100000000000001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7.100000000000001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7.100000000000001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7.100000000000001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7.100000000000001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7.100000000000001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7.100000000000001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7.100000000000001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7.100000000000001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7.100000000000001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7.100000000000001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7.100000000000001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7.100000000000001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7.100000000000001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7.100000000000001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7.100000000000001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7.100000000000001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7.100000000000001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7.100000000000001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7.100000000000001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7.100000000000001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7.100000000000001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7.100000000000001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7.100000000000001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7.100000000000001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7.100000000000001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7.100000000000001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7.100000000000001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7.100000000000001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7.100000000000001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7.100000000000001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7.100000000000001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7.100000000000001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7.100000000000001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7.100000000000001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7.100000000000001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7.100000000000001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7.100000000000001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7.100000000000001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7.100000000000001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7.100000000000001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7.100000000000001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7.100000000000001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7.100000000000001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7.100000000000001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7.100000000000001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7.100000000000001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7.100000000000001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7.100000000000001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7.100000000000001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7.100000000000001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7.100000000000001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7.100000000000001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7.100000000000001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7.100000000000001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7.100000000000001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7.100000000000001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7.100000000000001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7.100000000000001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7.100000000000001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7.100000000000001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7.100000000000001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7.100000000000001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7.100000000000001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7.100000000000001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7.100000000000001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7.100000000000001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7.100000000000001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7.100000000000001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7.100000000000001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7.100000000000001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7.100000000000001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7.100000000000001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7.100000000000001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7.100000000000001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7.100000000000001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7.100000000000001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7.100000000000001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7.100000000000001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7.100000000000001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7.100000000000001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7.100000000000001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7.100000000000001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7.100000000000001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7.100000000000001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7.100000000000001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7.100000000000001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7.100000000000001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7.100000000000001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7.100000000000001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7.100000000000001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7.100000000000001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7.100000000000001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7.100000000000001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7.100000000000001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7.100000000000001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7.100000000000001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7.100000000000001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7.100000000000001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7.100000000000001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7.100000000000001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7.100000000000001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7.100000000000001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7.100000000000001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7.100000000000001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7.100000000000001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7.100000000000001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7.100000000000001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7.100000000000001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7.100000000000001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7.100000000000001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7.100000000000001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7.100000000000001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7.100000000000001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7.100000000000001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7.100000000000001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7.100000000000001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7.100000000000001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7.100000000000001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7.100000000000001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7.100000000000001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7.100000000000001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7.100000000000001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7.100000000000001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7.100000000000001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7.100000000000001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7.100000000000001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7.100000000000001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7.100000000000001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7.100000000000001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7.100000000000001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7.100000000000001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7.100000000000001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7.100000000000001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7.100000000000001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7.100000000000001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7.100000000000001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7.100000000000001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7.100000000000001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7.100000000000001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7.100000000000001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7.100000000000001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7.100000000000001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7.100000000000001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7.100000000000001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7.100000000000001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7.100000000000001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7.100000000000001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7.100000000000001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7.100000000000001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7.100000000000001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7.100000000000001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7.100000000000001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7.100000000000001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7.100000000000001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7.100000000000001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7.100000000000001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7.100000000000001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7.100000000000001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7.100000000000001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7.100000000000001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7.100000000000001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7.100000000000001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7.100000000000001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7.100000000000001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7.100000000000001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7.100000000000001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7.100000000000001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7.100000000000001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7.100000000000001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7.100000000000001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7.100000000000001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7.100000000000001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7.100000000000001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7.100000000000001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7.100000000000001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7.100000000000001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7.100000000000001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7.100000000000001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7.100000000000001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7.100000000000001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7.100000000000001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7.100000000000001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7.100000000000001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7.100000000000001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7.100000000000001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7.100000000000001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7.100000000000001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7.100000000000001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7.100000000000001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7.100000000000001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7.100000000000001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7.100000000000001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7.100000000000001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7.100000000000001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7.100000000000001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7.100000000000001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7.100000000000001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7.100000000000001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7.100000000000001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7.100000000000001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7.100000000000001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7.100000000000001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7.100000000000001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7.100000000000001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7.100000000000001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7.100000000000001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7.100000000000001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7.100000000000001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7.100000000000001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7.100000000000001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7.100000000000001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7.100000000000001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7.100000000000001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7.100000000000001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7.100000000000001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7.100000000000001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7.100000000000001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7.100000000000001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7.100000000000001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7.100000000000001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7.100000000000001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7.100000000000001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7.100000000000001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7.100000000000001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7.100000000000001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7.100000000000001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7.100000000000001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7.100000000000001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7.100000000000001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7.100000000000001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7.100000000000001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7.100000000000001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7.100000000000001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7.100000000000001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7.100000000000001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7.100000000000001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7.100000000000001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7.100000000000001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7.100000000000001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7.100000000000001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7.100000000000001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7.100000000000001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7.100000000000001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7.100000000000001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7.100000000000001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7.100000000000001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7.100000000000001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7.100000000000001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7.100000000000001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7.100000000000001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7.100000000000001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7.100000000000001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7.100000000000001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7.100000000000001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7.100000000000001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7.100000000000001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7.100000000000001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7.100000000000001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7.100000000000001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7.100000000000001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7.100000000000001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7.100000000000001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7.100000000000001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7.100000000000001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7.100000000000001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7.100000000000001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7.100000000000001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7.100000000000001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7.100000000000001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7.100000000000001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7.100000000000001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7.100000000000001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7.100000000000001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7.100000000000001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7.100000000000001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7.100000000000001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7.100000000000001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7.100000000000001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7.100000000000001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7.100000000000001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7.100000000000001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7.100000000000001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7.100000000000001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7.100000000000001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7.100000000000001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7.100000000000001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7.100000000000001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7.100000000000001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7.100000000000001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7.100000000000001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7.100000000000001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7.100000000000001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7.100000000000001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7.100000000000001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7.100000000000001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7.100000000000001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7.100000000000001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7.100000000000001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7.100000000000001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7.100000000000001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7.100000000000001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7.100000000000001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7.100000000000001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7.100000000000001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7.100000000000001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7.100000000000001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7.100000000000001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7.100000000000001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7.100000000000001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7.100000000000001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7.100000000000001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7.100000000000001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7.100000000000001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7.100000000000001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7.100000000000001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7.100000000000001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7.100000000000001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7.100000000000001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7.100000000000001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7.100000000000001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7.100000000000001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7.100000000000001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7.100000000000001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7.100000000000001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7.100000000000001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7.100000000000001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7.100000000000001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7.100000000000001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7.100000000000001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7.100000000000001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7.100000000000001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7.100000000000001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7.100000000000001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7.100000000000001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7.100000000000001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7.100000000000001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7.100000000000001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7.100000000000001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7.100000000000001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7.100000000000001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7.100000000000001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7.100000000000001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7.100000000000001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7.100000000000001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7.100000000000001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7.100000000000001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7.100000000000001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7.100000000000001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7.100000000000001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7.100000000000001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7.100000000000001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7.100000000000001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7.100000000000001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7.100000000000001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7.100000000000001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7.100000000000001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7.100000000000001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7.100000000000001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7.100000000000001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7.100000000000001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7.100000000000001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7.100000000000001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7.100000000000001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7.100000000000001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7.100000000000001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7.100000000000001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7.100000000000001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7.100000000000001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7.100000000000001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7.100000000000001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7.100000000000001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7.100000000000001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7.100000000000001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7.100000000000001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7.100000000000001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7.100000000000001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7.100000000000001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7.100000000000001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7.100000000000001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7.100000000000001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7.100000000000001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7.100000000000001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7.100000000000001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7.100000000000001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7.100000000000001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7.100000000000001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7.100000000000001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7.100000000000001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7.100000000000001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7.100000000000001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7.100000000000001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17.100000000000001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17.100000000000001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17.100000000000001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17.100000000000001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17.100000000000001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17.100000000000001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17.100000000000001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17.100000000000001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17.100000000000001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17.100000000000001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17.100000000000001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17.100000000000001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17.100000000000001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17.100000000000001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17.100000000000001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17.100000000000001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17.100000000000001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17.100000000000001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17.100000000000001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17.100000000000001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17.100000000000001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17.100000000000001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17.100000000000001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17.100000000000001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17.100000000000001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17.100000000000001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17.100000000000001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17.100000000000001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17.100000000000001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17.100000000000001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17.100000000000001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17.100000000000001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17.100000000000001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17.100000000000001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17.100000000000001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17.100000000000001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17.100000000000001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17.100000000000001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17.100000000000001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17.100000000000001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17.100000000000001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17.100000000000001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17.100000000000001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17.100000000000001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17.100000000000001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17.100000000000001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17.100000000000001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17.100000000000001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17.100000000000001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  <row r="1002" spans="1:24" ht="17.100000000000001" customHeight="1" x14ac:dyDescent="0.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</row>
    <row r="1003" spans="1:24" ht="17.100000000000001" customHeight="1" x14ac:dyDescent="0.2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</row>
    <row r="1004" spans="1:24" ht="17.100000000000001" customHeight="1" x14ac:dyDescent="0.2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</row>
    <row r="1005" spans="1:24" ht="17.100000000000001" customHeight="1" x14ac:dyDescent="0.2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</row>
    <row r="1006" spans="1:24" ht="17.100000000000001" customHeight="1" x14ac:dyDescent="0.2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</row>
    <row r="1007" spans="1:24" ht="17.100000000000001" customHeight="1" x14ac:dyDescent="0.2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</row>
    <row r="1008" spans="1:24" ht="17.100000000000001" customHeight="1" x14ac:dyDescent="0.2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</row>
    <row r="1009" spans="1:24" ht="17.100000000000001" customHeight="1" x14ac:dyDescent="0.2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</row>
    <row r="1010" spans="1:24" ht="17.100000000000001" customHeight="1" x14ac:dyDescent="0.2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</row>
    <row r="1011" spans="1:24" ht="17.100000000000001" customHeight="1" x14ac:dyDescent="0.2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</row>
    <row r="1012" spans="1:24" ht="17.100000000000001" customHeight="1" x14ac:dyDescent="0.2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</row>
    <row r="1013" spans="1:24" ht="17.100000000000001" customHeight="1" x14ac:dyDescent="0.2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</row>
    <row r="1014" spans="1:24" ht="17.100000000000001" customHeight="1" x14ac:dyDescent="0.2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</row>
    <row r="1015" spans="1:24" ht="17.100000000000001" customHeight="1" x14ac:dyDescent="0.2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</row>
    <row r="1016" spans="1:24" ht="17.100000000000001" customHeight="1" x14ac:dyDescent="0.2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</row>
    <row r="1017" spans="1:24" ht="17.100000000000001" customHeight="1" x14ac:dyDescent="0.2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</row>
    <row r="1018" spans="1:24" ht="17.100000000000001" customHeight="1" x14ac:dyDescent="0.2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</row>
    <row r="1019" spans="1:24" ht="17.100000000000001" customHeight="1" x14ac:dyDescent="0.2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</row>
    <row r="1020" spans="1:24" ht="17.100000000000001" customHeight="1" x14ac:dyDescent="0.2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</row>
    <row r="1021" spans="1:24" ht="17.100000000000001" customHeight="1" x14ac:dyDescent="0.2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</row>
    <row r="1022" spans="1:24" ht="17.100000000000001" customHeight="1" x14ac:dyDescent="0.2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</row>
    <row r="1023" spans="1:24" ht="17.100000000000001" customHeight="1" x14ac:dyDescent="0.2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</row>
    <row r="1024" spans="1:24" ht="17.100000000000001" customHeight="1" x14ac:dyDescent="0.2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</row>
    <row r="1025" spans="1:24" ht="17.100000000000001" customHeight="1" x14ac:dyDescent="0.2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</row>
    <row r="1026" spans="1:24" ht="17.100000000000001" customHeight="1" x14ac:dyDescent="0.2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</row>
    <row r="1027" spans="1:24" ht="17.100000000000001" customHeight="1" x14ac:dyDescent="0.2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</row>
    <row r="1028" spans="1:24" ht="17.100000000000001" customHeight="1" x14ac:dyDescent="0.2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</row>
    <row r="1029" spans="1:24" ht="17.100000000000001" customHeight="1" x14ac:dyDescent="0.2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</row>
    <row r="1030" spans="1:24" ht="17.100000000000001" customHeight="1" x14ac:dyDescent="0.2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</row>
    <row r="1031" spans="1:24" ht="17.100000000000001" customHeight="1" x14ac:dyDescent="0.2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</row>
    <row r="1032" spans="1:24" ht="17.100000000000001" customHeight="1" x14ac:dyDescent="0.2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</row>
    <row r="1033" spans="1:24" ht="17.100000000000001" customHeight="1" x14ac:dyDescent="0.2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</row>
    <row r="1034" spans="1:24" ht="17.100000000000001" customHeight="1" x14ac:dyDescent="0.2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</row>
    <row r="1035" spans="1:24" ht="17.100000000000001" customHeight="1" x14ac:dyDescent="0.2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</row>
    <row r="1036" spans="1:24" ht="17.100000000000001" customHeight="1" x14ac:dyDescent="0.2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</row>
    <row r="1037" spans="1:24" ht="17.100000000000001" customHeight="1" x14ac:dyDescent="0.2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</row>
    <row r="1038" spans="1:24" ht="17.100000000000001" customHeight="1" x14ac:dyDescent="0.2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</row>
    <row r="1039" spans="1:24" ht="17.100000000000001" customHeight="1" x14ac:dyDescent="0.2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</row>
    <row r="1040" spans="1:24" ht="17.100000000000001" customHeight="1" x14ac:dyDescent="0.2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</row>
    <row r="1041" spans="1:24" ht="17.100000000000001" customHeight="1" x14ac:dyDescent="0.2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</row>
    <row r="1042" spans="1:24" ht="17.100000000000001" customHeight="1" x14ac:dyDescent="0.2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</row>
    <row r="1043" spans="1:24" ht="17.100000000000001" customHeight="1" x14ac:dyDescent="0.2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</row>
    <row r="1044" spans="1:24" ht="17.100000000000001" customHeight="1" x14ac:dyDescent="0.2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</row>
    <row r="1045" spans="1:24" ht="17.100000000000001" customHeight="1" x14ac:dyDescent="0.2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</row>
    <row r="1046" spans="1:24" ht="17.100000000000001" customHeight="1" x14ac:dyDescent="0.2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</row>
    <row r="1047" spans="1:24" ht="17.100000000000001" customHeight="1" x14ac:dyDescent="0.2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</row>
  </sheetData>
  <autoFilter ref="A8:M481" xr:uid="{00000000-0009-0000-0000-000002000000}">
    <filterColumn colId="10">
      <customFilters>
        <customFilter operator="notEqual" val=" "/>
      </customFilters>
    </filterColumn>
  </autoFilter>
  <sortState xmlns:xlrd2="http://schemas.microsoft.com/office/spreadsheetml/2017/richdata2" ref="A28:X50">
    <sortCondition ref="A28:A50"/>
  </sortState>
  <pageMargins left="0.59" right="0.59" top="0.59" bottom="0.79" header="0" footer="0"/>
  <pageSetup paperSize="9" orientation="portrait"/>
  <headerFooter>
    <oddFooter>&amp;L000000&amp;F-&amp;A Schoonmaakservice Flevoland ©&amp;R000000printversie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871"/>
  <sheetViews>
    <sheetView showGridLines="0" topLeftCell="F1" workbookViewId="0">
      <pane ySplit="9" topLeftCell="A10" activePane="bottomLeft" state="frozen"/>
      <selection pane="bottomLeft" activeCell="U10" sqref="U10"/>
    </sheetView>
  </sheetViews>
  <sheetFormatPr defaultColWidth="14.140625" defaultRowHeight="18" customHeight="1" x14ac:dyDescent="0.2"/>
  <cols>
    <col min="1" max="1" width="4.140625" hidden="1" customWidth="1"/>
    <col min="2" max="2" width="34.140625" customWidth="1"/>
    <col min="3" max="3" width="31.85546875" customWidth="1"/>
    <col min="4" max="4" width="11.42578125" bestFit="1" customWidth="1"/>
    <col min="5" max="5" width="12" bestFit="1" customWidth="1"/>
    <col min="6" max="6" width="27.140625" customWidth="1"/>
    <col min="7" max="7" width="19.140625" customWidth="1"/>
    <col min="8" max="8" width="19.85546875" customWidth="1"/>
    <col min="9" max="9" width="17.85546875" customWidth="1"/>
    <col min="10" max="10" width="15.140625" customWidth="1"/>
    <col min="11" max="11" width="13.85546875" customWidth="1"/>
    <col min="12" max="14" width="12.140625" customWidth="1"/>
    <col min="15" max="15" width="17.140625" customWidth="1"/>
    <col min="16" max="19" width="9.140625" customWidth="1"/>
    <col min="20" max="20" width="9.140625" style="441" customWidth="1"/>
    <col min="21" max="24" width="11.85546875" customWidth="1"/>
    <col min="25" max="25" width="23.140625" customWidth="1"/>
    <col min="26" max="26" width="13.85546875" customWidth="1"/>
    <col min="27" max="27" width="18.140625" customWidth="1"/>
    <col min="28" max="28" width="8.85546875" customWidth="1"/>
  </cols>
  <sheetData>
    <row r="1" spans="1:28" ht="18" customHeight="1" x14ac:dyDescent="0.3">
      <c r="A1" s="147">
        <v>1</v>
      </c>
      <c r="B1" s="470" t="s">
        <v>362</v>
      </c>
      <c r="C1" s="9"/>
      <c r="D1" s="10"/>
      <c r="E1" s="7"/>
      <c r="F1" s="7"/>
      <c r="G1" s="7"/>
      <c r="H1" s="1"/>
      <c r="I1" s="9"/>
      <c r="J1" s="10"/>
      <c r="K1" s="148"/>
      <c r="L1" s="148"/>
      <c r="M1" s="148"/>
      <c r="N1" s="148"/>
      <c r="O1" s="148"/>
      <c r="P1" s="149"/>
      <c r="Q1" s="148"/>
      <c r="R1" s="150"/>
      <c r="S1" s="148"/>
      <c r="T1" s="437"/>
      <c r="U1" s="151"/>
      <c r="V1" s="151"/>
      <c r="W1" s="151"/>
      <c r="X1" s="151"/>
      <c r="Y1" s="152"/>
    </row>
    <row r="2" spans="1:28" ht="18" customHeight="1" x14ac:dyDescent="0.3">
      <c r="A2" s="153">
        <v>2</v>
      </c>
      <c r="B2" s="154"/>
      <c r="C2" s="155"/>
      <c r="D2" s="36"/>
      <c r="E2" s="101"/>
      <c r="F2" s="7"/>
      <c r="G2" s="7"/>
      <c r="H2" s="156"/>
      <c r="I2" s="157"/>
      <c r="J2" s="97"/>
      <c r="K2" s="158"/>
      <c r="L2" s="158"/>
      <c r="M2" s="158"/>
      <c r="N2" s="158"/>
      <c r="O2" s="158"/>
      <c r="P2" s="159"/>
      <c r="Q2" s="158"/>
      <c r="R2" s="160"/>
      <c r="S2" s="158"/>
      <c r="T2" s="438"/>
      <c r="U2" s="161"/>
      <c r="V2" s="161"/>
      <c r="W2" s="161"/>
      <c r="X2" s="161"/>
      <c r="Y2" s="152"/>
    </row>
    <row r="3" spans="1:28" ht="18" customHeight="1" x14ac:dyDescent="0.3">
      <c r="A3" s="153">
        <v>3</v>
      </c>
      <c r="B3" s="12" t="str">
        <f>'1-Contractblad dag'!A3</f>
        <v>Naam opdrachtgever</v>
      </c>
      <c r="C3" s="14" t="str">
        <f>'1-Contractblad dag'!B3</f>
        <v>Gemeente Horst aan de Maas</v>
      </c>
      <c r="D3" s="162"/>
      <c r="H3" s="156"/>
      <c r="I3" s="157"/>
      <c r="J3" s="97"/>
      <c r="K3" s="158"/>
      <c r="L3" s="158"/>
      <c r="M3" s="158"/>
      <c r="N3" s="158"/>
      <c r="O3" s="158"/>
      <c r="P3" s="159"/>
      <c r="Q3" s="158"/>
      <c r="R3" s="160"/>
      <c r="S3" s="158"/>
      <c r="T3" s="157"/>
      <c r="U3" s="112"/>
      <c r="V3" s="112"/>
      <c r="W3" s="112"/>
      <c r="X3" s="112"/>
      <c r="Y3" s="152"/>
    </row>
    <row r="4" spans="1:28" ht="18" customHeight="1" x14ac:dyDescent="0.3">
      <c r="A4" s="153">
        <v>4</v>
      </c>
      <c r="B4" s="12" t="str">
        <f>'1-Contractblad dag'!A4</f>
        <v>Calculatie onderdeel</v>
      </c>
      <c r="C4" s="14" t="s">
        <v>111</v>
      </c>
      <c r="D4" s="163"/>
      <c r="F4" s="16"/>
      <c r="G4" s="16"/>
      <c r="H4" s="156"/>
      <c r="I4" s="157"/>
      <c r="J4" s="97"/>
      <c r="K4" s="158"/>
      <c r="L4" s="158"/>
      <c r="M4" s="158"/>
      <c r="N4" s="158"/>
      <c r="O4" s="158"/>
      <c r="P4" s="159"/>
      <c r="Q4" s="158"/>
      <c r="R4" s="160"/>
      <c r="S4" s="158"/>
      <c r="T4" s="157"/>
      <c r="U4" s="112"/>
      <c r="V4" s="112"/>
      <c r="W4" s="112"/>
      <c r="X4" s="112"/>
      <c r="Y4" s="152"/>
    </row>
    <row r="5" spans="1:28" ht="18" customHeight="1" x14ac:dyDescent="0.3">
      <c r="A5" s="153">
        <v>5</v>
      </c>
      <c r="B5" s="12" t="str">
        <f>'1-Contractblad dag'!A5</f>
        <v>Gebouw/plaats</v>
      </c>
      <c r="C5" s="14" t="str">
        <f>'1-Contractblad dag'!B5</f>
        <v>Gemeente Horst aan de Maas</v>
      </c>
      <c r="D5" s="162"/>
      <c r="H5" s="156"/>
      <c r="I5" s="157"/>
      <c r="J5" s="97"/>
      <c r="K5" s="158"/>
      <c r="L5" s="158"/>
      <c r="M5" s="158"/>
      <c r="N5" s="158"/>
      <c r="O5" s="158"/>
      <c r="P5" s="159"/>
      <c r="Q5" s="158"/>
      <c r="R5" s="160"/>
      <c r="S5" s="158"/>
      <c r="T5" s="157"/>
      <c r="U5" s="112"/>
      <c r="V5" s="112"/>
      <c r="W5" s="112"/>
      <c r="X5" s="112"/>
      <c r="Y5" s="152"/>
    </row>
    <row r="6" spans="1:28" ht="18" customHeight="1" x14ac:dyDescent="0.3">
      <c r="A6" s="153">
        <v>6</v>
      </c>
      <c r="B6" s="12" t="str">
        <f>'1-Contractblad dag'!A6</f>
        <v>Besteknummer</v>
      </c>
      <c r="C6" s="14" t="str">
        <f>'1-Contractblad dag'!B6</f>
        <v>2023-02</v>
      </c>
      <c r="D6" s="162"/>
      <c r="H6" s="156"/>
      <c r="I6" s="157"/>
      <c r="J6" s="97"/>
      <c r="K6" s="158"/>
      <c r="L6" s="158"/>
      <c r="M6" s="158"/>
      <c r="N6" s="158"/>
      <c r="O6" s="158"/>
      <c r="P6" s="159"/>
      <c r="Q6" s="158"/>
      <c r="R6" s="160"/>
      <c r="S6" s="158"/>
      <c r="T6" s="157"/>
      <c r="U6" s="112"/>
      <c r="V6" s="112"/>
      <c r="W6" s="112"/>
      <c r="X6" s="112"/>
      <c r="Y6" s="152"/>
    </row>
    <row r="7" spans="1:28" ht="18" customHeight="1" x14ac:dyDescent="0.3">
      <c r="A7" s="153">
        <v>7</v>
      </c>
      <c r="B7" s="12" t="str">
        <f>'1-Contractblad dag'!A7</f>
        <v>Naam leverancier</v>
      </c>
      <c r="C7" s="14" t="str">
        <f>'1-Contractblad dag'!B7</f>
        <v>@</v>
      </c>
      <c r="D7" s="162"/>
      <c r="H7" s="156"/>
      <c r="I7" s="157"/>
      <c r="J7" s="97"/>
      <c r="K7" s="158"/>
      <c r="L7" s="158"/>
      <c r="M7" s="158"/>
      <c r="N7" s="158"/>
      <c r="O7" s="158"/>
      <c r="P7" s="159"/>
      <c r="Q7" s="158"/>
      <c r="R7" s="160"/>
      <c r="S7" s="158"/>
      <c r="T7" s="157"/>
      <c r="U7" s="112"/>
      <c r="V7" s="112"/>
      <c r="W7" s="112"/>
      <c r="X7" s="112"/>
      <c r="Y7" s="152"/>
    </row>
    <row r="8" spans="1:28" ht="18" customHeight="1" x14ac:dyDescent="0.3">
      <c r="A8" s="153">
        <v>8</v>
      </c>
      <c r="B8" s="160"/>
      <c r="C8" s="155"/>
      <c r="D8" s="164"/>
      <c r="E8" s="160"/>
      <c r="F8" s="112"/>
      <c r="G8" s="112"/>
      <c r="H8" s="156"/>
      <c r="I8" s="157"/>
      <c r="J8" s="97"/>
      <c r="K8" s="158"/>
      <c r="L8" s="158"/>
      <c r="M8" s="158"/>
      <c r="N8" s="158"/>
      <c r="O8" s="158"/>
      <c r="P8" s="159"/>
      <c r="Q8" s="158"/>
      <c r="R8" s="160"/>
      <c r="S8" s="158"/>
      <c r="T8" s="438"/>
      <c r="U8" s="161"/>
      <c r="V8" s="161"/>
      <c r="W8" s="161"/>
      <c r="X8" s="161"/>
      <c r="Y8" s="152"/>
    </row>
    <row r="9" spans="1:28" ht="48.95" customHeight="1" x14ac:dyDescent="0.2">
      <c r="A9" s="153">
        <v>9</v>
      </c>
      <c r="B9" s="165" t="s">
        <v>112</v>
      </c>
      <c r="C9" s="165" t="s">
        <v>113</v>
      </c>
      <c r="D9" s="166" t="s">
        <v>114</v>
      </c>
      <c r="E9" s="167" t="s">
        <v>115</v>
      </c>
      <c r="F9" s="165" t="s">
        <v>116</v>
      </c>
      <c r="G9" s="165" t="s">
        <v>24</v>
      </c>
      <c r="H9" s="168" t="s">
        <v>117</v>
      </c>
      <c r="I9" s="169" t="s">
        <v>31</v>
      </c>
      <c r="J9" s="170" t="s">
        <v>118</v>
      </c>
      <c r="K9" s="171" t="s">
        <v>119</v>
      </c>
      <c r="L9" s="172" t="s">
        <v>120</v>
      </c>
      <c r="M9" s="172" t="s">
        <v>121</v>
      </c>
      <c r="N9" s="172" t="s">
        <v>122</v>
      </c>
      <c r="O9" s="172" t="s">
        <v>123</v>
      </c>
      <c r="P9" s="173" t="s">
        <v>124</v>
      </c>
      <c r="Q9" s="171" t="s">
        <v>125</v>
      </c>
      <c r="R9" s="171" t="s">
        <v>126</v>
      </c>
      <c r="S9" s="171" t="s">
        <v>127</v>
      </c>
      <c r="T9" s="439" t="s">
        <v>128</v>
      </c>
      <c r="U9" s="168" t="s">
        <v>129</v>
      </c>
      <c r="V9" s="168" t="s">
        <v>130</v>
      </c>
      <c r="W9" s="168" t="s">
        <v>131</v>
      </c>
      <c r="X9" s="168" t="s">
        <v>132</v>
      </c>
      <c r="Y9" s="174" t="s">
        <v>133</v>
      </c>
      <c r="Z9" s="7"/>
      <c r="AA9" s="7"/>
      <c r="AB9" s="7"/>
    </row>
    <row r="10" spans="1:28" ht="18" customHeight="1" x14ac:dyDescent="0.2">
      <c r="A10" s="153">
        <v>10</v>
      </c>
      <c r="B10" s="523" t="s">
        <v>366</v>
      </c>
      <c r="C10" s="524" t="s">
        <v>367</v>
      </c>
      <c r="D10" s="525">
        <v>-1</v>
      </c>
      <c r="E10" s="526" t="s">
        <v>368</v>
      </c>
      <c r="F10" s="79" t="s">
        <v>414</v>
      </c>
      <c r="G10" s="79" t="s">
        <v>321</v>
      </c>
      <c r="H10" s="56" t="s">
        <v>315</v>
      </c>
      <c r="I10" s="178">
        <v>226.6</v>
      </c>
      <c r="J10" s="468">
        <v>7255</v>
      </c>
      <c r="K10" s="179">
        <f t="shared" ref="K10:K83" si="0">SUM(IF(J10="",0,VLOOKUP(J10,Kengetal,2)))</f>
        <v>255</v>
      </c>
      <c r="L10" s="180">
        <f t="shared" ref="L10:L316" si="1">P10*I10*U10</f>
        <v>0</v>
      </c>
      <c r="M10" s="180">
        <f t="shared" ref="M10:M316" si="2">Q10*I10*V10</f>
        <v>0</v>
      </c>
      <c r="N10" s="180">
        <f t="shared" ref="N10:N316" si="3">R10*I10*W10</f>
        <v>0</v>
      </c>
      <c r="O10" s="180">
        <f t="shared" ref="O10:O316" si="4">S10*I10*X10</f>
        <v>0</v>
      </c>
      <c r="P10" s="181">
        <f t="shared" ref="P10:P83" si="5">IF($J10="",0,VLOOKUP($J10,Kengetal,5,FALSE))</f>
        <v>0</v>
      </c>
      <c r="Q10" s="180">
        <f t="shared" ref="Q10:Q83" si="6">IF($J10="",0,VLOOKUP($J10,Kengetal,6,FALSE))</f>
        <v>0</v>
      </c>
      <c r="R10" s="180">
        <f t="shared" ref="R10:R83" si="7">IF($J10="",0,VLOOKUP($J10,Kengetal,7,FALSE))</f>
        <v>0</v>
      </c>
      <c r="S10" s="180">
        <f t="shared" ref="S10:S83" si="8">IF($J10="",0,VLOOKUP($J10,Kengetal,8,FALSE))</f>
        <v>0</v>
      </c>
      <c r="T10" s="440" t="str">
        <f t="shared" ref="T10:T83" si="9">IF(J10="","",VLOOKUP(J10,Kengetal,13,FALSE))</f>
        <v>V</v>
      </c>
      <c r="U10" s="469">
        <v>1</v>
      </c>
      <c r="V10" s="469">
        <v>1</v>
      </c>
      <c r="W10" s="469">
        <v>1</v>
      </c>
      <c r="X10" s="469">
        <v>1</v>
      </c>
      <c r="Y10" s="175"/>
      <c r="Z10" s="182">
        <f t="shared" ref="Z10:Z316" si="10">I10*K10</f>
        <v>57783</v>
      </c>
      <c r="AA10" s="183">
        <f t="shared" ref="AA10:AA316" si="11">L10+M10+N10+O10</f>
        <v>0</v>
      </c>
      <c r="AB10" s="184"/>
    </row>
    <row r="11" spans="1:28" ht="18" customHeight="1" x14ac:dyDescent="0.2">
      <c r="A11" s="153">
        <v>11</v>
      </c>
      <c r="B11" s="523" t="s">
        <v>366</v>
      </c>
      <c r="C11" s="524" t="s">
        <v>367</v>
      </c>
      <c r="D11" s="525">
        <v>-1</v>
      </c>
      <c r="E11" s="526" t="s">
        <v>369</v>
      </c>
      <c r="F11" s="79" t="s">
        <v>414</v>
      </c>
      <c r="G11" s="79" t="s">
        <v>321</v>
      </c>
      <c r="H11" s="56" t="s">
        <v>315</v>
      </c>
      <c r="I11" s="178">
        <v>21.4</v>
      </c>
      <c r="J11" s="468">
        <v>7255</v>
      </c>
      <c r="K11" s="179">
        <f t="shared" si="0"/>
        <v>255</v>
      </c>
      <c r="L11" s="180">
        <f t="shared" si="1"/>
        <v>0</v>
      </c>
      <c r="M11" s="180">
        <f t="shared" si="2"/>
        <v>0</v>
      </c>
      <c r="N11" s="180">
        <f t="shared" si="3"/>
        <v>0</v>
      </c>
      <c r="O11" s="180">
        <f t="shared" si="4"/>
        <v>0</v>
      </c>
      <c r="P11" s="181">
        <f t="shared" si="5"/>
        <v>0</v>
      </c>
      <c r="Q11" s="180">
        <f t="shared" si="6"/>
        <v>0</v>
      </c>
      <c r="R11" s="180">
        <f t="shared" si="7"/>
        <v>0</v>
      </c>
      <c r="S11" s="180">
        <f t="shared" si="8"/>
        <v>0</v>
      </c>
      <c r="T11" s="440" t="str">
        <f t="shared" si="9"/>
        <v>V</v>
      </c>
      <c r="U11" s="469">
        <v>1</v>
      </c>
      <c r="V11" s="469">
        <v>1</v>
      </c>
      <c r="W11" s="469">
        <v>1</v>
      </c>
      <c r="X11" s="469">
        <v>1</v>
      </c>
      <c r="Y11" s="175"/>
      <c r="Z11" s="182">
        <f t="shared" si="10"/>
        <v>5457</v>
      </c>
      <c r="AA11" s="183">
        <f t="shared" si="11"/>
        <v>0</v>
      </c>
      <c r="AB11" s="184"/>
    </row>
    <row r="12" spans="1:28" ht="18" customHeight="1" x14ac:dyDescent="0.2">
      <c r="A12" s="153">
        <v>12</v>
      </c>
      <c r="B12" s="523" t="s">
        <v>366</v>
      </c>
      <c r="C12" s="524" t="s">
        <v>367</v>
      </c>
      <c r="D12" s="525">
        <v>-1</v>
      </c>
      <c r="E12" s="526" t="s">
        <v>370</v>
      </c>
      <c r="F12" s="79" t="s">
        <v>341</v>
      </c>
      <c r="G12" s="79" t="s">
        <v>351</v>
      </c>
      <c r="H12" s="56" t="s">
        <v>340</v>
      </c>
      <c r="I12" s="178">
        <v>4.9000000000000004</v>
      </c>
      <c r="J12" s="468">
        <v>2255</v>
      </c>
      <c r="K12" s="179">
        <f t="shared" si="0"/>
        <v>255</v>
      </c>
      <c r="L12" s="180">
        <f t="shared" si="1"/>
        <v>0</v>
      </c>
      <c r="M12" s="180">
        <f t="shared" si="2"/>
        <v>0</v>
      </c>
      <c r="N12" s="180">
        <f t="shared" si="3"/>
        <v>0</v>
      </c>
      <c r="O12" s="180">
        <f t="shared" si="4"/>
        <v>0</v>
      </c>
      <c r="P12" s="181">
        <f t="shared" si="5"/>
        <v>0</v>
      </c>
      <c r="Q12" s="180">
        <f t="shared" si="6"/>
        <v>0</v>
      </c>
      <c r="R12" s="180">
        <f t="shared" si="7"/>
        <v>0</v>
      </c>
      <c r="S12" s="180">
        <f t="shared" si="8"/>
        <v>0</v>
      </c>
      <c r="T12" s="440" t="str">
        <f t="shared" si="9"/>
        <v>S</v>
      </c>
      <c r="U12" s="469">
        <v>1</v>
      </c>
      <c r="V12" s="469">
        <v>1</v>
      </c>
      <c r="W12" s="469">
        <v>1</v>
      </c>
      <c r="X12" s="469">
        <v>1</v>
      </c>
      <c r="Y12" s="175"/>
      <c r="Z12" s="182">
        <f t="shared" si="10"/>
        <v>1249.5</v>
      </c>
      <c r="AA12" s="183">
        <f t="shared" si="11"/>
        <v>0</v>
      </c>
      <c r="AB12" s="184"/>
    </row>
    <row r="13" spans="1:28" ht="18" customHeight="1" x14ac:dyDescent="0.2">
      <c r="A13" s="153">
        <v>13</v>
      </c>
      <c r="B13" s="523" t="s">
        <v>366</v>
      </c>
      <c r="C13" s="524" t="s">
        <v>367</v>
      </c>
      <c r="D13" s="525">
        <v>-1</v>
      </c>
      <c r="E13" s="526" t="s">
        <v>371</v>
      </c>
      <c r="F13" s="79" t="s">
        <v>324</v>
      </c>
      <c r="G13" s="79" t="s">
        <v>350</v>
      </c>
      <c r="H13" s="56" t="s">
        <v>314</v>
      </c>
      <c r="I13" s="178">
        <v>58.4</v>
      </c>
      <c r="J13" s="468">
        <v>15255</v>
      </c>
      <c r="K13" s="179">
        <f t="shared" si="0"/>
        <v>255</v>
      </c>
      <c r="L13" s="180">
        <f t="shared" si="1"/>
        <v>0</v>
      </c>
      <c r="M13" s="180">
        <f t="shared" si="2"/>
        <v>0</v>
      </c>
      <c r="N13" s="180">
        <f t="shared" si="3"/>
        <v>0</v>
      </c>
      <c r="O13" s="180">
        <f t="shared" si="4"/>
        <v>0</v>
      </c>
      <c r="P13" s="181">
        <f t="shared" si="5"/>
        <v>0</v>
      </c>
      <c r="Q13" s="180">
        <f t="shared" si="6"/>
        <v>0</v>
      </c>
      <c r="R13" s="180">
        <f t="shared" si="7"/>
        <v>0</v>
      </c>
      <c r="S13" s="180">
        <f t="shared" si="8"/>
        <v>0</v>
      </c>
      <c r="T13" s="440" t="str">
        <f t="shared" si="9"/>
        <v>B</v>
      </c>
      <c r="U13" s="469">
        <v>1</v>
      </c>
      <c r="V13" s="469">
        <v>1</v>
      </c>
      <c r="W13" s="469">
        <v>1</v>
      </c>
      <c r="X13" s="469">
        <v>1</v>
      </c>
      <c r="Y13" s="175"/>
      <c r="Z13" s="182">
        <f t="shared" si="10"/>
        <v>14892</v>
      </c>
      <c r="AA13" s="183">
        <f t="shared" si="11"/>
        <v>0</v>
      </c>
      <c r="AB13" s="184"/>
    </row>
    <row r="14" spans="1:28" ht="18" customHeight="1" x14ac:dyDescent="0.2">
      <c r="A14" s="153">
        <v>14</v>
      </c>
      <c r="B14" s="523" t="s">
        <v>366</v>
      </c>
      <c r="C14" s="524" t="s">
        <v>367</v>
      </c>
      <c r="D14" s="525">
        <v>-1</v>
      </c>
      <c r="E14" s="526" t="s">
        <v>372</v>
      </c>
      <c r="F14" s="79" t="s">
        <v>311</v>
      </c>
      <c r="G14" s="79" t="s">
        <v>350</v>
      </c>
      <c r="H14" s="56" t="s">
        <v>314</v>
      </c>
      <c r="I14" s="178">
        <v>46.2</v>
      </c>
      <c r="J14" s="468">
        <v>1255</v>
      </c>
      <c r="K14" s="179">
        <f t="shared" si="0"/>
        <v>255</v>
      </c>
      <c r="L14" s="180">
        <f t="shared" si="1"/>
        <v>0</v>
      </c>
      <c r="M14" s="180">
        <f t="shared" si="2"/>
        <v>0</v>
      </c>
      <c r="N14" s="180">
        <f t="shared" si="3"/>
        <v>0</v>
      </c>
      <c r="O14" s="180">
        <f t="shared" si="4"/>
        <v>0</v>
      </c>
      <c r="P14" s="181">
        <f t="shared" si="5"/>
        <v>0</v>
      </c>
      <c r="Q14" s="180">
        <f t="shared" si="6"/>
        <v>0</v>
      </c>
      <c r="R14" s="180">
        <f t="shared" si="7"/>
        <v>0</v>
      </c>
      <c r="S14" s="180">
        <f t="shared" si="8"/>
        <v>0</v>
      </c>
      <c r="T14" s="440" t="str">
        <f t="shared" si="9"/>
        <v>B</v>
      </c>
      <c r="U14" s="469">
        <v>1</v>
      </c>
      <c r="V14" s="469">
        <v>1</v>
      </c>
      <c r="W14" s="469">
        <v>1</v>
      </c>
      <c r="X14" s="469">
        <v>1</v>
      </c>
      <c r="Y14" s="175"/>
      <c r="Z14" s="182">
        <f t="shared" si="10"/>
        <v>11781</v>
      </c>
      <c r="AA14" s="183">
        <f t="shared" si="11"/>
        <v>0</v>
      </c>
      <c r="AB14" s="184"/>
    </row>
    <row r="15" spans="1:28" ht="18" customHeight="1" x14ac:dyDescent="0.2">
      <c r="A15" s="153">
        <v>15</v>
      </c>
      <c r="B15" s="523" t="s">
        <v>366</v>
      </c>
      <c r="C15" s="524" t="s">
        <v>367</v>
      </c>
      <c r="D15" s="525">
        <v>-1</v>
      </c>
      <c r="E15" s="526" t="s">
        <v>373</v>
      </c>
      <c r="F15" s="79" t="s">
        <v>324</v>
      </c>
      <c r="G15" s="79" t="s">
        <v>350</v>
      </c>
      <c r="H15" s="56" t="s">
        <v>314</v>
      </c>
      <c r="I15" s="178">
        <v>18.100000000000001</v>
      </c>
      <c r="J15" s="468">
        <v>15255</v>
      </c>
      <c r="K15" s="179">
        <f t="shared" si="0"/>
        <v>255</v>
      </c>
      <c r="L15" s="180">
        <f t="shared" si="1"/>
        <v>0</v>
      </c>
      <c r="M15" s="180">
        <f t="shared" si="2"/>
        <v>0</v>
      </c>
      <c r="N15" s="180">
        <f t="shared" si="3"/>
        <v>0</v>
      </c>
      <c r="O15" s="180">
        <f t="shared" si="4"/>
        <v>0</v>
      </c>
      <c r="P15" s="181">
        <f t="shared" si="5"/>
        <v>0</v>
      </c>
      <c r="Q15" s="180">
        <f t="shared" si="6"/>
        <v>0</v>
      </c>
      <c r="R15" s="180">
        <f t="shared" si="7"/>
        <v>0</v>
      </c>
      <c r="S15" s="180">
        <f t="shared" si="8"/>
        <v>0</v>
      </c>
      <c r="T15" s="440" t="str">
        <f t="shared" si="9"/>
        <v>B</v>
      </c>
      <c r="U15" s="469">
        <v>1</v>
      </c>
      <c r="V15" s="469">
        <v>1</v>
      </c>
      <c r="W15" s="469">
        <v>1</v>
      </c>
      <c r="X15" s="469">
        <v>1</v>
      </c>
      <c r="Y15" s="175"/>
      <c r="Z15" s="182">
        <f t="shared" si="10"/>
        <v>4615.5</v>
      </c>
      <c r="AA15" s="183">
        <f t="shared" si="11"/>
        <v>0</v>
      </c>
      <c r="AB15" s="184"/>
    </row>
    <row r="16" spans="1:28" ht="18" customHeight="1" x14ac:dyDescent="0.2">
      <c r="A16" s="153">
        <v>16</v>
      </c>
      <c r="B16" s="523" t="s">
        <v>366</v>
      </c>
      <c r="C16" s="524" t="s">
        <v>367</v>
      </c>
      <c r="D16" s="525">
        <v>-1</v>
      </c>
      <c r="E16" s="526" t="s">
        <v>374</v>
      </c>
      <c r="F16" s="79" t="s">
        <v>311</v>
      </c>
      <c r="G16" s="79" t="s">
        <v>350</v>
      </c>
      <c r="H16" s="56" t="s">
        <v>314</v>
      </c>
      <c r="I16" s="178">
        <v>33.4</v>
      </c>
      <c r="J16" s="468">
        <v>1255</v>
      </c>
      <c r="K16" s="179">
        <f t="shared" si="0"/>
        <v>255</v>
      </c>
      <c r="L16" s="180">
        <f t="shared" si="1"/>
        <v>0</v>
      </c>
      <c r="M16" s="180">
        <f t="shared" si="2"/>
        <v>0</v>
      </c>
      <c r="N16" s="180">
        <f t="shared" si="3"/>
        <v>0</v>
      </c>
      <c r="O16" s="180">
        <f t="shared" si="4"/>
        <v>0</v>
      </c>
      <c r="P16" s="181">
        <f t="shared" si="5"/>
        <v>0</v>
      </c>
      <c r="Q16" s="180">
        <f t="shared" si="6"/>
        <v>0</v>
      </c>
      <c r="R16" s="180">
        <f t="shared" si="7"/>
        <v>0</v>
      </c>
      <c r="S16" s="180">
        <f t="shared" si="8"/>
        <v>0</v>
      </c>
      <c r="T16" s="440" t="str">
        <f t="shared" si="9"/>
        <v>B</v>
      </c>
      <c r="U16" s="469">
        <v>1</v>
      </c>
      <c r="V16" s="469">
        <v>1</v>
      </c>
      <c r="W16" s="469">
        <v>1</v>
      </c>
      <c r="X16" s="469">
        <v>1</v>
      </c>
      <c r="Y16" s="175"/>
      <c r="Z16" s="182">
        <f t="shared" si="10"/>
        <v>8517</v>
      </c>
      <c r="AA16" s="183">
        <f t="shared" si="11"/>
        <v>0</v>
      </c>
      <c r="AB16" s="184"/>
    </row>
    <row r="17" spans="1:28" ht="18" customHeight="1" x14ac:dyDescent="0.2">
      <c r="A17" s="153">
        <v>17</v>
      </c>
      <c r="B17" s="523" t="s">
        <v>366</v>
      </c>
      <c r="C17" s="524" t="s">
        <v>367</v>
      </c>
      <c r="D17" s="525">
        <v>-1</v>
      </c>
      <c r="E17" s="526" t="s">
        <v>375</v>
      </c>
      <c r="F17" s="79" t="s">
        <v>311</v>
      </c>
      <c r="G17" s="79" t="s">
        <v>350</v>
      </c>
      <c r="H17" s="56" t="s">
        <v>314</v>
      </c>
      <c r="I17" s="178">
        <v>43.1</v>
      </c>
      <c r="J17" s="468">
        <v>1255</v>
      </c>
      <c r="K17" s="179">
        <f t="shared" si="0"/>
        <v>255</v>
      </c>
      <c r="L17" s="180">
        <f t="shared" si="1"/>
        <v>0</v>
      </c>
      <c r="M17" s="180">
        <f t="shared" si="2"/>
        <v>0</v>
      </c>
      <c r="N17" s="180">
        <f t="shared" si="3"/>
        <v>0</v>
      </c>
      <c r="O17" s="180">
        <f t="shared" si="4"/>
        <v>0</v>
      </c>
      <c r="P17" s="181">
        <f t="shared" si="5"/>
        <v>0</v>
      </c>
      <c r="Q17" s="180">
        <f t="shared" si="6"/>
        <v>0</v>
      </c>
      <c r="R17" s="180">
        <f t="shared" si="7"/>
        <v>0</v>
      </c>
      <c r="S17" s="180">
        <f t="shared" si="8"/>
        <v>0</v>
      </c>
      <c r="T17" s="440" t="str">
        <f t="shared" si="9"/>
        <v>B</v>
      </c>
      <c r="U17" s="469">
        <v>1</v>
      </c>
      <c r="V17" s="469">
        <v>1</v>
      </c>
      <c r="W17" s="469">
        <v>1</v>
      </c>
      <c r="X17" s="469">
        <v>1</v>
      </c>
      <c r="Y17" s="175"/>
      <c r="Z17" s="182">
        <f t="shared" si="10"/>
        <v>10990.5</v>
      </c>
      <c r="AA17" s="183">
        <f t="shared" si="11"/>
        <v>0</v>
      </c>
      <c r="AB17" s="184"/>
    </row>
    <row r="18" spans="1:28" ht="18" customHeight="1" x14ac:dyDescent="0.2">
      <c r="A18" s="153">
        <v>20</v>
      </c>
      <c r="B18" s="523" t="s">
        <v>366</v>
      </c>
      <c r="C18" s="524" t="s">
        <v>367</v>
      </c>
      <c r="D18" s="525">
        <v>-1</v>
      </c>
      <c r="E18" s="526" t="s">
        <v>376</v>
      </c>
      <c r="F18" s="79" t="s">
        <v>311</v>
      </c>
      <c r="G18" s="79" t="s">
        <v>350</v>
      </c>
      <c r="H18" s="56" t="s">
        <v>314</v>
      </c>
      <c r="I18" s="178">
        <v>90.7</v>
      </c>
      <c r="J18" s="468">
        <v>1255</v>
      </c>
      <c r="K18" s="179">
        <f t="shared" si="0"/>
        <v>255</v>
      </c>
      <c r="L18" s="180">
        <f t="shared" si="1"/>
        <v>0</v>
      </c>
      <c r="M18" s="180">
        <f t="shared" si="2"/>
        <v>0</v>
      </c>
      <c r="N18" s="180">
        <f t="shared" si="3"/>
        <v>0</v>
      </c>
      <c r="O18" s="180">
        <f t="shared" si="4"/>
        <v>0</v>
      </c>
      <c r="P18" s="181">
        <f t="shared" si="5"/>
        <v>0</v>
      </c>
      <c r="Q18" s="180">
        <f t="shared" si="6"/>
        <v>0</v>
      </c>
      <c r="R18" s="180">
        <f t="shared" si="7"/>
        <v>0</v>
      </c>
      <c r="S18" s="180">
        <f t="shared" si="8"/>
        <v>0</v>
      </c>
      <c r="T18" s="440" t="str">
        <f t="shared" si="9"/>
        <v>B</v>
      </c>
      <c r="U18" s="469">
        <v>1</v>
      </c>
      <c r="V18" s="469">
        <v>1</v>
      </c>
      <c r="W18" s="469">
        <v>1</v>
      </c>
      <c r="X18" s="469">
        <v>1</v>
      </c>
      <c r="Y18" s="175"/>
      <c r="Z18" s="182">
        <f t="shared" si="10"/>
        <v>23128.5</v>
      </c>
      <c r="AA18" s="183">
        <f t="shared" si="11"/>
        <v>0</v>
      </c>
      <c r="AB18" s="184"/>
    </row>
    <row r="19" spans="1:28" ht="18" customHeight="1" x14ac:dyDescent="0.2">
      <c r="A19" s="153">
        <v>21</v>
      </c>
      <c r="B19" s="523" t="s">
        <v>366</v>
      </c>
      <c r="C19" s="524" t="s">
        <v>367</v>
      </c>
      <c r="D19" s="525">
        <v>-1</v>
      </c>
      <c r="E19" s="526" t="s">
        <v>377</v>
      </c>
      <c r="F19" s="79" t="s">
        <v>311</v>
      </c>
      <c r="G19" s="79" t="s">
        <v>350</v>
      </c>
      <c r="H19" s="56" t="s">
        <v>314</v>
      </c>
      <c r="I19" s="178">
        <v>49.2</v>
      </c>
      <c r="J19" s="468">
        <v>1255</v>
      </c>
      <c r="K19" s="179">
        <f t="shared" si="0"/>
        <v>255</v>
      </c>
      <c r="L19" s="180">
        <f t="shared" si="1"/>
        <v>0</v>
      </c>
      <c r="M19" s="180">
        <f t="shared" si="2"/>
        <v>0</v>
      </c>
      <c r="N19" s="180">
        <f t="shared" si="3"/>
        <v>0</v>
      </c>
      <c r="O19" s="180">
        <f t="shared" si="4"/>
        <v>0</v>
      </c>
      <c r="P19" s="181">
        <f t="shared" si="5"/>
        <v>0</v>
      </c>
      <c r="Q19" s="180">
        <f t="shared" si="6"/>
        <v>0</v>
      </c>
      <c r="R19" s="180">
        <f t="shared" si="7"/>
        <v>0</v>
      </c>
      <c r="S19" s="180">
        <f t="shared" si="8"/>
        <v>0</v>
      </c>
      <c r="T19" s="440" t="str">
        <f t="shared" si="9"/>
        <v>B</v>
      </c>
      <c r="U19" s="469">
        <v>1</v>
      </c>
      <c r="V19" s="469">
        <v>1</v>
      </c>
      <c r="W19" s="469">
        <v>1</v>
      </c>
      <c r="X19" s="469">
        <v>1</v>
      </c>
      <c r="Y19" s="175"/>
      <c r="Z19" s="182">
        <f t="shared" si="10"/>
        <v>12546</v>
      </c>
      <c r="AA19" s="183">
        <f t="shared" si="11"/>
        <v>0</v>
      </c>
      <c r="AB19" s="184"/>
    </row>
    <row r="20" spans="1:28" ht="18" customHeight="1" x14ac:dyDescent="0.2">
      <c r="A20" s="153">
        <v>23</v>
      </c>
      <c r="B20" s="523" t="s">
        <v>366</v>
      </c>
      <c r="C20" s="524" t="s">
        <v>367</v>
      </c>
      <c r="D20" s="525">
        <v>-1</v>
      </c>
      <c r="E20" s="526" t="s">
        <v>378</v>
      </c>
      <c r="F20" s="79" t="s">
        <v>311</v>
      </c>
      <c r="G20" s="79" t="s">
        <v>350</v>
      </c>
      <c r="H20" s="56" t="s">
        <v>314</v>
      </c>
      <c r="I20" s="178">
        <v>18.100000000000001</v>
      </c>
      <c r="J20" s="468">
        <v>1255</v>
      </c>
      <c r="K20" s="179">
        <f t="shared" si="0"/>
        <v>255</v>
      </c>
      <c r="L20" s="180">
        <f t="shared" si="1"/>
        <v>0</v>
      </c>
      <c r="M20" s="180">
        <f t="shared" si="2"/>
        <v>0</v>
      </c>
      <c r="N20" s="180">
        <f t="shared" si="3"/>
        <v>0</v>
      </c>
      <c r="O20" s="180">
        <f t="shared" si="4"/>
        <v>0</v>
      </c>
      <c r="P20" s="181">
        <f t="shared" si="5"/>
        <v>0</v>
      </c>
      <c r="Q20" s="180">
        <f t="shared" si="6"/>
        <v>0</v>
      </c>
      <c r="R20" s="180">
        <f t="shared" si="7"/>
        <v>0</v>
      </c>
      <c r="S20" s="180">
        <f t="shared" si="8"/>
        <v>0</v>
      </c>
      <c r="T20" s="440" t="str">
        <f t="shared" si="9"/>
        <v>B</v>
      </c>
      <c r="U20" s="469">
        <v>1</v>
      </c>
      <c r="V20" s="469">
        <v>1</v>
      </c>
      <c r="W20" s="469">
        <v>1</v>
      </c>
      <c r="X20" s="469">
        <v>1</v>
      </c>
      <c r="Y20" s="175"/>
      <c r="Z20" s="182">
        <f t="shared" si="10"/>
        <v>4615.5</v>
      </c>
      <c r="AA20" s="183">
        <f t="shared" si="11"/>
        <v>0</v>
      </c>
      <c r="AB20" s="184"/>
    </row>
    <row r="21" spans="1:28" ht="18" customHeight="1" x14ac:dyDescent="0.2">
      <c r="A21" s="153">
        <v>24</v>
      </c>
      <c r="B21" s="523" t="s">
        <v>366</v>
      </c>
      <c r="C21" s="524" t="s">
        <v>367</v>
      </c>
      <c r="D21" s="525">
        <v>-1</v>
      </c>
      <c r="E21" s="526" t="s">
        <v>379</v>
      </c>
      <c r="F21" s="79" t="s">
        <v>311</v>
      </c>
      <c r="G21" s="79" t="s">
        <v>350</v>
      </c>
      <c r="H21" s="56" t="s">
        <v>314</v>
      </c>
      <c r="I21" s="178">
        <v>36</v>
      </c>
      <c r="J21" s="468">
        <v>1255</v>
      </c>
      <c r="K21" s="179">
        <f t="shared" si="0"/>
        <v>255</v>
      </c>
      <c r="L21" s="180">
        <f t="shared" si="1"/>
        <v>0</v>
      </c>
      <c r="M21" s="180">
        <f t="shared" si="2"/>
        <v>0</v>
      </c>
      <c r="N21" s="180">
        <f t="shared" si="3"/>
        <v>0</v>
      </c>
      <c r="O21" s="180">
        <f t="shared" si="4"/>
        <v>0</v>
      </c>
      <c r="P21" s="181">
        <f t="shared" si="5"/>
        <v>0</v>
      </c>
      <c r="Q21" s="180">
        <f t="shared" si="6"/>
        <v>0</v>
      </c>
      <c r="R21" s="180">
        <f t="shared" si="7"/>
        <v>0</v>
      </c>
      <c r="S21" s="180">
        <f t="shared" si="8"/>
        <v>0</v>
      </c>
      <c r="T21" s="440" t="str">
        <f t="shared" si="9"/>
        <v>B</v>
      </c>
      <c r="U21" s="469">
        <v>1</v>
      </c>
      <c r="V21" s="469">
        <v>1</v>
      </c>
      <c r="W21" s="469">
        <v>1</v>
      </c>
      <c r="X21" s="469">
        <v>1</v>
      </c>
      <c r="Y21" s="175"/>
      <c r="Z21" s="182">
        <f t="shared" si="10"/>
        <v>9180</v>
      </c>
      <c r="AA21" s="183">
        <f t="shared" si="11"/>
        <v>0</v>
      </c>
      <c r="AB21" s="184"/>
    </row>
    <row r="22" spans="1:28" ht="18" customHeight="1" x14ac:dyDescent="0.2">
      <c r="A22" s="153">
        <v>25</v>
      </c>
      <c r="B22" s="523" t="s">
        <v>366</v>
      </c>
      <c r="C22" s="524" t="s">
        <v>367</v>
      </c>
      <c r="D22" s="525">
        <v>-1</v>
      </c>
      <c r="E22" s="526" t="s">
        <v>380</v>
      </c>
      <c r="F22" s="79" t="s">
        <v>649</v>
      </c>
      <c r="G22" s="79" t="s">
        <v>321</v>
      </c>
      <c r="H22" s="56" t="s">
        <v>314</v>
      </c>
      <c r="I22" s="178">
        <v>27.4</v>
      </c>
      <c r="J22" s="468" t="s">
        <v>223</v>
      </c>
      <c r="K22" s="179">
        <f t="shared" si="0"/>
        <v>0</v>
      </c>
      <c r="L22" s="180">
        <f t="shared" si="1"/>
        <v>0</v>
      </c>
      <c r="M22" s="180">
        <f t="shared" si="2"/>
        <v>0</v>
      </c>
      <c r="N22" s="180">
        <f t="shared" si="3"/>
        <v>0</v>
      </c>
      <c r="O22" s="180">
        <f t="shared" si="4"/>
        <v>0</v>
      </c>
      <c r="P22" s="181">
        <f t="shared" si="5"/>
        <v>0</v>
      </c>
      <c r="Q22" s="180">
        <f t="shared" si="6"/>
        <v>0</v>
      </c>
      <c r="R22" s="180">
        <f t="shared" si="7"/>
        <v>0</v>
      </c>
      <c r="S22" s="180">
        <f t="shared" si="8"/>
        <v>0</v>
      </c>
      <c r="T22" s="440">
        <f t="shared" si="9"/>
        <v>0</v>
      </c>
      <c r="U22" s="469">
        <v>1</v>
      </c>
      <c r="V22" s="469">
        <v>1</v>
      </c>
      <c r="W22" s="469">
        <v>1</v>
      </c>
      <c r="X22" s="469">
        <v>1</v>
      </c>
      <c r="Y22" s="175"/>
      <c r="Z22" s="182">
        <f t="shared" si="10"/>
        <v>0</v>
      </c>
      <c r="AA22" s="183">
        <f t="shared" si="11"/>
        <v>0</v>
      </c>
      <c r="AB22" s="184"/>
    </row>
    <row r="23" spans="1:28" ht="18" customHeight="1" x14ac:dyDescent="0.2">
      <c r="A23" s="153">
        <v>26</v>
      </c>
      <c r="B23" s="523" t="s">
        <v>366</v>
      </c>
      <c r="C23" s="524" t="s">
        <v>367</v>
      </c>
      <c r="D23" s="525">
        <v>-1</v>
      </c>
      <c r="E23" s="526" t="s">
        <v>381</v>
      </c>
      <c r="F23" s="79" t="s">
        <v>322</v>
      </c>
      <c r="G23" s="79" t="s">
        <v>321</v>
      </c>
      <c r="H23" s="56" t="s">
        <v>314</v>
      </c>
      <c r="I23" s="178">
        <v>28.2</v>
      </c>
      <c r="J23" s="468">
        <v>3255</v>
      </c>
      <c r="K23" s="179">
        <f t="shared" si="0"/>
        <v>255</v>
      </c>
      <c r="L23" s="180">
        <f t="shared" si="1"/>
        <v>0</v>
      </c>
      <c r="M23" s="180">
        <f t="shared" si="2"/>
        <v>0</v>
      </c>
      <c r="N23" s="180">
        <f t="shared" si="3"/>
        <v>0</v>
      </c>
      <c r="O23" s="180">
        <f t="shared" si="4"/>
        <v>0</v>
      </c>
      <c r="P23" s="181">
        <f t="shared" si="5"/>
        <v>0</v>
      </c>
      <c r="Q23" s="180">
        <f t="shared" si="6"/>
        <v>0</v>
      </c>
      <c r="R23" s="180">
        <f t="shared" si="7"/>
        <v>0</v>
      </c>
      <c r="S23" s="180">
        <f t="shared" si="8"/>
        <v>0</v>
      </c>
      <c r="T23" s="440" t="str">
        <f t="shared" si="9"/>
        <v>V</v>
      </c>
      <c r="U23" s="469">
        <v>1</v>
      </c>
      <c r="V23" s="469">
        <v>1</v>
      </c>
      <c r="W23" s="469">
        <v>1</v>
      </c>
      <c r="X23" s="469">
        <v>1</v>
      </c>
      <c r="Y23" s="175"/>
      <c r="Z23" s="182">
        <f t="shared" si="10"/>
        <v>7191</v>
      </c>
      <c r="AA23" s="183">
        <f t="shared" si="11"/>
        <v>0</v>
      </c>
      <c r="AB23" s="184"/>
    </row>
    <row r="24" spans="1:28" ht="18" customHeight="1" x14ac:dyDescent="0.2">
      <c r="A24" s="153">
        <v>27</v>
      </c>
      <c r="B24" s="523" t="s">
        <v>366</v>
      </c>
      <c r="C24" s="524" t="s">
        <v>367</v>
      </c>
      <c r="D24" s="525">
        <v>-1</v>
      </c>
      <c r="E24" s="526" t="s">
        <v>382</v>
      </c>
      <c r="F24" s="79" t="s">
        <v>316</v>
      </c>
      <c r="G24" s="79" t="s">
        <v>321</v>
      </c>
      <c r="H24" s="56" t="s">
        <v>314</v>
      </c>
      <c r="I24" s="178">
        <v>9.3000000000000007</v>
      </c>
      <c r="J24" s="468">
        <v>14012</v>
      </c>
      <c r="K24" s="179">
        <f t="shared" si="0"/>
        <v>12</v>
      </c>
      <c r="L24" s="180">
        <f t="shared" si="1"/>
        <v>0</v>
      </c>
      <c r="M24" s="180">
        <f t="shared" si="2"/>
        <v>0</v>
      </c>
      <c r="N24" s="180">
        <f t="shared" si="3"/>
        <v>0</v>
      </c>
      <c r="O24" s="180">
        <f t="shared" si="4"/>
        <v>0</v>
      </c>
      <c r="P24" s="181">
        <f t="shared" si="5"/>
        <v>0</v>
      </c>
      <c r="Q24" s="180">
        <f t="shared" si="6"/>
        <v>0</v>
      </c>
      <c r="R24" s="180">
        <f t="shared" si="7"/>
        <v>0</v>
      </c>
      <c r="S24" s="180">
        <f t="shared" si="8"/>
        <v>0</v>
      </c>
      <c r="T24" s="440" t="str">
        <f t="shared" si="9"/>
        <v>V</v>
      </c>
      <c r="U24" s="469">
        <v>1</v>
      </c>
      <c r="V24" s="469">
        <v>1</v>
      </c>
      <c r="W24" s="469">
        <v>1</v>
      </c>
      <c r="X24" s="469">
        <v>1</v>
      </c>
      <c r="Y24" s="175"/>
      <c r="Z24" s="182">
        <f t="shared" si="10"/>
        <v>111.60000000000001</v>
      </c>
      <c r="AA24" s="183">
        <f t="shared" si="11"/>
        <v>0</v>
      </c>
      <c r="AB24" s="184"/>
    </row>
    <row r="25" spans="1:28" ht="18" customHeight="1" x14ac:dyDescent="0.2">
      <c r="A25" s="153">
        <v>28</v>
      </c>
      <c r="B25" s="523" t="s">
        <v>366</v>
      </c>
      <c r="C25" s="524" t="s">
        <v>367</v>
      </c>
      <c r="D25" s="525">
        <v>-1</v>
      </c>
      <c r="E25" s="526" t="s">
        <v>383</v>
      </c>
      <c r="F25" s="79" t="s">
        <v>339</v>
      </c>
      <c r="G25" s="79" t="s">
        <v>350</v>
      </c>
      <c r="H25" s="56" t="s">
        <v>314</v>
      </c>
      <c r="I25" s="178">
        <v>31.5</v>
      </c>
      <c r="J25" s="468">
        <v>1255</v>
      </c>
      <c r="K25" s="179">
        <f t="shared" si="0"/>
        <v>255</v>
      </c>
      <c r="L25" s="180">
        <f t="shared" si="1"/>
        <v>0</v>
      </c>
      <c r="M25" s="180">
        <f t="shared" si="2"/>
        <v>0</v>
      </c>
      <c r="N25" s="180">
        <f t="shared" si="3"/>
        <v>0</v>
      </c>
      <c r="O25" s="180">
        <f t="shared" si="4"/>
        <v>0</v>
      </c>
      <c r="P25" s="181">
        <f t="shared" si="5"/>
        <v>0</v>
      </c>
      <c r="Q25" s="180">
        <f t="shared" si="6"/>
        <v>0</v>
      </c>
      <c r="R25" s="180">
        <f t="shared" si="7"/>
        <v>0</v>
      </c>
      <c r="S25" s="180">
        <f t="shared" si="8"/>
        <v>0</v>
      </c>
      <c r="T25" s="440" t="str">
        <f t="shared" si="9"/>
        <v>B</v>
      </c>
      <c r="U25" s="469">
        <v>1</v>
      </c>
      <c r="V25" s="469">
        <v>1</v>
      </c>
      <c r="W25" s="469">
        <v>1</v>
      </c>
      <c r="X25" s="469">
        <v>1</v>
      </c>
      <c r="Y25" s="175"/>
      <c r="Z25" s="182">
        <f t="shared" si="10"/>
        <v>8032.5</v>
      </c>
      <c r="AA25" s="183">
        <f t="shared" si="11"/>
        <v>0</v>
      </c>
      <c r="AB25" s="184"/>
    </row>
    <row r="26" spans="1:28" ht="18" customHeight="1" x14ac:dyDescent="0.2">
      <c r="A26" s="153">
        <v>29</v>
      </c>
      <c r="B26" s="523" t="s">
        <v>366</v>
      </c>
      <c r="C26" s="524" t="s">
        <v>367</v>
      </c>
      <c r="D26" s="525">
        <v>-1</v>
      </c>
      <c r="E26" s="526" t="s">
        <v>384</v>
      </c>
      <c r="F26" s="79" t="s">
        <v>324</v>
      </c>
      <c r="G26" s="79" t="s">
        <v>350</v>
      </c>
      <c r="H26" s="56" t="s">
        <v>314</v>
      </c>
      <c r="I26" s="178">
        <v>25</v>
      </c>
      <c r="J26" s="468">
        <v>15255</v>
      </c>
      <c r="K26" s="179">
        <f t="shared" si="0"/>
        <v>255</v>
      </c>
      <c r="L26" s="180">
        <f t="shared" si="1"/>
        <v>0</v>
      </c>
      <c r="M26" s="180">
        <f t="shared" si="2"/>
        <v>0</v>
      </c>
      <c r="N26" s="180">
        <f t="shared" si="3"/>
        <v>0</v>
      </c>
      <c r="O26" s="180">
        <f t="shared" si="4"/>
        <v>0</v>
      </c>
      <c r="P26" s="181">
        <f t="shared" si="5"/>
        <v>0</v>
      </c>
      <c r="Q26" s="180">
        <f t="shared" si="6"/>
        <v>0</v>
      </c>
      <c r="R26" s="180">
        <f t="shared" si="7"/>
        <v>0</v>
      </c>
      <c r="S26" s="180">
        <f t="shared" si="8"/>
        <v>0</v>
      </c>
      <c r="T26" s="440" t="str">
        <f t="shared" si="9"/>
        <v>B</v>
      </c>
      <c r="U26" s="469">
        <v>1</v>
      </c>
      <c r="V26" s="469">
        <v>1</v>
      </c>
      <c r="W26" s="469">
        <v>1</v>
      </c>
      <c r="X26" s="469">
        <v>1</v>
      </c>
      <c r="Y26" s="175"/>
      <c r="Z26" s="182">
        <f t="shared" si="10"/>
        <v>6375</v>
      </c>
      <c r="AA26" s="183">
        <f t="shared" si="11"/>
        <v>0</v>
      </c>
      <c r="AB26" s="184"/>
    </row>
    <row r="27" spans="1:28" ht="18" customHeight="1" x14ac:dyDescent="0.2">
      <c r="A27" s="153">
        <v>30</v>
      </c>
      <c r="B27" s="523" t="s">
        <v>366</v>
      </c>
      <c r="C27" s="524" t="s">
        <v>367</v>
      </c>
      <c r="D27" s="525">
        <v>-1</v>
      </c>
      <c r="E27" s="526" t="s">
        <v>385</v>
      </c>
      <c r="F27" s="79" t="s">
        <v>311</v>
      </c>
      <c r="G27" s="79" t="s">
        <v>350</v>
      </c>
      <c r="H27" s="56" t="s">
        <v>314</v>
      </c>
      <c r="I27" s="178">
        <v>37.4</v>
      </c>
      <c r="J27" s="468">
        <v>1255</v>
      </c>
      <c r="K27" s="179">
        <f t="shared" si="0"/>
        <v>255</v>
      </c>
      <c r="L27" s="180">
        <f t="shared" si="1"/>
        <v>0</v>
      </c>
      <c r="M27" s="180">
        <f t="shared" si="2"/>
        <v>0</v>
      </c>
      <c r="N27" s="180">
        <f t="shared" si="3"/>
        <v>0</v>
      </c>
      <c r="O27" s="180">
        <f t="shared" si="4"/>
        <v>0</v>
      </c>
      <c r="P27" s="181">
        <f t="shared" si="5"/>
        <v>0</v>
      </c>
      <c r="Q27" s="180">
        <f t="shared" si="6"/>
        <v>0</v>
      </c>
      <c r="R27" s="180">
        <f t="shared" si="7"/>
        <v>0</v>
      </c>
      <c r="S27" s="180">
        <f t="shared" si="8"/>
        <v>0</v>
      </c>
      <c r="T27" s="440" t="str">
        <f t="shared" si="9"/>
        <v>B</v>
      </c>
      <c r="U27" s="469">
        <v>1</v>
      </c>
      <c r="V27" s="469">
        <v>1</v>
      </c>
      <c r="W27" s="469">
        <v>1</v>
      </c>
      <c r="X27" s="469">
        <v>1</v>
      </c>
      <c r="Y27" s="175"/>
      <c r="Z27" s="182">
        <f t="shared" si="10"/>
        <v>9537</v>
      </c>
      <c r="AA27" s="183">
        <f t="shared" si="11"/>
        <v>0</v>
      </c>
      <c r="AB27" s="184"/>
    </row>
    <row r="28" spans="1:28" ht="18" customHeight="1" x14ac:dyDescent="0.2">
      <c r="A28" s="153">
        <v>31</v>
      </c>
      <c r="B28" s="523" t="s">
        <v>366</v>
      </c>
      <c r="C28" s="524" t="s">
        <v>367</v>
      </c>
      <c r="D28" s="525">
        <v>-1</v>
      </c>
      <c r="E28" s="526" t="s">
        <v>386</v>
      </c>
      <c r="F28" s="79" t="s">
        <v>311</v>
      </c>
      <c r="G28" s="79" t="s">
        <v>350</v>
      </c>
      <c r="H28" s="56" t="s">
        <v>314</v>
      </c>
      <c r="I28" s="178">
        <v>18.3</v>
      </c>
      <c r="J28" s="468">
        <v>1255</v>
      </c>
      <c r="K28" s="179">
        <f t="shared" si="0"/>
        <v>255</v>
      </c>
      <c r="L28" s="180">
        <f t="shared" si="1"/>
        <v>0</v>
      </c>
      <c r="M28" s="180">
        <f t="shared" si="2"/>
        <v>0</v>
      </c>
      <c r="N28" s="180">
        <f t="shared" si="3"/>
        <v>0</v>
      </c>
      <c r="O28" s="180">
        <f t="shared" si="4"/>
        <v>0</v>
      </c>
      <c r="P28" s="181">
        <f t="shared" si="5"/>
        <v>0</v>
      </c>
      <c r="Q28" s="180">
        <f t="shared" si="6"/>
        <v>0</v>
      </c>
      <c r="R28" s="180">
        <f t="shared" si="7"/>
        <v>0</v>
      </c>
      <c r="S28" s="180">
        <f t="shared" si="8"/>
        <v>0</v>
      </c>
      <c r="T28" s="440" t="str">
        <f t="shared" si="9"/>
        <v>B</v>
      </c>
      <c r="U28" s="469">
        <v>1</v>
      </c>
      <c r="V28" s="469">
        <v>1</v>
      </c>
      <c r="W28" s="469">
        <v>1</v>
      </c>
      <c r="X28" s="469">
        <v>1</v>
      </c>
      <c r="Y28" s="175"/>
      <c r="Z28" s="182">
        <f t="shared" si="10"/>
        <v>4666.5</v>
      </c>
      <c r="AA28" s="183">
        <f t="shared" si="11"/>
        <v>0</v>
      </c>
      <c r="AB28" s="184"/>
    </row>
    <row r="29" spans="1:28" ht="18" customHeight="1" x14ac:dyDescent="0.2">
      <c r="A29" s="153">
        <v>32</v>
      </c>
      <c r="B29" s="523" t="s">
        <v>366</v>
      </c>
      <c r="C29" s="524" t="s">
        <v>367</v>
      </c>
      <c r="D29" s="525">
        <v>-1</v>
      </c>
      <c r="E29" s="526" t="s">
        <v>387</v>
      </c>
      <c r="F29" s="79" t="s">
        <v>318</v>
      </c>
      <c r="G29" s="79" t="s">
        <v>321</v>
      </c>
      <c r="H29" s="56" t="s">
        <v>415</v>
      </c>
      <c r="I29" s="178">
        <v>16.7</v>
      </c>
      <c r="J29" s="468">
        <v>5255</v>
      </c>
      <c r="K29" s="179">
        <f t="shared" si="0"/>
        <v>255</v>
      </c>
      <c r="L29" s="180">
        <f t="shared" si="1"/>
        <v>0</v>
      </c>
      <c r="M29" s="180">
        <f t="shared" si="2"/>
        <v>0</v>
      </c>
      <c r="N29" s="180">
        <f t="shared" si="3"/>
        <v>0</v>
      </c>
      <c r="O29" s="180">
        <f t="shared" si="4"/>
        <v>0</v>
      </c>
      <c r="P29" s="181">
        <f t="shared" si="5"/>
        <v>0</v>
      </c>
      <c r="Q29" s="180">
        <f t="shared" si="6"/>
        <v>0</v>
      </c>
      <c r="R29" s="180">
        <f t="shared" si="7"/>
        <v>0</v>
      </c>
      <c r="S29" s="180">
        <f t="shared" si="8"/>
        <v>0</v>
      </c>
      <c r="T29" s="440" t="str">
        <f t="shared" si="9"/>
        <v>V</v>
      </c>
      <c r="U29" s="469">
        <v>1</v>
      </c>
      <c r="V29" s="469">
        <v>1</v>
      </c>
      <c r="W29" s="469">
        <v>1</v>
      </c>
      <c r="X29" s="469">
        <v>1</v>
      </c>
      <c r="Y29" s="175"/>
      <c r="Z29" s="182">
        <f t="shared" si="10"/>
        <v>4258.5</v>
      </c>
      <c r="AA29" s="183">
        <f t="shared" si="11"/>
        <v>0</v>
      </c>
      <c r="AB29" s="184"/>
    </row>
    <row r="30" spans="1:28" ht="18" customHeight="1" x14ac:dyDescent="0.2">
      <c r="A30" s="153">
        <v>33</v>
      </c>
      <c r="B30" s="523" t="s">
        <v>366</v>
      </c>
      <c r="C30" s="524" t="s">
        <v>367</v>
      </c>
      <c r="D30" s="525">
        <v>-1</v>
      </c>
      <c r="E30" s="526" t="s">
        <v>388</v>
      </c>
      <c r="F30" s="79" t="s">
        <v>313</v>
      </c>
      <c r="G30" s="79" t="s">
        <v>321</v>
      </c>
      <c r="H30" s="56" t="s">
        <v>314</v>
      </c>
      <c r="I30" s="178">
        <v>182.2</v>
      </c>
      <c r="J30" s="468">
        <v>3255</v>
      </c>
      <c r="K30" s="179">
        <f t="shared" si="0"/>
        <v>255</v>
      </c>
      <c r="L30" s="180">
        <f t="shared" si="1"/>
        <v>0</v>
      </c>
      <c r="M30" s="180">
        <f t="shared" si="2"/>
        <v>0</v>
      </c>
      <c r="N30" s="180">
        <f t="shared" si="3"/>
        <v>0</v>
      </c>
      <c r="O30" s="180">
        <f t="shared" si="4"/>
        <v>0</v>
      </c>
      <c r="P30" s="181">
        <f t="shared" si="5"/>
        <v>0</v>
      </c>
      <c r="Q30" s="180">
        <f t="shared" si="6"/>
        <v>0</v>
      </c>
      <c r="R30" s="180">
        <f t="shared" si="7"/>
        <v>0</v>
      </c>
      <c r="S30" s="180">
        <f t="shared" si="8"/>
        <v>0</v>
      </c>
      <c r="T30" s="440" t="str">
        <f t="shared" si="9"/>
        <v>V</v>
      </c>
      <c r="U30" s="469">
        <v>1</v>
      </c>
      <c r="V30" s="469">
        <v>1</v>
      </c>
      <c r="W30" s="469">
        <v>1</v>
      </c>
      <c r="X30" s="469">
        <v>1</v>
      </c>
      <c r="Y30" s="175"/>
      <c r="Z30" s="182">
        <f t="shared" si="10"/>
        <v>46461</v>
      </c>
      <c r="AA30" s="183">
        <f t="shared" si="11"/>
        <v>0</v>
      </c>
      <c r="AB30" s="184"/>
    </row>
    <row r="31" spans="1:28" ht="18" customHeight="1" x14ac:dyDescent="0.2">
      <c r="A31" s="153">
        <v>33</v>
      </c>
      <c r="B31" s="523" t="s">
        <v>366</v>
      </c>
      <c r="C31" s="524" t="s">
        <v>367</v>
      </c>
      <c r="D31" s="525">
        <v>-1</v>
      </c>
      <c r="E31" s="526" t="s">
        <v>435</v>
      </c>
      <c r="F31" s="79" t="s">
        <v>436</v>
      </c>
      <c r="G31" s="79" t="s">
        <v>321</v>
      </c>
      <c r="H31" s="56" t="s">
        <v>560</v>
      </c>
      <c r="I31" s="178">
        <v>11</v>
      </c>
      <c r="J31" s="468">
        <v>6255</v>
      </c>
      <c r="K31" s="179">
        <f t="shared" ref="K31" si="12">SUM(IF(J31="",0,VLOOKUP(J31,Kengetal,2)))</f>
        <v>255</v>
      </c>
      <c r="L31" s="180">
        <f t="shared" ref="L31" si="13">P31*I31*U31</f>
        <v>0</v>
      </c>
      <c r="M31" s="180">
        <f t="shared" ref="M31" si="14">Q31*I31*V31</f>
        <v>0</v>
      </c>
      <c r="N31" s="180">
        <f t="shared" ref="N31" si="15">R31*I31*W31</f>
        <v>0</v>
      </c>
      <c r="O31" s="180">
        <f t="shared" ref="O31" si="16">S31*I31*X31</f>
        <v>0</v>
      </c>
      <c r="P31" s="181">
        <f t="shared" si="5"/>
        <v>0</v>
      </c>
      <c r="Q31" s="180">
        <f t="shared" si="6"/>
        <v>0</v>
      </c>
      <c r="R31" s="180">
        <f t="shared" si="7"/>
        <v>0</v>
      </c>
      <c r="S31" s="180">
        <f t="shared" si="8"/>
        <v>0</v>
      </c>
      <c r="T31" s="440" t="str">
        <f t="shared" ref="T31" si="17">IF(J31="","",VLOOKUP(J31,Kengetal,13,FALSE))</f>
        <v>V</v>
      </c>
      <c r="U31" s="469">
        <v>1</v>
      </c>
      <c r="V31" s="469">
        <v>1</v>
      </c>
      <c r="W31" s="469">
        <v>1</v>
      </c>
      <c r="X31" s="469">
        <v>1</v>
      </c>
      <c r="Y31" s="175"/>
      <c r="Z31" s="182">
        <f t="shared" ref="Z31" si="18">I31*K31</f>
        <v>2805</v>
      </c>
      <c r="AA31" s="183">
        <f t="shared" ref="AA31" si="19">L31+M31+N31+O31</f>
        <v>0</v>
      </c>
      <c r="AB31" s="184"/>
    </row>
    <row r="32" spans="1:28" ht="18" customHeight="1" x14ac:dyDescent="0.2">
      <c r="A32" s="153">
        <v>34</v>
      </c>
      <c r="B32" s="523" t="s">
        <v>366</v>
      </c>
      <c r="C32" s="524" t="s">
        <v>367</v>
      </c>
      <c r="D32" s="525">
        <v>-1</v>
      </c>
      <c r="E32" s="526" t="s">
        <v>389</v>
      </c>
      <c r="F32" s="79" t="s">
        <v>311</v>
      </c>
      <c r="G32" s="79" t="s">
        <v>350</v>
      </c>
      <c r="H32" s="56" t="s">
        <v>314</v>
      </c>
      <c r="I32" s="178">
        <v>15</v>
      </c>
      <c r="J32" s="468">
        <v>1255</v>
      </c>
      <c r="K32" s="179">
        <f t="shared" si="0"/>
        <v>255</v>
      </c>
      <c r="L32" s="180">
        <f t="shared" si="1"/>
        <v>0</v>
      </c>
      <c r="M32" s="180">
        <f t="shared" si="2"/>
        <v>0</v>
      </c>
      <c r="N32" s="180">
        <f t="shared" si="3"/>
        <v>0</v>
      </c>
      <c r="O32" s="180">
        <f t="shared" si="4"/>
        <v>0</v>
      </c>
      <c r="P32" s="181">
        <f t="shared" si="5"/>
        <v>0</v>
      </c>
      <c r="Q32" s="180">
        <f t="shared" si="6"/>
        <v>0</v>
      </c>
      <c r="R32" s="180">
        <f t="shared" si="7"/>
        <v>0</v>
      </c>
      <c r="S32" s="180">
        <f t="shared" si="8"/>
        <v>0</v>
      </c>
      <c r="T32" s="440" t="str">
        <f t="shared" si="9"/>
        <v>B</v>
      </c>
      <c r="U32" s="469">
        <v>1</v>
      </c>
      <c r="V32" s="469">
        <v>1</v>
      </c>
      <c r="W32" s="469">
        <v>1</v>
      </c>
      <c r="X32" s="469">
        <v>1</v>
      </c>
      <c r="Y32" s="175"/>
      <c r="Z32" s="182">
        <f t="shared" si="10"/>
        <v>3825</v>
      </c>
      <c r="AA32" s="183">
        <f t="shared" si="11"/>
        <v>0</v>
      </c>
      <c r="AB32" s="184"/>
    </row>
    <row r="33" spans="1:28" ht="18" customHeight="1" x14ac:dyDescent="0.2">
      <c r="A33" s="153">
        <v>35</v>
      </c>
      <c r="B33" s="523" t="s">
        <v>366</v>
      </c>
      <c r="C33" s="524" t="s">
        <v>367</v>
      </c>
      <c r="D33" s="525">
        <v>-1</v>
      </c>
      <c r="E33" s="526" t="s">
        <v>390</v>
      </c>
      <c r="F33" s="79" t="s">
        <v>324</v>
      </c>
      <c r="G33" s="79" t="s">
        <v>350</v>
      </c>
      <c r="H33" s="56" t="s">
        <v>314</v>
      </c>
      <c r="I33" s="178">
        <v>30</v>
      </c>
      <c r="J33" s="468">
        <v>15255</v>
      </c>
      <c r="K33" s="179">
        <f t="shared" si="0"/>
        <v>255</v>
      </c>
      <c r="L33" s="180">
        <f t="shared" si="1"/>
        <v>0</v>
      </c>
      <c r="M33" s="180">
        <f t="shared" si="2"/>
        <v>0</v>
      </c>
      <c r="N33" s="180">
        <f t="shared" si="3"/>
        <v>0</v>
      </c>
      <c r="O33" s="180">
        <f t="shared" si="4"/>
        <v>0</v>
      </c>
      <c r="P33" s="181">
        <f t="shared" si="5"/>
        <v>0</v>
      </c>
      <c r="Q33" s="180">
        <f t="shared" si="6"/>
        <v>0</v>
      </c>
      <c r="R33" s="180">
        <f t="shared" si="7"/>
        <v>0</v>
      </c>
      <c r="S33" s="180">
        <f t="shared" si="8"/>
        <v>0</v>
      </c>
      <c r="T33" s="440" t="str">
        <f t="shared" si="9"/>
        <v>B</v>
      </c>
      <c r="U33" s="469">
        <v>1</v>
      </c>
      <c r="V33" s="469">
        <v>1</v>
      </c>
      <c r="W33" s="469">
        <v>1</v>
      </c>
      <c r="X33" s="469">
        <v>1</v>
      </c>
      <c r="Y33" s="175"/>
      <c r="Z33" s="182">
        <f t="shared" si="10"/>
        <v>7650</v>
      </c>
      <c r="AA33" s="183">
        <f t="shared" si="11"/>
        <v>0</v>
      </c>
      <c r="AB33" s="184"/>
    </row>
    <row r="34" spans="1:28" ht="18" customHeight="1" x14ac:dyDescent="0.2">
      <c r="A34" s="153">
        <v>36</v>
      </c>
      <c r="B34" s="523" t="s">
        <v>366</v>
      </c>
      <c r="C34" s="524" t="s">
        <v>367</v>
      </c>
      <c r="D34" s="525">
        <v>-1</v>
      </c>
      <c r="E34" s="526" t="s">
        <v>391</v>
      </c>
      <c r="F34" s="79" t="s">
        <v>318</v>
      </c>
      <c r="G34" s="79" t="s">
        <v>321</v>
      </c>
      <c r="H34" s="56" t="s">
        <v>314</v>
      </c>
      <c r="I34" s="178">
        <v>11.3</v>
      </c>
      <c r="J34" s="468">
        <v>5255</v>
      </c>
      <c r="K34" s="179">
        <f t="shared" si="0"/>
        <v>255</v>
      </c>
      <c r="L34" s="180">
        <f t="shared" si="1"/>
        <v>0</v>
      </c>
      <c r="M34" s="180">
        <f t="shared" si="2"/>
        <v>0</v>
      </c>
      <c r="N34" s="180">
        <f t="shared" si="3"/>
        <v>0</v>
      </c>
      <c r="O34" s="180">
        <f t="shared" si="4"/>
        <v>0</v>
      </c>
      <c r="P34" s="181">
        <f t="shared" si="5"/>
        <v>0</v>
      </c>
      <c r="Q34" s="180">
        <f t="shared" si="6"/>
        <v>0</v>
      </c>
      <c r="R34" s="180">
        <f t="shared" si="7"/>
        <v>0</v>
      </c>
      <c r="S34" s="180">
        <f t="shared" si="8"/>
        <v>0</v>
      </c>
      <c r="T34" s="440" t="str">
        <f t="shared" si="9"/>
        <v>V</v>
      </c>
      <c r="U34" s="469">
        <v>1</v>
      </c>
      <c r="V34" s="469">
        <v>1</v>
      </c>
      <c r="W34" s="469">
        <v>1</v>
      </c>
      <c r="X34" s="469">
        <v>1</v>
      </c>
      <c r="Y34" s="175"/>
      <c r="Z34" s="182">
        <f t="shared" si="10"/>
        <v>2881.5</v>
      </c>
      <c r="AA34" s="183">
        <f t="shared" si="11"/>
        <v>0</v>
      </c>
      <c r="AB34" s="184"/>
    </row>
    <row r="35" spans="1:28" ht="18" customHeight="1" x14ac:dyDescent="0.2">
      <c r="A35" s="153">
        <v>37</v>
      </c>
      <c r="B35" s="523" t="s">
        <v>366</v>
      </c>
      <c r="C35" s="524" t="s">
        <v>367</v>
      </c>
      <c r="D35" s="525">
        <v>-1</v>
      </c>
      <c r="E35" s="526" t="s">
        <v>392</v>
      </c>
      <c r="F35" s="79" t="s">
        <v>343</v>
      </c>
      <c r="G35" s="79" t="s">
        <v>351</v>
      </c>
      <c r="H35" s="56" t="s">
        <v>340</v>
      </c>
      <c r="I35" s="178">
        <v>6.4</v>
      </c>
      <c r="J35" s="468">
        <v>2255</v>
      </c>
      <c r="K35" s="179">
        <f t="shared" si="0"/>
        <v>255</v>
      </c>
      <c r="L35" s="180">
        <f t="shared" si="1"/>
        <v>0</v>
      </c>
      <c r="M35" s="180">
        <f t="shared" si="2"/>
        <v>0</v>
      </c>
      <c r="N35" s="180">
        <f t="shared" si="3"/>
        <v>0</v>
      </c>
      <c r="O35" s="180">
        <f t="shared" si="4"/>
        <v>0</v>
      </c>
      <c r="P35" s="181">
        <f t="shared" si="5"/>
        <v>0</v>
      </c>
      <c r="Q35" s="180">
        <f t="shared" si="6"/>
        <v>0</v>
      </c>
      <c r="R35" s="180">
        <f t="shared" si="7"/>
        <v>0</v>
      </c>
      <c r="S35" s="180">
        <f t="shared" si="8"/>
        <v>0</v>
      </c>
      <c r="T35" s="440" t="str">
        <f t="shared" si="9"/>
        <v>S</v>
      </c>
      <c r="U35" s="469">
        <v>1</v>
      </c>
      <c r="V35" s="469">
        <v>1</v>
      </c>
      <c r="W35" s="469">
        <v>1</v>
      </c>
      <c r="X35" s="469">
        <v>1</v>
      </c>
      <c r="Y35" s="175"/>
      <c r="Z35" s="182">
        <f t="shared" si="10"/>
        <v>1632</v>
      </c>
      <c r="AA35" s="183">
        <f t="shared" si="11"/>
        <v>0</v>
      </c>
      <c r="AB35" s="184"/>
    </row>
    <row r="36" spans="1:28" ht="18" customHeight="1" x14ac:dyDescent="0.2">
      <c r="A36" s="153">
        <v>38</v>
      </c>
      <c r="B36" s="523" t="s">
        <v>366</v>
      </c>
      <c r="C36" s="524" t="s">
        <v>367</v>
      </c>
      <c r="D36" s="525">
        <v>-1</v>
      </c>
      <c r="E36" s="526" t="s">
        <v>393</v>
      </c>
      <c r="F36" s="79" t="s">
        <v>343</v>
      </c>
      <c r="G36" s="79" t="s">
        <v>351</v>
      </c>
      <c r="H36" s="56" t="s">
        <v>340</v>
      </c>
      <c r="I36" s="178">
        <v>6.4</v>
      </c>
      <c r="J36" s="468">
        <v>2255</v>
      </c>
      <c r="K36" s="179">
        <f t="shared" si="0"/>
        <v>255</v>
      </c>
      <c r="L36" s="180">
        <f t="shared" si="1"/>
        <v>0</v>
      </c>
      <c r="M36" s="180">
        <f t="shared" si="2"/>
        <v>0</v>
      </c>
      <c r="N36" s="180">
        <f t="shared" si="3"/>
        <v>0</v>
      </c>
      <c r="O36" s="180">
        <f t="shared" si="4"/>
        <v>0</v>
      </c>
      <c r="P36" s="181">
        <f t="shared" si="5"/>
        <v>0</v>
      </c>
      <c r="Q36" s="180">
        <f t="shared" si="6"/>
        <v>0</v>
      </c>
      <c r="R36" s="180">
        <f t="shared" si="7"/>
        <v>0</v>
      </c>
      <c r="S36" s="180">
        <f t="shared" si="8"/>
        <v>0</v>
      </c>
      <c r="T36" s="440" t="str">
        <f t="shared" si="9"/>
        <v>S</v>
      </c>
      <c r="U36" s="469">
        <v>1</v>
      </c>
      <c r="V36" s="469">
        <v>1</v>
      </c>
      <c r="W36" s="469">
        <v>1</v>
      </c>
      <c r="X36" s="469">
        <v>1</v>
      </c>
      <c r="Y36" s="175"/>
      <c r="Z36" s="182">
        <f t="shared" si="10"/>
        <v>1632</v>
      </c>
      <c r="AA36" s="183">
        <f t="shared" si="11"/>
        <v>0</v>
      </c>
      <c r="AB36" s="184"/>
    </row>
    <row r="37" spans="1:28" ht="18" customHeight="1" x14ac:dyDescent="0.2">
      <c r="A37" s="153">
        <v>39</v>
      </c>
      <c r="B37" s="523" t="s">
        <v>366</v>
      </c>
      <c r="C37" s="524" t="s">
        <v>367</v>
      </c>
      <c r="D37" s="525">
        <v>-1</v>
      </c>
      <c r="E37" s="526" t="s">
        <v>394</v>
      </c>
      <c r="F37" s="79" t="s">
        <v>319</v>
      </c>
      <c r="G37" s="79" t="s">
        <v>321</v>
      </c>
      <c r="H37" s="56" t="s">
        <v>340</v>
      </c>
      <c r="I37" s="178">
        <v>3.6</v>
      </c>
      <c r="J37" s="468" t="s">
        <v>223</v>
      </c>
      <c r="K37" s="179">
        <f t="shared" si="0"/>
        <v>0</v>
      </c>
      <c r="L37" s="180">
        <f t="shared" si="1"/>
        <v>0</v>
      </c>
      <c r="M37" s="180">
        <f t="shared" si="2"/>
        <v>0</v>
      </c>
      <c r="N37" s="180">
        <f t="shared" si="3"/>
        <v>0</v>
      </c>
      <c r="O37" s="180">
        <f t="shared" si="4"/>
        <v>0</v>
      </c>
      <c r="P37" s="181">
        <f t="shared" si="5"/>
        <v>0</v>
      </c>
      <c r="Q37" s="180">
        <f t="shared" si="6"/>
        <v>0</v>
      </c>
      <c r="R37" s="180">
        <f t="shared" si="7"/>
        <v>0</v>
      </c>
      <c r="S37" s="180">
        <f t="shared" si="8"/>
        <v>0</v>
      </c>
      <c r="T37" s="440">
        <f t="shared" si="9"/>
        <v>0</v>
      </c>
      <c r="U37" s="469">
        <v>1</v>
      </c>
      <c r="V37" s="469">
        <v>1</v>
      </c>
      <c r="W37" s="469">
        <v>1</v>
      </c>
      <c r="X37" s="469">
        <v>1</v>
      </c>
      <c r="Y37" s="175"/>
      <c r="Z37" s="182">
        <f t="shared" si="10"/>
        <v>0</v>
      </c>
      <c r="AA37" s="183">
        <f t="shared" si="11"/>
        <v>0</v>
      </c>
      <c r="AB37" s="184"/>
    </row>
    <row r="38" spans="1:28" ht="18" customHeight="1" x14ac:dyDescent="0.2">
      <c r="A38" s="153">
        <v>40</v>
      </c>
      <c r="B38" s="523" t="s">
        <v>366</v>
      </c>
      <c r="C38" s="524" t="s">
        <v>367</v>
      </c>
      <c r="D38" s="525">
        <v>-1</v>
      </c>
      <c r="E38" s="526" t="s">
        <v>395</v>
      </c>
      <c r="F38" s="79" t="s">
        <v>309</v>
      </c>
      <c r="G38" s="79" t="s">
        <v>321</v>
      </c>
      <c r="H38" s="56" t="s">
        <v>416</v>
      </c>
      <c r="I38" s="178">
        <v>40.1</v>
      </c>
      <c r="J38" s="468">
        <v>3255</v>
      </c>
      <c r="K38" s="179">
        <f t="shared" si="0"/>
        <v>255</v>
      </c>
      <c r="L38" s="180">
        <f t="shared" si="1"/>
        <v>0</v>
      </c>
      <c r="M38" s="180">
        <f t="shared" si="2"/>
        <v>0</v>
      </c>
      <c r="N38" s="180">
        <f t="shared" si="3"/>
        <v>0</v>
      </c>
      <c r="O38" s="180">
        <f t="shared" si="4"/>
        <v>0</v>
      </c>
      <c r="P38" s="181">
        <f t="shared" si="5"/>
        <v>0</v>
      </c>
      <c r="Q38" s="180">
        <f t="shared" si="6"/>
        <v>0</v>
      </c>
      <c r="R38" s="180">
        <f t="shared" si="7"/>
        <v>0</v>
      </c>
      <c r="S38" s="180">
        <f t="shared" si="8"/>
        <v>0</v>
      </c>
      <c r="T38" s="440" t="str">
        <f t="shared" si="9"/>
        <v>V</v>
      </c>
      <c r="U38" s="469">
        <v>1</v>
      </c>
      <c r="V38" s="469">
        <v>1</v>
      </c>
      <c r="W38" s="469">
        <v>1</v>
      </c>
      <c r="X38" s="469">
        <v>1</v>
      </c>
      <c r="Y38" s="175"/>
      <c r="Z38" s="182">
        <f t="shared" si="10"/>
        <v>10225.5</v>
      </c>
      <c r="AA38" s="183">
        <f t="shared" si="11"/>
        <v>0</v>
      </c>
      <c r="AB38" s="184"/>
    </row>
    <row r="39" spans="1:28" ht="18" customHeight="1" x14ac:dyDescent="0.2">
      <c r="A39" s="153">
        <v>41</v>
      </c>
      <c r="B39" s="523" t="s">
        <v>366</v>
      </c>
      <c r="C39" s="524" t="s">
        <v>367</v>
      </c>
      <c r="D39" s="525">
        <v>-1</v>
      </c>
      <c r="E39" s="526" t="s">
        <v>396</v>
      </c>
      <c r="F39" s="79" t="s">
        <v>316</v>
      </c>
      <c r="G39" s="79" t="s">
        <v>321</v>
      </c>
      <c r="H39" s="56" t="s">
        <v>340</v>
      </c>
      <c r="I39" s="178">
        <v>35.200000000000003</v>
      </c>
      <c r="J39" s="468">
        <v>14012</v>
      </c>
      <c r="K39" s="179">
        <f t="shared" si="0"/>
        <v>12</v>
      </c>
      <c r="L39" s="180">
        <f t="shared" si="1"/>
        <v>0</v>
      </c>
      <c r="M39" s="180">
        <f t="shared" si="2"/>
        <v>0</v>
      </c>
      <c r="N39" s="180">
        <f t="shared" si="3"/>
        <v>0</v>
      </c>
      <c r="O39" s="180">
        <f t="shared" si="4"/>
        <v>0</v>
      </c>
      <c r="P39" s="181">
        <f t="shared" si="5"/>
        <v>0</v>
      </c>
      <c r="Q39" s="180">
        <f t="shared" si="6"/>
        <v>0</v>
      </c>
      <c r="R39" s="180">
        <f t="shared" si="7"/>
        <v>0</v>
      </c>
      <c r="S39" s="180">
        <f t="shared" si="8"/>
        <v>0</v>
      </c>
      <c r="T39" s="440" t="str">
        <f t="shared" si="9"/>
        <v>V</v>
      </c>
      <c r="U39" s="469">
        <v>1</v>
      </c>
      <c r="V39" s="469">
        <v>1</v>
      </c>
      <c r="W39" s="469">
        <v>1</v>
      </c>
      <c r="X39" s="469">
        <v>1</v>
      </c>
      <c r="Y39" s="175"/>
      <c r="Z39" s="182">
        <f t="shared" si="10"/>
        <v>422.40000000000003</v>
      </c>
      <c r="AA39" s="183">
        <f t="shared" si="11"/>
        <v>0</v>
      </c>
      <c r="AB39" s="184"/>
    </row>
    <row r="40" spans="1:28" ht="18" customHeight="1" x14ac:dyDescent="0.2">
      <c r="B40" s="523" t="s">
        <v>366</v>
      </c>
      <c r="C40" s="524" t="s">
        <v>367</v>
      </c>
      <c r="D40" s="525">
        <v>-1</v>
      </c>
      <c r="E40" s="526" t="s">
        <v>397</v>
      </c>
      <c r="F40" s="79" t="s">
        <v>342</v>
      </c>
      <c r="G40" s="79" t="s">
        <v>321</v>
      </c>
      <c r="H40" s="56" t="s">
        <v>314</v>
      </c>
      <c r="I40" s="178">
        <v>14.3</v>
      </c>
      <c r="J40" s="468">
        <v>3255</v>
      </c>
      <c r="K40" s="179">
        <f t="shared" si="0"/>
        <v>255</v>
      </c>
      <c r="L40" s="180">
        <f t="shared" si="1"/>
        <v>0</v>
      </c>
      <c r="M40" s="180">
        <f t="shared" si="2"/>
        <v>0</v>
      </c>
      <c r="N40" s="180">
        <f t="shared" si="3"/>
        <v>0</v>
      </c>
      <c r="O40" s="180">
        <f t="shared" si="4"/>
        <v>0</v>
      </c>
      <c r="P40" s="181">
        <f t="shared" si="5"/>
        <v>0</v>
      </c>
      <c r="Q40" s="180">
        <f t="shared" si="6"/>
        <v>0</v>
      </c>
      <c r="R40" s="180">
        <f t="shared" si="7"/>
        <v>0</v>
      </c>
      <c r="S40" s="180">
        <f t="shared" si="8"/>
        <v>0</v>
      </c>
      <c r="T40" s="440" t="str">
        <f t="shared" si="9"/>
        <v>V</v>
      </c>
      <c r="U40" s="469">
        <v>1</v>
      </c>
      <c r="V40" s="469">
        <v>1</v>
      </c>
      <c r="W40" s="469">
        <v>1</v>
      </c>
      <c r="X40" s="469">
        <v>1</v>
      </c>
      <c r="Y40" s="175"/>
      <c r="Z40" s="182">
        <f t="shared" si="10"/>
        <v>3646.5</v>
      </c>
      <c r="AA40" s="183">
        <f t="shared" si="11"/>
        <v>0</v>
      </c>
      <c r="AB40" s="184"/>
    </row>
    <row r="41" spans="1:28" ht="18" customHeight="1" x14ac:dyDescent="0.2">
      <c r="B41" s="523" t="s">
        <v>366</v>
      </c>
      <c r="C41" s="524" t="s">
        <v>367</v>
      </c>
      <c r="D41" s="525">
        <v>-1</v>
      </c>
      <c r="E41" s="526" t="s">
        <v>398</v>
      </c>
      <c r="F41" s="79" t="s">
        <v>313</v>
      </c>
      <c r="G41" s="79" t="s">
        <v>321</v>
      </c>
      <c r="H41" s="56" t="s">
        <v>314</v>
      </c>
      <c r="I41" s="178">
        <v>43.1</v>
      </c>
      <c r="J41" s="468">
        <v>3255</v>
      </c>
      <c r="K41" s="179">
        <f t="shared" si="0"/>
        <v>255</v>
      </c>
      <c r="L41" s="180">
        <f t="shared" si="1"/>
        <v>0</v>
      </c>
      <c r="M41" s="180">
        <f t="shared" si="2"/>
        <v>0</v>
      </c>
      <c r="N41" s="180">
        <f t="shared" si="3"/>
        <v>0</v>
      </c>
      <c r="O41" s="180">
        <f t="shared" si="4"/>
        <v>0</v>
      </c>
      <c r="P41" s="181">
        <f t="shared" si="5"/>
        <v>0</v>
      </c>
      <c r="Q41" s="180">
        <f t="shared" si="6"/>
        <v>0</v>
      </c>
      <c r="R41" s="180">
        <f t="shared" si="7"/>
        <v>0</v>
      </c>
      <c r="S41" s="180">
        <f t="shared" si="8"/>
        <v>0</v>
      </c>
      <c r="T41" s="440" t="str">
        <f t="shared" si="9"/>
        <v>V</v>
      </c>
      <c r="U41" s="469">
        <v>1</v>
      </c>
      <c r="V41" s="469">
        <v>1</v>
      </c>
      <c r="W41" s="469">
        <v>1</v>
      </c>
      <c r="X41" s="469">
        <v>1</v>
      </c>
      <c r="Y41" s="175"/>
      <c r="Z41" s="182">
        <f t="shared" si="10"/>
        <v>10990.5</v>
      </c>
      <c r="AA41" s="183">
        <f t="shared" si="11"/>
        <v>0</v>
      </c>
      <c r="AB41" s="184"/>
    </row>
    <row r="42" spans="1:28" ht="18" customHeight="1" x14ac:dyDescent="0.2">
      <c r="B42" s="523" t="s">
        <v>366</v>
      </c>
      <c r="C42" s="524" t="s">
        <v>367</v>
      </c>
      <c r="D42" s="525">
        <v>-1</v>
      </c>
      <c r="E42" s="526" t="s">
        <v>399</v>
      </c>
      <c r="F42" s="79" t="s">
        <v>320</v>
      </c>
      <c r="G42" s="79" t="s">
        <v>351</v>
      </c>
      <c r="H42" s="56" t="s">
        <v>340</v>
      </c>
      <c r="I42" s="178">
        <v>4.0999999999999996</v>
      </c>
      <c r="J42" s="468">
        <v>2255</v>
      </c>
      <c r="K42" s="179">
        <f t="shared" si="0"/>
        <v>255</v>
      </c>
      <c r="L42" s="180">
        <f t="shared" si="1"/>
        <v>0</v>
      </c>
      <c r="M42" s="180">
        <f t="shared" si="2"/>
        <v>0</v>
      </c>
      <c r="N42" s="180">
        <f t="shared" si="3"/>
        <v>0</v>
      </c>
      <c r="O42" s="180">
        <f t="shared" si="4"/>
        <v>0</v>
      </c>
      <c r="P42" s="181">
        <f t="shared" si="5"/>
        <v>0</v>
      </c>
      <c r="Q42" s="180">
        <f t="shared" si="6"/>
        <v>0</v>
      </c>
      <c r="R42" s="180">
        <f t="shared" si="7"/>
        <v>0</v>
      </c>
      <c r="S42" s="180">
        <f t="shared" si="8"/>
        <v>0</v>
      </c>
      <c r="T42" s="440" t="str">
        <f t="shared" si="9"/>
        <v>S</v>
      </c>
      <c r="U42" s="469">
        <v>1</v>
      </c>
      <c r="V42" s="469">
        <v>1</v>
      </c>
      <c r="W42" s="469">
        <v>1</v>
      </c>
      <c r="X42" s="469">
        <v>1</v>
      </c>
      <c r="Y42" s="175"/>
      <c r="Z42" s="182">
        <f t="shared" si="10"/>
        <v>1045.5</v>
      </c>
      <c r="AA42" s="183">
        <f t="shared" si="11"/>
        <v>0</v>
      </c>
      <c r="AB42" s="184"/>
    </row>
    <row r="43" spans="1:28" ht="18" customHeight="1" x14ac:dyDescent="0.2">
      <c r="B43" s="523" t="s">
        <v>366</v>
      </c>
      <c r="C43" s="524" t="s">
        <v>367</v>
      </c>
      <c r="D43" s="525">
        <v>-1</v>
      </c>
      <c r="E43" s="526" t="s">
        <v>400</v>
      </c>
      <c r="F43" s="79" t="s">
        <v>343</v>
      </c>
      <c r="G43" s="79" t="s">
        <v>351</v>
      </c>
      <c r="H43" s="56" t="s">
        <v>340</v>
      </c>
      <c r="I43" s="178">
        <v>5.4</v>
      </c>
      <c r="J43" s="468">
        <v>2255</v>
      </c>
      <c r="K43" s="179">
        <f t="shared" si="0"/>
        <v>255</v>
      </c>
      <c r="L43" s="180">
        <f t="shared" si="1"/>
        <v>0</v>
      </c>
      <c r="M43" s="180">
        <f t="shared" si="2"/>
        <v>0</v>
      </c>
      <c r="N43" s="180">
        <f t="shared" si="3"/>
        <v>0</v>
      </c>
      <c r="O43" s="180">
        <f t="shared" si="4"/>
        <v>0</v>
      </c>
      <c r="P43" s="181">
        <f t="shared" si="5"/>
        <v>0</v>
      </c>
      <c r="Q43" s="180">
        <f t="shared" si="6"/>
        <v>0</v>
      </c>
      <c r="R43" s="180">
        <f t="shared" si="7"/>
        <v>0</v>
      </c>
      <c r="S43" s="180">
        <f t="shared" si="8"/>
        <v>0</v>
      </c>
      <c r="T43" s="440" t="str">
        <f t="shared" si="9"/>
        <v>S</v>
      </c>
      <c r="U43" s="469">
        <v>1</v>
      </c>
      <c r="V43" s="469">
        <v>1</v>
      </c>
      <c r="W43" s="469">
        <v>1</v>
      </c>
      <c r="X43" s="469">
        <v>1</v>
      </c>
      <c r="Y43" s="175"/>
      <c r="Z43" s="182">
        <f t="shared" si="10"/>
        <v>1377</v>
      </c>
      <c r="AA43" s="183">
        <f t="shared" si="11"/>
        <v>0</v>
      </c>
      <c r="AB43" s="184"/>
    </row>
    <row r="44" spans="1:28" ht="18" customHeight="1" x14ac:dyDescent="0.2">
      <c r="B44" s="523" t="s">
        <v>366</v>
      </c>
      <c r="C44" s="524" t="s">
        <v>367</v>
      </c>
      <c r="D44" s="525">
        <v>-1</v>
      </c>
      <c r="E44" s="526" t="s">
        <v>401</v>
      </c>
      <c r="F44" s="79" t="s">
        <v>319</v>
      </c>
      <c r="G44" s="79" t="s">
        <v>321</v>
      </c>
      <c r="H44" s="56" t="s">
        <v>340</v>
      </c>
      <c r="I44" s="178">
        <v>11.6</v>
      </c>
      <c r="J44" s="468" t="s">
        <v>223</v>
      </c>
      <c r="K44" s="179">
        <f t="shared" si="0"/>
        <v>0</v>
      </c>
      <c r="L44" s="180">
        <f t="shared" si="1"/>
        <v>0</v>
      </c>
      <c r="M44" s="180">
        <f t="shared" si="2"/>
        <v>0</v>
      </c>
      <c r="N44" s="180">
        <f t="shared" si="3"/>
        <v>0</v>
      </c>
      <c r="O44" s="180">
        <f t="shared" si="4"/>
        <v>0</v>
      </c>
      <c r="P44" s="181">
        <f t="shared" si="5"/>
        <v>0</v>
      </c>
      <c r="Q44" s="180">
        <f t="shared" si="6"/>
        <v>0</v>
      </c>
      <c r="R44" s="180">
        <f t="shared" si="7"/>
        <v>0</v>
      </c>
      <c r="S44" s="180">
        <f t="shared" si="8"/>
        <v>0</v>
      </c>
      <c r="T44" s="440">
        <f t="shared" si="9"/>
        <v>0</v>
      </c>
      <c r="U44" s="469">
        <v>1</v>
      </c>
      <c r="V44" s="469">
        <v>1</v>
      </c>
      <c r="W44" s="469">
        <v>1</v>
      </c>
      <c r="X44" s="469">
        <v>1</v>
      </c>
      <c r="Y44" s="175"/>
      <c r="Z44" s="182">
        <f t="shared" si="10"/>
        <v>0</v>
      </c>
      <c r="AA44" s="183">
        <f t="shared" si="11"/>
        <v>0</v>
      </c>
      <c r="AB44" s="184"/>
    </row>
    <row r="45" spans="1:28" ht="18" customHeight="1" x14ac:dyDescent="0.2">
      <c r="B45" s="523" t="s">
        <v>366</v>
      </c>
      <c r="C45" s="524" t="s">
        <v>367</v>
      </c>
      <c r="D45" s="525">
        <v>-1</v>
      </c>
      <c r="E45" s="526" t="s">
        <v>402</v>
      </c>
      <c r="F45" s="79" t="s">
        <v>309</v>
      </c>
      <c r="G45" s="79" t="s">
        <v>321</v>
      </c>
      <c r="H45" s="56" t="s">
        <v>315</v>
      </c>
      <c r="I45" s="178">
        <v>43.8</v>
      </c>
      <c r="J45" s="468">
        <v>3255</v>
      </c>
      <c r="K45" s="179">
        <f t="shared" si="0"/>
        <v>255</v>
      </c>
      <c r="L45" s="180">
        <f t="shared" si="1"/>
        <v>0</v>
      </c>
      <c r="M45" s="180">
        <f t="shared" si="2"/>
        <v>0</v>
      </c>
      <c r="N45" s="180">
        <f t="shared" si="3"/>
        <v>0</v>
      </c>
      <c r="O45" s="180">
        <f t="shared" si="4"/>
        <v>0</v>
      </c>
      <c r="P45" s="181">
        <f t="shared" si="5"/>
        <v>0</v>
      </c>
      <c r="Q45" s="180">
        <f t="shared" si="6"/>
        <v>0</v>
      </c>
      <c r="R45" s="180">
        <f t="shared" si="7"/>
        <v>0</v>
      </c>
      <c r="S45" s="180">
        <f t="shared" si="8"/>
        <v>0</v>
      </c>
      <c r="T45" s="440" t="str">
        <f t="shared" si="9"/>
        <v>V</v>
      </c>
      <c r="U45" s="469">
        <v>1</v>
      </c>
      <c r="V45" s="469">
        <v>1</v>
      </c>
      <c r="W45" s="469">
        <v>1</v>
      </c>
      <c r="X45" s="469">
        <v>1</v>
      </c>
      <c r="Y45" s="175"/>
      <c r="Z45" s="182">
        <f t="shared" si="10"/>
        <v>11169</v>
      </c>
      <c r="AA45" s="183">
        <f t="shared" si="11"/>
        <v>0</v>
      </c>
      <c r="AB45" s="184"/>
    </row>
    <row r="46" spans="1:28" ht="18" customHeight="1" x14ac:dyDescent="0.2">
      <c r="B46" s="523" t="s">
        <v>366</v>
      </c>
      <c r="C46" s="524" t="s">
        <v>367</v>
      </c>
      <c r="D46" s="525">
        <v>-1</v>
      </c>
      <c r="E46" s="526" t="s">
        <v>403</v>
      </c>
      <c r="F46" s="79" t="s">
        <v>323</v>
      </c>
      <c r="G46" s="79" t="s">
        <v>321</v>
      </c>
      <c r="H46" s="56" t="s">
        <v>340</v>
      </c>
      <c r="I46" s="178">
        <v>32.5</v>
      </c>
      <c r="J46" s="468" t="s">
        <v>223</v>
      </c>
      <c r="K46" s="179">
        <f t="shared" si="0"/>
        <v>0</v>
      </c>
      <c r="L46" s="180">
        <f t="shared" si="1"/>
        <v>0</v>
      </c>
      <c r="M46" s="180">
        <f t="shared" si="2"/>
        <v>0</v>
      </c>
      <c r="N46" s="180">
        <f t="shared" si="3"/>
        <v>0</v>
      </c>
      <c r="O46" s="180">
        <f t="shared" si="4"/>
        <v>0</v>
      </c>
      <c r="P46" s="181">
        <f t="shared" si="5"/>
        <v>0</v>
      </c>
      <c r="Q46" s="180">
        <f t="shared" si="6"/>
        <v>0</v>
      </c>
      <c r="R46" s="180">
        <f t="shared" si="7"/>
        <v>0</v>
      </c>
      <c r="S46" s="180">
        <f t="shared" si="8"/>
        <v>0</v>
      </c>
      <c r="T46" s="440">
        <f t="shared" si="9"/>
        <v>0</v>
      </c>
      <c r="U46" s="469">
        <v>1</v>
      </c>
      <c r="V46" s="469">
        <v>1</v>
      </c>
      <c r="W46" s="469">
        <v>1</v>
      </c>
      <c r="X46" s="469">
        <v>1</v>
      </c>
      <c r="Y46" s="175"/>
      <c r="Z46" s="182">
        <f t="shared" si="10"/>
        <v>0</v>
      </c>
      <c r="AA46" s="183">
        <f t="shared" si="11"/>
        <v>0</v>
      </c>
      <c r="AB46" s="184"/>
    </row>
    <row r="47" spans="1:28" ht="18" customHeight="1" x14ac:dyDescent="0.2">
      <c r="B47" s="523" t="s">
        <v>366</v>
      </c>
      <c r="C47" s="524" t="s">
        <v>367</v>
      </c>
      <c r="D47" s="525">
        <v>-1</v>
      </c>
      <c r="E47" s="526" t="s">
        <v>404</v>
      </c>
      <c r="F47" s="79" t="s">
        <v>313</v>
      </c>
      <c r="G47" s="79" t="s">
        <v>321</v>
      </c>
      <c r="H47" s="56" t="s">
        <v>312</v>
      </c>
      <c r="I47" s="178">
        <v>18.559999999999999</v>
      </c>
      <c r="J47" s="468">
        <v>3255</v>
      </c>
      <c r="K47" s="179">
        <f t="shared" si="0"/>
        <v>255</v>
      </c>
      <c r="L47" s="180">
        <f t="shared" si="1"/>
        <v>0</v>
      </c>
      <c r="M47" s="180">
        <f t="shared" si="2"/>
        <v>0</v>
      </c>
      <c r="N47" s="180">
        <f t="shared" si="3"/>
        <v>0</v>
      </c>
      <c r="O47" s="180">
        <f t="shared" si="4"/>
        <v>0</v>
      </c>
      <c r="P47" s="181">
        <f t="shared" si="5"/>
        <v>0</v>
      </c>
      <c r="Q47" s="180">
        <f t="shared" si="6"/>
        <v>0</v>
      </c>
      <c r="R47" s="180">
        <f t="shared" si="7"/>
        <v>0</v>
      </c>
      <c r="S47" s="180">
        <f t="shared" si="8"/>
        <v>0</v>
      </c>
      <c r="T47" s="440" t="str">
        <f t="shared" si="9"/>
        <v>V</v>
      </c>
      <c r="U47" s="469">
        <v>1</v>
      </c>
      <c r="V47" s="469">
        <v>1</v>
      </c>
      <c r="W47" s="469">
        <v>1</v>
      </c>
      <c r="X47" s="469">
        <v>1</v>
      </c>
      <c r="Y47" s="175"/>
      <c r="Z47" s="182">
        <f t="shared" si="10"/>
        <v>4732.7999999999993</v>
      </c>
      <c r="AA47" s="183">
        <f t="shared" si="11"/>
        <v>0</v>
      </c>
      <c r="AB47" s="184"/>
    </row>
    <row r="48" spans="1:28" ht="18" customHeight="1" x14ac:dyDescent="0.2">
      <c r="B48" s="523" t="s">
        <v>366</v>
      </c>
      <c r="C48" s="524" t="s">
        <v>367</v>
      </c>
      <c r="D48" s="525">
        <v>-1</v>
      </c>
      <c r="E48" s="526" t="s">
        <v>405</v>
      </c>
      <c r="F48" s="79" t="s">
        <v>318</v>
      </c>
      <c r="G48" s="79" t="s">
        <v>321</v>
      </c>
      <c r="H48" s="56" t="s">
        <v>315</v>
      </c>
      <c r="I48" s="178">
        <v>14.28</v>
      </c>
      <c r="J48" s="468">
        <v>5255</v>
      </c>
      <c r="K48" s="179">
        <f t="shared" si="0"/>
        <v>255</v>
      </c>
      <c r="L48" s="180">
        <f t="shared" si="1"/>
        <v>0</v>
      </c>
      <c r="M48" s="180">
        <f t="shared" si="2"/>
        <v>0</v>
      </c>
      <c r="N48" s="180">
        <f t="shared" si="3"/>
        <v>0</v>
      </c>
      <c r="O48" s="180">
        <f t="shared" si="4"/>
        <v>0</v>
      </c>
      <c r="P48" s="181">
        <f t="shared" si="5"/>
        <v>0</v>
      </c>
      <c r="Q48" s="180">
        <f t="shared" si="6"/>
        <v>0</v>
      </c>
      <c r="R48" s="180">
        <f t="shared" si="7"/>
        <v>0</v>
      </c>
      <c r="S48" s="180">
        <f t="shared" si="8"/>
        <v>0</v>
      </c>
      <c r="T48" s="440" t="str">
        <f t="shared" si="9"/>
        <v>V</v>
      </c>
      <c r="U48" s="469">
        <v>1</v>
      </c>
      <c r="V48" s="469">
        <v>1</v>
      </c>
      <c r="W48" s="469">
        <v>1</v>
      </c>
      <c r="X48" s="469">
        <v>1</v>
      </c>
      <c r="Y48" s="175"/>
      <c r="Z48" s="182">
        <f t="shared" si="10"/>
        <v>3641.3999999999996</v>
      </c>
      <c r="AA48" s="183">
        <f t="shared" si="11"/>
        <v>0</v>
      </c>
      <c r="AB48" s="184"/>
    </row>
    <row r="49" spans="2:28" ht="18" customHeight="1" x14ac:dyDescent="0.2">
      <c r="B49" s="523" t="s">
        <v>366</v>
      </c>
      <c r="C49" s="524" t="s">
        <v>367</v>
      </c>
      <c r="D49" s="525">
        <v>-1</v>
      </c>
      <c r="E49" s="526" t="s">
        <v>406</v>
      </c>
      <c r="F49" s="79" t="s">
        <v>306</v>
      </c>
      <c r="G49" s="79" t="s">
        <v>321</v>
      </c>
      <c r="H49" s="56" t="s">
        <v>314</v>
      </c>
      <c r="I49" s="178">
        <v>5.9</v>
      </c>
      <c r="J49" s="468">
        <v>8255</v>
      </c>
      <c r="K49" s="179">
        <f t="shared" si="0"/>
        <v>255</v>
      </c>
      <c r="L49" s="180">
        <f t="shared" si="1"/>
        <v>0</v>
      </c>
      <c r="M49" s="180">
        <f t="shared" si="2"/>
        <v>0</v>
      </c>
      <c r="N49" s="180">
        <f t="shared" si="3"/>
        <v>0</v>
      </c>
      <c r="O49" s="180">
        <f t="shared" si="4"/>
        <v>0</v>
      </c>
      <c r="P49" s="181">
        <f t="shared" si="5"/>
        <v>0</v>
      </c>
      <c r="Q49" s="180">
        <f t="shared" si="6"/>
        <v>0</v>
      </c>
      <c r="R49" s="180">
        <f t="shared" si="7"/>
        <v>0</v>
      </c>
      <c r="S49" s="180">
        <f t="shared" si="8"/>
        <v>0</v>
      </c>
      <c r="T49" s="440" t="str">
        <f t="shared" si="9"/>
        <v>V</v>
      </c>
      <c r="U49" s="469">
        <v>1</v>
      </c>
      <c r="V49" s="469">
        <v>1</v>
      </c>
      <c r="W49" s="469">
        <v>1</v>
      </c>
      <c r="X49" s="469">
        <v>1</v>
      </c>
      <c r="Y49" s="175"/>
      <c r="Z49" s="182">
        <f t="shared" si="10"/>
        <v>1504.5</v>
      </c>
      <c r="AA49" s="183">
        <f t="shared" si="11"/>
        <v>0</v>
      </c>
      <c r="AB49" s="184"/>
    </row>
    <row r="50" spans="2:28" ht="18" customHeight="1" x14ac:dyDescent="0.2">
      <c r="B50" s="523" t="s">
        <v>366</v>
      </c>
      <c r="C50" s="524" t="s">
        <v>367</v>
      </c>
      <c r="D50" s="525">
        <v>-1</v>
      </c>
      <c r="E50" s="526" t="s">
        <v>407</v>
      </c>
      <c r="F50" s="79" t="s">
        <v>317</v>
      </c>
      <c r="G50" s="79" t="s">
        <v>321</v>
      </c>
      <c r="H50" s="56" t="s">
        <v>340</v>
      </c>
      <c r="I50" s="178">
        <v>10.9</v>
      </c>
      <c r="J50" s="468" t="s">
        <v>223</v>
      </c>
      <c r="K50" s="179">
        <f t="shared" si="0"/>
        <v>0</v>
      </c>
      <c r="L50" s="180">
        <f t="shared" si="1"/>
        <v>0</v>
      </c>
      <c r="M50" s="180">
        <f t="shared" si="2"/>
        <v>0</v>
      </c>
      <c r="N50" s="180">
        <f t="shared" si="3"/>
        <v>0</v>
      </c>
      <c r="O50" s="180">
        <f t="shared" si="4"/>
        <v>0</v>
      </c>
      <c r="P50" s="181">
        <f t="shared" si="5"/>
        <v>0</v>
      </c>
      <c r="Q50" s="180">
        <f t="shared" si="6"/>
        <v>0</v>
      </c>
      <c r="R50" s="180">
        <f t="shared" si="7"/>
        <v>0</v>
      </c>
      <c r="S50" s="180">
        <f t="shared" si="8"/>
        <v>0</v>
      </c>
      <c r="T50" s="440">
        <f t="shared" si="9"/>
        <v>0</v>
      </c>
      <c r="U50" s="469">
        <v>1</v>
      </c>
      <c r="V50" s="469">
        <v>1</v>
      </c>
      <c r="W50" s="469">
        <v>1</v>
      </c>
      <c r="X50" s="469">
        <v>1</v>
      </c>
      <c r="Y50" s="175"/>
      <c r="Z50" s="182">
        <f t="shared" si="10"/>
        <v>0</v>
      </c>
      <c r="AA50" s="183">
        <f t="shared" si="11"/>
        <v>0</v>
      </c>
      <c r="AB50" s="184"/>
    </row>
    <row r="51" spans="2:28" ht="18" customHeight="1" x14ac:dyDescent="0.2">
      <c r="B51" s="523" t="s">
        <v>366</v>
      </c>
      <c r="C51" s="524" t="s">
        <v>367</v>
      </c>
      <c r="D51" s="525">
        <v>-1</v>
      </c>
      <c r="E51" s="526" t="s">
        <v>408</v>
      </c>
      <c r="F51" s="79" t="s">
        <v>417</v>
      </c>
      <c r="G51" s="79" t="s">
        <v>321</v>
      </c>
      <c r="H51" s="56" t="s">
        <v>340</v>
      </c>
      <c r="I51" s="178">
        <v>8.3000000000000007</v>
      </c>
      <c r="J51" s="468" t="s">
        <v>223</v>
      </c>
      <c r="K51" s="179">
        <f t="shared" si="0"/>
        <v>0</v>
      </c>
      <c r="L51" s="180">
        <f t="shared" si="1"/>
        <v>0</v>
      </c>
      <c r="M51" s="180">
        <f t="shared" si="2"/>
        <v>0</v>
      </c>
      <c r="N51" s="180">
        <f t="shared" si="3"/>
        <v>0</v>
      </c>
      <c r="O51" s="180">
        <f t="shared" si="4"/>
        <v>0</v>
      </c>
      <c r="P51" s="181">
        <f t="shared" si="5"/>
        <v>0</v>
      </c>
      <c r="Q51" s="180">
        <f t="shared" si="6"/>
        <v>0</v>
      </c>
      <c r="R51" s="180">
        <f t="shared" si="7"/>
        <v>0</v>
      </c>
      <c r="S51" s="180">
        <f t="shared" si="8"/>
        <v>0</v>
      </c>
      <c r="T51" s="440">
        <f t="shared" si="9"/>
        <v>0</v>
      </c>
      <c r="U51" s="469">
        <v>1</v>
      </c>
      <c r="V51" s="469">
        <v>1</v>
      </c>
      <c r="W51" s="469">
        <v>1</v>
      </c>
      <c r="X51" s="469">
        <v>1</v>
      </c>
      <c r="Y51" s="175"/>
      <c r="Z51" s="182">
        <f t="shared" si="10"/>
        <v>0</v>
      </c>
      <c r="AA51" s="183">
        <f t="shared" si="11"/>
        <v>0</v>
      </c>
      <c r="AB51" s="184"/>
    </row>
    <row r="52" spans="2:28" ht="18" customHeight="1" x14ac:dyDescent="0.2">
      <c r="B52" s="523" t="s">
        <v>366</v>
      </c>
      <c r="C52" s="524" t="s">
        <v>367</v>
      </c>
      <c r="D52" s="525">
        <v>-1</v>
      </c>
      <c r="E52" s="526" t="s">
        <v>613</v>
      </c>
      <c r="F52" s="79" t="s">
        <v>614</v>
      </c>
      <c r="G52" s="79" t="s">
        <v>321</v>
      </c>
      <c r="H52" s="56" t="s">
        <v>312</v>
      </c>
      <c r="I52" s="178">
        <v>24.95</v>
      </c>
      <c r="J52" s="468">
        <v>14012</v>
      </c>
      <c r="K52" s="179">
        <f t="shared" ref="K52:K55" si="20">SUM(IF(J52="",0,VLOOKUP(J52,Kengetal,2)))</f>
        <v>12</v>
      </c>
      <c r="L52" s="180">
        <f t="shared" ref="L52:L55" si="21">P52*I52*U52</f>
        <v>0</v>
      </c>
      <c r="M52" s="180">
        <f t="shared" ref="M52:M55" si="22">Q52*I52*V52</f>
        <v>0</v>
      </c>
      <c r="N52" s="180">
        <f t="shared" ref="N52:N55" si="23">R52*I52*W52</f>
        <v>0</v>
      </c>
      <c r="O52" s="180">
        <f t="shared" ref="O52:O55" si="24">S52*I52*X52</f>
        <v>0</v>
      </c>
      <c r="P52" s="181">
        <f t="shared" si="5"/>
        <v>0</v>
      </c>
      <c r="Q52" s="180">
        <f t="shared" si="6"/>
        <v>0</v>
      </c>
      <c r="R52" s="180">
        <f t="shared" si="7"/>
        <v>0</v>
      </c>
      <c r="S52" s="180">
        <f t="shared" si="8"/>
        <v>0</v>
      </c>
      <c r="T52" s="440" t="str">
        <f t="shared" ref="T52:T55" si="25">IF(J52="","",VLOOKUP(J52,Kengetal,13,FALSE))</f>
        <v>V</v>
      </c>
      <c r="U52" s="469">
        <v>1</v>
      </c>
      <c r="V52" s="469">
        <v>1</v>
      </c>
      <c r="W52" s="469">
        <v>1</v>
      </c>
      <c r="X52" s="469">
        <v>1</v>
      </c>
      <c r="Y52" s="175"/>
      <c r="Z52" s="182">
        <f t="shared" ref="Z52:Z55" si="26">I52*K52</f>
        <v>299.39999999999998</v>
      </c>
      <c r="AA52" s="183">
        <f t="shared" ref="AA52:AA55" si="27">L52+M52+N52+O52</f>
        <v>0</v>
      </c>
      <c r="AB52" s="184"/>
    </row>
    <row r="53" spans="2:28" ht="18" customHeight="1" x14ac:dyDescent="0.2">
      <c r="B53" s="523" t="s">
        <v>366</v>
      </c>
      <c r="C53" s="524" t="s">
        <v>367</v>
      </c>
      <c r="D53" s="525">
        <v>-1</v>
      </c>
      <c r="E53" s="526" t="s">
        <v>615</v>
      </c>
      <c r="F53" s="79" t="s">
        <v>313</v>
      </c>
      <c r="G53" s="79" t="s">
        <v>321</v>
      </c>
      <c r="H53" s="56" t="s">
        <v>312</v>
      </c>
      <c r="I53" s="178">
        <v>6.01</v>
      </c>
      <c r="J53" s="468">
        <v>3255</v>
      </c>
      <c r="K53" s="179">
        <f t="shared" si="20"/>
        <v>255</v>
      </c>
      <c r="L53" s="180">
        <f t="shared" si="21"/>
        <v>0</v>
      </c>
      <c r="M53" s="180">
        <f t="shared" si="22"/>
        <v>0</v>
      </c>
      <c r="N53" s="180">
        <f t="shared" si="23"/>
        <v>0</v>
      </c>
      <c r="O53" s="180">
        <f t="shared" si="24"/>
        <v>0</v>
      </c>
      <c r="P53" s="181">
        <f t="shared" si="5"/>
        <v>0</v>
      </c>
      <c r="Q53" s="180">
        <f t="shared" si="6"/>
        <v>0</v>
      </c>
      <c r="R53" s="180">
        <f t="shared" si="7"/>
        <v>0</v>
      </c>
      <c r="S53" s="180">
        <f t="shared" si="8"/>
        <v>0</v>
      </c>
      <c r="T53" s="440" t="str">
        <f t="shared" si="25"/>
        <v>V</v>
      </c>
      <c r="U53" s="469">
        <v>1</v>
      </c>
      <c r="V53" s="469">
        <v>1</v>
      </c>
      <c r="W53" s="469">
        <v>1</v>
      </c>
      <c r="X53" s="469">
        <v>1</v>
      </c>
      <c r="Y53" s="175"/>
      <c r="Z53" s="182">
        <f t="shared" si="26"/>
        <v>1532.55</v>
      </c>
      <c r="AA53" s="183">
        <f t="shared" si="27"/>
        <v>0</v>
      </c>
      <c r="AB53" s="184"/>
    </row>
    <row r="54" spans="2:28" ht="18" customHeight="1" x14ac:dyDescent="0.2">
      <c r="B54" s="523" t="s">
        <v>366</v>
      </c>
      <c r="C54" s="524" t="s">
        <v>367</v>
      </c>
      <c r="D54" s="525">
        <v>-1</v>
      </c>
      <c r="E54" s="526" t="s">
        <v>616</v>
      </c>
      <c r="F54" s="79" t="s">
        <v>343</v>
      </c>
      <c r="G54" s="79" t="s">
        <v>351</v>
      </c>
      <c r="H54" s="56" t="s">
        <v>340</v>
      </c>
      <c r="I54" s="178">
        <v>5.22</v>
      </c>
      <c r="J54" s="468">
        <v>2255</v>
      </c>
      <c r="K54" s="179">
        <f t="shared" si="20"/>
        <v>255</v>
      </c>
      <c r="L54" s="180">
        <f t="shared" si="21"/>
        <v>0</v>
      </c>
      <c r="M54" s="180">
        <f t="shared" si="22"/>
        <v>0</v>
      </c>
      <c r="N54" s="180">
        <f t="shared" si="23"/>
        <v>0</v>
      </c>
      <c r="O54" s="180">
        <f t="shared" si="24"/>
        <v>0</v>
      </c>
      <c r="P54" s="181">
        <f t="shared" si="5"/>
        <v>0</v>
      </c>
      <c r="Q54" s="180">
        <f t="shared" si="6"/>
        <v>0</v>
      </c>
      <c r="R54" s="180">
        <f t="shared" si="7"/>
        <v>0</v>
      </c>
      <c r="S54" s="180">
        <f t="shared" si="8"/>
        <v>0</v>
      </c>
      <c r="T54" s="440" t="str">
        <f t="shared" si="25"/>
        <v>S</v>
      </c>
      <c r="U54" s="469">
        <v>1</v>
      </c>
      <c r="V54" s="469">
        <v>1</v>
      </c>
      <c r="W54" s="469">
        <v>1</v>
      </c>
      <c r="X54" s="469">
        <v>1</v>
      </c>
      <c r="Y54" s="175"/>
      <c r="Z54" s="182">
        <f t="shared" si="26"/>
        <v>1331.1</v>
      </c>
      <c r="AA54" s="183">
        <f t="shared" si="27"/>
        <v>0</v>
      </c>
      <c r="AB54" s="184"/>
    </row>
    <row r="55" spans="2:28" ht="18" customHeight="1" x14ac:dyDescent="0.2">
      <c r="B55" s="523" t="s">
        <v>366</v>
      </c>
      <c r="C55" s="524" t="s">
        <v>367</v>
      </c>
      <c r="D55" s="525">
        <v>-1</v>
      </c>
      <c r="E55" s="526" t="s">
        <v>617</v>
      </c>
      <c r="F55" s="79" t="s">
        <v>311</v>
      </c>
      <c r="G55" s="79" t="s">
        <v>350</v>
      </c>
      <c r="H55" s="56" t="s">
        <v>312</v>
      </c>
      <c r="I55" s="178">
        <v>4.5</v>
      </c>
      <c r="J55" s="468">
        <v>1255</v>
      </c>
      <c r="K55" s="179">
        <f t="shared" si="20"/>
        <v>255</v>
      </c>
      <c r="L55" s="180">
        <f t="shared" si="21"/>
        <v>0</v>
      </c>
      <c r="M55" s="180">
        <f t="shared" si="22"/>
        <v>0</v>
      </c>
      <c r="N55" s="180">
        <f t="shared" si="23"/>
        <v>0</v>
      </c>
      <c r="O55" s="180">
        <f t="shared" si="24"/>
        <v>0</v>
      </c>
      <c r="P55" s="181">
        <f t="shared" si="5"/>
        <v>0</v>
      </c>
      <c r="Q55" s="180">
        <f t="shared" si="6"/>
        <v>0</v>
      </c>
      <c r="R55" s="180">
        <f t="shared" si="7"/>
        <v>0</v>
      </c>
      <c r="S55" s="180">
        <f t="shared" si="8"/>
        <v>0</v>
      </c>
      <c r="T55" s="440" t="str">
        <f t="shared" si="25"/>
        <v>B</v>
      </c>
      <c r="U55" s="469">
        <v>1</v>
      </c>
      <c r="V55" s="469">
        <v>1</v>
      </c>
      <c r="W55" s="469">
        <v>1</v>
      </c>
      <c r="X55" s="469">
        <v>1</v>
      </c>
      <c r="Y55" s="175"/>
      <c r="Z55" s="182">
        <f t="shared" si="26"/>
        <v>1147.5</v>
      </c>
      <c r="AA55" s="183">
        <f t="shared" si="27"/>
        <v>0</v>
      </c>
      <c r="AB55" s="184"/>
    </row>
    <row r="56" spans="2:28" ht="18" customHeight="1" x14ac:dyDescent="0.2">
      <c r="B56" s="523" t="s">
        <v>366</v>
      </c>
      <c r="C56" s="524" t="s">
        <v>367</v>
      </c>
      <c r="D56" s="525">
        <v>0</v>
      </c>
      <c r="E56" s="526" t="s">
        <v>409</v>
      </c>
      <c r="F56" s="79" t="s">
        <v>306</v>
      </c>
      <c r="G56" s="79" t="s">
        <v>321</v>
      </c>
      <c r="H56" s="56" t="s">
        <v>418</v>
      </c>
      <c r="I56" s="178">
        <v>12.33</v>
      </c>
      <c r="J56" s="468">
        <v>8255</v>
      </c>
      <c r="K56" s="179">
        <f t="shared" si="0"/>
        <v>255</v>
      </c>
      <c r="L56" s="180">
        <f t="shared" si="1"/>
        <v>0</v>
      </c>
      <c r="M56" s="180">
        <f t="shared" si="2"/>
        <v>0</v>
      </c>
      <c r="N56" s="180">
        <f t="shared" si="3"/>
        <v>0</v>
      </c>
      <c r="O56" s="180">
        <f t="shared" si="4"/>
        <v>0</v>
      </c>
      <c r="P56" s="181">
        <f t="shared" si="5"/>
        <v>0</v>
      </c>
      <c r="Q56" s="180">
        <f t="shared" si="6"/>
        <v>0</v>
      </c>
      <c r="R56" s="180">
        <f t="shared" si="7"/>
        <v>0</v>
      </c>
      <c r="S56" s="180">
        <f t="shared" si="8"/>
        <v>0</v>
      </c>
      <c r="T56" s="440" t="str">
        <f t="shared" si="9"/>
        <v>V</v>
      </c>
      <c r="U56" s="469">
        <v>1</v>
      </c>
      <c r="V56" s="469">
        <v>1</v>
      </c>
      <c r="W56" s="469">
        <v>1</v>
      </c>
      <c r="X56" s="469">
        <v>1</v>
      </c>
      <c r="Y56" s="175"/>
      <c r="Z56" s="182">
        <f t="shared" si="10"/>
        <v>3144.15</v>
      </c>
      <c r="AA56" s="183">
        <f t="shared" si="11"/>
        <v>0</v>
      </c>
      <c r="AB56" s="184"/>
    </row>
    <row r="57" spans="2:28" ht="18" customHeight="1" x14ac:dyDescent="0.2">
      <c r="B57" s="523" t="s">
        <v>366</v>
      </c>
      <c r="C57" s="524" t="s">
        <v>367</v>
      </c>
      <c r="D57" s="525">
        <v>0</v>
      </c>
      <c r="E57" s="526" t="s">
        <v>410</v>
      </c>
      <c r="F57" s="79" t="s">
        <v>419</v>
      </c>
      <c r="G57" s="79" t="s">
        <v>321</v>
      </c>
      <c r="H57" s="56" t="s">
        <v>420</v>
      </c>
      <c r="I57" s="178">
        <v>150</v>
      </c>
      <c r="J57" s="468">
        <v>3255</v>
      </c>
      <c r="K57" s="179">
        <f t="shared" si="0"/>
        <v>255</v>
      </c>
      <c r="L57" s="180">
        <f t="shared" si="1"/>
        <v>0</v>
      </c>
      <c r="M57" s="180">
        <f t="shared" si="2"/>
        <v>0</v>
      </c>
      <c r="N57" s="180">
        <f t="shared" si="3"/>
        <v>0</v>
      </c>
      <c r="O57" s="180">
        <f t="shared" si="4"/>
        <v>0</v>
      </c>
      <c r="P57" s="181">
        <f t="shared" si="5"/>
        <v>0</v>
      </c>
      <c r="Q57" s="180">
        <f t="shared" si="6"/>
        <v>0</v>
      </c>
      <c r="R57" s="180">
        <f t="shared" si="7"/>
        <v>0</v>
      </c>
      <c r="S57" s="180">
        <f t="shared" si="8"/>
        <v>0</v>
      </c>
      <c r="T57" s="440" t="str">
        <f t="shared" si="9"/>
        <v>V</v>
      </c>
      <c r="U57" s="469">
        <v>1</v>
      </c>
      <c r="V57" s="469">
        <v>1</v>
      </c>
      <c r="W57" s="469">
        <v>1</v>
      </c>
      <c r="X57" s="469">
        <v>1</v>
      </c>
      <c r="Y57" s="175"/>
      <c r="Z57" s="182">
        <f t="shared" si="10"/>
        <v>38250</v>
      </c>
      <c r="AA57" s="183">
        <f t="shared" si="11"/>
        <v>0</v>
      </c>
      <c r="AB57" s="184"/>
    </row>
    <row r="58" spans="2:28" ht="18" customHeight="1" x14ac:dyDescent="0.2">
      <c r="B58" s="523" t="s">
        <v>366</v>
      </c>
      <c r="C58" s="524" t="s">
        <v>367</v>
      </c>
      <c r="D58" s="176">
        <v>0</v>
      </c>
      <c r="E58" s="177" t="s">
        <v>411</v>
      </c>
      <c r="F58" s="79" t="s">
        <v>310</v>
      </c>
      <c r="G58" s="79" t="s">
        <v>350</v>
      </c>
      <c r="H58" s="56" t="s">
        <v>314</v>
      </c>
      <c r="I58" s="178">
        <v>21.3</v>
      </c>
      <c r="J58" s="468">
        <v>1255</v>
      </c>
      <c r="K58" s="179">
        <f t="shared" si="0"/>
        <v>255</v>
      </c>
      <c r="L58" s="180">
        <f t="shared" si="1"/>
        <v>0</v>
      </c>
      <c r="M58" s="180">
        <f t="shared" si="2"/>
        <v>0</v>
      </c>
      <c r="N58" s="180">
        <f t="shared" si="3"/>
        <v>0</v>
      </c>
      <c r="O58" s="180">
        <f t="shared" si="4"/>
        <v>0</v>
      </c>
      <c r="P58" s="181">
        <f t="shared" si="5"/>
        <v>0</v>
      </c>
      <c r="Q58" s="180">
        <f t="shared" si="6"/>
        <v>0</v>
      </c>
      <c r="R58" s="180">
        <f t="shared" si="7"/>
        <v>0</v>
      </c>
      <c r="S58" s="180">
        <f t="shared" si="8"/>
        <v>0</v>
      </c>
      <c r="T58" s="440" t="str">
        <f t="shared" si="9"/>
        <v>B</v>
      </c>
      <c r="U58" s="469">
        <v>1</v>
      </c>
      <c r="V58" s="469">
        <v>1</v>
      </c>
      <c r="W58" s="469">
        <v>1</v>
      </c>
      <c r="X58" s="469">
        <v>1</v>
      </c>
      <c r="Y58" s="175"/>
      <c r="Z58" s="182">
        <f t="shared" si="10"/>
        <v>5431.5</v>
      </c>
      <c r="AA58" s="183">
        <f t="shared" si="11"/>
        <v>0</v>
      </c>
      <c r="AB58" s="184"/>
    </row>
    <row r="59" spans="2:28" ht="18" customHeight="1" x14ac:dyDescent="0.2">
      <c r="B59" s="523" t="s">
        <v>366</v>
      </c>
      <c r="C59" s="524" t="s">
        <v>367</v>
      </c>
      <c r="D59" s="176">
        <v>0</v>
      </c>
      <c r="E59" s="177" t="s">
        <v>425</v>
      </c>
      <c r="F59" s="79" t="s">
        <v>426</v>
      </c>
      <c r="G59" s="79" t="s">
        <v>321</v>
      </c>
      <c r="H59" s="56" t="s">
        <v>420</v>
      </c>
      <c r="I59" s="178">
        <v>14.4</v>
      </c>
      <c r="J59" s="468">
        <v>5255</v>
      </c>
      <c r="K59" s="179">
        <f t="shared" ref="K59" si="28">SUM(IF(J59="",0,VLOOKUP(J59,Kengetal,2)))</f>
        <v>255</v>
      </c>
      <c r="L59" s="180">
        <f t="shared" ref="L59" si="29">P59*I59*U59</f>
        <v>0</v>
      </c>
      <c r="M59" s="180">
        <f t="shared" ref="M59" si="30">Q59*I59*V59</f>
        <v>0</v>
      </c>
      <c r="N59" s="180">
        <f t="shared" ref="N59" si="31">R59*I59*W59</f>
        <v>0</v>
      </c>
      <c r="O59" s="180">
        <f t="shared" ref="O59" si="32">S59*I59*X59</f>
        <v>0</v>
      </c>
      <c r="P59" s="181">
        <f t="shared" si="5"/>
        <v>0</v>
      </c>
      <c r="Q59" s="180">
        <f t="shared" si="6"/>
        <v>0</v>
      </c>
      <c r="R59" s="180">
        <f t="shared" si="7"/>
        <v>0</v>
      </c>
      <c r="S59" s="180">
        <f t="shared" si="8"/>
        <v>0</v>
      </c>
      <c r="T59" s="440" t="str">
        <f t="shared" ref="T59" si="33">IF(J59="","",VLOOKUP(J59,Kengetal,13,FALSE))</f>
        <v>V</v>
      </c>
      <c r="U59" s="469">
        <v>1</v>
      </c>
      <c r="V59" s="469">
        <v>1</v>
      </c>
      <c r="W59" s="469">
        <v>1</v>
      </c>
      <c r="X59" s="469">
        <v>1</v>
      </c>
      <c r="Y59" s="175"/>
      <c r="Z59" s="182">
        <f t="shared" ref="Z59" si="34">I59*K59</f>
        <v>3672</v>
      </c>
      <c r="AA59" s="183">
        <f t="shared" ref="AA59" si="35">L59+M59+N59+O59</f>
        <v>0</v>
      </c>
      <c r="AB59" s="184"/>
    </row>
    <row r="60" spans="2:28" ht="18" customHeight="1" x14ac:dyDescent="0.2">
      <c r="B60" s="523" t="s">
        <v>366</v>
      </c>
      <c r="C60" s="524" t="s">
        <v>367</v>
      </c>
      <c r="D60" s="176">
        <v>0</v>
      </c>
      <c r="E60" s="177" t="s">
        <v>412</v>
      </c>
      <c r="F60" s="79" t="s">
        <v>311</v>
      </c>
      <c r="G60" s="79" t="s">
        <v>350</v>
      </c>
      <c r="H60" s="56" t="s">
        <v>314</v>
      </c>
      <c r="I60" s="178">
        <v>15.1</v>
      </c>
      <c r="J60" s="468">
        <v>1255</v>
      </c>
      <c r="K60" s="179">
        <f t="shared" si="0"/>
        <v>255</v>
      </c>
      <c r="L60" s="180">
        <f t="shared" si="1"/>
        <v>0</v>
      </c>
      <c r="M60" s="180">
        <f t="shared" si="2"/>
        <v>0</v>
      </c>
      <c r="N60" s="180">
        <f t="shared" si="3"/>
        <v>0</v>
      </c>
      <c r="O60" s="180">
        <f t="shared" si="4"/>
        <v>0</v>
      </c>
      <c r="P60" s="181">
        <f t="shared" si="5"/>
        <v>0</v>
      </c>
      <c r="Q60" s="180">
        <f t="shared" si="6"/>
        <v>0</v>
      </c>
      <c r="R60" s="180">
        <f t="shared" si="7"/>
        <v>0</v>
      </c>
      <c r="S60" s="180">
        <f t="shared" si="8"/>
        <v>0</v>
      </c>
      <c r="T60" s="440" t="str">
        <f t="shared" si="9"/>
        <v>B</v>
      </c>
      <c r="U60" s="469">
        <v>1</v>
      </c>
      <c r="V60" s="469">
        <v>1</v>
      </c>
      <c r="W60" s="469">
        <v>1</v>
      </c>
      <c r="X60" s="469">
        <v>1</v>
      </c>
      <c r="Y60" s="175"/>
      <c r="Z60" s="182">
        <f t="shared" si="10"/>
        <v>3850.5</v>
      </c>
      <c r="AA60" s="183">
        <f t="shared" si="11"/>
        <v>0</v>
      </c>
      <c r="AB60" s="184"/>
    </row>
    <row r="61" spans="2:28" ht="18" customHeight="1" x14ac:dyDescent="0.2">
      <c r="B61" s="523" t="s">
        <v>366</v>
      </c>
      <c r="C61" s="524" t="s">
        <v>367</v>
      </c>
      <c r="D61" s="176">
        <v>0</v>
      </c>
      <c r="E61" s="177" t="s">
        <v>413</v>
      </c>
      <c r="F61" s="79" t="s">
        <v>313</v>
      </c>
      <c r="G61" s="79" t="s">
        <v>321</v>
      </c>
      <c r="H61" s="56" t="s">
        <v>314</v>
      </c>
      <c r="I61" s="178">
        <v>9.1</v>
      </c>
      <c r="J61" s="468">
        <v>3255</v>
      </c>
      <c r="K61" s="179">
        <f t="shared" si="0"/>
        <v>255</v>
      </c>
      <c r="L61" s="180">
        <f t="shared" si="1"/>
        <v>0</v>
      </c>
      <c r="M61" s="180">
        <f t="shared" si="2"/>
        <v>0</v>
      </c>
      <c r="N61" s="180">
        <f t="shared" si="3"/>
        <v>0</v>
      </c>
      <c r="O61" s="180">
        <f t="shared" si="4"/>
        <v>0</v>
      </c>
      <c r="P61" s="181">
        <f t="shared" si="5"/>
        <v>0</v>
      </c>
      <c r="Q61" s="180">
        <f t="shared" si="6"/>
        <v>0</v>
      </c>
      <c r="R61" s="180">
        <f t="shared" si="7"/>
        <v>0</v>
      </c>
      <c r="S61" s="180">
        <f t="shared" si="8"/>
        <v>0</v>
      </c>
      <c r="T61" s="440" t="str">
        <f t="shared" si="9"/>
        <v>V</v>
      </c>
      <c r="U61" s="469">
        <v>1</v>
      </c>
      <c r="V61" s="469">
        <v>1</v>
      </c>
      <c r="W61" s="469">
        <v>1</v>
      </c>
      <c r="X61" s="469">
        <v>1</v>
      </c>
      <c r="Y61" s="175"/>
      <c r="Z61" s="182">
        <f t="shared" si="10"/>
        <v>2320.5</v>
      </c>
      <c r="AA61" s="183">
        <f t="shared" si="11"/>
        <v>0</v>
      </c>
      <c r="AB61" s="184"/>
    </row>
    <row r="62" spans="2:28" ht="18" customHeight="1" x14ac:dyDescent="0.2">
      <c r="B62" s="523" t="s">
        <v>366</v>
      </c>
      <c r="C62" s="524" t="s">
        <v>367</v>
      </c>
      <c r="D62" s="176">
        <v>0</v>
      </c>
      <c r="E62" s="177" t="s">
        <v>421</v>
      </c>
      <c r="F62" s="79" t="s">
        <v>311</v>
      </c>
      <c r="G62" s="79" t="s">
        <v>350</v>
      </c>
      <c r="H62" s="56" t="s">
        <v>314</v>
      </c>
      <c r="I62" s="178">
        <v>119.8</v>
      </c>
      <c r="J62" s="468">
        <v>1255</v>
      </c>
      <c r="K62" s="179">
        <f t="shared" si="0"/>
        <v>255</v>
      </c>
      <c r="L62" s="180">
        <f t="shared" si="1"/>
        <v>0</v>
      </c>
      <c r="M62" s="180">
        <f t="shared" si="2"/>
        <v>0</v>
      </c>
      <c r="N62" s="180">
        <f t="shared" si="3"/>
        <v>0</v>
      </c>
      <c r="O62" s="180">
        <f t="shared" si="4"/>
        <v>0</v>
      </c>
      <c r="P62" s="181">
        <f t="shared" si="5"/>
        <v>0</v>
      </c>
      <c r="Q62" s="180">
        <f t="shared" si="6"/>
        <v>0</v>
      </c>
      <c r="R62" s="180">
        <f t="shared" si="7"/>
        <v>0</v>
      </c>
      <c r="S62" s="180">
        <f t="shared" si="8"/>
        <v>0</v>
      </c>
      <c r="T62" s="440" t="str">
        <f t="shared" si="9"/>
        <v>B</v>
      </c>
      <c r="U62" s="469">
        <v>1</v>
      </c>
      <c r="V62" s="469">
        <v>1</v>
      </c>
      <c r="W62" s="469">
        <v>1</v>
      </c>
      <c r="X62" s="469">
        <v>1</v>
      </c>
      <c r="Y62" s="175"/>
      <c r="Z62" s="182">
        <f t="shared" si="10"/>
        <v>30549</v>
      </c>
      <c r="AA62" s="183">
        <f t="shared" si="11"/>
        <v>0</v>
      </c>
      <c r="AB62" s="184"/>
    </row>
    <row r="63" spans="2:28" ht="18" customHeight="1" x14ac:dyDescent="0.2">
      <c r="B63" s="523" t="s">
        <v>366</v>
      </c>
      <c r="C63" s="524" t="s">
        <v>367</v>
      </c>
      <c r="D63" s="176">
        <v>0</v>
      </c>
      <c r="E63" s="177" t="s">
        <v>422</v>
      </c>
      <c r="F63" s="79" t="s">
        <v>423</v>
      </c>
      <c r="G63" s="79" t="s">
        <v>350</v>
      </c>
      <c r="H63" s="56" t="s">
        <v>314</v>
      </c>
      <c r="I63" s="178">
        <v>4.5</v>
      </c>
      <c r="J63" s="468">
        <v>15255</v>
      </c>
      <c r="K63" s="179">
        <f t="shared" si="0"/>
        <v>255</v>
      </c>
      <c r="L63" s="180">
        <f t="shared" si="1"/>
        <v>0</v>
      </c>
      <c r="M63" s="180">
        <f t="shared" si="2"/>
        <v>0</v>
      </c>
      <c r="N63" s="180">
        <f t="shared" si="3"/>
        <v>0</v>
      </c>
      <c r="O63" s="180">
        <f t="shared" si="4"/>
        <v>0</v>
      </c>
      <c r="P63" s="181">
        <f t="shared" si="5"/>
        <v>0</v>
      </c>
      <c r="Q63" s="180">
        <f t="shared" si="6"/>
        <v>0</v>
      </c>
      <c r="R63" s="180">
        <f t="shared" si="7"/>
        <v>0</v>
      </c>
      <c r="S63" s="180">
        <f t="shared" si="8"/>
        <v>0</v>
      </c>
      <c r="T63" s="440" t="str">
        <f t="shared" si="9"/>
        <v>B</v>
      </c>
      <c r="U63" s="469">
        <v>1</v>
      </c>
      <c r="V63" s="469">
        <v>1</v>
      </c>
      <c r="W63" s="469">
        <v>1</v>
      </c>
      <c r="X63" s="469">
        <v>1</v>
      </c>
      <c r="Y63" s="175"/>
      <c r="Z63" s="182">
        <f t="shared" si="10"/>
        <v>1147.5</v>
      </c>
      <c r="AA63" s="183">
        <f t="shared" si="11"/>
        <v>0</v>
      </c>
      <c r="AB63" s="184"/>
    </row>
    <row r="64" spans="2:28" ht="18" customHeight="1" x14ac:dyDescent="0.2">
      <c r="B64" s="523" t="s">
        <v>366</v>
      </c>
      <c r="C64" s="524" t="s">
        <v>367</v>
      </c>
      <c r="D64" s="176">
        <v>0</v>
      </c>
      <c r="E64" s="177" t="s">
        <v>424</v>
      </c>
      <c r="F64" s="79" t="s">
        <v>423</v>
      </c>
      <c r="G64" s="79" t="s">
        <v>350</v>
      </c>
      <c r="H64" s="56" t="s">
        <v>314</v>
      </c>
      <c r="I64" s="178">
        <v>4.5</v>
      </c>
      <c r="J64" s="468">
        <v>15255</v>
      </c>
      <c r="K64" s="179">
        <f t="shared" si="0"/>
        <v>255</v>
      </c>
      <c r="L64" s="180">
        <f t="shared" si="1"/>
        <v>0</v>
      </c>
      <c r="M64" s="180">
        <f t="shared" si="2"/>
        <v>0</v>
      </c>
      <c r="N64" s="180">
        <f t="shared" si="3"/>
        <v>0</v>
      </c>
      <c r="O64" s="180">
        <f t="shared" si="4"/>
        <v>0</v>
      </c>
      <c r="P64" s="181">
        <f t="shared" si="5"/>
        <v>0</v>
      </c>
      <c r="Q64" s="180">
        <f t="shared" si="6"/>
        <v>0</v>
      </c>
      <c r="R64" s="180">
        <f t="shared" si="7"/>
        <v>0</v>
      </c>
      <c r="S64" s="180">
        <f t="shared" si="8"/>
        <v>0</v>
      </c>
      <c r="T64" s="440" t="str">
        <f t="shared" si="9"/>
        <v>B</v>
      </c>
      <c r="U64" s="469">
        <v>1</v>
      </c>
      <c r="V64" s="469">
        <v>1</v>
      </c>
      <c r="W64" s="469">
        <v>1</v>
      </c>
      <c r="X64" s="469">
        <v>1</v>
      </c>
      <c r="Y64" s="175"/>
      <c r="Z64" s="182">
        <f t="shared" si="10"/>
        <v>1147.5</v>
      </c>
      <c r="AA64" s="183">
        <f t="shared" si="11"/>
        <v>0</v>
      </c>
      <c r="AB64" s="184"/>
    </row>
    <row r="65" spans="2:28" ht="18" customHeight="1" x14ac:dyDescent="0.2">
      <c r="B65" s="523" t="s">
        <v>366</v>
      </c>
      <c r="C65" s="524" t="s">
        <v>367</v>
      </c>
      <c r="D65" s="176">
        <v>0</v>
      </c>
      <c r="E65" s="177" t="s">
        <v>430</v>
      </c>
      <c r="F65" s="79" t="s">
        <v>423</v>
      </c>
      <c r="G65" s="79" t="s">
        <v>350</v>
      </c>
      <c r="H65" s="56" t="s">
        <v>314</v>
      </c>
      <c r="I65" s="178">
        <v>4.5</v>
      </c>
      <c r="J65" s="468">
        <v>15255</v>
      </c>
      <c r="K65" s="179">
        <f t="shared" ref="K65" si="36">SUM(IF(J65="",0,VLOOKUP(J65,Kengetal,2)))</f>
        <v>255</v>
      </c>
      <c r="L65" s="180">
        <f t="shared" ref="L65" si="37">P65*I65*U65</f>
        <v>0</v>
      </c>
      <c r="M65" s="180">
        <f t="shared" ref="M65" si="38">Q65*I65*V65</f>
        <v>0</v>
      </c>
      <c r="N65" s="180">
        <f t="shared" ref="N65" si="39">R65*I65*W65</f>
        <v>0</v>
      </c>
      <c r="O65" s="180">
        <f t="shared" ref="O65" si="40">S65*I65*X65</f>
        <v>0</v>
      </c>
      <c r="P65" s="181">
        <f t="shared" si="5"/>
        <v>0</v>
      </c>
      <c r="Q65" s="180">
        <f t="shared" si="6"/>
        <v>0</v>
      </c>
      <c r="R65" s="180">
        <f t="shared" si="7"/>
        <v>0</v>
      </c>
      <c r="S65" s="180">
        <f t="shared" si="8"/>
        <v>0</v>
      </c>
      <c r="T65" s="440" t="str">
        <f t="shared" ref="T65" si="41">IF(J65="","",VLOOKUP(J65,Kengetal,13,FALSE))</f>
        <v>B</v>
      </c>
      <c r="U65" s="469">
        <v>1</v>
      </c>
      <c r="V65" s="469">
        <v>1</v>
      </c>
      <c r="W65" s="469">
        <v>1</v>
      </c>
      <c r="X65" s="469">
        <v>1</v>
      </c>
      <c r="Y65" s="175"/>
      <c r="Z65" s="182">
        <f t="shared" ref="Z65" si="42">I65*K65</f>
        <v>1147.5</v>
      </c>
      <c r="AA65" s="183">
        <f t="shared" ref="AA65" si="43">L65+M65+N65+O65</f>
        <v>0</v>
      </c>
      <c r="AB65" s="184"/>
    </row>
    <row r="66" spans="2:28" ht="18" customHeight="1" x14ac:dyDescent="0.2">
      <c r="B66" s="523" t="s">
        <v>366</v>
      </c>
      <c r="C66" s="524" t="s">
        <v>367</v>
      </c>
      <c r="D66" s="176">
        <v>0</v>
      </c>
      <c r="E66" s="177" t="s">
        <v>431</v>
      </c>
      <c r="F66" s="79" t="s">
        <v>423</v>
      </c>
      <c r="G66" s="79" t="s">
        <v>350</v>
      </c>
      <c r="H66" s="56" t="s">
        <v>314</v>
      </c>
      <c r="I66" s="178">
        <v>4.5</v>
      </c>
      <c r="J66" s="468">
        <v>15255</v>
      </c>
      <c r="K66" s="179">
        <f t="shared" ref="K66" si="44">SUM(IF(J66="",0,VLOOKUP(J66,Kengetal,2)))</f>
        <v>255</v>
      </c>
      <c r="L66" s="180">
        <f t="shared" ref="L66" si="45">P66*I66*U66</f>
        <v>0</v>
      </c>
      <c r="M66" s="180">
        <f t="shared" ref="M66" si="46">Q66*I66*V66</f>
        <v>0</v>
      </c>
      <c r="N66" s="180">
        <f t="shared" ref="N66" si="47">R66*I66*W66</f>
        <v>0</v>
      </c>
      <c r="O66" s="180">
        <f t="shared" ref="O66" si="48">S66*I66*X66</f>
        <v>0</v>
      </c>
      <c r="P66" s="181">
        <f t="shared" si="5"/>
        <v>0</v>
      </c>
      <c r="Q66" s="180">
        <f t="shared" si="6"/>
        <v>0</v>
      </c>
      <c r="R66" s="180">
        <f t="shared" si="7"/>
        <v>0</v>
      </c>
      <c r="S66" s="180">
        <f t="shared" si="8"/>
        <v>0</v>
      </c>
      <c r="T66" s="440" t="str">
        <f t="shared" ref="T66" si="49">IF(J66="","",VLOOKUP(J66,Kengetal,13,FALSE))</f>
        <v>B</v>
      </c>
      <c r="U66" s="469">
        <v>1</v>
      </c>
      <c r="V66" s="469">
        <v>1</v>
      </c>
      <c r="W66" s="469">
        <v>1</v>
      </c>
      <c r="X66" s="469">
        <v>1</v>
      </c>
      <c r="Y66" s="175"/>
      <c r="Z66" s="182">
        <f t="shared" ref="Z66" si="50">I66*K66</f>
        <v>1147.5</v>
      </c>
      <c r="AA66" s="183">
        <f t="shared" ref="AA66" si="51">L66+M66+N66+O66</f>
        <v>0</v>
      </c>
      <c r="AB66" s="184"/>
    </row>
    <row r="67" spans="2:28" ht="18" customHeight="1" x14ac:dyDescent="0.2">
      <c r="B67" s="523" t="s">
        <v>366</v>
      </c>
      <c r="C67" s="524" t="s">
        <v>367</v>
      </c>
      <c r="D67" s="176">
        <v>0</v>
      </c>
      <c r="E67" s="177" t="s">
        <v>437</v>
      </c>
      <c r="F67" s="79" t="s">
        <v>423</v>
      </c>
      <c r="G67" s="79" t="s">
        <v>350</v>
      </c>
      <c r="H67" s="56" t="s">
        <v>314</v>
      </c>
      <c r="I67" s="178">
        <v>4.5</v>
      </c>
      <c r="J67" s="468">
        <v>15255</v>
      </c>
      <c r="K67" s="179">
        <f t="shared" ref="K67:K72" si="52">SUM(IF(J67="",0,VLOOKUP(J67,Kengetal,2)))</f>
        <v>255</v>
      </c>
      <c r="L67" s="180">
        <f t="shared" ref="L67:L72" si="53">P67*I67*U67</f>
        <v>0</v>
      </c>
      <c r="M67" s="180">
        <f t="shared" ref="M67:M72" si="54">Q67*I67*V67</f>
        <v>0</v>
      </c>
      <c r="N67" s="180">
        <f t="shared" ref="N67:N72" si="55">R67*I67*W67</f>
        <v>0</v>
      </c>
      <c r="O67" s="180">
        <f t="shared" ref="O67:O72" si="56">S67*I67*X67</f>
        <v>0</v>
      </c>
      <c r="P67" s="181">
        <f t="shared" si="5"/>
        <v>0</v>
      </c>
      <c r="Q67" s="180">
        <f t="shared" si="6"/>
        <v>0</v>
      </c>
      <c r="R67" s="180">
        <f t="shared" si="7"/>
        <v>0</v>
      </c>
      <c r="S67" s="180">
        <f t="shared" si="8"/>
        <v>0</v>
      </c>
      <c r="T67" s="440" t="str">
        <f t="shared" ref="T67:T72" si="57">IF(J67="","",VLOOKUP(J67,Kengetal,13,FALSE))</f>
        <v>B</v>
      </c>
      <c r="U67" s="469">
        <v>1</v>
      </c>
      <c r="V67" s="469">
        <v>1</v>
      </c>
      <c r="W67" s="469">
        <v>1</v>
      </c>
      <c r="X67" s="469">
        <v>1</v>
      </c>
      <c r="Y67" s="175"/>
      <c r="Z67" s="182">
        <f t="shared" ref="Z67:Z72" si="58">I67*K67</f>
        <v>1147.5</v>
      </c>
      <c r="AA67" s="183">
        <f t="shared" ref="AA67:AA72" si="59">L67+M67+N67+O67</f>
        <v>0</v>
      </c>
      <c r="AB67" s="184"/>
    </row>
    <row r="68" spans="2:28" ht="18" customHeight="1" x14ac:dyDescent="0.2">
      <c r="B68" s="523" t="s">
        <v>366</v>
      </c>
      <c r="C68" s="524" t="s">
        <v>367</v>
      </c>
      <c r="D68" s="176">
        <v>0</v>
      </c>
      <c r="E68" s="177" t="s">
        <v>438</v>
      </c>
      <c r="F68" s="79" t="s">
        <v>423</v>
      </c>
      <c r="G68" s="79" t="s">
        <v>350</v>
      </c>
      <c r="H68" s="56" t="s">
        <v>314</v>
      </c>
      <c r="I68" s="178">
        <v>4.5</v>
      </c>
      <c r="J68" s="468">
        <v>15255</v>
      </c>
      <c r="K68" s="179">
        <f t="shared" si="52"/>
        <v>255</v>
      </c>
      <c r="L68" s="180">
        <f t="shared" si="53"/>
        <v>0</v>
      </c>
      <c r="M68" s="180">
        <f t="shared" si="54"/>
        <v>0</v>
      </c>
      <c r="N68" s="180">
        <f t="shared" si="55"/>
        <v>0</v>
      </c>
      <c r="O68" s="180">
        <f t="shared" si="56"/>
        <v>0</v>
      </c>
      <c r="P68" s="181">
        <f t="shared" si="5"/>
        <v>0</v>
      </c>
      <c r="Q68" s="180">
        <f t="shared" si="6"/>
        <v>0</v>
      </c>
      <c r="R68" s="180">
        <f t="shared" si="7"/>
        <v>0</v>
      </c>
      <c r="S68" s="180">
        <f t="shared" si="8"/>
        <v>0</v>
      </c>
      <c r="T68" s="440" t="str">
        <f t="shared" si="57"/>
        <v>B</v>
      </c>
      <c r="U68" s="469">
        <v>1</v>
      </c>
      <c r="V68" s="469">
        <v>1</v>
      </c>
      <c r="W68" s="469">
        <v>1</v>
      </c>
      <c r="X68" s="469">
        <v>1</v>
      </c>
      <c r="Y68" s="175"/>
      <c r="Z68" s="182">
        <f t="shared" si="58"/>
        <v>1147.5</v>
      </c>
      <c r="AA68" s="183">
        <f t="shared" si="59"/>
        <v>0</v>
      </c>
      <c r="AB68" s="184"/>
    </row>
    <row r="69" spans="2:28" ht="18" customHeight="1" x14ac:dyDescent="0.2">
      <c r="B69" s="523" t="s">
        <v>366</v>
      </c>
      <c r="C69" s="524" t="s">
        <v>367</v>
      </c>
      <c r="D69" s="176">
        <v>0</v>
      </c>
      <c r="E69" s="177" t="s">
        <v>439</v>
      </c>
      <c r="F69" s="79" t="s">
        <v>423</v>
      </c>
      <c r="G69" s="79" t="s">
        <v>350</v>
      </c>
      <c r="H69" s="56" t="s">
        <v>314</v>
      </c>
      <c r="I69" s="178">
        <v>4.5</v>
      </c>
      <c r="J69" s="468">
        <v>15255</v>
      </c>
      <c r="K69" s="179">
        <f t="shared" si="52"/>
        <v>255</v>
      </c>
      <c r="L69" s="180">
        <f t="shared" si="53"/>
        <v>0</v>
      </c>
      <c r="M69" s="180">
        <f t="shared" si="54"/>
        <v>0</v>
      </c>
      <c r="N69" s="180">
        <f t="shared" si="55"/>
        <v>0</v>
      </c>
      <c r="O69" s="180">
        <f t="shared" si="56"/>
        <v>0</v>
      </c>
      <c r="P69" s="181">
        <f t="shared" si="5"/>
        <v>0</v>
      </c>
      <c r="Q69" s="180">
        <f t="shared" si="6"/>
        <v>0</v>
      </c>
      <c r="R69" s="180">
        <f t="shared" si="7"/>
        <v>0</v>
      </c>
      <c r="S69" s="180">
        <f t="shared" si="8"/>
        <v>0</v>
      </c>
      <c r="T69" s="440" t="str">
        <f t="shared" si="57"/>
        <v>B</v>
      </c>
      <c r="U69" s="469">
        <v>1</v>
      </c>
      <c r="V69" s="469">
        <v>1</v>
      </c>
      <c r="W69" s="469">
        <v>1</v>
      </c>
      <c r="X69" s="469">
        <v>1</v>
      </c>
      <c r="Y69" s="175"/>
      <c r="Z69" s="182">
        <f t="shared" si="58"/>
        <v>1147.5</v>
      </c>
      <c r="AA69" s="183">
        <f t="shared" si="59"/>
        <v>0</v>
      </c>
      <c r="AB69" s="184"/>
    </row>
    <row r="70" spans="2:28" ht="18" customHeight="1" x14ac:dyDescent="0.2">
      <c r="B70" s="523" t="s">
        <v>366</v>
      </c>
      <c r="C70" s="524" t="s">
        <v>367</v>
      </c>
      <c r="D70" s="176">
        <v>0</v>
      </c>
      <c r="E70" s="177" t="s">
        <v>440</v>
      </c>
      <c r="F70" s="79" t="s">
        <v>423</v>
      </c>
      <c r="G70" s="79" t="s">
        <v>350</v>
      </c>
      <c r="H70" s="56" t="s">
        <v>314</v>
      </c>
      <c r="I70" s="178">
        <v>4.5</v>
      </c>
      <c r="J70" s="468">
        <v>15255</v>
      </c>
      <c r="K70" s="179">
        <f t="shared" si="52"/>
        <v>255</v>
      </c>
      <c r="L70" s="180">
        <f t="shared" si="53"/>
        <v>0</v>
      </c>
      <c r="M70" s="180">
        <f t="shared" si="54"/>
        <v>0</v>
      </c>
      <c r="N70" s="180">
        <f t="shared" si="55"/>
        <v>0</v>
      </c>
      <c r="O70" s="180">
        <f t="shared" si="56"/>
        <v>0</v>
      </c>
      <c r="P70" s="181">
        <f t="shared" si="5"/>
        <v>0</v>
      </c>
      <c r="Q70" s="180">
        <f t="shared" si="6"/>
        <v>0</v>
      </c>
      <c r="R70" s="180">
        <f t="shared" si="7"/>
        <v>0</v>
      </c>
      <c r="S70" s="180">
        <f t="shared" si="8"/>
        <v>0</v>
      </c>
      <c r="T70" s="440" t="str">
        <f t="shared" si="57"/>
        <v>B</v>
      </c>
      <c r="U70" s="469">
        <v>1</v>
      </c>
      <c r="V70" s="469">
        <v>1</v>
      </c>
      <c r="W70" s="469">
        <v>1</v>
      </c>
      <c r="X70" s="469">
        <v>1</v>
      </c>
      <c r="Y70" s="175"/>
      <c r="Z70" s="182">
        <f t="shared" si="58"/>
        <v>1147.5</v>
      </c>
      <c r="AA70" s="183">
        <f t="shared" si="59"/>
        <v>0</v>
      </c>
      <c r="AB70" s="184"/>
    </row>
    <row r="71" spans="2:28" ht="18" customHeight="1" x14ac:dyDescent="0.2">
      <c r="B71" s="523" t="s">
        <v>366</v>
      </c>
      <c r="C71" s="524" t="s">
        <v>367</v>
      </c>
      <c r="D71" s="176">
        <v>0</v>
      </c>
      <c r="E71" s="177" t="s">
        <v>441</v>
      </c>
      <c r="F71" s="79" t="s">
        <v>423</v>
      </c>
      <c r="G71" s="79" t="s">
        <v>350</v>
      </c>
      <c r="H71" s="56" t="s">
        <v>314</v>
      </c>
      <c r="I71" s="178">
        <v>7.06</v>
      </c>
      <c r="J71" s="468">
        <v>15255</v>
      </c>
      <c r="K71" s="179">
        <f t="shared" si="52"/>
        <v>255</v>
      </c>
      <c r="L71" s="180">
        <f t="shared" si="53"/>
        <v>0</v>
      </c>
      <c r="M71" s="180">
        <f t="shared" si="54"/>
        <v>0</v>
      </c>
      <c r="N71" s="180">
        <f t="shared" si="55"/>
        <v>0</v>
      </c>
      <c r="O71" s="180">
        <f t="shared" si="56"/>
        <v>0</v>
      </c>
      <c r="P71" s="181">
        <f t="shared" si="5"/>
        <v>0</v>
      </c>
      <c r="Q71" s="180">
        <f t="shared" si="6"/>
        <v>0</v>
      </c>
      <c r="R71" s="180">
        <f t="shared" si="7"/>
        <v>0</v>
      </c>
      <c r="S71" s="180">
        <f t="shared" si="8"/>
        <v>0</v>
      </c>
      <c r="T71" s="440" t="str">
        <f t="shared" si="57"/>
        <v>B</v>
      </c>
      <c r="U71" s="469">
        <v>1</v>
      </c>
      <c r="V71" s="469">
        <v>1</v>
      </c>
      <c r="W71" s="469">
        <v>1</v>
      </c>
      <c r="X71" s="469">
        <v>1</v>
      </c>
      <c r="Y71" s="175"/>
      <c r="Z71" s="182">
        <f t="shared" si="58"/>
        <v>1800.3</v>
      </c>
      <c r="AA71" s="183">
        <f t="shared" si="59"/>
        <v>0</v>
      </c>
      <c r="AB71" s="184"/>
    </row>
    <row r="72" spans="2:28" ht="18" customHeight="1" x14ac:dyDescent="0.2">
      <c r="B72" s="523" t="s">
        <v>366</v>
      </c>
      <c r="C72" s="524" t="s">
        <v>367</v>
      </c>
      <c r="D72" s="176">
        <v>0</v>
      </c>
      <c r="E72" s="177" t="s">
        <v>442</v>
      </c>
      <c r="F72" s="79" t="s">
        <v>423</v>
      </c>
      <c r="G72" s="79" t="s">
        <v>350</v>
      </c>
      <c r="H72" s="56" t="s">
        <v>314</v>
      </c>
      <c r="I72" s="178">
        <v>7.06</v>
      </c>
      <c r="J72" s="468">
        <v>15255</v>
      </c>
      <c r="K72" s="179">
        <f t="shared" si="52"/>
        <v>255</v>
      </c>
      <c r="L72" s="180">
        <f t="shared" si="53"/>
        <v>0</v>
      </c>
      <c r="M72" s="180">
        <f t="shared" si="54"/>
        <v>0</v>
      </c>
      <c r="N72" s="180">
        <f t="shared" si="55"/>
        <v>0</v>
      </c>
      <c r="O72" s="180">
        <f t="shared" si="56"/>
        <v>0</v>
      </c>
      <c r="P72" s="181">
        <f t="shared" si="5"/>
        <v>0</v>
      </c>
      <c r="Q72" s="180">
        <f t="shared" si="6"/>
        <v>0</v>
      </c>
      <c r="R72" s="180">
        <f t="shared" si="7"/>
        <v>0</v>
      </c>
      <c r="S72" s="180">
        <f t="shared" si="8"/>
        <v>0</v>
      </c>
      <c r="T72" s="440" t="str">
        <f t="shared" si="57"/>
        <v>B</v>
      </c>
      <c r="U72" s="469">
        <v>1</v>
      </c>
      <c r="V72" s="469">
        <v>1</v>
      </c>
      <c r="W72" s="469">
        <v>1</v>
      </c>
      <c r="X72" s="469">
        <v>1</v>
      </c>
      <c r="Y72" s="175"/>
      <c r="Z72" s="182">
        <f t="shared" si="58"/>
        <v>1800.3</v>
      </c>
      <c r="AA72" s="183">
        <f t="shared" si="59"/>
        <v>0</v>
      </c>
      <c r="AB72" s="184"/>
    </row>
    <row r="73" spans="2:28" ht="18" customHeight="1" x14ac:dyDescent="0.2">
      <c r="B73" s="523" t="s">
        <v>366</v>
      </c>
      <c r="C73" s="524" t="s">
        <v>367</v>
      </c>
      <c r="D73" s="176">
        <v>0</v>
      </c>
      <c r="E73" s="177" t="s">
        <v>427</v>
      </c>
      <c r="F73" s="79" t="s">
        <v>311</v>
      </c>
      <c r="G73" s="79" t="s">
        <v>350</v>
      </c>
      <c r="H73" s="56" t="s">
        <v>314</v>
      </c>
      <c r="I73" s="178">
        <v>19.2</v>
      </c>
      <c r="J73" s="468">
        <v>1255</v>
      </c>
      <c r="K73" s="179">
        <f t="shared" si="0"/>
        <v>255</v>
      </c>
      <c r="L73" s="180">
        <f t="shared" si="1"/>
        <v>0</v>
      </c>
      <c r="M73" s="180">
        <f t="shared" si="2"/>
        <v>0</v>
      </c>
      <c r="N73" s="180">
        <f t="shared" si="3"/>
        <v>0</v>
      </c>
      <c r="O73" s="180">
        <f t="shared" si="4"/>
        <v>0</v>
      </c>
      <c r="P73" s="181">
        <f t="shared" si="5"/>
        <v>0</v>
      </c>
      <c r="Q73" s="180">
        <f t="shared" si="6"/>
        <v>0</v>
      </c>
      <c r="R73" s="180">
        <f t="shared" si="7"/>
        <v>0</v>
      </c>
      <c r="S73" s="180">
        <f t="shared" si="8"/>
        <v>0</v>
      </c>
      <c r="T73" s="440" t="str">
        <f t="shared" si="9"/>
        <v>B</v>
      </c>
      <c r="U73" s="469">
        <v>1</v>
      </c>
      <c r="V73" s="469">
        <v>1</v>
      </c>
      <c r="W73" s="469">
        <v>1</v>
      </c>
      <c r="X73" s="469">
        <v>1</v>
      </c>
      <c r="Y73" s="175"/>
      <c r="Z73" s="182">
        <f t="shared" si="10"/>
        <v>4896</v>
      </c>
      <c r="AA73" s="183">
        <f t="shared" si="11"/>
        <v>0</v>
      </c>
      <c r="AB73" s="184"/>
    </row>
    <row r="74" spans="2:28" ht="18" customHeight="1" x14ac:dyDescent="0.2">
      <c r="B74" s="523" t="s">
        <v>366</v>
      </c>
      <c r="C74" s="524" t="s">
        <v>367</v>
      </c>
      <c r="D74" s="176">
        <v>0</v>
      </c>
      <c r="E74" s="177" t="s">
        <v>428</v>
      </c>
      <c r="F74" s="79" t="s">
        <v>311</v>
      </c>
      <c r="G74" s="79" t="s">
        <v>350</v>
      </c>
      <c r="H74" s="56" t="s">
        <v>314</v>
      </c>
      <c r="I74" s="178">
        <v>23.6</v>
      </c>
      <c r="J74" s="468">
        <v>1255</v>
      </c>
      <c r="K74" s="179">
        <f t="shared" si="0"/>
        <v>255</v>
      </c>
      <c r="L74" s="180">
        <f t="shared" si="1"/>
        <v>0</v>
      </c>
      <c r="M74" s="180">
        <f t="shared" si="2"/>
        <v>0</v>
      </c>
      <c r="N74" s="180">
        <f t="shared" si="3"/>
        <v>0</v>
      </c>
      <c r="O74" s="180">
        <f t="shared" si="4"/>
        <v>0</v>
      </c>
      <c r="P74" s="181">
        <f t="shared" si="5"/>
        <v>0</v>
      </c>
      <c r="Q74" s="180">
        <f t="shared" si="6"/>
        <v>0</v>
      </c>
      <c r="R74" s="180">
        <f t="shared" si="7"/>
        <v>0</v>
      </c>
      <c r="S74" s="180">
        <f t="shared" si="8"/>
        <v>0</v>
      </c>
      <c r="T74" s="440" t="str">
        <f t="shared" si="9"/>
        <v>B</v>
      </c>
      <c r="U74" s="469">
        <v>1</v>
      </c>
      <c r="V74" s="469">
        <v>1</v>
      </c>
      <c r="W74" s="469">
        <v>1</v>
      </c>
      <c r="X74" s="469">
        <v>1</v>
      </c>
      <c r="Y74" s="175"/>
      <c r="Z74" s="182">
        <f t="shared" si="10"/>
        <v>6018</v>
      </c>
      <c r="AA74" s="183">
        <f t="shared" si="11"/>
        <v>0</v>
      </c>
      <c r="AB74" s="184"/>
    </row>
    <row r="75" spans="2:28" ht="18" customHeight="1" x14ac:dyDescent="0.2">
      <c r="B75" s="523" t="s">
        <v>366</v>
      </c>
      <c r="C75" s="524" t="s">
        <v>367</v>
      </c>
      <c r="D75" s="176">
        <v>0</v>
      </c>
      <c r="E75" s="177" t="s">
        <v>429</v>
      </c>
      <c r="F75" s="79" t="s">
        <v>311</v>
      </c>
      <c r="G75" s="79" t="s">
        <v>350</v>
      </c>
      <c r="H75" s="56" t="s">
        <v>314</v>
      </c>
      <c r="I75" s="178">
        <v>33.299999999999997</v>
      </c>
      <c r="J75" s="468">
        <v>1255</v>
      </c>
      <c r="K75" s="179">
        <f t="shared" si="0"/>
        <v>255</v>
      </c>
      <c r="L75" s="180">
        <f t="shared" si="1"/>
        <v>0</v>
      </c>
      <c r="M75" s="180">
        <f t="shared" si="2"/>
        <v>0</v>
      </c>
      <c r="N75" s="180">
        <f t="shared" si="3"/>
        <v>0</v>
      </c>
      <c r="O75" s="180">
        <f t="shared" si="4"/>
        <v>0</v>
      </c>
      <c r="P75" s="181">
        <f t="shared" si="5"/>
        <v>0</v>
      </c>
      <c r="Q75" s="180">
        <f t="shared" si="6"/>
        <v>0</v>
      </c>
      <c r="R75" s="180">
        <f t="shared" si="7"/>
        <v>0</v>
      </c>
      <c r="S75" s="180">
        <f t="shared" si="8"/>
        <v>0</v>
      </c>
      <c r="T75" s="440" t="str">
        <f t="shared" si="9"/>
        <v>B</v>
      </c>
      <c r="U75" s="469">
        <v>1</v>
      </c>
      <c r="V75" s="469">
        <v>1</v>
      </c>
      <c r="W75" s="469">
        <v>1</v>
      </c>
      <c r="X75" s="469">
        <v>1</v>
      </c>
      <c r="Y75" s="175"/>
      <c r="Z75" s="182">
        <f t="shared" si="10"/>
        <v>8491.5</v>
      </c>
      <c r="AA75" s="183">
        <f t="shared" si="11"/>
        <v>0</v>
      </c>
      <c r="AB75" s="184"/>
    </row>
    <row r="76" spans="2:28" ht="18" customHeight="1" x14ac:dyDescent="0.2">
      <c r="B76" s="523" t="s">
        <v>366</v>
      </c>
      <c r="C76" s="524" t="s">
        <v>367</v>
      </c>
      <c r="D76" s="176">
        <v>0</v>
      </c>
      <c r="E76" s="177" t="s">
        <v>432</v>
      </c>
      <c r="F76" s="79" t="s">
        <v>316</v>
      </c>
      <c r="G76" s="79" t="s">
        <v>321</v>
      </c>
      <c r="H76" s="56" t="s">
        <v>314</v>
      </c>
      <c r="I76" s="178">
        <v>4.4000000000000004</v>
      </c>
      <c r="J76" s="468">
        <v>14012</v>
      </c>
      <c r="K76" s="179">
        <f t="shared" si="0"/>
        <v>12</v>
      </c>
      <c r="L76" s="180">
        <f t="shared" si="1"/>
        <v>0</v>
      </c>
      <c r="M76" s="180">
        <f t="shared" si="2"/>
        <v>0</v>
      </c>
      <c r="N76" s="180">
        <f t="shared" si="3"/>
        <v>0</v>
      </c>
      <c r="O76" s="180">
        <f t="shared" si="4"/>
        <v>0</v>
      </c>
      <c r="P76" s="181">
        <f t="shared" si="5"/>
        <v>0</v>
      </c>
      <c r="Q76" s="180">
        <f t="shared" si="6"/>
        <v>0</v>
      </c>
      <c r="R76" s="180">
        <f t="shared" si="7"/>
        <v>0</v>
      </c>
      <c r="S76" s="180">
        <f t="shared" si="8"/>
        <v>0</v>
      </c>
      <c r="T76" s="440" t="str">
        <f t="shared" si="9"/>
        <v>V</v>
      </c>
      <c r="U76" s="469">
        <v>1</v>
      </c>
      <c r="V76" s="469">
        <v>1</v>
      </c>
      <c r="W76" s="469">
        <v>1</v>
      </c>
      <c r="X76" s="469">
        <v>1</v>
      </c>
      <c r="Y76" s="175"/>
      <c r="Z76" s="182">
        <f t="shared" si="10"/>
        <v>52.800000000000004</v>
      </c>
      <c r="AA76" s="183">
        <f t="shared" si="11"/>
        <v>0</v>
      </c>
      <c r="AB76" s="184"/>
    </row>
    <row r="77" spans="2:28" ht="18" customHeight="1" x14ac:dyDescent="0.2">
      <c r="B77" s="523" t="s">
        <v>366</v>
      </c>
      <c r="C77" s="524" t="s">
        <v>367</v>
      </c>
      <c r="D77" s="176">
        <v>0</v>
      </c>
      <c r="E77" s="177" t="s">
        <v>433</v>
      </c>
      <c r="F77" s="79" t="s">
        <v>311</v>
      </c>
      <c r="G77" s="79" t="s">
        <v>350</v>
      </c>
      <c r="H77" s="56" t="s">
        <v>314</v>
      </c>
      <c r="I77" s="178">
        <v>172.9</v>
      </c>
      <c r="J77" s="468">
        <v>1255</v>
      </c>
      <c r="K77" s="179">
        <f t="shared" si="0"/>
        <v>255</v>
      </c>
      <c r="L77" s="180">
        <f t="shared" si="1"/>
        <v>0</v>
      </c>
      <c r="M77" s="180">
        <f t="shared" si="2"/>
        <v>0</v>
      </c>
      <c r="N77" s="180">
        <f t="shared" si="3"/>
        <v>0</v>
      </c>
      <c r="O77" s="180">
        <f t="shared" si="4"/>
        <v>0</v>
      </c>
      <c r="P77" s="181">
        <f t="shared" si="5"/>
        <v>0</v>
      </c>
      <c r="Q77" s="180">
        <f t="shared" si="6"/>
        <v>0</v>
      </c>
      <c r="R77" s="180">
        <f t="shared" si="7"/>
        <v>0</v>
      </c>
      <c r="S77" s="180">
        <f t="shared" si="8"/>
        <v>0</v>
      </c>
      <c r="T77" s="440" t="str">
        <f t="shared" si="9"/>
        <v>B</v>
      </c>
      <c r="U77" s="469">
        <v>1</v>
      </c>
      <c r="V77" s="469">
        <v>1</v>
      </c>
      <c r="W77" s="469">
        <v>1</v>
      </c>
      <c r="X77" s="469">
        <v>1</v>
      </c>
      <c r="Y77" s="175"/>
      <c r="Z77" s="182">
        <f t="shared" si="10"/>
        <v>44089.5</v>
      </c>
      <c r="AA77" s="183">
        <f t="shared" si="11"/>
        <v>0</v>
      </c>
      <c r="AB77" s="184"/>
    </row>
    <row r="78" spans="2:28" ht="18" customHeight="1" x14ac:dyDescent="0.2">
      <c r="B78" s="523" t="s">
        <v>366</v>
      </c>
      <c r="C78" s="524" t="s">
        <v>367</v>
      </c>
      <c r="D78" s="176">
        <v>0</v>
      </c>
      <c r="E78" s="177" t="s">
        <v>434</v>
      </c>
      <c r="F78" s="79" t="s">
        <v>311</v>
      </c>
      <c r="G78" s="79" t="s">
        <v>350</v>
      </c>
      <c r="H78" s="56" t="s">
        <v>314</v>
      </c>
      <c r="I78" s="178">
        <v>62.95</v>
      </c>
      <c r="J78" s="468">
        <v>1255</v>
      </c>
      <c r="K78" s="179">
        <f t="shared" si="0"/>
        <v>255</v>
      </c>
      <c r="L78" s="180">
        <f t="shared" si="1"/>
        <v>0</v>
      </c>
      <c r="M78" s="180">
        <f t="shared" si="2"/>
        <v>0</v>
      </c>
      <c r="N78" s="180">
        <f t="shared" si="3"/>
        <v>0</v>
      </c>
      <c r="O78" s="180">
        <f t="shared" si="4"/>
        <v>0</v>
      </c>
      <c r="P78" s="181">
        <f t="shared" si="5"/>
        <v>0</v>
      </c>
      <c r="Q78" s="180">
        <f t="shared" si="6"/>
        <v>0</v>
      </c>
      <c r="R78" s="180">
        <f t="shared" si="7"/>
        <v>0</v>
      </c>
      <c r="S78" s="180">
        <f t="shared" si="8"/>
        <v>0</v>
      </c>
      <c r="T78" s="440" t="str">
        <f t="shared" si="9"/>
        <v>B</v>
      </c>
      <c r="U78" s="469">
        <v>1</v>
      </c>
      <c r="V78" s="469">
        <v>1</v>
      </c>
      <c r="W78" s="469">
        <v>1</v>
      </c>
      <c r="X78" s="469">
        <v>1</v>
      </c>
      <c r="Y78" s="175"/>
      <c r="Z78" s="182">
        <f t="shared" si="10"/>
        <v>16052.25</v>
      </c>
      <c r="AA78" s="183">
        <f t="shared" si="11"/>
        <v>0</v>
      </c>
      <c r="AB78" s="184"/>
    </row>
    <row r="79" spans="2:28" ht="18" customHeight="1" x14ac:dyDescent="0.2">
      <c r="B79" s="523" t="s">
        <v>366</v>
      </c>
      <c r="C79" s="524" t="s">
        <v>367</v>
      </c>
      <c r="D79" s="176">
        <v>0</v>
      </c>
      <c r="E79" s="177" t="s">
        <v>452</v>
      </c>
      <c r="F79" s="79" t="s">
        <v>311</v>
      </c>
      <c r="G79" s="79" t="s">
        <v>350</v>
      </c>
      <c r="H79" s="56" t="s">
        <v>314</v>
      </c>
      <c r="I79" s="178">
        <v>184.3</v>
      </c>
      <c r="J79" s="468">
        <v>1255</v>
      </c>
      <c r="K79" s="179">
        <f t="shared" ref="K79" si="60">SUM(IF(J79="",0,VLOOKUP(J79,Kengetal,2)))</f>
        <v>255</v>
      </c>
      <c r="L79" s="180">
        <f t="shared" ref="L79" si="61">P79*I79*U79</f>
        <v>0</v>
      </c>
      <c r="M79" s="180">
        <f t="shared" ref="M79" si="62">Q79*I79*V79</f>
        <v>0</v>
      </c>
      <c r="N79" s="180">
        <f t="shared" ref="N79" si="63">R79*I79*W79</f>
        <v>0</v>
      </c>
      <c r="O79" s="180">
        <f t="shared" ref="O79" si="64">S79*I79*X79</f>
        <v>0</v>
      </c>
      <c r="P79" s="181">
        <f t="shared" si="5"/>
        <v>0</v>
      </c>
      <c r="Q79" s="180">
        <f t="shared" si="6"/>
        <v>0</v>
      </c>
      <c r="R79" s="180">
        <f t="shared" si="7"/>
        <v>0</v>
      </c>
      <c r="S79" s="180">
        <f t="shared" si="8"/>
        <v>0</v>
      </c>
      <c r="T79" s="440" t="str">
        <f t="shared" ref="T79" si="65">IF(J79="","",VLOOKUP(J79,Kengetal,13,FALSE))</f>
        <v>B</v>
      </c>
      <c r="U79" s="469">
        <v>1</v>
      </c>
      <c r="V79" s="469">
        <v>1</v>
      </c>
      <c r="W79" s="469">
        <v>1</v>
      </c>
      <c r="X79" s="469">
        <v>1</v>
      </c>
      <c r="Y79" s="175"/>
      <c r="Z79" s="182">
        <f t="shared" ref="Z79" si="66">I79*K79</f>
        <v>46996.5</v>
      </c>
      <c r="AA79" s="183">
        <f t="shared" ref="AA79" si="67">L79+M79+N79+O79</f>
        <v>0</v>
      </c>
      <c r="AB79" s="184"/>
    </row>
    <row r="80" spans="2:28" ht="18" customHeight="1" x14ac:dyDescent="0.2">
      <c r="B80" s="523" t="s">
        <v>366</v>
      </c>
      <c r="C80" s="524" t="s">
        <v>367</v>
      </c>
      <c r="D80" s="176">
        <v>0</v>
      </c>
      <c r="E80" s="177" t="s">
        <v>443</v>
      </c>
      <c r="F80" s="79" t="s">
        <v>311</v>
      </c>
      <c r="G80" s="79" t="s">
        <v>350</v>
      </c>
      <c r="H80" s="56" t="s">
        <v>314</v>
      </c>
      <c r="I80" s="178">
        <v>17.02</v>
      </c>
      <c r="J80" s="468">
        <v>1255</v>
      </c>
      <c r="K80" s="179">
        <f t="shared" si="0"/>
        <v>255</v>
      </c>
      <c r="L80" s="180">
        <f t="shared" si="1"/>
        <v>0</v>
      </c>
      <c r="M80" s="180">
        <f t="shared" si="2"/>
        <v>0</v>
      </c>
      <c r="N80" s="180">
        <f t="shared" si="3"/>
        <v>0</v>
      </c>
      <c r="O80" s="180">
        <f t="shared" si="4"/>
        <v>0</v>
      </c>
      <c r="P80" s="181">
        <f t="shared" si="5"/>
        <v>0</v>
      </c>
      <c r="Q80" s="180">
        <f t="shared" si="6"/>
        <v>0</v>
      </c>
      <c r="R80" s="180">
        <f t="shared" si="7"/>
        <v>0</v>
      </c>
      <c r="S80" s="180">
        <f t="shared" si="8"/>
        <v>0</v>
      </c>
      <c r="T80" s="440" t="str">
        <f t="shared" si="9"/>
        <v>B</v>
      </c>
      <c r="U80" s="469">
        <v>1</v>
      </c>
      <c r="V80" s="469">
        <v>1</v>
      </c>
      <c r="W80" s="469">
        <v>1</v>
      </c>
      <c r="X80" s="469">
        <v>1</v>
      </c>
      <c r="Y80" s="175"/>
      <c r="Z80" s="182">
        <f t="shared" si="10"/>
        <v>4340.0999999999995</v>
      </c>
      <c r="AA80" s="183">
        <f t="shared" si="11"/>
        <v>0</v>
      </c>
      <c r="AB80" s="184"/>
    </row>
    <row r="81" spans="2:28" ht="18" customHeight="1" x14ac:dyDescent="0.2">
      <c r="B81" s="523" t="s">
        <v>366</v>
      </c>
      <c r="C81" s="524" t="s">
        <v>367</v>
      </c>
      <c r="D81" s="176">
        <v>0</v>
      </c>
      <c r="E81" s="177" t="s">
        <v>444</v>
      </c>
      <c r="F81" s="79" t="s">
        <v>311</v>
      </c>
      <c r="G81" s="79" t="s">
        <v>350</v>
      </c>
      <c r="H81" s="56" t="s">
        <v>314</v>
      </c>
      <c r="I81" s="178">
        <v>17.02</v>
      </c>
      <c r="J81" s="468">
        <v>1255</v>
      </c>
      <c r="K81" s="179">
        <f t="shared" si="0"/>
        <v>255</v>
      </c>
      <c r="L81" s="180">
        <f t="shared" si="1"/>
        <v>0</v>
      </c>
      <c r="M81" s="180">
        <f t="shared" si="2"/>
        <v>0</v>
      </c>
      <c r="N81" s="180">
        <f t="shared" si="3"/>
        <v>0</v>
      </c>
      <c r="O81" s="180">
        <f t="shared" si="4"/>
        <v>0</v>
      </c>
      <c r="P81" s="181">
        <f t="shared" si="5"/>
        <v>0</v>
      </c>
      <c r="Q81" s="180">
        <f t="shared" si="6"/>
        <v>0</v>
      </c>
      <c r="R81" s="180">
        <f t="shared" si="7"/>
        <v>0</v>
      </c>
      <c r="S81" s="180">
        <f t="shared" si="8"/>
        <v>0</v>
      </c>
      <c r="T81" s="440" t="str">
        <f t="shared" si="9"/>
        <v>B</v>
      </c>
      <c r="U81" s="469">
        <v>1</v>
      </c>
      <c r="V81" s="469">
        <v>1</v>
      </c>
      <c r="W81" s="469">
        <v>1</v>
      </c>
      <c r="X81" s="469">
        <v>1</v>
      </c>
      <c r="Y81" s="175"/>
      <c r="Z81" s="182">
        <f t="shared" si="10"/>
        <v>4340.0999999999995</v>
      </c>
      <c r="AA81" s="183">
        <f t="shared" si="11"/>
        <v>0</v>
      </c>
      <c r="AB81" s="184"/>
    </row>
    <row r="82" spans="2:28" ht="18" customHeight="1" x14ac:dyDescent="0.2">
      <c r="B82" s="523" t="s">
        <v>366</v>
      </c>
      <c r="C82" s="524" t="s">
        <v>367</v>
      </c>
      <c r="D82" s="176">
        <v>0</v>
      </c>
      <c r="E82" s="177" t="s">
        <v>445</v>
      </c>
      <c r="F82" s="79" t="s">
        <v>311</v>
      </c>
      <c r="G82" s="79" t="s">
        <v>350</v>
      </c>
      <c r="H82" s="56" t="s">
        <v>314</v>
      </c>
      <c r="I82" s="178">
        <v>17.02</v>
      </c>
      <c r="J82" s="468">
        <v>1255</v>
      </c>
      <c r="K82" s="179">
        <f t="shared" si="0"/>
        <v>255</v>
      </c>
      <c r="L82" s="180">
        <f t="shared" si="1"/>
        <v>0</v>
      </c>
      <c r="M82" s="180">
        <f t="shared" si="2"/>
        <v>0</v>
      </c>
      <c r="N82" s="180">
        <f t="shared" si="3"/>
        <v>0</v>
      </c>
      <c r="O82" s="180">
        <f t="shared" si="4"/>
        <v>0</v>
      </c>
      <c r="P82" s="181">
        <f t="shared" si="5"/>
        <v>0</v>
      </c>
      <c r="Q82" s="180">
        <f t="shared" si="6"/>
        <v>0</v>
      </c>
      <c r="R82" s="180">
        <f t="shared" si="7"/>
        <v>0</v>
      </c>
      <c r="S82" s="180">
        <f t="shared" si="8"/>
        <v>0</v>
      </c>
      <c r="T82" s="440" t="str">
        <f t="shared" si="9"/>
        <v>B</v>
      </c>
      <c r="U82" s="469">
        <v>1</v>
      </c>
      <c r="V82" s="469">
        <v>1</v>
      </c>
      <c r="W82" s="469">
        <v>1</v>
      </c>
      <c r="X82" s="469">
        <v>1</v>
      </c>
      <c r="Y82" s="175"/>
      <c r="Z82" s="182">
        <f t="shared" si="10"/>
        <v>4340.0999999999995</v>
      </c>
      <c r="AA82" s="183">
        <f t="shared" si="11"/>
        <v>0</v>
      </c>
      <c r="AB82" s="184"/>
    </row>
    <row r="83" spans="2:28" ht="18" customHeight="1" x14ac:dyDescent="0.2">
      <c r="B83" s="523" t="s">
        <v>366</v>
      </c>
      <c r="C83" s="524" t="s">
        <v>367</v>
      </c>
      <c r="D83" s="176">
        <v>0</v>
      </c>
      <c r="E83" s="177" t="s">
        <v>446</v>
      </c>
      <c r="F83" s="79" t="s">
        <v>311</v>
      </c>
      <c r="G83" s="79" t="s">
        <v>350</v>
      </c>
      <c r="H83" s="56" t="s">
        <v>314</v>
      </c>
      <c r="I83" s="178">
        <v>15.2</v>
      </c>
      <c r="J83" s="468">
        <v>1255</v>
      </c>
      <c r="K83" s="179">
        <f t="shared" si="0"/>
        <v>255</v>
      </c>
      <c r="L83" s="180">
        <f t="shared" si="1"/>
        <v>0</v>
      </c>
      <c r="M83" s="180">
        <f t="shared" si="2"/>
        <v>0</v>
      </c>
      <c r="N83" s="180">
        <f t="shared" si="3"/>
        <v>0</v>
      </c>
      <c r="O83" s="180">
        <f t="shared" si="4"/>
        <v>0</v>
      </c>
      <c r="P83" s="181">
        <f t="shared" si="5"/>
        <v>0</v>
      </c>
      <c r="Q83" s="180">
        <f t="shared" si="6"/>
        <v>0</v>
      </c>
      <c r="R83" s="180">
        <f t="shared" si="7"/>
        <v>0</v>
      </c>
      <c r="S83" s="180">
        <f t="shared" si="8"/>
        <v>0</v>
      </c>
      <c r="T83" s="440" t="str">
        <f t="shared" si="9"/>
        <v>B</v>
      </c>
      <c r="U83" s="469">
        <v>1</v>
      </c>
      <c r="V83" s="469">
        <v>1</v>
      </c>
      <c r="W83" s="469">
        <v>1</v>
      </c>
      <c r="X83" s="469">
        <v>1</v>
      </c>
      <c r="Y83" s="175"/>
      <c r="Z83" s="182">
        <f t="shared" si="10"/>
        <v>3876</v>
      </c>
      <c r="AA83" s="183">
        <f t="shared" si="11"/>
        <v>0</v>
      </c>
      <c r="AB83" s="184"/>
    </row>
    <row r="84" spans="2:28" ht="18" customHeight="1" x14ac:dyDescent="0.2">
      <c r="B84" s="523" t="s">
        <v>366</v>
      </c>
      <c r="C84" s="524" t="s">
        <v>367</v>
      </c>
      <c r="D84" s="176">
        <v>0</v>
      </c>
      <c r="E84" s="177" t="s">
        <v>447</v>
      </c>
      <c r="F84" s="79" t="s">
        <v>423</v>
      </c>
      <c r="G84" s="79" t="s">
        <v>350</v>
      </c>
      <c r="H84" s="56" t="s">
        <v>314</v>
      </c>
      <c r="I84" s="178">
        <v>25.45</v>
      </c>
      <c r="J84" s="468">
        <v>15255</v>
      </c>
      <c r="K84" s="179">
        <f t="shared" ref="K84:K139" si="68">SUM(IF(J84="",0,VLOOKUP(J84,Kengetal,2)))</f>
        <v>255</v>
      </c>
      <c r="L84" s="180">
        <f t="shared" si="1"/>
        <v>0</v>
      </c>
      <c r="M84" s="180">
        <f t="shared" si="2"/>
        <v>0</v>
      </c>
      <c r="N84" s="180">
        <f t="shared" si="3"/>
        <v>0</v>
      </c>
      <c r="O84" s="180">
        <f t="shared" si="4"/>
        <v>0</v>
      </c>
      <c r="P84" s="181">
        <f t="shared" ref="P84:P139" si="69">IF($J84="",0,VLOOKUP($J84,Kengetal,5,FALSE))</f>
        <v>0</v>
      </c>
      <c r="Q84" s="180">
        <f t="shared" ref="Q84:Q139" si="70">IF($J84="",0,VLOOKUP($J84,Kengetal,6,FALSE))</f>
        <v>0</v>
      </c>
      <c r="R84" s="180">
        <f t="shared" ref="R84:R139" si="71">IF($J84="",0,VLOOKUP($J84,Kengetal,7,FALSE))</f>
        <v>0</v>
      </c>
      <c r="S84" s="180">
        <f t="shared" ref="S84:S139" si="72">IF($J84="",0,VLOOKUP($J84,Kengetal,8,FALSE))</f>
        <v>0</v>
      </c>
      <c r="T84" s="440" t="str">
        <f t="shared" ref="T84:T139" si="73">IF(J84="","",VLOOKUP(J84,Kengetal,13,FALSE))</f>
        <v>B</v>
      </c>
      <c r="U84" s="469">
        <v>1</v>
      </c>
      <c r="V84" s="469">
        <v>1</v>
      </c>
      <c r="W84" s="469">
        <v>1</v>
      </c>
      <c r="X84" s="469">
        <v>1</v>
      </c>
      <c r="Y84" s="175"/>
      <c r="Z84" s="182">
        <f t="shared" si="10"/>
        <v>6489.75</v>
      </c>
      <c r="AA84" s="183">
        <f t="shared" si="11"/>
        <v>0</v>
      </c>
      <c r="AB84" s="184"/>
    </row>
    <row r="85" spans="2:28" ht="18" customHeight="1" x14ac:dyDescent="0.2">
      <c r="B85" s="523" t="s">
        <v>366</v>
      </c>
      <c r="C85" s="524" t="s">
        <v>367</v>
      </c>
      <c r="D85" s="176">
        <v>0</v>
      </c>
      <c r="E85" s="177" t="s">
        <v>448</v>
      </c>
      <c r="F85" s="79" t="s">
        <v>423</v>
      </c>
      <c r="G85" s="79" t="s">
        <v>350</v>
      </c>
      <c r="H85" s="56" t="s">
        <v>314</v>
      </c>
      <c r="I85" s="178">
        <v>5.35</v>
      </c>
      <c r="J85" s="468">
        <v>15255</v>
      </c>
      <c r="K85" s="179">
        <f t="shared" si="68"/>
        <v>255</v>
      </c>
      <c r="L85" s="180">
        <f t="shared" si="1"/>
        <v>0</v>
      </c>
      <c r="M85" s="180">
        <f t="shared" si="2"/>
        <v>0</v>
      </c>
      <c r="N85" s="180">
        <f t="shared" si="3"/>
        <v>0</v>
      </c>
      <c r="O85" s="180">
        <f t="shared" si="4"/>
        <v>0</v>
      </c>
      <c r="P85" s="181">
        <f t="shared" si="69"/>
        <v>0</v>
      </c>
      <c r="Q85" s="180">
        <f t="shared" si="70"/>
        <v>0</v>
      </c>
      <c r="R85" s="180">
        <f t="shared" si="71"/>
        <v>0</v>
      </c>
      <c r="S85" s="180">
        <f t="shared" si="72"/>
        <v>0</v>
      </c>
      <c r="T85" s="440" t="str">
        <f t="shared" si="73"/>
        <v>B</v>
      </c>
      <c r="U85" s="469">
        <v>1</v>
      </c>
      <c r="V85" s="469">
        <v>1</v>
      </c>
      <c r="W85" s="469">
        <v>1</v>
      </c>
      <c r="X85" s="469">
        <v>1</v>
      </c>
      <c r="Y85" s="175"/>
      <c r="Z85" s="182">
        <f t="shared" si="10"/>
        <v>1364.25</v>
      </c>
      <c r="AA85" s="183">
        <f t="shared" si="11"/>
        <v>0</v>
      </c>
      <c r="AB85" s="184"/>
    </row>
    <row r="86" spans="2:28" ht="18" customHeight="1" x14ac:dyDescent="0.2">
      <c r="B86" s="523" t="s">
        <v>366</v>
      </c>
      <c r="C86" s="524" t="s">
        <v>367</v>
      </c>
      <c r="D86" s="176">
        <v>0</v>
      </c>
      <c r="E86" s="177" t="s">
        <v>449</v>
      </c>
      <c r="F86" s="79" t="s">
        <v>423</v>
      </c>
      <c r="G86" s="79" t="s">
        <v>350</v>
      </c>
      <c r="H86" s="56" t="s">
        <v>314</v>
      </c>
      <c r="I86" s="178">
        <v>5.35</v>
      </c>
      <c r="J86" s="468">
        <v>15255</v>
      </c>
      <c r="K86" s="179">
        <f t="shared" si="68"/>
        <v>255</v>
      </c>
      <c r="L86" s="180">
        <f t="shared" si="1"/>
        <v>0</v>
      </c>
      <c r="M86" s="180">
        <f t="shared" si="2"/>
        <v>0</v>
      </c>
      <c r="N86" s="180">
        <f t="shared" si="3"/>
        <v>0</v>
      </c>
      <c r="O86" s="180">
        <f t="shared" si="4"/>
        <v>0</v>
      </c>
      <c r="P86" s="181">
        <f t="shared" si="69"/>
        <v>0</v>
      </c>
      <c r="Q86" s="180">
        <f t="shared" si="70"/>
        <v>0</v>
      </c>
      <c r="R86" s="180">
        <f t="shared" si="71"/>
        <v>0</v>
      </c>
      <c r="S86" s="180">
        <f t="shared" si="72"/>
        <v>0</v>
      </c>
      <c r="T86" s="440" t="str">
        <f t="shared" si="73"/>
        <v>B</v>
      </c>
      <c r="U86" s="469">
        <v>1</v>
      </c>
      <c r="V86" s="469">
        <v>1</v>
      </c>
      <c r="W86" s="469">
        <v>1</v>
      </c>
      <c r="X86" s="469">
        <v>1</v>
      </c>
      <c r="Y86" s="175"/>
      <c r="Z86" s="182">
        <f t="shared" si="10"/>
        <v>1364.25</v>
      </c>
      <c r="AA86" s="183">
        <f t="shared" si="11"/>
        <v>0</v>
      </c>
      <c r="AB86" s="184"/>
    </row>
    <row r="87" spans="2:28" ht="18" customHeight="1" x14ac:dyDescent="0.2">
      <c r="B87" s="523" t="s">
        <v>366</v>
      </c>
      <c r="C87" s="524" t="s">
        <v>367</v>
      </c>
      <c r="D87" s="176">
        <v>0</v>
      </c>
      <c r="E87" s="177" t="s">
        <v>450</v>
      </c>
      <c r="F87" s="79" t="s">
        <v>423</v>
      </c>
      <c r="G87" s="79" t="s">
        <v>350</v>
      </c>
      <c r="H87" s="56" t="s">
        <v>314</v>
      </c>
      <c r="I87" s="178">
        <v>16.16</v>
      </c>
      <c r="J87" s="468">
        <v>15255</v>
      </c>
      <c r="K87" s="179">
        <f t="shared" si="68"/>
        <v>255</v>
      </c>
      <c r="L87" s="180">
        <f t="shared" si="1"/>
        <v>0</v>
      </c>
      <c r="M87" s="180">
        <f t="shared" si="2"/>
        <v>0</v>
      </c>
      <c r="N87" s="180">
        <f t="shared" si="3"/>
        <v>0</v>
      </c>
      <c r="O87" s="180">
        <f t="shared" si="4"/>
        <v>0</v>
      </c>
      <c r="P87" s="181">
        <f t="shared" si="69"/>
        <v>0</v>
      </c>
      <c r="Q87" s="180">
        <f t="shared" si="70"/>
        <v>0</v>
      </c>
      <c r="R87" s="180">
        <f t="shared" si="71"/>
        <v>0</v>
      </c>
      <c r="S87" s="180">
        <f t="shared" si="72"/>
        <v>0</v>
      </c>
      <c r="T87" s="440" t="str">
        <f t="shared" si="73"/>
        <v>B</v>
      </c>
      <c r="U87" s="469">
        <v>1</v>
      </c>
      <c r="V87" s="469">
        <v>1</v>
      </c>
      <c r="W87" s="469">
        <v>1</v>
      </c>
      <c r="X87" s="469">
        <v>1</v>
      </c>
      <c r="Y87" s="175"/>
      <c r="Z87" s="182">
        <f t="shared" si="10"/>
        <v>4120.8</v>
      </c>
      <c r="AA87" s="183">
        <f t="shared" si="11"/>
        <v>0</v>
      </c>
      <c r="AB87" s="184"/>
    </row>
    <row r="88" spans="2:28" ht="18" customHeight="1" x14ac:dyDescent="0.2">
      <c r="B88" s="523" t="s">
        <v>366</v>
      </c>
      <c r="C88" s="524" t="s">
        <v>367</v>
      </c>
      <c r="D88" s="176">
        <v>0</v>
      </c>
      <c r="E88" s="177" t="s">
        <v>451</v>
      </c>
      <c r="F88" s="79" t="s">
        <v>423</v>
      </c>
      <c r="G88" s="79" t="s">
        <v>350</v>
      </c>
      <c r="H88" s="56" t="s">
        <v>314</v>
      </c>
      <c r="I88" s="178">
        <v>7.16</v>
      </c>
      <c r="J88" s="468">
        <v>15255</v>
      </c>
      <c r="K88" s="179">
        <f t="shared" si="68"/>
        <v>255</v>
      </c>
      <c r="L88" s="180">
        <f t="shared" si="1"/>
        <v>0</v>
      </c>
      <c r="M88" s="180">
        <f t="shared" si="2"/>
        <v>0</v>
      </c>
      <c r="N88" s="180">
        <f t="shared" si="3"/>
        <v>0</v>
      </c>
      <c r="O88" s="180">
        <f t="shared" si="4"/>
        <v>0</v>
      </c>
      <c r="P88" s="181">
        <f t="shared" si="69"/>
        <v>0</v>
      </c>
      <c r="Q88" s="180">
        <f t="shared" si="70"/>
        <v>0</v>
      </c>
      <c r="R88" s="180">
        <f t="shared" si="71"/>
        <v>0</v>
      </c>
      <c r="S88" s="180">
        <f t="shared" si="72"/>
        <v>0</v>
      </c>
      <c r="T88" s="440" t="str">
        <f t="shared" si="73"/>
        <v>B</v>
      </c>
      <c r="U88" s="469">
        <v>1</v>
      </c>
      <c r="V88" s="469">
        <v>1</v>
      </c>
      <c r="W88" s="469">
        <v>1</v>
      </c>
      <c r="X88" s="469">
        <v>1</v>
      </c>
      <c r="Y88" s="175"/>
      <c r="Z88" s="182">
        <f t="shared" si="10"/>
        <v>1825.8</v>
      </c>
      <c r="AA88" s="183">
        <f t="shared" si="11"/>
        <v>0</v>
      </c>
      <c r="AB88" s="184"/>
    </row>
    <row r="89" spans="2:28" ht="18" customHeight="1" x14ac:dyDescent="0.2">
      <c r="B89" s="523" t="s">
        <v>366</v>
      </c>
      <c r="C89" s="524" t="s">
        <v>367</v>
      </c>
      <c r="D89" s="176">
        <v>0</v>
      </c>
      <c r="E89" s="177" t="s">
        <v>453</v>
      </c>
      <c r="F89" s="79" t="s">
        <v>436</v>
      </c>
      <c r="G89" s="79" t="s">
        <v>321</v>
      </c>
      <c r="H89" s="56" t="s">
        <v>454</v>
      </c>
      <c r="I89" s="178">
        <v>25.55</v>
      </c>
      <c r="J89" s="468">
        <v>6255</v>
      </c>
      <c r="K89" s="179">
        <f t="shared" si="68"/>
        <v>255</v>
      </c>
      <c r="L89" s="180">
        <f t="shared" si="1"/>
        <v>0</v>
      </c>
      <c r="M89" s="180">
        <f t="shared" si="2"/>
        <v>0</v>
      </c>
      <c r="N89" s="180">
        <f t="shared" si="3"/>
        <v>0</v>
      </c>
      <c r="O89" s="180">
        <f t="shared" si="4"/>
        <v>0</v>
      </c>
      <c r="P89" s="181">
        <f t="shared" si="69"/>
        <v>0</v>
      </c>
      <c r="Q89" s="180">
        <f t="shared" si="70"/>
        <v>0</v>
      </c>
      <c r="R89" s="180">
        <f t="shared" si="71"/>
        <v>0</v>
      </c>
      <c r="S89" s="180">
        <f t="shared" si="72"/>
        <v>0</v>
      </c>
      <c r="T89" s="440" t="str">
        <f t="shared" si="73"/>
        <v>V</v>
      </c>
      <c r="U89" s="469">
        <v>1</v>
      </c>
      <c r="V89" s="469">
        <v>1</v>
      </c>
      <c r="W89" s="469">
        <v>1</v>
      </c>
      <c r="X89" s="469">
        <v>1</v>
      </c>
      <c r="Y89" s="175"/>
      <c r="Z89" s="182">
        <f t="shared" si="10"/>
        <v>6515.25</v>
      </c>
      <c r="AA89" s="183">
        <f t="shared" si="11"/>
        <v>0</v>
      </c>
      <c r="AB89" s="184"/>
    </row>
    <row r="90" spans="2:28" ht="18" customHeight="1" x14ac:dyDescent="0.2">
      <c r="B90" s="523" t="s">
        <v>366</v>
      </c>
      <c r="C90" s="524" t="s">
        <v>367</v>
      </c>
      <c r="D90" s="176">
        <v>0</v>
      </c>
      <c r="E90" s="177" t="s">
        <v>455</v>
      </c>
      <c r="F90" s="79" t="s">
        <v>343</v>
      </c>
      <c r="G90" s="79" t="s">
        <v>351</v>
      </c>
      <c r="H90" s="56" t="s">
        <v>340</v>
      </c>
      <c r="I90" s="178">
        <v>3.5</v>
      </c>
      <c r="J90" s="468">
        <v>2255</v>
      </c>
      <c r="K90" s="179">
        <f t="shared" si="68"/>
        <v>255</v>
      </c>
      <c r="L90" s="180">
        <f t="shared" si="1"/>
        <v>0</v>
      </c>
      <c r="M90" s="180">
        <f t="shared" si="2"/>
        <v>0</v>
      </c>
      <c r="N90" s="180">
        <f t="shared" si="3"/>
        <v>0</v>
      </c>
      <c r="O90" s="180">
        <f t="shared" si="4"/>
        <v>0</v>
      </c>
      <c r="P90" s="181">
        <f t="shared" si="69"/>
        <v>0</v>
      </c>
      <c r="Q90" s="180">
        <f t="shared" si="70"/>
        <v>0</v>
      </c>
      <c r="R90" s="180">
        <f t="shared" si="71"/>
        <v>0</v>
      </c>
      <c r="S90" s="180">
        <f t="shared" si="72"/>
        <v>0</v>
      </c>
      <c r="T90" s="440" t="str">
        <f t="shared" si="73"/>
        <v>S</v>
      </c>
      <c r="U90" s="469">
        <v>1</v>
      </c>
      <c r="V90" s="469">
        <v>1</v>
      </c>
      <c r="W90" s="469">
        <v>1</v>
      </c>
      <c r="X90" s="469">
        <v>1</v>
      </c>
      <c r="Y90" s="175"/>
      <c r="Z90" s="182">
        <f t="shared" si="10"/>
        <v>892.5</v>
      </c>
      <c r="AA90" s="183">
        <f t="shared" si="11"/>
        <v>0</v>
      </c>
      <c r="AB90" s="184"/>
    </row>
    <row r="91" spans="2:28" ht="18" customHeight="1" x14ac:dyDescent="0.2">
      <c r="B91" s="523" t="s">
        <v>366</v>
      </c>
      <c r="C91" s="524" t="s">
        <v>367</v>
      </c>
      <c r="D91" s="176">
        <v>0</v>
      </c>
      <c r="E91" s="177" t="s">
        <v>456</v>
      </c>
      <c r="F91" s="79" t="s">
        <v>343</v>
      </c>
      <c r="G91" s="79" t="s">
        <v>351</v>
      </c>
      <c r="H91" s="56" t="s">
        <v>340</v>
      </c>
      <c r="I91" s="178">
        <v>4.93</v>
      </c>
      <c r="J91" s="468">
        <v>2255</v>
      </c>
      <c r="K91" s="179">
        <f t="shared" si="68"/>
        <v>255</v>
      </c>
      <c r="L91" s="180">
        <f t="shared" si="1"/>
        <v>0</v>
      </c>
      <c r="M91" s="180">
        <f t="shared" si="2"/>
        <v>0</v>
      </c>
      <c r="N91" s="180">
        <f t="shared" si="3"/>
        <v>0</v>
      </c>
      <c r="O91" s="180">
        <f t="shared" si="4"/>
        <v>0</v>
      </c>
      <c r="P91" s="181">
        <f t="shared" si="69"/>
        <v>0</v>
      </c>
      <c r="Q91" s="180">
        <f t="shared" si="70"/>
        <v>0</v>
      </c>
      <c r="R91" s="180">
        <f t="shared" si="71"/>
        <v>0</v>
      </c>
      <c r="S91" s="180">
        <f t="shared" si="72"/>
        <v>0</v>
      </c>
      <c r="T91" s="440" t="str">
        <f t="shared" si="73"/>
        <v>S</v>
      </c>
      <c r="U91" s="469">
        <v>1</v>
      </c>
      <c r="V91" s="469">
        <v>1</v>
      </c>
      <c r="W91" s="469">
        <v>1</v>
      </c>
      <c r="X91" s="469">
        <v>1</v>
      </c>
      <c r="Y91" s="175"/>
      <c r="Z91" s="182">
        <f t="shared" si="10"/>
        <v>1257.1499999999999</v>
      </c>
      <c r="AA91" s="183">
        <f t="shared" si="11"/>
        <v>0</v>
      </c>
      <c r="AB91" s="184"/>
    </row>
    <row r="92" spans="2:28" ht="18" customHeight="1" x14ac:dyDescent="0.2">
      <c r="B92" s="523" t="s">
        <v>366</v>
      </c>
      <c r="C92" s="524" t="s">
        <v>367</v>
      </c>
      <c r="D92" s="176">
        <v>0</v>
      </c>
      <c r="E92" s="177" t="s">
        <v>457</v>
      </c>
      <c r="F92" s="79" t="s">
        <v>313</v>
      </c>
      <c r="G92" s="79" t="s">
        <v>321</v>
      </c>
      <c r="H92" s="56" t="s">
        <v>314</v>
      </c>
      <c r="I92" s="178">
        <v>98.3</v>
      </c>
      <c r="J92" s="468">
        <v>3255</v>
      </c>
      <c r="K92" s="179">
        <f t="shared" si="68"/>
        <v>255</v>
      </c>
      <c r="L92" s="180">
        <f t="shared" si="1"/>
        <v>0</v>
      </c>
      <c r="M92" s="180">
        <f t="shared" si="2"/>
        <v>0</v>
      </c>
      <c r="N92" s="180">
        <f t="shared" si="3"/>
        <v>0</v>
      </c>
      <c r="O92" s="180">
        <f t="shared" si="4"/>
        <v>0</v>
      </c>
      <c r="P92" s="181">
        <f t="shared" si="69"/>
        <v>0</v>
      </c>
      <c r="Q92" s="180">
        <f t="shared" si="70"/>
        <v>0</v>
      </c>
      <c r="R92" s="180">
        <f t="shared" si="71"/>
        <v>0</v>
      </c>
      <c r="S92" s="180">
        <f t="shared" si="72"/>
        <v>0</v>
      </c>
      <c r="T92" s="440" t="str">
        <f t="shared" si="73"/>
        <v>V</v>
      </c>
      <c r="U92" s="469">
        <v>1</v>
      </c>
      <c r="V92" s="469">
        <v>1</v>
      </c>
      <c r="W92" s="469">
        <v>1</v>
      </c>
      <c r="X92" s="469">
        <v>1</v>
      </c>
      <c r="Y92" s="175"/>
      <c r="Z92" s="182">
        <f t="shared" si="10"/>
        <v>25066.5</v>
      </c>
      <c r="AA92" s="183">
        <f t="shared" si="11"/>
        <v>0</v>
      </c>
      <c r="AB92" s="184"/>
    </row>
    <row r="93" spans="2:28" ht="18" customHeight="1" x14ac:dyDescent="0.2">
      <c r="B93" s="523" t="s">
        <v>366</v>
      </c>
      <c r="C93" s="524" t="s">
        <v>367</v>
      </c>
      <c r="D93" s="176">
        <v>0</v>
      </c>
      <c r="E93" s="177" t="s">
        <v>458</v>
      </c>
      <c r="F93" s="79" t="s">
        <v>318</v>
      </c>
      <c r="G93" s="79" t="s">
        <v>321</v>
      </c>
      <c r="H93" s="56" t="s">
        <v>315</v>
      </c>
      <c r="I93" s="178">
        <v>23.2</v>
      </c>
      <c r="J93" s="468">
        <v>5255</v>
      </c>
      <c r="K93" s="179">
        <f t="shared" si="68"/>
        <v>255</v>
      </c>
      <c r="L93" s="180">
        <f t="shared" si="1"/>
        <v>0</v>
      </c>
      <c r="M93" s="180">
        <f t="shared" si="2"/>
        <v>0</v>
      </c>
      <c r="N93" s="180">
        <f t="shared" si="3"/>
        <v>0</v>
      </c>
      <c r="O93" s="180">
        <f t="shared" si="4"/>
        <v>0</v>
      </c>
      <c r="P93" s="181">
        <f t="shared" si="69"/>
        <v>0</v>
      </c>
      <c r="Q93" s="180">
        <f t="shared" si="70"/>
        <v>0</v>
      </c>
      <c r="R93" s="180">
        <f t="shared" si="71"/>
        <v>0</v>
      </c>
      <c r="S93" s="180">
        <f t="shared" si="72"/>
        <v>0</v>
      </c>
      <c r="T93" s="440" t="str">
        <f t="shared" si="73"/>
        <v>V</v>
      </c>
      <c r="U93" s="469">
        <v>1</v>
      </c>
      <c r="V93" s="469">
        <v>1</v>
      </c>
      <c r="W93" s="469">
        <v>1</v>
      </c>
      <c r="X93" s="469">
        <v>1</v>
      </c>
      <c r="Y93" s="175"/>
      <c r="Z93" s="182">
        <f t="shared" si="10"/>
        <v>5916</v>
      </c>
      <c r="AA93" s="183">
        <f t="shared" si="11"/>
        <v>0</v>
      </c>
      <c r="AB93" s="184"/>
    </row>
    <row r="94" spans="2:28" ht="18" customHeight="1" x14ac:dyDescent="0.2">
      <c r="B94" s="523" t="s">
        <v>366</v>
      </c>
      <c r="C94" s="524" t="s">
        <v>367</v>
      </c>
      <c r="D94" s="176">
        <v>0</v>
      </c>
      <c r="E94" s="177" t="s">
        <v>462</v>
      </c>
      <c r="F94" s="79" t="s">
        <v>463</v>
      </c>
      <c r="G94" s="79" t="s">
        <v>321</v>
      </c>
      <c r="H94" s="56" t="s">
        <v>314</v>
      </c>
      <c r="I94" s="178">
        <v>1.7</v>
      </c>
      <c r="J94" s="468">
        <v>4255</v>
      </c>
      <c r="K94" s="179">
        <f t="shared" ref="K94" si="74">SUM(IF(J94="",0,VLOOKUP(J94,Kengetal,2)))</f>
        <v>255</v>
      </c>
      <c r="L94" s="180">
        <f t="shared" ref="L94" si="75">P94*I94*U94</f>
        <v>0</v>
      </c>
      <c r="M94" s="180">
        <f t="shared" ref="M94" si="76">Q94*I94*V94</f>
        <v>0</v>
      </c>
      <c r="N94" s="180">
        <f t="shared" ref="N94" si="77">R94*I94*W94</f>
        <v>0</v>
      </c>
      <c r="O94" s="180">
        <f t="shared" ref="O94" si="78">S94*I94*X94</f>
        <v>0</v>
      </c>
      <c r="P94" s="181">
        <f t="shared" si="69"/>
        <v>0</v>
      </c>
      <c r="Q94" s="180">
        <f t="shared" si="70"/>
        <v>0</v>
      </c>
      <c r="R94" s="180">
        <f t="shared" si="71"/>
        <v>0</v>
      </c>
      <c r="S94" s="180">
        <f t="shared" si="72"/>
        <v>0</v>
      </c>
      <c r="T94" s="440" t="str">
        <f t="shared" ref="T94" si="79">IF(J94="","",VLOOKUP(J94,Kengetal,13,FALSE))</f>
        <v>V</v>
      </c>
      <c r="U94" s="469">
        <v>1</v>
      </c>
      <c r="V94" s="469">
        <v>1</v>
      </c>
      <c r="W94" s="469">
        <v>1</v>
      </c>
      <c r="X94" s="469">
        <v>1</v>
      </c>
      <c r="Y94" s="175"/>
      <c r="Z94" s="182">
        <f t="shared" ref="Z94" si="80">I94*K94</f>
        <v>433.5</v>
      </c>
      <c r="AA94" s="183">
        <f t="shared" ref="AA94" si="81">L94+M94+N94+O94</f>
        <v>0</v>
      </c>
      <c r="AB94" s="184"/>
    </row>
    <row r="95" spans="2:28" ht="18" customHeight="1" x14ac:dyDescent="0.2">
      <c r="B95" s="523" t="s">
        <v>366</v>
      </c>
      <c r="C95" s="524" t="s">
        <v>367</v>
      </c>
      <c r="D95" s="176">
        <v>0</v>
      </c>
      <c r="E95" s="177" t="s">
        <v>459</v>
      </c>
      <c r="F95" s="79" t="s">
        <v>309</v>
      </c>
      <c r="G95" s="79" t="s">
        <v>321</v>
      </c>
      <c r="H95" s="56" t="s">
        <v>420</v>
      </c>
      <c r="I95" s="178">
        <v>176</v>
      </c>
      <c r="J95" s="468">
        <v>3255</v>
      </c>
      <c r="K95" s="179">
        <f t="shared" si="68"/>
        <v>255</v>
      </c>
      <c r="L95" s="180">
        <f t="shared" si="1"/>
        <v>0</v>
      </c>
      <c r="M95" s="180">
        <f t="shared" si="2"/>
        <v>0</v>
      </c>
      <c r="N95" s="180">
        <f t="shared" si="3"/>
        <v>0</v>
      </c>
      <c r="O95" s="180">
        <f t="shared" si="4"/>
        <v>0</v>
      </c>
      <c r="P95" s="181">
        <f t="shared" si="69"/>
        <v>0</v>
      </c>
      <c r="Q95" s="180">
        <f t="shared" si="70"/>
        <v>0</v>
      </c>
      <c r="R95" s="180">
        <f t="shared" si="71"/>
        <v>0</v>
      </c>
      <c r="S95" s="180">
        <f t="shared" si="72"/>
        <v>0</v>
      </c>
      <c r="T95" s="440" t="str">
        <f t="shared" si="73"/>
        <v>V</v>
      </c>
      <c r="U95" s="469">
        <v>1</v>
      </c>
      <c r="V95" s="469">
        <v>1</v>
      </c>
      <c r="W95" s="469">
        <v>1</v>
      </c>
      <c r="X95" s="469">
        <v>1</v>
      </c>
      <c r="Y95" s="175"/>
      <c r="Z95" s="182">
        <f t="shared" si="10"/>
        <v>44880</v>
      </c>
      <c r="AA95" s="183">
        <f t="shared" si="11"/>
        <v>0</v>
      </c>
      <c r="AB95" s="184"/>
    </row>
    <row r="96" spans="2:28" ht="18" customHeight="1" x14ac:dyDescent="0.2">
      <c r="B96" s="523" t="s">
        <v>366</v>
      </c>
      <c r="C96" s="524" t="s">
        <v>367</v>
      </c>
      <c r="D96" s="176">
        <v>0</v>
      </c>
      <c r="E96" s="177" t="s">
        <v>460</v>
      </c>
      <c r="F96" s="79" t="s">
        <v>461</v>
      </c>
      <c r="G96" s="79" t="s">
        <v>321</v>
      </c>
      <c r="H96" s="56" t="s">
        <v>315</v>
      </c>
      <c r="I96" s="178">
        <v>26.45</v>
      </c>
      <c r="J96" s="468">
        <v>3255</v>
      </c>
      <c r="K96" s="179">
        <f t="shared" si="68"/>
        <v>255</v>
      </c>
      <c r="L96" s="180">
        <f t="shared" si="1"/>
        <v>0</v>
      </c>
      <c r="M96" s="180">
        <f t="shared" si="2"/>
        <v>0</v>
      </c>
      <c r="N96" s="180">
        <f t="shared" si="3"/>
        <v>0</v>
      </c>
      <c r="O96" s="180">
        <f t="shared" si="4"/>
        <v>0</v>
      </c>
      <c r="P96" s="181">
        <f t="shared" si="69"/>
        <v>0</v>
      </c>
      <c r="Q96" s="180">
        <f t="shared" si="70"/>
        <v>0</v>
      </c>
      <c r="R96" s="180">
        <f t="shared" si="71"/>
        <v>0</v>
      </c>
      <c r="S96" s="180">
        <f t="shared" si="72"/>
        <v>0</v>
      </c>
      <c r="T96" s="440" t="str">
        <f t="shared" si="73"/>
        <v>V</v>
      </c>
      <c r="U96" s="469">
        <v>1</v>
      </c>
      <c r="V96" s="469">
        <v>1</v>
      </c>
      <c r="W96" s="469">
        <v>1</v>
      </c>
      <c r="X96" s="469">
        <v>1</v>
      </c>
      <c r="Y96" s="175"/>
      <c r="Z96" s="182">
        <f t="shared" si="10"/>
        <v>6744.75</v>
      </c>
      <c r="AA96" s="183">
        <f t="shared" si="11"/>
        <v>0</v>
      </c>
      <c r="AB96" s="184"/>
    </row>
    <row r="97" spans="2:28" ht="18" customHeight="1" x14ac:dyDescent="0.2">
      <c r="B97" s="523" t="s">
        <v>366</v>
      </c>
      <c r="C97" s="524" t="s">
        <v>367</v>
      </c>
      <c r="D97" s="176">
        <v>0</v>
      </c>
      <c r="E97" s="177" t="s">
        <v>464</v>
      </c>
      <c r="F97" s="79" t="s">
        <v>341</v>
      </c>
      <c r="G97" s="79" t="s">
        <v>351</v>
      </c>
      <c r="H97" s="56" t="s">
        <v>340</v>
      </c>
      <c r="I97" s="178">
        <v>4</v>
      </c>
      <c r="J97" s="468">
        <v>2255</v>
      </c>
      <c r="K97" s="179">
        <f t="shared" si="68"/>
        <v>255</v>
      </c>
      <c r="L97" s="180">
        <f t="shared" si="1"/>
        <v>0</v>
      </c>
      <c r="M97" s="180">
        <f t="shared" si="2"/>
        <v>0</v>
      </c>
      <c r="N97" s="180">
        <f t="shared" si="3"/>
        <v>0</v>
      </c>
      <c r="O97" s="180">
        <f t="shared" si="4"/>
        <v>0</v>
      </c>
      <c r="P97" s="181">
        <f t="shared" si="69"/>
        <v>0</v>
      </c>
      <c r="Q97" s="180">
        <f t="shared" si="70"/>
        <v>0</v>
      </c>
      <c r="R97" s="180">
        <f t="shared" si="71"/>
        <v>0</v>
      </c>
      <c r="S97" s="180">
        <f t="shared" si="72"/>
        <v>0</v>
      </c>
      <c r="T97" s="440" t="str">
        <f t="shared" si="73"/>
        <v>S</v>
      </c>
      <c r="U97" s="469">
        <v>1</v>
      </c>
      <c r="V97" s="469">
        <v>1</v>
      </c>
      <c r="W97" s="469">
        <v>1</v>
      </c>
      <c r="X97" s="469">
        <v>1</v>
      </c>
      <c r="Y97" s="175"/>
      <c r="Z97" s="182">
        <f t="shared" si="10"/>
        <v>1020</v>
      </c>
      <c r="AA97" s="183">
        <f t="shared" si="11"/>
        <v>0</v>
      </c>
      <c r="AB97" s="184"/>
    </row>
    <row r="98" spans="2:28" ht="18" customHeight="1" x14ac:dyDescent="0.2">
      <c r="B98" s="523" t="s">
        <v>366</v>
      </c>
      <c r="C98" s="524" t="s">
        <v>367</v>
      </c>
      <c r="D98" s="176">
        <v>0</v>
      </c>
      <c r="E98" s="177" t="s">
        <v>465</v>
      </c>
      <c r="F98" s="79" t="s">
        <v>343</v>
      </c>
      <c r="G98" s="79" t="s">
        <v>351</v>
      </c>
      <c r="H98" s="56" t="s">
        <v>340</v>
      </c>
      <c r="I98" s="178">
        <v>3.1</v>
      </c>
      <c r="J98" s="468">
        <v>2255</v>
      </c>
      <c r="K98" s="179">
        <f t="shared" si="68"/>
        <v>255</v>
      </c>
      <c r="L98" s="180">
        <f t="shared" si="1"/>
        <v>0</v>
      </c>
      <c r="M98" s="180">
        <f t="shared" si="2"/>
        <v>0</v>
      </c>
      <c r="N98" s="180">
        <f t="shared" si="3"/>
        <v>0</v>
      </c>
      <c r="O98" s="180">
        <f t="shared" si="4"/>
        <v>0</v>
      </c>
      <c r="P98" s="181">
        <f t="shared" si="69"/>
        <v>0</v>
      </c>
      <c r="Q98" s="180">
        <f t="shared" si="70"/>
        <v>0</v>
      </c>
      <c r="R98" s="180">
        <f t="shared" si="71"/>
        <v>0</v>
      </c>
      <c r="S98" s="180">
        <f t="shared" si="72"/>
        <v>0</v>
      </c>
      <c r="T98" s="440" t="str">
        <f t="shared" si="73"/>
        <v>S</v>
      </c>
      <c r="U98" s="469">
        <v>1</v>
      </c>
      <c r="V98" s="469">
        <v>1</v>
      </c>
      <c r="W98" s="469">
        <v>1</v>
      </c>
      <c r="X98" s="469">
        <v>1</v>
      </c>
      <c r="Y98" s="175"/>
      <c r="Z98" s="182">
        <f t="shared" si="10"/>
        <v>790.5</v>
      </c>
      <c r="AA98" s="183">
        <f t="shared" si="11"/>
        <v>0</v>
      </c>
      <c r="AB98" s="184"/>
    </row>
    <row r="99" spans="2:28" ht="18" customHeight="1" x14ac:dyDescent="0.2">
      <c r="B99" s="523" t="s">
        <v>366</v>
      </c>
      <c r="C99" s="524" t="s">
        <v>367</v>
      </c>
      <c r="D99" s="176">
        <v>0</v>
      </c>
      <c r="E99" s="177" t="s">
        <v>466</v>
      </c>
      <c r="F99" s="79" t="s">
        <v>343</v>
      </c>
      <c r="G99" s="79" t="s">
        <v>351</v>
      </c>
      <c r="H99" s="56" t="s">
        <v>340</v>
      </c>
      <c r="I99" s="178">
        <v>3.1</v>
      </c>
      <c r="J99" s="468">
        <v>2255</v>
      </c>
      <c r="K99" s="179">
        <f t="shared" si="68"/>
        <v>255</v>
      </c>
      <c r="L99" s="180">
        <f t="shared" si="1"/>
        <v>0</v>
      </c>
      <c r="M99" s="180">
        <f t="shared" si="2"/>
        <v>0</v>
      </c>
      <c r="N99" s="180">
        <f t="shared" si="3"/>
        <v>0</v>
      </c>
      <c r="O99" s="180">
        <f t="shared" si="4"/>
        <v>0</v>
      </c>
      <c r="P99" s="181">
        <f t="shared" si="69"/>
        <v>0</v>
      </c>
      <c r="Q99" s="180">
        <f t="shared" si="70"/>
        <v>0</v>
      </c>
      <c r="R99" s="180">
        <f t="shared" si="71"/>
        <v>0</v>
      </c>
      <c r="S99" s="180">
        <f t="shared" si="72"/>
        <v>0</v>
      </c>
      <c r="T99" s="440" t="str">
        <f t="shared" si="73"/>
        <v>S</v>
      </c>
      <c r="U99" s="469">
        <v>1</v>
      </c>
      <c r="V99" s="469">
        <v>1</v>
      </c>
      <c r="W99" s="469">
        <v>1</v>
      </c>
      <c r="X99" s="469">
        <v>1</v>
      </c>
      <c r="Y99" s="175"/>
      <c r="Z99" s="182">
        <f t="shared" si="10"/>
        <v>790.5</v>
      </c>
      <c r="AA99" s="183">
        <f t="shared" si="11"/>
        <v>0</v>
      </c>
      <c r="AB99" s="184"/>
    </row>
    <row r="100" spans="2:28" ht="18" customHeight="1" x14ac:dyDescent="0.2">
      <c r="B100" s="523" t="s">
        <v>366</v>
      </c>
      <c r="C100" s="524" t="s">
        <v>367</v>
      </c>
      <c r="D100" s="176">
        <v>0</v>
      </c>
      <c r="E100" s="177" t="s">
        <v>467</v>
      </c>
      <c r="F100" s="79" t="s">
        <v>309</v>
      </c>
      <c r="G100" s="79" t="s">
        <v>321</v>
      </c>
      <c r="H100" s="56" t="s">
        <v>420</v>
      </c>
      <c r="I100" s="178">
        <v>8.6</v>
      </c>
      <c r="J100" s="468">
        <v>3255</v>
      </c>
      <c r="K100" s="179">
        <f t="shared" si="68"/>
        <v>255</v>
      </c>
      <c r="L100" s="180">
        <f t="shared" si="1"/>
        <v>0</v>
      </c>
      <c r="M100" s="180">
        <f t="shared" si="2"/>
        <v>0</v>
      </c>
      <c r="N100" s="180">
        <f t="shared" si="3"/>
        <v>0</v>
      </c>
      <c r="O100" s="180">
        <f t="shared" si="4"/>
        <v>0</v>
      </c>
      <c r="P100" s="181">
        <f t="shared" si="69"/>
        <v>0</v>
      </c>
      <c r="Q100" s="180">
        <f t="shared" si="70"/>
        <v>0</v>
      </c>
      <c r="R100" s="180">
        <f t="shared" si="71"/>
        <v>0</v>
      </c>
      <c r="S100" s="180">
        <f t="shared" si="72"/>
        <v>0</v>
      </c>
      <c r="T100" s="440" t="str">
        <f t="shared" si="73"/>
        <v>V</v>
      </c>
      <c r="U100" s="469">
        <v>1</v>
      </c>
      <c r="V100" s="469">
        <v>1</v>
      </c>
      <c r="W100" s="469">
        <v>1</v>
      </c>
      <c r="X100" s="469">
        <v>1</v>
      </c>
      <c r="Y100" s="175"/>
      <c r="Z100" s="182">
        <f t="shared" si="10"/>
        <v>2193</v>
      </c>
      <c r="AA100" s="183">
        <f t="shared" si="11"/>
        <v>0</v>
      </c>
      <c r="AB100" s="184"/>
    </row>
    <row r="101" spans="2:28" ht="18" customHeight="1" x14ac:dyDescent="0.2">
      <c r="B101" s="523" t="s">
        <v>366</v>
      </c>
      <c r="C101" s="524" t="s">
        <v>367</v>
      </c>
      <c r="D101" s="176">
        <v>0</v>
      </c>
      <c r="E101" s="177" t="s">
        <v>468</v>
      </c>
      <c r="F101" s="79" t="s">
        <v>470</v>
      </c>
      <c r="G101" s="79" t="s">
        <v>321</v>
      </c>
      <c r="H101" s="56" t="s">
        <v>314</v>
      </c>
      <c r="I101" s="178">
        <v>6.7</v>
      </c>
      <c r="J101" s="468">
        <v>3255</v>
      </c>
      <c r="K101" s="179">
        <f t="shared" si="68"/>
        <v>255</v>
      </c>
      <c r="L101" s="180">
        <f t="shared" si="1"/>
        <v>0</v>
      </c>
      <c r="M101" s="180">
        <f t="shared" si="2"/>
        <v>0</v>
      </c>
      <c r="N101" s="180">
        <f t="shared" si="3"/>
        <v>0</v>
      </c>
      <c r="O101" s="180">
        <f t="shared" si="4"/>
        <v>0</v>
      </c>
      <c r="P101" s="181">
        <f t="shared" si="69"/>
        <v>0</v>
      </c>
      <c r="Q101" s="180">
        <f t="shared" si="70"/>
        <v>0</v>
      </c>
      <c r="R101" s="180">
        <f t="shared" si="71"/>
        <v>0</v>
      </c>
      <c r="S101" s="180">
        <f t="shared" si="72"/>
        <v>0</v>
      </c>
      <c r="T101" s="440" t="str">
        <f t="shared" si="73"/>
        <v>V</v>
      </c>
      <c r="U101" s="469">
        <v>1</v>
      </c>
      <c r="V101" s="469">
        <v>1</v>
      </c>
      <c r="W101" s="469">
        <v>1</v>
      </c>
      <c r="X101" s="469">
        <v>1</v>
      </c>
      <c r="Y101" s="175"/>
      <c r="Z101" s="182">
        <f t="shared" si="10"/>
        <v>1708.5</v>
      </c>
      <c r="AA101" s="183">
        <f t="shared" si="11"/>
        <v>0</v>
      </c>
      <c r="AB101" s="184"/>
    </row>
    <row r="102" spans="2:28" ht="18" customHeight="1" x14ac:dyDescent="0.2">
      <c r="B102" s="523" t="s">
        <v>366</v>
      </c>
      <c r="C102" s="524" t="s">
        <v>367</v>
      </c>
      <c r="D102" s="176">
        <v>0</v>
      </c>
      <c r="E102" s="177" t="s">
        <v>469</v>
      </c>
      <c r="F102" s="79" t="s">
        <v>318</v>
      </c>
      <c r="G102" s="79" t="s">
        <v>321</v>
      </c>
      <c r="H102" s="56" t="s">
        <v>471</v>
      </c>
      <c r="I102" s="178">
        <v>8.5399999999999991</v>
      </c>
      <c r="J102" s="468">
        <v>5255</v>
      </c>
      <c r="K102" s="179">
        <f t="shared" si="68"/>
        <v>255</v>
      </c>
      <c r="L102" s="180">
        <f t="shared" si="1"/>
        <v>0</v>
      </c>
      <c r="M102" s="180">
        <f t="shared" si="2"/>
        <v>0</v>
      </c>
      <c r="N102" s="180">
        <f t="shared" si="3"/>
        <v>0</v>
      </c>
      <c r="O102" s="180">
        <f t="shared" si="4"/>
        <v>0</v>
      </c>
      <c r="P102" s="181">
        <f t="shared" si="69"/>
        <v>0</v>
      </c>
      <c r="Q102" s="180">
        <f t="shared" si="70"/>
        <v>0</v>
      </c>
      <c r="R102" s="180">
        <f t="shared" si="71"/>
        <v>0</v>
      </c>
      <c r="S102" s="180">
        <f t="shared" si="72"/>
        <v>0</v>
      </c>
      <c r="T102" s="440" t="str">
        <f t="shared" si="73"/>
        <v>V</v>
      </c>
      <c r="U102" s="469">
        <v>1</v>
      </c>
      <c r="V102" s="469">
        <v>1</v>
      </c>
      <c r="W102" s="469">
        <v>1</v>
      </c>
      <c r="X102" s="469">
        <v>1</v>
      </c>
      <c r="Y102" s="175"/>
      <c r="Z102" s="182">
        <f t="shared" si="10"/>
        <v>2177.6999999999998</v>
      </c>
      <c r="AA102" s="183">
        <f t="shared" si="11"/>
        <v>0</v>
      </c>
      <c r="AB102" s="184"/>
    </row>
    <row r="103" spans="2:28" ht="18" customHeight="1" x14ac:dyDescent="0.2">
      <c r="B103" s="523" t="s">
        <v>366</v>
      </c>
      <c r="C103" s="524" t="s">
        <v>367</v>
      </c>
      <c r="D103" s="176">
        <v>0</v>
      </c>
      <c r="E103" s="177" t="s">
        <v>472</v>
      </c>
      <c r="F103" s="79" t="s">
        <v>311</v>
      </c>
      <c r="G103" s="79" t="s">
        <v>350</v>
      </c>
      <c r="H103" s="56" t="s">
        <v>314</v>
      </c>
      <c r="I103" s="178">
        <v>56</v>
      </c>
      <c r="J103" s="468">
        <v>1255</v>
      </c>
      <c r="K103" s="179">
        <f t="shared" si="68"/>
        <v>255</v>
      </c>
      <c r="L103" s="180">
        <f t="shared" si="1"/>
        <v>0</v>
      </c>
      <c r="M103" s="180">
        <f t="shared" si="2"/>
        <v>0</v>
      </c>
      <c r="N103" s="180">
        <f t="shared" si="3"/>
        <v>0</v>
      </c>
      <c r="O103" s="180">
        <f t="shared" si="4"/>
        <v>0</v>
      </c>
      <c r="P103" s="181">
        <f t="shared" si="69"/>
        <v>0</v>
      </c>
      <c r="Q103" s="180">
        <f t="shared" si="70"/>
        <v>0</v>
      </c>
      <c r="R103" s="180">
        <f t="shared" si="71"/>
        <v>0</v>
      </c>
      <c r="S103" s="180">
        <f t="shared" si="72"/>
        <v>0</v>
      </c>
      <c r="T103" s="440" t="str">
        <f t="shared" si="73"/>
        <v>B</v>
      </c>
      <c r="U103" s="469">
        <v>1</v>
      </c>
      <c r="V103" s="469">
        <v>1</v>
      </c>
      <c r="W103" s="469">
        <v>1</v>
      </c>
      <c r="X103" s="469">
        <v>1</v>
      </c>
      <c r="Y103" s="175"/>
      <c r="Z103" s="182">
        <f t="shared" si="10"/>
        <v>14280</v>
      </c>
      <c r="AA103" s="183">
        <f t="shared" si="11"/>
        <v>0</v>
      </c>
      <c r="AB103" s="184"/>
    </row>
    <row r="104" spans="2:28" ht="18" customHeight="1" x14ac:dyDescent="0.2">
      <c r="B104" s="523" t="s">
        <v>366</v>
      </c>
      <c r="C104" s="524" t="s">
        <v>367</v>
      </c>
      <c r="D104" s="176">
        <v>0</v>
      </c>
      <c r="E104" s="177" t="s">
        <v>473</v>
      </c>
      <c r="F104" s="79" t="s">
        <v>311</v>
      </c>
      <c r="G104" s="79" t="s">
        <v>350</v>
      </c>
      <c r="H104" s="56" t="s">
        <v>314</v>
      </c>
      <c r="I104" s="178">
        <v>24.3</v>
      </c>
      <c r="J104" s="468">
        <v>1255</v>
      </c>
      <c r="K104" s="179">
        <f t="shared" si="68"/>
        <v>255</v>
      </c>
      <c r="L104" s="180">
        <f t="shared" si="1"/>
        <v>0</v>
      </c>
      <c r="M104" s="180">
        <f t="shared" si="2"/>
        <v>0</v>
      </c>
      <c r="N104" s="180">
        <f t="shared" si="3"/>
        <v>0</v>
      </c>
      <c r="O104" s="180">
        <f t="shared" si="4"/>
        <v>0</v>
      </c>
      <c r="P104" s="181">
        <f t="shared" si="69"/>
        <v>0</v>
      </c>
      <c r="Q104" s="180">
        <f t="shared" si="70"/>
        <v>0</v>
      </c>
      <c r="R104" s="180">
        <f t="shared" si="71"/>
        <v>0</v>
      </c>
      <c r="S104" s="180">
        <f t="shared" si="72"/>
        <v>0</v>
      </c>
      <c r="T104" s="440" t="str">
        <f t="shared" si="73"/>
        <v>B</v>
      </c>
      <c r="U104" s="469">
        <v>1</v>
      </c>
      <c r="V104" s="469">
        <v>1</v>
      </c>
      <c r="W104" s="469">
        <v>1</v>
      </c>
      <c r="X104" s="469">
        <v>1</v>
      </c>
      <c r="Y104" s="175"/>
      <c r="Z104" s="182">
        <f t="shared" si="10"/>
        <v>6196.5</v>
      </c>
      <c r="AA104" s="183">
        <f t="shared" si="11"/>
        <v>0</v>
      </c>
      <c r="AB104" s="184"/>
    </row>
    <row r="105" spans="2:28" ht="18" customHeight="1" x14ac:dyDescent="0.2">
      <c r="B105" s="523" t="s">
        <v>366</v>
      </c>
      <c r="C105" s="524" t="s">
        <v>367</v>
      </c>
      <c r="D105" s="176">
        <v>0</v>
      </c>
      <c r="E105" s="177" t="s">
        <v>474</v>
      </c>
      <c r="F105" s="79" t="s">
        <v>311</v>
      </c>
      <c r="G105" s="79" t="s">
        <v>350</v>
      </c>
      <c r="H105" s="56" t="s">
        <v>314</v>
      </c>
      <c r="I105" s="178">
        <v>24.3</v>
      </c>
      <c r="J105" s="468">
        <v>1255</v>
      </c>
      <c r="K105" s="179">
        <f t="shared" si="68"/>
        <v>255</v>
      </c>
      <c r="L105" s="180">
        <f t="shared" si="1"/>
        <v>0</v>
      </c>
      <c r="M105" s="180">
        <f t="shared" si="2"/>
        <v>0</v>
      </c>
      <c r="N105" s="180">
        <f t="shared" si="3"/>
        <v>0</v>
      </c>
      <c r="O105" s="180">
        <f t="shared" si="4"/>
        <v>0</v>
      </c>
      <c r="P105" s="181">
        <f t="shared" si="69"/>
        <v>0</v>
      </c>
      <c r="Q105" s="180">
        <f t="shared" si="70"/>
        <v>0</v>
      </c>
      <c r="R105" s="180">
        <f t="shared" si="71"/>
        <v>0</v>
      </c>
      <c r="S105" s="180">
        <f t="shared" si="72"/>
        <v>0</v>
      </c>
      <c r="T105" s="440" t="str">
        <f t="shared" si="73"/>
        <v>B</v>
      </c>
      <c r="U105" s="469">
        <v>1</v>
      </c>
      <c r="V105" s="469">
        <v>1</v>
      </c>
      <c r="W105" s="469">
        <v>1</v>
      </c>
      <c r="X105" s="469">
        <v>1</v>
      </c>
      <c r="Y105" s="175"/>
      <c r="Z105" s="182">
        <f t="shared" si="10"/>
        <v>6196.5</v>
      </c>
      <c r="AA105" s="183">
        <f t="shared" si="11"/>
        <v>0</v>
      </c>
      <c r="AB105" s="184"/>
    </row>
    <row r="106" spans="2:28" ht="18" customHeight="1" x14ac:dyDescent="0.2">
      <c r="B106" s="523" t="s">
        <v>366</v>
      </c>
      <c r="C106" s="524" t="s">
        <v>367</v>
      </c>
      <c r="D106" s="176">
        <v>0</v>
      </c>
      <c r="E106" s="177" t="s">
        <v>475</v>
      </c>
      <c r="F106" s="79" t="s">
        <v>311</v>
      </c>
      <c r="G106" s="79" t="s">
        <v>350</v>
      </c>
      <c r="H106" s="56" t="s">
        <v>314</v>
      </c>
      <c r="I106" s="178">
        <v>18</v>
      </c>
      <c r="J106" s="468">
        <v>1255</v>
      </c>
      <c r="K106" s="179">
        <f t="shared" si="68"/>
        <v>255</v>
      </c>
      <c r="L106" s="180">
        <f t="shared" si="1"/>
        <v>0</v>
      </c>
      <c r="M106" s="180">
        <f t="shared" si="2"/>
        <v>0</v>
      </c>
      <c r="N106" s="180">
        <f t="shared" si="3"/>
        <v>0</v>
      </c>
      <c r="O106" s="180">
        <f t="shared" si="4"/>
        <v>0</v>
      </c>
      <c r="P106" s="181">
        <f t="shared" si="69"/>
        <v>0</v>
      </c>
      <c r="Q106" s="180">
        <f t="shared" si="70"/>
        <v>0</v>
      </c>
      <c r="R106" s="180">
        <f t="shared" si="71"/>
        <v>0</v>
      </c>
      <c r="S106" s="180">
        <f t="shared" si="72"/>
        <v>0</v>
      </c>
      <c r="T106" s="440" t="str">
        <f t="shared" si="73"/>
        <v>B</v>
      </c>
      <c r="U106" s="469">
        <v>1</v>
      </c>
      <c r="V106" s="469">
        <v>1</v>
      </c>
      <c r="W106" s="469">
        <v>1</v>
      </c>
      <c r="X106" s="469">
        <v>1</v>
      </c>
      <c r="Y106" s="175"/>
      <c r="Z106" s="182">
        <f t="shared" si="10"/>
        <v>4590</v>
      </c>
      <c r="AA106" s="183">
        <f t="shared" si="11"/>
        <v>0</v>
      </c>
      <c r="AB106" s="184"/>
    </row>
    <row r="107" spans="2:28" ht="18" customHeight="1" x14ac:dyDescent="0.2">
      <c r="B107" s="523" t="s">
        <v>366</v>
      </c>
      <c r="C107" s="524" t="s">
        <v>367</v>
      </c>
      <c r="D107" s="176">
        <v>0</v>
      </c>
      <c r="E107" s="177" t="s">
        <v>476</v>
      </c>
      <c r="F107" s="79" t="s">
        <v>311</v>
      </c>
      <c r="G107" s="79" t="s">
        <v>350</v>
      </c>
      <c r="H107" s="56" t="s">
        <v>314</v>
      </c>
      <c r="I107" s="178">
        <v>17.8</v>
      </c>
      <c r="J107" s="468">
        <v>1255</v>
      </c>
      <c r="K107" s="179">
        <f t="shared" si="68"/>
        <v>255</v>
      </c>
      <c r="L107" s="180">
        <f t="shared" si="1"/>
        <v>0</v>
      </c>
      <c r="M107" s="180">
        <f t="shared" si="2"/>
        <v>0</v>
      </c>
      <c r="N107" s="180">
        <f t="shared" si="3"/>
        <v>0</v>
      </c>
      <c r="O107" s="180">
        <f t="shared" si="4"/>
        <v>0</v>
      </c>
      <c r="P107" s="181">
        <f t="shared" si="69"/>
        <v>0</v>
      </c>
      <c r="Q107" s="180">
        <f t="shared" si="70"/>
        <v>0</v>
      </c>
      <c r="R107" s="180">
        <f t="shared" si="71"/>
        <v>0</v>
      </c>
      <c r="S107" s="180">
        <f t="shared" si="72"/>
        <v>0</v>
      </c>
      <c r="T107" s="440" t="str">
        <f t="shared" si="73"/>
        <v>B</v>
      </c>
      <c r="U107" s="469">
        <v>1</v>
      </c>
      <c r="V107" s="469">
        <v>1</v>
      </c>
      <c r="W107" s="469">
        <v>1</v>
      </c>
      <c r="X107" s="469">
        <v>1</v>
      </c>
      <c r="Y107" s="175"/>
      <c r="Z107" s="182">
        <f t="shared" si="10"/>
        <v>4539</v>
      </c>
      <c r="AA107" s="183">
        <f t="shared" si="11"/>
        <v>0</v>
      </c>
      <c r="AB107" s="184"/>
    </row>
    <row r="108" spans="2:28" ht="18" customHeight="1" x14ac:dyDescent="0.2">
      <c r="B108" s="523" t="s">
        <v>366</v>
      </c>
      <c r="C108" s="524" t="s">
        <v>367</v>
      </c>
      <c r="D108" s="176">
        <v>0</v>
      </c>
      <c r="E108" s="177" t="s">
        <v>477</v>
      </c>
      <c r="F108" s="79" t="s">
        <v>311</v>
      </c>
      <c r="G108" s="79" t="s">
        <v>350</v>
      </c>
      <c r="H108" s="56" t="s">
        <v>314</v>
      </c>
      <c r="I108" s="178">
        <v>77.3</v>
      </c>
      <c r="J108" s="468">
        <v>1255</v>
      </c>
      <c r="K108" s="179">
        <f t="shared" si="68"/>
        <v>255</v>
      </c>
      <c r="L108" s="180">
        <f t="shared" si="1"/>
        <v>0</v>
      </c>
      <c r="M108" s="180">
        <f t="shared" si="2"/>
        <v>0</v>
      </c>
      <c r="N108" s="180">
        <f t="shared" si="3"/>
        <v>0</v>
      </c>
      <c r="O108" s="180">
        <f t="shared" si="4"/>
        <v>0</v>
      </c>
      <c r="P108" s="181">
        <f t="shared" si="69"/>
        <v>0</v>
      </c>
      <c r="Q108" s="180">
        <f t="shared" si="70"/>
        <v>0</v>
      </c>
      <c r="R108" s="180">
        <f t="shared" si="71"/>
        <v>0</v>
      </c>
      <c r="S108" s="180">
        <f t="shared" si="72"/>
        <v>0</v>
      </c>
      <c r="T108" s="440" t="str">
        <f t="shared" si="73"/>
        <v>B</v>
      </c>
      <c r="U108" s="469">
        <v>1</v>
      </c>
      <c r="V108" s="469">
        <v>1</v>
      </c>
      <c r="W108" s="469">
        <v>1</v>
      </c>
      <c r="X108" s="469">
        <v>1</v>
      </c>
      <c r="Y108" s="175"/>
      <c r="Z108" s="182">
        <f t="shared" si="10"/>
        <v>19711.5</v>
      </c>
      <c r="AA108" s="183">
        <f t="shared" si="11"/>
        <v>0</v>
      </c>
      <c r="AB108" s="184"/>
    </row>
    <row r="109" spans="2:28" ht="18" customHeight="1" x14ac:dyDescent="0.2">
      <c r="B109" s="523" t="s">
        <v>366</v>
      </c>
      <c r="C109" s="524" t="s">
        <v>367</v>
      </c>
      <c r="D109" s="176">
        <v>0</v>
      </c>
      <c r="E109" s="177" t="s">
        <v>478</v>
      </c>
      <c r="F109" s="79" t="s">
        <v>311</v>
      </c>
      <c r="G109" s="79" t="s">
        <v>350</v>
      </c>
      <c r="H109" s="56" t="s">
        <v>314</v>
      </c>
      <c r="I109" s="178">
        <v>24.3</v>
      </c>
      <c r="J109" s="468">
        <v>1255</v>
      </c>
      <c r="K109" s="179">
        <f t="shared" si="68"/>
        <v>255</v>
      </c>
      <c r="L109" s="180">
        <f t="shared" si="1"/>
        <v>0</v>
      </c>
      <c r="M109" s="180">
        <f t="shared" si="2"/>
        <v>0</v>
      </c>
      <c r="N109" s="180">
        <f t="shared" si="3"/>
        <v>0</v>
      </c>
      <c r="O109" s="180">
        <f t="shared" si="4"/>
        <v>0</v>
      </c>
      <c r="P109" s="181">
        <f t="shared" si="69"/>
        <v>0</v>
      </c>
      <c r="Q109" s="180">
        <f t="shared" si="70"/>
        <v>0</v>
      </c>
      <c r="R109" s="180">
        <f t="shared" si="71"/>
        <v>0</v>
      </c>
      <c r="S109" s="180">
        <f t="shared" si="72"/>
        <v>0</v>
      </c>
      <c r="T109" s="440" t="str">
        <f t="shared" si="73"/>
        <v>B</v>
      </c>
      <c r="U109" s="469">
        <v>1</v>
      </c>
      <c r="V109" s="469">
        <v>1</v>
      </c>
      <c r="W109" s="469">
        <v>1</v>
      </c>
      <c r="X109" s="469">
        <v>1</v>
      </c>
      <c r="Y109" s="175"/>
      <c r="Z109" s="182">
        <f t="shared" si="10"/>
        <v>6196.5</v>
      </c>
      <c r="AA109" s="183">
        <f t="shared" si="11"/>
        <v>0</v>
      </c>
      <c r="AB109" s="184"/>
    </row>
    <row r="110" spans="2:28" ht="18" customHeight="1" x14ac:dyDescent="0.2">
      <c r="B110" s="523" t="s">
        <v>366</v>
      </c>
      <c r="C110" s="524" t="s">
        <v>367</v>
      </c>
      <c r="D110" s="176">
        <v>0</v>
      </c>
      <c r="E110" s="177" t="s">
        <v>479</v>
      </c>
      <c r="F110" s="79" t="s">
        <v>311</v>
      </c>
      <c r="G110" s="79" t="s">
        <v>350</v>
      </c>
      <c r="H110" s="56" t="s">
        <v>314</v>
      </c>
      <c r="I110" s="178">
        <v>24.3</v>
      </c>
      <c r="J110" s="468">
        <v>1255</v>
      </c>
      <c r="K110" s="179">
        <f t="shared" si="68"/>
        <v>255</v>
      </c>
      <c r="L110" s="180">
        <f t="shared" si="1"/>
        <v>0</v>
      </c>
      <c r="M110" s="180">
        <f t="shared" si="2"/>
        <v>0</v>
      </c>
      <c r="N110" s="180">
        <f t="shared" si="3"/>
        <v>0</v>
      </c>
      <c r="O110" s="180">
        <f t="shared" si="4"/>
        <v>0</v>
      </c>
      <c r="P110" s="181">
        <f t="shared" si="69"/>
        <v>0</v>
      </c>
      <c r="Q110" s="180">
        <f t="shared" si="70"/>
        <v>0</v>
      </c>
      <c r="R110" s="180">
        <f t="shared" si="71"/>
        <v>0</v>
      </c>
      <c r="S110" s="180">
        <f t="shared" si="72"/>
        <v>0</v>
      </c>
      <c r="T110" s="440" t="str">
        <f t="shared" si="73"/>
        <v>B</v>
      </c>
      <c r="U110" s="469">
        <v>1</v>
      </c>
      <c r="V110" s="469">
        <v>1</v>
      </c>
      <c r="W110" s="469">
        <v>1</v>
      </c>
      <c r="X110" s="469">
        <v>1</v>
      </c>
      <c r="Y110" s="175"/>
      <c r="Z110" s="182">
        <f t="shared" si="10"/>
        <v>6196.5</v>
      </c>
      <c r="AA110" s="183">
        <f t="shared" si="11"/>
        <v>0</v>
      </c>
      <c r="AB110" s="184"/>
    </row>
    <row r="111" spans="2:28" ht="18" customHeight="1" x14ac:dyDescent="0.2">
      <c r="B111" s="523" t="s">
        <v>366</v>
      </c>
      <c r="C111" s="524" t="s">
        <v>367</v>
      </c>
      <c r="D111" s="176">
        <v>0</v>
      </c>
      <c r="E111" s="177" t="s">
        <v>480</v>
      </c>
      <c r="F111" s="79" t="s">
        <v>311</v>
      </c>
      <c r="G111" s="79" t="s">
        <v>350</v>
      </c>
      <c r="H111" s="56" t="s">
        <v>314</v>
      </c>
      <c r="I111" s="178">
        <v>18</v>
      </c>
      <c r="J111" s="468">
        <v>1255</v>
      </c>
      <c r="K111" s="179">
        <f t="shared" si="68"/>
        <v>255</v>
      </c>
      <c r="L111" s="180">
        <f t="shared" si="1"/>
        <v>0</v>
      </c>
      <c r="M111" s="180">
        <f t="shared" si="2"/>
        <v>0</v>
      </c>
      <c r="N111" s="180">
        <f t="shared" si="3"/>
        <v>0</v>
      </c>
      <c r="O111" s="180">
        <f t="shared" si="4"/>
        <v>0</v>
      </c>
      <c r="P111" s="181">
        <f t="shared" si="69"/>
        <v>0</v>
      </c>
      <c r="Q111" s="180">
        <f t="shared" si="70"/>
        <v>0</v>
      </c>
      <c r="R111" s="180">
        <f t="shared" si="71"/>
        <v>0</v>
      </c>
      <c r="S111" s="180">
        <f t="shared" si="72"/>
        <v>0</v>
      </c>
      <c r="T111" s="440" t="str">
        <f t="shared" si="73"/>
        <v>B</v>
      </c>
      <c r="U111" s="469">
        <v>1</v>
      </c>
      <c r="V111" s="469">
        <v>1</v>
      </c>
      <c r="W111" s="469">
        <v>1</v>
      </c>
      <c r="X111" s="469">
        <v>1</v>
      </c>
      <c r="Y111" s="175"/>
      <c r="Z111" s="182">
        <f t="shared" si="10"/>
        <v>4590</v>
      </c>
      <c r="AA111" s="183">
        <f t="shared" si="11"/>
        <v>0</v>
      </c>
      <c r="AB111" s="184"/>
    </row>
    <row r="112" spans="2:28" ht="18" customHeight="1" x14ac:dyDescent="0.2">
      <c r="B112" s="523" t="s">
        <v>366</v>
      </c>
      <c r="C112" s="524" t="s">
        <v>367</v>
      </c>
      <c r="D112" s="176">
        <v>0</v>
      </c>
      <c r="E112" s="177" t="s">
        <v>481</v>
      </c>
      <c r="F112" s="79" t="s">
        <v>311</v>
      </c>
      <c r="G112" s="79" t="s">
        <v>350</v>
      </c>
      <c r="H112" s="56" t="s">
        <v>314</v>
      </c>
      <c r="I112" s="178">
        <v>18</v>
      </c>
      <c r="J112" s="468">
        <v>1255</v>
      </c>
      <c r="K112" s="179">
        <f t="shared" si="68"/>
        <v>255</v>
      </c>
      <c r="L112" s="180">
        <f t="shared" si="1"/>
        <v>0</v>
      </c>
      <c r="M112" s="180">
        <f t="shared" si="2"/>
        <v>0</v>
      </c>
      <c r="N112" s="180">
        <f t="shared" si="3"/>
        <v>0</v>
      </c>
      <c r="O112" s="180">
        <f t="shared" si="4"/>
        <v>0</v>
      </c>
      <c r="P112" s="181">
        <f t="shared" si="69"/>
        <v>0</v>
      </c>
      <c r="Q112" s="180">
        <f t="shared" si="70"/>
        <v>0</v>
      </c>
      <c r="R112" s="180">
        <f t="shared" si="71"/>
        <v>0</v>
      </c>
      <c r="S112" s="180">
        <f t="shared" si="72"/>
        <v>0</v>
      </c>
      <c r="T112" s="440" t="str">
        <f t="shared" si="73"/>
        <v>B</v>
      </c>
      <c r="U112" s="469">
        <v>1</v>
      </c>
      <c r="V112" s="469">
        <v>1</v>
      </c>
      <c r="W112" s="469">
        <v>1</v>
      </c>
      <c r="X112" s="469">
        <v>1</v>
      </c>
      <c r="Y112" s="175"/>
      <c r="Z112" s="182">
        <f t="shared" si="10"/>
        <v>4590</v>
      </c>
      <c r="AA112" s="183">
        <f t="shared" si="11"/>
        <v>0</v>
      </c>
      <c r="AB112" s="184"/>
    </row>
    <row r="113" spans="2:28" ht="18" customHeight="1" x14ac:dyDescent="0.2">
      <c r="B113" s="523" t="s">
        <v>366</v>
      </c>
      <c r="C113" s="524" t="s">
        <v>367</v>
      </c>
      <c r="D113" s="176">
        <v>0</v>
      </c>
      <c r="E113" s="177" t="s">
        <v>482</v>
      </c>
      <c r="F113" s="79" t="s">
        <v>311</v>
      </c>
      <c r="G113" s="79" t="s">
        <v>350</v>
      </c>
      <c r="H113" s="56" t="s">
        <v>314</v>
      </c>
      <c r="I113" s="178">
        <v>36.700000000000003</v>
      </c>
      <c r="J113" s="468">
        <v>1255</v>
      </c>
      <c r="K113" s="179">
        <f t="shared" si="68"/>
        <v>255</v>
      </c>
      <c r="L113" s="180">
        <f t="shared" si="1"/>
        <v>0</v>
      </c>
      <c r="M113" s="180">
        <f t="shared" si="2"/>
        <v>0</v>
      </c>
      <c r="N113" s="180">
        <f t="shared" si="3"/>
        <v>0</v>
      </c>
      <c r="O113" s="180">
        <f t="shared" si="4"/>
        <v>0</v>
      </c>
      <c r="P113" s="181">
        <f t="shared" si="69"/>
        <v>0</v>
      </c>
      <c r="Q113" s="180">
        <f t="shared" si="70"/>
        <v>0</v>
      </c>
      <c r="R113" s="180">
        <f t="shared" si="71"/>
        <v>0</v>
      </c>
      <c r="S113" s="180">
        <f t="shared" si="72"/>
        <v>0</v>
      </c>
      <c r="T113" s="440" t="str">
        <f t="shared" si="73"/>
        <v>B</v>
      </c>
      <c r="U113" s="469">
        <v>1</v>
      </c>
      <c r="V113" s="469">
        <v>1</v>
      </c>
      <c r="W113" s="469">
        <v>1</v>
      </c>
      <c r="X113" s="469">
        <v>1</v>
      </c>
      <c r="Y113" s="175"/>
      <c r="Z113" s="182">
        <f t="shared" si="10"/>
        <v>9358.5</v>
      </c>
      <c r="AA113" s="183">
        <f t="shared" si="11"/>
        <v>0</v>
      </c>
      <c r="AB113" s="184"/>
    </row>
    <row r="114" spans="2:28" ht="18" customHeight="1" x14ac:dyDescent="0.2">
      <c r="B114" s="523" t="s">
        <v>366</v>
      </c>
      <c r="C114" s="524" t="s">
        <v>367</v>
      </c>
      <c r="D114" s="176">
        <v>0</v>
      </c>
      <c r="E114" s="177" t="s">
        <v>483</v>
      </c>
      <c r="F114" s="79" t="s">
        <v>343</v>
      </c>
      <c r="G114" s="79" t="s">
        <v>351</v>
      </c>
      <c r="H114" s="56" t="s">
        <v>340</v>
      </c>
      <c r="I114" s="178">
        <v>3.3</v>
      </c>
      <c r="J114" s="468">
        <v>2255</v>
      </c>
      <c r="K114" s="179">
        <f t="shared" si="68"/>
        <v>255</v>
      </c>
      <c r="L114" s="180">
        <f t="shared" si="1"/>
        <v>0</v>
      </c>
      <c r="M114" s="180">
        <f t="shared" si="2"/>
        <v>0</v>
      </c>
      <c r="N114" s="180">
        <f t="shared" si="3"/>
        <v>0</v>
      </c>
      <c r="O114" s="180">
        <f t="shared" si="4"/>
        <v>0</v>
      </c>
      <c r="P114" s="181">
        <f t="shared" si="69"/>
        <v>0</v>
      </c>
      <c r="Q114" s="180">
        <f t="shared" si="70"/>
        <v>0</v>
      </c>
      <c r="R114" s="180">
        <f t="shared" si="71"/>
        <v>0</v>
      </c>
      <c r="S114" s="180">
        <f t="shared" si="72"/>
        <v>0</v>
      </c>
      <c r="T114" s="440" t="str">
        <f t="shared" si="73"/>
        <v>S</v>
      </c>
      <c r="U114" s="469">
        <v>1</v>
      </c>
      <c r="V114" s="469">
        <v>1</v>
      </c>
      <c r="W114" s="469">
        <v>1</v>
      </c>
      <c r="X114" s="469">
        <v>1</v>
      </c>
      <c r="Y114" s="175"/>
      <c r="Z114" s="182">
        <f t="shared" si="10"/>
        <v>841.5</v>
      </c>
      <c r="AA114" s="183">
        <f t="shared" si="11"/>
        <v>0</v>
      </c>
      <c r="AB114" s="184"/>
    </row>
    <row r="115" spans="2:28" ht="18" customHeight="1" x14ac:dyDescent="0.2">
      <c r="B115" s="523" t="s">
        <v>366</v>
      </c>
      <c r="C115" s="524" t="s">
        <v>367</v>
      </c>
      <c r="D115" s="176">
        <v>0</v>
      </c>
      <c r="E115" s="177" t="s">
        <v>484</v>
      </c>
      <c r="F115" s="79" t="s">
        <v>485</v>
      </c>
      <c r="G115" s="79" t="s">
        <v>321</v>
      </c>
      <c r="H115" s="56" t="s">
        <v>420</v>
      </c>
      <c r="I115" s="178">
        <v>6.9</v>
      </c>
      <c r="J115" s="468">
        <v>3255</v>
      </c>
      <c r="K115" s="179">
        <f t="shared" si="68"/>
        <v>255</v>
      </c>
      <c r="L115" s="180">
        <f t="shared" si="1"/>
        <v>0</v>
      </c>
      <c r="M115" s="180">
        <f t="shared" si="2"/>
        <v>0</v>
      </c>
      <c r="N115" s="180">
        <f t="shared" si="3"/>
        <v>0</v>
      </c>
      <c r="O115" s="180">
        <f t="shared" si="4"/>
        <v>0</v>
      </c>
      <c r="P115" s="181">
        <f t="shared" si="69"/>
        <v>0</v>
      </c>
      <c r="Q115" s="180">
        <f t="shared" si="70"/>
        <v>0</v>
      </c>
      <c r="R115" s="180">
        <f t="shared" si="71"/>
        <v>0</v>
      </c>
      <c r="S115" s="180">
        <f t="shared" si="72"/>
        <v>0</v>
      </c>
      <c r="T115" s="440" t="str">
        <f t="shared" si="73"/>
        <v>V</v>
      </c>
      <c r="U115" s="469">
        <v>1</v>
      </c>
      <c r="V115" s="469">
        <v>1</v>
      </c>
      <c r="W115" s="469">
        <v>1</v>
      </c>
      <c r="X115" s="469">
        <v>1</v>
      </c>
      <c r="Y115" s="175"/>
      <c r="Z115" s="182">
        <f t="shared" si="10"/>
        <v>1759.5</v>
      </c>
      <c r="AA115" s="183">
        <f t="shared" si="11"/>
        <v>0</v>
      </c>
      <c r="AB115" s="184"/>
    </row>
    <row r="116" spans="2:28" ht="18" customHeight="1" x14ac:dyDescent="0.2">
      <c r="B116" s="523" t="s">
        <v>366</v>
      </c>
      <c r="C116" s="524" t="s">
        <v>367</v>
      </c>
      <c r="D116" s="176">
        <v>0</v>
      </c>
      <c r="E116" s="177" t="s">
        <v>486</v>
      </c>
      <c r="F116" s="79" t="s">
        <v>487</v>
      </c>
      <c r="G116" s="79" t="s">
        <v>321</v>
      </c>
      <c r="H116" s="56" t="s">
        <v>314</v>
      </c>
      <c r="I116" s="178">
        <v>2.5</v>
      </c>
      <c r="J116" s="468">
        <v>3255</v>
      </c>
      <c r="K116" s="179">
        <f t="shared" si="68"/>
        <v>255</v>
      </c>
      <c r="L116" s="180">
        <f t="shared" si="1"/>
        <v>0</v>
      </c>
      <c r="M116" s="180">
        <f t="shared" si="2"/>
        <v>0</v>
      </c>
      <c r="N116" s="180">
        <f t="shared" si="3"/>
        <v>0</v>
      </c>
      <c r="O116" s="180">
        <f t="shared" si="4"/>
        <v>0</v>
      </c>
      <c r="P116" s="181">
        <f t="shared" si="69"/>
        <v>0</v>
      </c>
      <c r="Q116" s="180">
        <f t="shared" si="70"/>
        <v>0</v>
      </c>
      <c r="R116" s="180">
        <f t="shared" si="71"/>
        <v>0</v>
      </c>
      <c r="S116" s="180">
        <f t="shared" si="72"/>
        <v>0</v>
      </c>
      <c r="T116" s="440" t="str">
        <f t="shared" si="73"/>
        <v>V</v>
      </c>
      <c r="U116" s="469">
        <v>1</v>
      </c>
      <c r="V116" s="469">
        <v>1</v>
      </c>
      <c r="W116" s="469">
        <v>1</v>
      </c>
      <c r="X116" s="469">
        <v>1</v>
      </c>
      <c r="Y116" s="175"/>
      <c r="Z116" s="182">
        <f t="shared" si="10"/>
        <v>637.5</v>
      </c>
      <c r="AA116" s="183">
        <f t="shared" si="11"/>
        <v>0</v>
      </c>
      <c r="AB116" s="184"/>
    </row>
    <row r="117" spans="2:28" ht="18" customHeight="1" x14ac:dyDescent="0.2">
      <c r="B117" s="523" t="s">
        <v>366</v>
      </c>
      <c r="C117" s="524" t="s">
        <v>367</v>
      </c>
      <c r="D117" s="176">
        <v>0</v>
      </c>
      <c r="E117" s="177" t="s">
        <v>488</v>
      </c>
      <c r="F117" s="79" t="s">
        <v>489</v>
      </c>
      <c r="G117" s="79" t="s">
        <v>321</v>
      </c>
      <c r="H117" s="56" t="s">
        <v>314</v>
      </c>
      <c r="I117" s="178">
        <v>55</v>
      </c>
      <c r="J117" s="468">
        <v>3255</v>
      </c>
      <c r="K117" s="179">
        <f t="shared" si="68"/>
        <v>255</v>
      </c>
      <c r="L117" s="180">
        <f t="shared" si="1"/>
        <v>0</v>
      </c>
      <c r="M117" s="180">
        <f t="shared" si="2"/>
        <v>0</v>
      </c>
      <c r="N117" s="180">
        <f t="shared" si="3"/>
        <v>0</v>
      </c>
      <c r="O117" s="180">
        <f t="shared" si="4"/>
        <v>0</v>
      </c>
      <c r="P117" s="181">
        <f t="shared" si="69"/>
        <v>0</v>
      </c>
      <c r="Q117" s="180">
        <f t="shared" si="70"/>
        <v>0</v>
      </c>
      <c r="R117" s="180">
        <f t="shared" si="71"/>
        <v>0</v>
      </c>
      <c r="S117" s="180">
        <f t="shared" si="72"/>
        <v>0</v>
      </c>
      <c r="T117" s="440" t="str">
        <f t="shared" si="73"/>
        <v>V</v>
      </c>
      <c r="U117" s="469">
        <v>1</v>
      </c>
      <c r="V117" s="469">
        <v>1</v>
      </c>
      <c r="W117" s="469">
        <v>1</v>
      </c>
      <c r="X117" s="469">
        <v>1</v>
      </c>
      <c r="Y117" s="175"/>
      <c r="Z117" s="182">
        <f t="shared" si="10"/>
        <v>14025</v>
      </c>
      <c r="AA117" s="183">
        <f t="shared" si="11"/>
        <v>0</v>
      </c>
      <c r="AB117" s="184"/>
    </row>
    <row r="118" spans="2:28" ht="18" customHeight="1" x14ac:dyDescent="0.2">
      <c r="B118" s="523" t="s">
        <v>366</v>
      </c>
      <c r="C118" s="524" t="s">
        <v>367</v>
      </c>
      <c r="D118" s="176">
        <v>0</v>
      </c>
      <c r="E118" s="177" t="s">
        <v>490</v>
      </c>
      <c r="F118" s="79" t="s">
        <v>309</v>
      </c>
      <c r="G118" s="79" t="s">
        <v>321</v>
      </c>
      <c r="H118" s="56" t="s">
        <v>420</v>
      </c>
      <c r="I118" s="178">
        <v>63.4</v>
      </c>
      <c r="J118" s="468">
        <v>3255</v>
      </c>
      <c r="K118" s="179">
        <f t="shared" si="68"/>
        <v>255</v>
      </c>
      <c r="L118" s="180">
        <f t="shared" si="1"/>
        <v>0</v>
      </c>
      <c r="M118" s="180">
        <f t="shared" si="2"/>
        <v>0</v>
      </c>
      <c r="N118" s="180">
        <f t="shared" si="3"/>
        <v>0</v>
      </c>
      <c r="O118" s="180">
        <f t="shared" si="4"/>
        <v>0</v>
      </c>
      <c r="P118" s="181">
        <f t="shared" si="69"/>
        <v>0</v>
      </c>
      <c r="Q118" s="180">
        <f t="shared" si="70"/>
        <v>0</v>
      </c>
      <c r="R118" s="180">
        <f t="shared" si="71"/>
        <v>0</v>
      </c>
      <c r="S118" s="180">
        <f t="shared" si="72"/>
        <v>0</v>
      </c>
      <c r="T118" s="440" t="str">
        <f t="shared" si="73"/>
        <v>V</v>
      </c>
      <c r="U118" s="469">
        <v>1</v>
      </c>
      <c r="V118" s="469">
        <v>1</v>
      </c>
      <c r="W118" s="469">
        <v>1</v>
      </c>
      <c r="X118" s="469">
        <v>1</v>
      </c>
      <c r="Y118" s="175"/>
      <c r="Z118" s="182">
        <f t="shared" si="10"/>
        <v>16167</v>
      </c>
      <c r="AA118" s="183">
        <f t="shared" si="11"/>
        <v>0</v>
      </c>
      <c r="AB118" s="184"/>
    </row>
    <row r="119" spans="2:28" ht="18" customHeight="1" x14ac:dyDescent="0.2">
      <c r="B119" s="523" t="s">
        <v>366</v>
      </c>
      <c r="C119" s="524" t="s">
        <v>367</v>
      </c>
      <c r="D119" s="176">
        <v>0</v>
      </c>
      <c r="E119" s="177" t="s">
        <v>491</v>
      </c>
      <c r="F119" s="79" t="s">
        <v>306</v>
      </c>
      <c r="G119" s="79" t="s">
        <v>321</v>
      </c>
      <c r="H119" s="56" t="s">
        <v>420</v>
      </c>
      <c r="I119" s="178">
        <v>51.1</v>
      </c>
      <c r="J119" s="468">
        <v>8255</v>
      </c>
      <c r="K119" s="179">
        <f t="shared" si="68"/>
        <v>255</v>
      </c>
      <c r="L119" s="180">
        <f t="shared" si="1"/>
        <v>0</v>
      </c>
      <c r="M119" s="180">
        <f t="shared" si="2"/>
        <v>0</v>
      </c>
      <c r="N119" s="180">
        <f t="shared" si="3"/>
        <v>0</v>
      </c>
      <c r="O119" s="180">
        <f t="shared" si="4"/>
        <v>0</v>
      </c>
      <c r="P119" s="181">
        <f t="shared" si="69"/>
        <v>0</v>
      </c>
      <c r="Q119" s="180">
        <f t="shared" si="70"/>
        <v>0</v>
      </c>
      <c r="R119" s="180">
        <f t="shared" si="71"/>
        <v>0</v>
      </c>
      <c r="S119" s="180">
        <f t="shared" si="72"/>
        <v>0</v>
      </c>
      <c r="T119" s="440" t="str">
        <f t="shared" si="73"/>
        <v>V</v>
      </c>
      <c r="U119" s="469">
        <v>1</v>
      </c>
      <c r="V119" s="469">
        <v>1</v>
      </c>
      <c r="W119" s="469">
        <v>1</v>
      </c>
      <c r="X119" s="469">
        <v>1</v>
      </c>
      <c r="Y119" s="175"/>
      <c r="Z119" s="182">
        <f t="shared" si="10"/>
        <v>13030.5</v>
      </c>
      <c r="AA119" s="183">
        <f t="shared" si="11"/>
        <v>0</v>
      </c>
      <c r="AB119" s="184"/>
    </row>
    <row r="120" spans="2:28" ht="18" customHeight="1" x14ac:dyDescent="0.2">
      <c r="B120" s="523" t="s">
        <v>366</v>
      </c>
      <c r="C120" s="524" t="s">
        <v>367</v>
      </c>
      <c r="D120" s="176">
        <v>0</v>
      </c>
      <c r="E120" s="177" t="s">
        <v>492</v>
      </c>
      <c r="F120" s="79" t="s">
        <v>309</v>
      </c>
      <c r="G120" s="79" t="s">
        <v>321</v>
      </c>
      <c r="H120" s="56" t="s">
        <v>494</v>
      </c>
      <c r="I120" s="178">
        <v>13.46</v>
      </c>
      <c r="J120" s="468">
        <v>3255</v>
      </c>
      <c r="K120" s="179">
        <f t="shared" si="68"/>
        <v>255</v>
      </c>
      <c r="L120" s="180">
        <f t="shared" si="1"/>
        <v>0</v>
      </c>
      <c r="M120" s="180">
        <f t="shared" si="2"/>
        <v>0</v>
      </c>
      <c r="N120" s="180">
        <f t="shared" si="3"/>
        <v>0</v>
      </c>
      <c r="O120" s="180">
        <f t="shared" si="4"/>
        <v>0</v>
      </c>
      <c r="P120" s="181">
        <f t="shared" si="69"/>
        <v>0</v>
      </c>
      <c r="Q120" s="180">
        <f t="shared" si="70"/>
        <v>0</v>
      </c>
      <c r="R120" s="180">
        <f t="shared" si="71"/>
        <v>0</v>
      </c>
      <c r="S120" s="180">
        <f t="shared" si="72"/>
        <v>0</v>
      </c>
      <c r="T120" s="440" t="str">
        <f t="shared" si="73"/>
        <v>V</v>
      </c>
      <c r="U120" s="469">
        <v>1</v>
      </c>
      <c r="V120" s="469">
        <v>1</v>
      </c>
      <c r="W120" s="469">
        <v>1</v>
      </c>
      <c r="X120" s="469">
        <v>1</v>
      </c>
      <c r="Y120" s="175"/>
      <c r="Z120" s="182">
        <f t="shared" si="10"/>
        <v>3432.3</v>
      </c>
      <c r="AA120" s="183">
        <f t="shared" si="11"/>
        <v>0</v>
      </c>
      <c r="AB120" s="184"/>
    </row>
    <row r="121" spans="2:28" ht="18" customHeight="1" x14ac:dyDescent="0.2">
      <c r="B121" s="523" t="s">
        <v>366</v>
      </c>
      <c r="C121" s="524" t="s">
        <v>367</v>
      </c>
      <c r="D121" s="176">
        <v>0</v>
      </c>
      <c r="E121" s="177" t="s">
        <v>495</v>
      </c>
      <c r="F121" s="79" t="s">
        <v>313</v>
      </c>
      <c r="G121" s="79" t="s">
        <v>321</v>
      </c>
      <c r="H121" s="56" t="s">
        <v>314</v>
      </c>
      <c r="I121" s="178">
        <v>32.6</v>
      </c>
      <c r="J121" s="468">
        <v>3255</v>
      </c>
      <c r="K121" s="179">
        <f t="shared" si="68"/>
        <v>255</v>
      </c>
      <c r="L121" s="180">
        <f t="shared" si="1"/>
        <v>0</v>
      </c>
      <c r="M121" s="180">
        <f t="shared" si="2"/>
        <v>0</v>
      </c>
      <c r="N121" s="180">
        <f t="shared" si="3"/>
        <v>0</v>
      </c>
      <c r="O121" s="180">
        <f t="shared" si="4"/>
        <v>0</v>
      </c>
      <c r="P121" s="181">
        <f t="shared" si="69"/>
        <v>0</v>
      </c>
      <c r="Q121" s="180">
        <f t="shared" si="70"/>
        <v>0</v>
      </c>
      <c r="R121" s="180">
        <f t="shared" si="71"/>
        <v>0</v>
      </c>
      <c r="S121" s="180">
        <f t="shared" si="72"/>
        <v>0</v>
      </c>
      <c r="T121" s="440" t="str">
        <f t="shared" si="73"/>
        <v>V</v>
      </c>
      <c r="U121" s="469">
        <v>1</v>
      </c>
      <c r="V121" s="469">
        <v>1</v>
      </c>
      <c r="W121" s="469">
        <v>1</v>
      </c>
      <c r="X121" s="469">
        <v>1</v>
      </c>
      <c r="Y121" s="175"/>
      <c r="Z121" s="182">
        <f t="shared" si="10"/>
        <v>8313</v>
      </c>
      <c r="AA121" s="183">
        <f t="shared" si="11"/>
        <v>0</v>
      </c>
      <c r="AB121" s="184"/>
    </row>
    <row r="122" spans="2:28" ht="18" customHeight="1" x14ac:dyDescent="0.2">
      <c r="B122" s="523" t="s">
        <v>366</v>
      </c>
      <c r="C122" s="524" t="s">
        <v>367</v>
      </c>
      <c r="D122" s="176">
        <v>0</v>
      </c>
      <c r="E122" s="177" t="s">
        <v>496</v>
      </c>
      <c r="F122" s="79" t="s">
        <v>311</v>
      </c>
      <c r="G122" s="79" t="s">
        <v>350</v>
      </c>
      <c r="H122" s="56" t="s">
        <v>314</v>
      </c>
      <c r="I122" s="178">
        <v>48</v>
      </c>
      <c r="J122" s="468">
        <v>1255</v>
      </c>
      <c r="K122" s="179">
        <f t="shared" si="68"/>
        <v>255</v>
      </c>
      <c r="L122" s="180">
        <f t="shared" si="1"/>
        <v>0</v>
      </c>
      <c r="M122" s="180">
        <f t="shared" si="2"/>
        <v>0</v>
      </c>
      <c r="N122" s="180">
        <f t="shared" si="3"/>
        <v>0</v>
      </c>
      <c r="O122" s="180">
        <f t="shared" si="4"/>
        <v>0</v>
      </c>
      <c r="P122" s="181">
        <f t="shared" si="69"/>
        <v>0</v>
      </c>
      <c r="Q122" s="180">
        <f t="shared" si="70"/>
        <v>0</v>
      </c>
      <c r="R122" s="180">
        <f t="shared" si="71"/>
        <v>0</v>
      </c>
      <c r="S122" s="180">
        <f t="shared" si="72"/>
        <v>0</v>
      </c>
      <c r="T122" s="440" t="str">
        <f t="shared" si="73"/>
        <v>B</v>
      </c>
      <c r="U122" s="469">
        <v>1</v>
      </c>
      <c r="V122" s="469">
        <v>1</v>
      </c>
      <c r="W122" s="469">
        <v>1</v>
      </c>
      <c r="X122" s="469">
        <v>1</v>
      </c>
      <c r="Y122" s="175"/>
      <c r="Z122" s="182">
        <f t="shared" si="10"/>
        <v>12240</v>
      </c>
      <c r="AA122" s="183">
        <f t="shared" si="11"/>
        <v>0</v>
      </c>
      <c r="AB122" s="184"/>
    </row>
    <row r="123" spans="2:28" ht="18" customHeight="1" x14ac:dyDescent="0.2">
      <c r="B123" s="523" t="s">
        <v>366</v>
      </c>
      <c r="C123" s="524" t="s">
        <v>367</v>
      </c>
      <c r="D123" s="176">
        <v>0</v>
      </c>
      <c r="E123" s="177" t="s">
        <v>497</v>
      </c>
      <c r="F123" s="79" t="s">
        <v>311</v>
      </c>
      <c r="G123" s="79" t="s">
        <v>350</v>
      </c>
      <c r="H123" s="56" t="s">
        <v>314</v>
      </c>
      <c r="I123" s="178">
        <v>17.7</v>
      </c>
      <c r="J123" s="468">
        <v>1255</v>
      </c>
      <c r="K123" s="179">
        <f t="shared" si="68"/>
        <v>255</v>
      </c>
      <c r="L123" s="180">
        <f t="shared" si="1"/>
        <v>0</v>
      </c>
      <c r="M123" s="180">
        <f t="shared" si="2"/>
        <v>0</v>
      </c>
      <c r="N123" s="180">
        <f t="shared" si="3"/>
        <v>0</v>
      </c>
      <c r="O123" s="180">
        <f t="shared" si="4"/>
        <v>0</v>
      </c>
      <c r="P123" s="181">
        <f t="shared" si="69"/>
        <v>0</v>
      </c>
      <c r="Q123" s="180">
        <f t="shared" si="70"/>
        <v>0</v>
      </c>
      <c r="R123" s="180">
        <f t="shared" si="71"/>
        <v>0</v>
      </c>
      <c r="S123" s="180">
        <f t="shared" si="72"/>
        <v>0</v>
      </c>
      <c r="T123" s="440" t="str">
        <f t="shared" si="73"/>
        <v>B</v>
      </c>
      <c r="U123" s="469">
        <v>1</v>
      </c>
      <c r="V123" s="469">
        <v>1</v>
      </c>
      <c r="W123" s="469">
        <v>1</v>
      </c>
      <c r="X123" s="469">
        <v>1</v>
      </c>
      <c r="Y123" s="175"/>
      <c r="Z123" s="182">
        <f t="shared" si="10"/>
        <v>4513.5</v>
      </c>
      <c r="AA123" s="183">
        <f t="shared" si="11"/>
        <v>0</v>
      </c>
      <c r="AB123" s="184"/>
    </row>
    <row r="124" spans="2:28" ht="18" customHeight="1" x14ac:dyDescent="0.2">
      <c r="B124" s="523" t="s">
        <v>366</v>
      </c>
      <c r="C124" s="524" t="s">
        <v>367</v>
      </c>
      <c r="D124" s="176">
        <v>0</v>
      </c>
      <c r="E124" s="177" t="s">
        <v>498</v>
      </c>
      <c r="F124" s="79" t="s">
        <v>311</v>
      </c>
      <c r="G124" s="79" t="s">
        <v>350</v>
      </c>
      <c r="H124" s="56" t="s">
        <v>314</v>
      </c>
      <c r="I124" s="178">
        <v>18.5</v>
      </c>
      <c r="J124" s="468">
        <v>1255</v>
      </c>
      <c r="K124" s="179">
        <f t="shared" si="68"/>
        <v>255</v>
      </c>
      <c r="L124" s="180">
        <f t="shared" si="1"/>
        <v>0</v>
      </c>
      <c r="M124" s="180">
        <f t="shared" si="2"/>
        <v>0</v>
      </c>
      <c r="N124" s="180">
        <f t="shared" si="3"/>
        <v>0</v>
      </c>
      <c r="O124" s="180">
        <f t="shared" si="4"/>
        <v>0</v>
      </c>
      <c r="P124" s="181">
        <f t="shared" si="69"/>
        <v>0</v>
      </c>
      <c r="Q124" s="180">
        <f t="shared" si="70"/>
        <v>0</v>
      </c>
      <c r="R124" s="180">
        <f t="shared" si="71"/>
        <v>0</v>
      </c>
      <c r="S124" s="180">
        <f t="shared" si="72"/>
        <v>0</v>
      </c>
      <c r="T124" s="440" t="str">
        <f t="shared" si="73"/>
        <v>B</v>
      </c>
      <c r="U124" s="469">
        <v>1</v>
      </c>
      <c r="V124" s="469">
        <v>1</v>
      </c>
      <c r="W124" s="469">
        <v>1</v>
      </c>
      <c r="X124" s="469">
        <v>1</v>
      </c>
      <c r="Y124" s="175"/>
      <c r="Z124" s="182">
        <f t="shared" si="10"/>
        <v>4717.5</v>
      </c>
      <c r="AA124" s="183">
        <f t="shared" si="11"/>
        <v>0</v>
      </c>
      <c r="AB124" s="184"/>
    </row>
    <row r="125" spans="2:28" ht="18" customHeight="1" x14ac:dyDescent="0.2">
      <c r="B125" s="523" t="s">
        <v>366</v>
      </c>
      <c r="C125" s="524" t="s">
        <v>367</v>
      </c>
      <c r="D125" s="176">
        <v>0</v>
      </c>
      <c r="E125" s="177" t="s">
        <v>499</v>
      </c>
      <c r="F125" s="79" t="s">
        <v>311</v>
      </c>
      <c r="G125" s="79" t="s">
        <v>350</v>
      </c>
      <c r="H125" s="56" t="s">
        <v>314</v>
      </c>
      <c r="I125" s="178">
        <v>18.5</v>
      </c>
      <c r="J125" s="468">
        <v>1255</v>
      </c>
      <c r="K125" s="179">
        <f t="shared" si="68"/>
        <v>255</v>
      </c>
      <c r="L125" s="180">
        <f t="shared" si="1"/>
        <v>0</v>
      </c>
      <c r="M125" s="180">
        <f t="shared" si="2"/>
        <v>0</v>
      </c>
      <c r="N125" s="180">
        <f t="shared" si="3"/>
        <v>0</v>
      </c>
      <c r="O125" s="180">
        <f t="shared" si="4"/>
        <v>0</v>
      </c>
      <c r="P125" s="181">
        <f t="shared" si="69"/>
        <v>0</v>
      </c>
      <c r="Q125" s="180">
        <f t="shared" si="70"/>
        <v>0</v>
      </c>
      <c r="R125" s="180">
        <f t="shared" si="71"/>
        <v>0</v>
      </c>
      <c r="S125" s="180">
        <f t="shared" si="72"/>
        <v>0</v>
      </c>
      <c r="T125" s="440" t="str">
        <f t="shared" si="73"/>
        <v>B</v>
      </c>
      <c r="U125" s="469">
        <v>1</v>
      </c>
      <c r="V125" s="469">
        <v>1</v>
      </c>
      <c r="W125" s="469">
        <v>1</v>
      </c>
      <c r="X125" s="469">
        <v>1</v>
      </c>
      <c r="Y125" s="175"/>
      <c r="Z125" s="182">
        <f t="shared" si="10"/>
        <v>4717.5</v>
      </c>
      <c r="AA125" s="183">
        <f t="shared" si="11"/>
        <v>0</v>
      </c>
      <c r="AB125" s="184"/>
    </row>
    <row r="126" spans="2:28" ht="18" customHeight="1" x14ac:dyDescent="0.2">
      <c r="B126" s="523" t="s">
        <v>366</v>
      </c>
      <c r="C126" s="524" t="s">
        <v>367</v>
      </c>
      <c r="D126" s="176">
        <v>0</v>
      </c>
      <c r="E126" s="177" t="s">
        <v>500</v>
      </c>
      <c r="F126" s="79" t="s">
        <v>311</v>
      </c>
      <c r="G126" s="79" t="s">
        <v>350</v>
      </c>
      <c r="H126" s="56" t="s">
        <v>314</v>
      </c>
      <c r="I126" s="178">
        <v>18.3</v>
      </c>
      <c r="J126" s="468">
        <v>1255</v>
      </c>
      <c r="K126" s="179">
        <f t="shared" si="68"/>
        <v>255</v>
      </c>
      <c r="L126" s="180">
        <f t="shared" si="1"/>
        <v>0</v>
      </c>
      <c r="M126" s="180">
        <f t="shared" si="2"/>
        <v>0</v>
      </c>
      <c r="N126" s="180">
        <f t="shared" si="3"/>
        <v>0</v>
      </c>
      <c r="O126" s="180">
        <f t="shared" si="4"/>
        <v>0</v>
      </c>
      <c r="P126" s="181">
        <f t="shared" si="69"/>
        <v>0</v>
      </c>
      <c r="Q126" s="180">
        <f t="shared" si="70"/>
        <v>0</v>
      </c>
      <c r="R126" s="180">
        <f t="shared" si="71"/>
        <v>0</v>
      </c>
      <c r="S126" s="180">
        <f t="shared" si="72"/>
        <v>0</v>
      </c>
      <c r="T126" s="440" t="str">
        <f t="shared" si="73"/>
        <v>B</v>
      </c>
      <c r="U126" s="469">
        <v>1</v>
      </c>
      <c r="V126" s="469">
        <v>1</v>
      </c>
      <c r="W126" s="469">
        <v>1</v>
      </c>
      <c r="X126" s="469">
        <v>1</v>
      </c>
      <c r="Y126" s="175"/>
      <c r="Z126" s="182">
        <f t="shared" si="10"/>
        <v>4666.5</v>
      </c>
      <c r="AA126" s="183">
        <f t="shared" si="11"/>
        <v>0</v>
      </c>
      <c r="AB126" s="184"/>
    </row>
    <row r="127" spans="2:28" ht="18" customHeight="1" x14ac:dyDescent="0.2">
      <c r="B127" s="523" t="s">
        <v>366</v>
      </c>
      <c r="C127" s="524" t="s">
        <v>367</v>
      </c>
      <c r="D127" s="176">
        <v>0</v>
      </c>
      <c r="E127" s="177" t="s">
        <v>501</v>
      </c>
      <c r="F127" s="79" t="s">
        <v>318</v>
      </c>
      <c r="G127" s="79" t="s">
        <v>321</v>
      </c>
      <c r="H127" s="56" t="s">
        <v>415</v>
      </c>
      <c r="I127" s="178">
        <v>16.7</v>
      </c>
      <c r="J127" s="468">
        <v>5255</v>
      </c>
      <c r="K127" s="179">
        <f t="shared" si="68"/>
        <v>255</v>
      </c>
      <c r="L127" s="180">
        <f t="shared" si="1"/>
        <v>0</v>
      </c>
      <c r="M127" s="180">
        <f t="shared" si="2"/>
        <v>0</v>
      </c>
      <c r="N127" s="180">
        <f t="shared" si="3"/>
        <v>0</v>
      </c>
      <c r="O127" s="180">
        <f t="shared" si="4"/>
        <v>0</v>
      </c>
      <c r="P127" s="181">
        <f t="shared" si="69"/>
        <v>0</v>
      </c>
      <c r="Q127" s="180">
        <f t="shared" si="70"/>
        <v>0</v>
      </c>
      <c r="R127" s="180">
        <f t="shared" si="71"/>
        <v>0</v>
      </c>
      <c r="S127" s="180">
        <f t="shared" si="72"/>
        <v>0</v>
      </c>
      <c r="T127" s="440" t="str">
        <f t="shared" si="73"/>
        <v>V</v>
      </c>
      <c r="U127" s="469">
        <v>1</v>
      </c>
      <c r="V127" s="469">
        <v>1</v>
      </c>
      <c r="W127" s="469">
        <v>1</v>
      </c>
      <c r="X127" s="469">
        <v>1</v>
      </c>
      <c r="Y127" s="175"/>
      <c r="Z127" s="182">
        <f t="shared" si="10"/>
        <v>4258.5</v>
      </c>
      <c r="AA127" s="183">
        <f t="shared" si="11"/>
        <v>0</v>
      </c>
      <c r="AB127" s="184"/>
    </row>
    <row r="128" spans="2:28" ht="18" customHeight="1" x14ac:dyDescent="0.2">
      <c r="B128" s="523" t="s">
        <v>366</v>
      </c>
      <c r="C128" s="524" t="s">
        <v>367</v>
      </c>
      <c r="D128" s="176">
        <v>0</v>
      </c>
      <c r="E128" s="177" t="s">
        <v>502</v>
      </c>
      <c r="F128" s="79" t="s">
        <v>313</v>
      </c>
      <c r="G128" s="79" t="s">
        <v>321</v>
      </c>
      <c r="H128" s="56" t="s">
        <v>314</v>
      </c>
      <c r="I128" s="178">
        <v>156.4</v>
      </c>
      <c r="J128" s="468">
        <v>3255</v>
      </c>
      <c r="K128" s="179">
        <f t="shared" si="68"/>
        <v>255</v>
      </c>
      <c r="L128" s="180">
        <f t="shared" si="1"/>
        <v>0</v>
      </c>
      <c r="M128" s="180">
        <f t="shared" si="2"/>
        <v>0</v>
      </c>
      <c r="N128" s="180">
        <f t="shared" si="3"/>
        <v>0</v>
      </c>
      <c r="O128" s="180">
        <f t="shared" si="4"/>
        <v>0</v>
      </c>
      <c r="P128" s="181">
        <f t="shared" si="69"/>
        <v>0</v>
      </c>
      <c r="Q128" s="180">
        <f t="shared" si="70"/>
        <v>0</v>
      </c>
      <c r="R128" s="180">
        <f t="shared" si="71"/>
        <v>0</v>
      </c>
      <c r="S128" s="180">
        <f t="shared" si="72"/>
        <v>0</v>
      </c>
      <c r="T128" s="440" t="str">
        <f t="shared" si="73"/>
        <v>V</v>
      </c>
      <c r="U128" s="469">
        <v>1</v>
      </c>
      <c r="V128" s="469">
        <v>1</v>
      </c>
      <c r="W128" s="469">
        <v>1</v>
      </c>
      <c r="X128" s="469">
        <v>1</v>
      </c>
      <c r="Y128" s="175"/>
      <c r="Z128" s="182">
        <f t="shared" si="10"/>
        <v>39882</v>
      </c>
      <c r="AA128" s="183">
        <f t="shared" si="11"/>
        <v>0</v>
      </c>
      <c r="AB128" s="184"/>
    </row>
    <row r="129" spans="2:28" ht="18" customHeight="1" x14ac:dyDescent="0.2">
      <c r="B129" s="523" t="s">
        <v>366</v>
      </c>
      <c r="C129" s="524" t="s">
        <v>367</v>
      </c>
      <c r="D129" s="176">
        <v>0</v>
      </c>
      <c r="E129" s="177" t="s">
        <v>503</v>
      </c>
      <c r="F129" s="79" t="s">
        <v>436</v>
      </c>
      <c r="G129" s="79" t="s">
        <v>321</v>
      </c>
      <c r="H129" s="56" t="s">
        <v>560</v>
      </c>
      <c r="I129" s="178">
        <v>11</v>
      </c>
      <c r="J129" s="468">
        <v>6255</v>
      </c>
      <c r="K129" s="179">
        <f t="shared" si="68"/>
        <v>255</v>
      </c>
      <c r="L129" s="180">
        <f t="shared" si="1"/>
        <v>0</v>
      </c>
      <c r="M129" s="180">
        <f t="shared" si="2"/>
        <v>0</v>
      </c>
      <c r="N129" s="180">
        <f t="shared" si="3"/>
        <v>0</v>
      </c>
      <c r="O129" s="180">
        <f t="shared" si="4"/>
        <v>0</v>
      </c>
      <c r="P129" s="181">
        <f t="shared" si="69"/>
        <v>0</v>
      </c>
      <c r="Q129" s="180">
        <f t="shared" si="70"/>
        <v>0</v>
      </c>
      <c r="R129" s="180">
        <f t="shared" si="71"/>
        <v>0</v>
      </c>
      <c r="S129" s="180">
        <f t="shared" si="72"/>
        <v>0</v>
      </c>
      <c r="T129" s="440" t="str">
        <f t="shared" si="73"/>
        <v>V</v>
      </c>
      <c r="U129" s="469">
        <v>1</v>
      </c>
      <c r="V129" s="469">
        <v>1</v>
      </c>
      <c r="W129" s="469">
        <v>1</v>
      </c>
      <c r="X129" s="469">
        <v>1</v>
      </c>
      <c r="Y129" s="175"/>
      <c r="Z129" s="182">
        <f t="shared" si="10"/>
        <v>2805</v>
      </c>
      <c r="AA129" s="183">
        <f t="shared" si="11"/>
        <v>0</v>
      </c>
      <c r="AB129" s="184"/>
    </row>
    <row r="130" spans="2:28" ht="18" customHeight="1" x14ac:dyDescent="0.2">
      <c r="B130" s="523" t="s">
        <v>366</v>
      </c>
      <c r="C130" s="524" t="s">
        <v>367</v>
      </c>
      <c r="D130" s="176">
        <v>0</v>
      </c>
      <c r="E130" s="177" t="s">
        <v>504</v>
      </c>
      <c r="F130" s="79" t="s">
        <v>423</v>
      </c>
      <c r="G130" s="79" t="s">
        <v>350</v>
      </c>
      <c r="H130" s="56" t="s">
        <v>314</v>
      </c>
      <c r="I130" s="178">
        <v>15</v>
      </c>
      <c r="J130" s="468">
        <v>15255</v>
      </c>
      <c r="K130" s="179">
        <f t="shared" si="68"/>
        <v>255</v>
      </c>
      <c r="L130" s="180">
        <f t="shared" si="1"/>
        <v>0</v>
      </c>
      <c r="M130" s="180">
        <f t="shared" si="2"/>
        <v>0</v>
      </c>
      <c r="N130" s="180">
        <f t="shared" si="3"/>
        <v>0</v>
      </c>
      <c r="O130" s="180">
        <f t="shared" si="4"/>
        <v>0</v>
      </c>
      <c r="P130" s="181">
        <f t="shared" si="69"/>
        <v>0</v>
      </c>
      <c r="Q130" s="180">
        <f t="shared" si="70"/>
        <v>0</v>
      </c>
      <c r="R130" s="180">
        <f t="shared" si="71"/>
        <v>0</v>
      </c>
      <c r="S130" s="180">
        <f t="shared" si="72"/>
        <v>0</v>
      </c>
      <c r="T130" s="440" t="str">
        <f t="shared" si="73"/>
        <v>B</v>
      </c>
      <c r="U130" s="469">
        <v>1</v>
      </c>
      <c r="V130" s="469">
        <v>1</v>
      </c>
      <c r="W130" s="469">
        <v>1</v>
      </c>
      <c r="X130" s="469">
        <v>1</v>
      </c>
      <c r="Y130" s="175"/>
      <c r="Z130" s="182">
        <f t="shared" si="10"/>
        <v>3825</v>
      </c>
      <c r="AA130" s="183">
        <f t="shared" si="11"/>
        <v>0</v>
      </c>
      <c r="AB130" s="184"/>
    </row>
    <row r="131" spans="2:28" ht="18" customHeight="1" x14ac:dyDescent="0.2">
      <c r="B131" s="523" t="s">
        <v>366</v>
      </c>
      <c r="C131" s="524" t="s">
        <v>367</v>
      </c>
      <c r="D131" s="176">
        <v>0</v>
      </c>
      <c r="E131" s="177" t="s">
        <v>505</v>
      </c>
      <c r="F131" s="79" t="s">
        <v>324</v>
      </c>
      <c r="G131" s="79" t="s">
        <v>350</v>
      </c>
      <c r="H131" s="56" t="s">
        <v>314</v>
      </c>
      <c r="I131" s="178">
        <v>30</v>
      </c>
      <c r="J131" s="468">
        <v>15255</v>
      </c>
      <c r="K131" s="179">
        <f t="shared" si="68"/>
        <v>255</v>
      </c>
      <c r="L131" s="180">
        <f t="shared" si="1"/>
        <v>0</v>
      </c>
      <c r="M131" s="180">
        <f t="shared" si="2"/>
        <v>0</v>
      </c>
      <c r="N131" s="180">
        <f t="shared" si="3"/>
        <v>0</v>
      </c>
      <c r="O131" s="180">
        <f t="shared" si="4"/>
        <v>0</v>
      </c>
      <c r="P131" s="181">
        <f t="shared" si="69"/>
        <v>0</v>
      </c>
      <c r="Q131" s="180">
        <f t="shared" si="70"/>
        <v>0</v>
      </c>
      <c r="R131" s="180">
        <f t="shared" si="71"/>
        <v>0</v>
      </c>
      <c r="S131" s="180">
        <f t="shared" si="72"/>
        <v>0</v>
      </c>
      <c r="T131" s="440" t="str">
        <f t="shared" si="73"/>
        <v>B</v>
      </c>
      <c r="U131" s="469">
        <v>1</v>
      </c>
      <c r="V131" s="469">
        <v>1</v>
      </c>
      <c r="W131" s="469">
        <v>1</v>
      </c>
      <c r="X131" s="469">
        <v>1</v>
      </c>
      <c r="Y131" s="175"/>
      <c r="Z131" s="182">
        <f t="shared" si="10"/>
        <v>7650</v>
      </c>
      <c r="AA131" s="183">
        <f t="shared" si="11"/>
        <v>0</v>
      </c>
      <c r="AB131" s="184"/>
    </row>
    <row r="132" spans="2:28" ht="18" customHeight="1" x14ac:dyDescent="0.2">
      <c r="B132" s="523" t="s">
        <v>366</v>
      </c>
      <c r="C132" s="524" t="s">
        <v>367</v>
      </c>
      <c r="D132" s="176">
        <v>0</v>
      </c>
      <c r="E132" s="177" t="s">
        <v>506</v>
      </c>
      <c r="F132" s="79" t="s">
        <v>318</v>
      </c>
      <c r="G132" s="79" t="s">
        <v>321</v>
      </c>
      <c r="H132" s="56" t="s">
        <v>314</v>
      </c>
      <c r="I132" s="178">
        <v>11.3</v>
      </c>
      <c r="J132" s="468">
        <v>5255</v>
      </c>
      <c r="K132" s="179">
        <f t="shared" si="68"/>
        <v>255</v>
      </c>
      <c r="L132" s="180">
        <f t="shared" si="1"/>
        <v>0</v>
      </c>
      <c r="M132" s="180">
        <f t="shared" si="2"/>
        <v>0</v>
      </c>
      <c r="N132" s="180">
        <f t="shared" si="3"/>
        <v>0</v>
      </c>
      <c r="O132" s="180">
        <f t="shared" si="4"/>
        <v>0</v>
      </c>
      <c r="P132" s="181">
        <f t="shared" si="69"/>
        <v>0</v>
      </c>
      <c r="Q132" s="180">
        <f t="shared" si="70"/>
        <v>0</v>
      </c>
      <c r="R132" s="180">
        <f t="shared" si="71"/>
        <v>0</v>
      </c>
      <c r="S132" s="180">
        <f t="shared" si="72"/>
        <v>0</v>
      </c>
      <c r="T132" s="440" t="str">
        <f t="shared" si="73"/>
        <v>V</v>
      </c>
      <c r="U132" s="469">
        <v>1</v>
      </c>
      <c r="V132" s="469">
        <v>1</v>
      </c>
      <c r="W132" s="469">
        <v>1</v>
      </c>
      <c r="X132" s="469">
        <v>1</v>
      </c>
      <c r="Y132" s="175"/>
      <c r="Z132" s="182">
        <f t="shared" si="10"/>
        <v>2881.5</v>
      </c>
      <c r="AA132" s="183">
        <f t="shared" si="11"/>
        <v>0</v>
      </c>
      <c r="AB132" s="184"/>
    </row>
    <row r="133" spans="2:28" ht="18" customHeight="1" x14ac:dyDescent="0.2">
      <c r="B133" s="523" t="s">
        <v>366</v>
      </c>
      <c r="C133" s="524" t="s">
        <v>367</v>
      </c>
      <c r="D133" s="176">
        <v>0</v>
      </c>
      <c r="E133" s="177" t="s">
        <v>507</v>
      </c>
      <c r="F133" s="79" t="s">
        <v>463</v>
      </c>
      <c r="G133" s="79" t="s">
        <v>321</v>
      </c>
      <c r="H133" s="56" t="s">
        <v>314</v>
      </c>
      <c r="I133" s="178">
        <v>4.0999999999999996</v>
      </c>
      <c r="J133" s="468">
        <v>4255</v>
      </c>
      <c r="K133" s="179">
        <f t="shared" si="68"/>
        <v>255</v>
      </c>
      <c r="L133" s="180">
        <f t="shared" si="1"/>
        <v>0</v>
      </c>
      <c r="M133" s="180">
        <f t="shared" si="2"/>
        <v>0</v>
      </c>
      <c r="N133" s="180">
        <f t="shared" si="3"/>
        <v>0</v>
      </c>
      <c r="O133" s="180">
        <f t="shared" si="4"/>
        <v>0</v>
      </c>
      <c r="P133" s="181">
        <f t="shared" si="69"/>
        <v>0</v>
      </c>
      <c r="Q133" s="180">
        <f t="shared" si="70"/>
        <v>0</v>
      </c>
      <c r="R133" s="180">
        <f t="shared" si="71"/>
        <v>0</v>
      </c>
      <c r="S133" s="180">
        <f t="shared" si="72"/>
        <v>0</v>
      </c>
      <c r="T133" s="440" t="str">
        <f t="shared" si="73"/>
        <v>V</v>
      </c>
      <c r="U133" s="469">
        <v>1</v>
      </c>
      <c r="V133" s="469">
        <v>1</v>
      </c>
      <c r="W133" s="469">
        <v>1</v>
      </c>
      <c r="X133" s="469">
        <v>1</v>
      </c>
      <c r="Y133" s="175"/>
      <c r="Z133" s="182">
        <f t="shared" si="10"/>
        <v>1045.5</v>
      </c>
      <c r="AA133" s="183">
        <f t="shared" si="11"/>
        <v>0</v>
      </c>
      <c r="AB133" s="184"/>
    </row>
    <row r="134" spans="2:28" ht="18" customHeight="1" x14ac:dyDescent="0.2">
      <c r="B134" s="523" t="s">
        <v>366</v>
      </c>
      <c r="C134" s="524" t="s">
        <v>367</v>
      </c>
      <c r="D134" s="176">
        <v>0</v>
      </c>
      <c r="E134" s="177" t="s">
        <v>508</v>
      </c>
      <c r="F134" s="79" t="s">
        <v>343</v>
      </c>
      <c r="G134" s="79" t="s">
        <v>351</v>
      </c>
      <c r="H134" s="56" t="s">
        <v>340</v>
      </c>
      <c r="I134" s="178">
        <v>6.4</v>
      </c>
      <c r="J134" s="468">
        <v>2255</v>
      </c>
      <c r="K134" s="179">
        <f t="shared" si="68"/>
        <v>255</v>
      </c>
      <c r="L134" s="180">
        <f t="shared" si="1"/>
        <v>0</v>
      </c>
      <c r="M134" s="180">
        <f t="shared" si="2"/>
        <v>0</v>
      </c>
      <c r="N134" s="180">
        <f t="shared" si="3"/>
        <v>0</v>
      </c>
      <c r="O134" s="180">
        <f t="shared" si="4"/>
        <v>0</v>
      </c>
      <c r="P134" s="181">
        <f t="shared" si="69"/>
        <v>0</v>
      </c>
      <c r="Q134" s="180">
        <f t="shared" si="70"/>
        <v>0</v>
      </c>
      <c r="R134" s="180">
        <f t="shared" si="71"/>
        <v>0</v>
      </c>
      <c r="S134" s="180">
        <f t="shared" si="72"/>
        <v>0</v>
      </c>
      <c r="T134" s="440" t="str">
        <f t="shared" si="73"/>
        <v>S</v>
      </c>
      <c r="U134" s="469">
        <v>1</v>
      </c>
      <c r="V134" s="469">
        <v>1</v>
      </c>
      <c r="W134" s="469">
        <v>1</v>
      </c>
      <c r="X134" s="469">
        <v>1</v>
      </c>
      <c r="Y134" s="175"/>
      <c r="Z134" s="182">
        <f t="shared" si="10"/>
        <v>1632</v>
      </c>
      <c r="AA134" s="183">
        <f t="shared" si="11"/>
        <v>0</v>
      </c>
      <c r="AB134" s="184"/>
    </row>
    <row r="135" spans="2:28" ht="18" customHeight="1" x14ac:dyDescent="0.2">
      <c r="B135" s="523" t="s">
        <v>366</v>
      </c>
      <c r="C135" s="524" t="s">
        <v>367</v>
      </c>
      <c r="D135" s="176">
        <v>0</v>
      </c>
      <c r="E135" s="177" t="s">
        <v>509</v>
      </c>
      <c r="F135" s="79" t="s">
        <v>343</v>
      </c>
      <c r="G135" s="79" t="s">
        <v>351</v>
      </c>
      <c r="H135" s="56" t="s">
        <v>340</v>
      </c>
      <c r="I135" s="178">
        <v>6.4</v>
      </c>
      <c r="J135" s="468">
        <v>2255</v>
      </c>
      <c r="K135" s="179">
        <f t="shared" si="68"/>
        <v>255</v>
      </c>
      <c r="L135" s="180">
        <f t="shared" si="1"/>
        <v>0</v>
      </c>
      <c r="M135" s="180">
        <f t="shared" si="2"/>
        <v>0</v>
      </c>
      <c r="N135" s="180">
        <f t="shared" si="3"/>
        <v>0</v>
      </c>
      <c r="O135" s="180">
        <f t="shared" si="4"/>
        <v>0</v>
      </c>
      <c r="P135" s="181">
        <f t="shared" si="69"/>
        <v>0</v>
      </c>
      <c r="Q135" s="180">
        <f t="shared" si="70"/>
        <v>0</v>
      </c>
      <c r="R135" s="180">
        <f t="shared" si="71"/>
        <v>0</v>
      </c>
      <c r="S135" s="180">
        <f t="shared" si="72"/>
        <v>0</v>
      </c>
      <c r="T135" s="440" t="str">
        <f t="shared" si="73"/>
        <v>S</v>
      </c>
      <c r="U135" s="469">
        <v>1</v>
      </c>
      <c r="V135" s="469">
        <v>1</v>
      </c>
      <c r="W135" s="469">
        <v>1</v>
      </c>
      <c r="X135" s="469">
        <v>1</v>
      </c>
      <c r="Y135" s="175"/>
      <c r="Z135" s="182">
        <f t="shared" si="10"/>
        <v>1632</v>
      </c>
      <c r="AA135" s="183">
        <f t="shared" si="11"/>
        <v>0</v>
      </c>
      <c r="AB135" s="184"/>
    </row>
    <row r="136" spans="2:28" ht="18" customHeight="1" x14ac:dyDescent="0.2">
      <c r="B136" s="523" t="s">
        <v>366</v>
      </c>
      <c r="C136" s="524" t="s">
        <v>367</v>
      </c>
      <c r="D136" s="176">
        <v>0</v>
      </c>
      <c r="E136" s="177" t="s">
        <v>510</v>
      </c>
      <c r="F136" s="79" t="s">
        <v>341</v>
      </c>
      <c r="G136" s="79" t="s">
        <v>351</v>
      </c>
      <c r="H136" s="56" t="s">
        <v>340</v>
      </c>
      <c r="I136" s="178">
        <v>3.6</v>
      </c>
      <c r="J136" s="468">
        <v>2255</v>
      </c>
      <c r="K136" s="179">
        <f t="shared" si="68"/>
        <v>255</v>
      </c>
      <c r="L136" s="180">
        <f t="shared" si="1"/>
        <v>0</v>
      </c>
      <c r="M136" s="180">
        <f t="shared" si="2"/>
        <v>0</v>
      </c>
      <c r="N136" s="180">
        <f t="shared" si="3"/>
        <v>0</v>
      </c>
      <c r="O136" s="180">
        <f t="shared" si="4"/>
        <v>0</v>
      </c>
      <c r="P136" s="181">
        <f t="shared" si="69"/>
        <v>0</v>
      </c>
      <c r="Q136" s="180">
        <f t="shared" si="70"/>
        <v>0</v>
      </c>
      <c r="R136" s="180">
        <f t="shared" si="71"/>
        <v>0</v>
      </c>
      <c r="S136" s="180">
        <f t="shared" si="72"/>
        <v>0</v>
      </c>
      <c r="T136" s="440" t="str">
        <f t="shared" si="73"/>
        <v>S</v>
      </c>
      <c r="U136" s="469">
        <v>1</v>
      </c>
      <c r="V136" s="469">
        <v>1</v>
      </c>
      <c r="W136" s="469">
        <v>1</v>
      </c>
      <c r="X136" s="469">
        <v>1</v>
      </c>
      <c r="Y136" s="175"/>
      <c r="Z136" s="182">
        <f t="shared" si="10"/>
        <v>918</v>
      </c>
      <c r="AA136" s="183">
        <f t="shared" si="11"/>
        <v>0</v>
      </c>
      <c r="AB136" s="184"/>
    </row>
    <row r="137" spans="2:28" ht="18" customHeight="1" x14ac:dyDescent="0.2">
      <c r="B137" s="175" t="s">
        <v>366</v>
      </c>
      <c r="C137" s="524" t="s">
        <v>367</v>
      </c>
      <c r="D137" s="176">
        <v>1</v>
      </c>
      <c r="E137" s="177" t="s">
        <v>511</v>
      </c>
      <c r="F137" s="79" t="s">
        <v>309</v>
      </c>
      <c r="G137" s="79" t="s">
        <v>321</v>
      </c>
      <c r="H137" s="56" t="s">
        <v>314</v>
      </c>
      <c r="I137" s="178">
        <v>36.25</v>
      </c>
      <c r="J137" s="468">
        <v>3255</v>
      </c>
      <c r="K137" s="179">
        <f t="shared" si="68"/>
        <v>255</v>
      </c>
      <c r="L137" s="180">
        <f t="shared" si="1"/>
        <v>0</v>
      </c>
      <c r="M137" s="180">
        <f t="shared" si="2"/>
        <v>0</v>
      </c>
      <c r="N137" s="180">
        <f t="shared" si="3"/>
        <v>0</v>
      </c>
      <c r="O137" s="180">
        <f t="shared" si="4"/>
        <v>0</v>
      </c>
      <c r="P137" s="181">
        <f t="shared" si="69"/>
        <v>0</v>
      </c>
      <c r="Q137" s="180">
        <f t="shared" si="70"/>
        <v>0</v>
      </c>
      <c r="R137" s="180">
        <f t="shared" si="71"/>
        <v>0</v>
      </c>
      <c r="S137" s="180">
        <f t="shared" si="72"/>
        <v>0</v>
      </c>
      <c r="T137" s="440" t="str">
        <f t="shared" si="73"/>
        <v>V</v>
      </c>
      <c r="U137" s="469">
        <v>1</v>
      </c>
      <c r="V137" s="469">
        <v>1</v>
      </c>
      <c r="W137" s="469">
        <v>1</v>
      </c>
      <c r="X137" s="469">
        <v>1</v>
      </c>
      <c r="Y137" s="175"/>
      <c r="Z137" s="182">
        <f t="shared" si="10"/>
        <v>9243.75</v>
      </c>
      <c r="AA137" s="183">
        <f t="shared" si="11"/>
        <v>0</v>
      </c>
      <c r="AB137" s="184"/>
    </row>
    <row r="138" spans="2:28" ht="18" customHeight="1" x14ac:dyDescent="0.2">
      <c r="B138" s="175" t="s">
        <v>366</v>
      </c>
      <c r="C138" s="524" t="s">
        <v>367</v>
      </c>
      <c r="D138" s="176">
        <v>1</v>
      </c>
      <c r="E138" s="177" t="s">
        <v>512</v>
      </c>
      <c r="F138" s="79" t="s">
        <v>313</v>
      </c>
      <c r="G138" s="79" t="s">
        <v>321</v>
      </c>
      <c r="H138" s="56" t="s">
        <v>314</v>
      </c>
      <c r="I138" s="178">
        <v>96.17</v>
      </c>
      <c r="J138" s="468">
        <v>3255</v>
      </c>
      <c r="K138" s="179">
        <f t="shared" si="68"/>
        <v>255</v>
      </c>
      <c r="L138" s="180">
        <f t="shared" si="1"/>
        <v>0</v>
      </c>
      <c r="M138" s="180">
        <f t="shared" si="2"/>
        <v>0</v>
      </c>
      <c r="N138" s="180">
        <f t="shared" si="3"/>
        <v>0</v>
      </c>
      <c r="O138" s="180">
        <f t="shared" si="4"/>
        <v>0</v>
      </c>
      <c r="P138" s="181">
        <f t="shared" si="69"/>
        <v>0</v>
      </c>
      <c r="Q138" s="180">
        <f t="shared" si="70"/>
        <v>0</v>
      </c>
      <c r="R138" s="180">
        <f t="shared" si="71"/>
        <v>0</v>
      </c>
      <c r="S138" s="180">
        <f t="shared" si="72"/>
        <v>0</v>
      </c>
      <c r="T138" s="440" t="str">
        <f t="shared" si="73"/>
        <v>V</v>
      </c>
      <c r="U138" s="469">
        <v>1</v>
      </c>
      <c r="V138" s="469">
        <v>1</v>
      </c>
      <c r="W138" s="469">
        <v>1</v>
      </c>
      <c r="X138" s="469">
        <v>1</v>
      </c>
      <c r="Y138" s="175"/>
      <c r="Z138" s="182">
        <f t="shared" si="10"/>
        <v>24523.350000000002</v>
      </c>
      <c r="AA138" s="183">
        <f t="shared" si="11"/>
        <v>0</v>
      </c>
      <c r="AB138" s="184"/>
    </row>
    <row r="139" spans="2:28" ht="18" customHeight="1" x14ac:dyDescent="0.2">
      <c r="B139" s="175" t="s">
        <v>366</v>
      </c>
      <c r="C139" s="524" t="s">
        <v>367</v>
      </c>
      <c r="D139" s="176">
        <v>1</v>
      </c>
      <c r="E139" s="177" t="s">
        <v>513</v>
      </c>
      <c r="F139" s="79" t="s">
        <v>311</v>
      </c>
      <c r="G139" s="79" t="s">
        <v>350</v>
      </c>
      <c r="H139" s="56" t="s">
        <v>314</v>
      </c>
      <c r="I139" s="178">
        <v>28</v>
      </c>
      <c r="J139" s="468">
        <v>1255</v>
      </c>
      <c r="K139" s="179">
        <f t="shared" si="68"/>
        <v>255</v>
      </c>
      <c r="L139" s="180">
        <f t="shared" si="1"/>
        <v>0</v>
      </c>
      <c r="M139" s="180">
        <f t="shared" si="2"/>
        <v>0</v>
      </c>
      <c r="N139" s="180">
        <f t="shared" si="3"/>
        <v>0</v>
      </c>
      <c r="O139" s="180">
        <f t="shared" si="4"/>
        <v>0</v>
      </c>
      <c r="P139" s="181">
        <f t="shared" si="69"/>
        <v>0</v>
      </c>
      <c r="Q139" s="180">
        <f t="shared" si="70"/>
        <v>0</v>
      </c>
      <c r="R139" s="180">
        <f t="shared" si="71"/>
        <v>0</v>
      </c>
      <c r="S139" s="180">
        <f t="shared" si="72"/>
        <v>0</v>
      </c>
      <c r="T139" s="440" t="str">
        <f t="shared" si="73"/>
        <v>B</v>
      </c>
      <c r="U139" s="469">
        <v>1</v>
      </c>
      <c r="V139" s="469">
        <v>1</v>
      </c>
      <c r="W139" s="469">
        <v>1</v>
      </c>
      <c r="X139" s="469">
        <v>1</v>
      </c>
      <c r="Y139" s="175"/>
      <c r="Z139" s="182">
        <f t="shared" si="10"/>
        <v>7140</v>
      </c>
      <c r="AA139" s="183">
        <f t="shared" si="11"/>
        <v>0</v>
      </c>
      <c r="AB139" s="184"/>
    </row>
    <row r="140" spans="2:28" ht="18" customHeight="1" x14ac:dyDescent="0.2">
      <c r="B140" s="175" t="s">
        <v>366</v>
      </c>
      <c r="C140" s="524" t="s">
        <v>367</v>
      </c>
      <c r="D140" s="176">
        <v>1</v>
      </c>
      <c r="E140" s="177" t="s">
        <v>514</v>
      </c>
      <c r="F140" s="79" t="s">
        <v>311</v>
      </c>
      <c r="G140" s="79" t="s">
        <v>350</v>
      </c>
      <c r="H140" s="56" t="s">
        <v>314</v>
      </c>
      <c r="I140" s="178">
        <v>29.9</v>
      </c>
      <c r="J140" s="468">
        <v>1255</v>
      </c>
      <c r="K140" s="179">
        <f t="shared" ref="K140:K204" si="82">SUM(IF(J140="",0,VLOOKUP(J140,Kengetal,2)))</f>
        <v>255</v>
      </c>
      <c r="L140" s="180">
        <f t="shared" si="1"/>
        <v>0</v>
      </c>
      <c r="M140" s="180">
        <f t="shared" si="2"/>
        <v>0</v>
      </c>
      <c r="N140" s="180">
        <f t="shared" si="3"/>
        <v>0</v>
      </c>
      <c r="O140" s="180">
        <f t="shared" si="4"/>
        <v>0</v>
      </c>
      <c r="P140" s="181">
        <f t="shared" ref="P140:P204" si="83">IF($J140="",0,VLOOKUP($J140,Kengetal,5,FALSE))</f>
        <v>0</v>
      </c>
      <c r="Q140" s="180">
        <f t="shared" ref="Q140:Q204" si="84">IF($J140="",0,VLOOKUP($J140,Kengetal,6,FALSE))</f>
        <v>0</v>
      </c>
      <c r="R140" s="180">
        <f t="shared" ref="R140:R204" si="85">IF($J140="",0,VLOOKUP($J140,Kengetal,7,FALSE))</f>
        <v>0</v>
      </c>
      <c r="S140" s="180">
        <f t="shared" ref="S140:S204" si="86">IF($J140="",0,VLOOKUP($J140,Kengetal,8,FALSE))</f>
        <v>0</v>
      </c>
      <c r="T140" s="440" t="str">
        <f t="shared" ref="T140:T204" si="87">IF(J140="","",VLOOKUP(J140,Kengetal,13,FALSE))</f>
        <v>B</v>
      </c>
      <c r="U140" s="469">
        <v>1</v>
      </c>
      <c r="V140" s="469">
        <v>1</v>
      </c>
      <c r="W140" s="469">
        <v>1</v>
      </c>
      <c r="X140" s="469">
        <v>1</v>
      </c>
      <c r="Y140" s="175"/>
      <c r="Z140" s="182">
        <f t="shared" si="10"/>
        <v>7624.5</v>
      </c>
      <c r="AA140" s="183">
        <f t="shared" si="11"/>
        <v>0</v>
      </c>
      <c r="AB140" s="184"/>
    </row>
    <row r="141" spans="2:28" ht="18" customHeight="1" x14ac:dyDescent="0.2">
      <c r="B141" s="175" t="s">
        <v>366</v>
      </c>
      <c r="C141" s="524" t="s">
        <v>367</v>
      </c>
      <c r="D141" s="176">
        <v>1</v>
      </c>
      <c r="E141" s="177" t="s">
        <v>515</v>
      </c>
      <c r="F141" s="79" t="s">
        <v>311</v>
      </c>
      <c r="G141" s="79" t="s">
        <v>350</v>
      </c>
      <c r="H141" s="56" t="s">
        <v>314</v>
      </c>
      <c r="I141" s="178">
        <v>28.3</v>
      </c>
      <c r="J141" s="468">
        <v>1255</v>
      </c>
      <c r="K141" s="179">
        <f t="shared" si="82"/>
        <v>255</v>
      </c>
      <c r="L141" s="180">
        <f t="shared" si="1"/>
        <v>0</v>
      </c>
      <c r="M141" s="180">
        <f t="shared" si="2"/>
        <v>0</v>
      </c>
      <c r="N141" s="180">
        <f t="shared" si="3"/>
        <v>0</v>
      </c>
      <c r="O141" s="180">
        <f t="shared" si="4"/>
        <v>0</v>
      </c>
      <c r="P141" s="181">
        <f t="shared" si="83"/>
        <v>0</v>
      </c>
      <c r="Q141" s="180">
        <f t="shared" si="84"/>
        <v>0</v>
      </c>
      <c r="R141" s="180">
        <f t="shared" si="85"/>
        <v>0</v>
      </c>
      <c r="S141" s="180">
        <f t="shared" si="86"/>
        <v>0</v>
      </c>
      <c r="T141" s="440" t="str">
        <f t="shared" si="87"/>
        <v>B</v>
      </c>
      <c r="U141" s="469">
        <v>1</v>
      </c>
      <c r="V141" s="469">
        <v>1</v>
      </c>
      <c r="W141" s="469">
        <v>1</v>
      </c>
      <c r="X141" s="469">
        <v>1</v>
      </c>
      <c r="Y141" s="175"/>
      <c r="Z141" s="182">
        <f t="shared" si="10"/>
        <v>7216.5</v>
      </c>
      <c r="AA141" s="183">
        <f t="shared" si="11"/>
        <v>0</v>
      </c>
      <c r="AB141" s="184"/>
    </row>
    <row r="142" spans="2:28" ht="18" customHeight="1" x14ac:dyDescent="0.2">
      <c r="B142" s="175" t="s">
        <v>366</v>
      </c>
      <c r="C142" s="524" t="s">
        <v>367</v>
      </c>
      <c r="D142" s="176">
        <v>1</v>
      </c>
      <c r="E142" s="177" t="s">
        <v>516</v>
      </c>
      <c r="F142" s="79" t="s">
        <v>311</v>
      </c>
      <c r="G142" s="79" t="s">
        <v>350</v>
      </c>
      <c r="H142" s="56" t="s">
        <v>314</v>
      </c>
      <c r="I142" s="178">
        <v>38.700000000000003</v>
      </c>
      <c r="J142" s="468">
        <v>1255</v>
      </c>
      <c r="K142" s="179">
        <f t="shared" si="82"/>
        <v>255</v>
      </c>
      <c r="L142" s="180">
        <f t="shared" si="1"/>
        <v>0</v>
      </c>
      <c r="M142" s="180">
        <f t="shared" si="2"/>
        <v>0</v>
      </c>
      <c r="N142" s="180">
        <f t="shared" si="3"/>
        <v>0</v>
      </c>
      <c r="O142" s="180">
        <f t="shared" si="4"/>
        <v>0</v>
      </c>
      <c r="P142" s="181">
        <f t="shared" si="83"/>
        <v>0</v>
      </c>
      <c r="Q142" s="180">
        <f t="shared" si="84"/>
        <v>0</v>
      </c>
      <c r="R142" s="180">
        <f t="shared" si="85"/>
        <v>0</v>
      </c>
      <c r="S142" s="180">
        <f t="shared" si="86"/>
        <v>0</v>
      </c>
      <c r="T142" s="440" t="str">
        <f t="shared" si="87"/>
        <v>B</v>
      </c>
      <c r="U142" s="469">
        <v>1</v>
      </c>
      <c r="V142" s="469">
        <v>1</v>
      </c>
      <c r="W142" s="469">
        <v>1</v>
      </c>
      <c r="X142" s="469">
        <v>1</v>
      </c>
      <c r="Y142" s="175"/>
      <c r="Z142" s="182">
        <f t="shared" si="10"/>
        <v>9868.5</v>
      </c>
      <c r="AA142" s="183">
        <f t="shared" si="11"/>
        <v>0</v>
      </c>
      <c r="AB142" s="184"/>
    </row>
    <row r="143" spans="2:28" ht="18" customHeight="1" x14ac:dyDescent="0.2">
      <c r="B143" s="175" t="s">
        <v>366</v>
      </c>
      <c r="C143" s="524" t="s">
        <v>367</v>
      </c>
      <c r="D143" s="176">
        <v>1</v>
      </c>
      <c r="E143" s="177" t="s">
        <v>517</v>
      </c>
      <c r="F143" s="79" t="s">
        <v>311</v>
      </c>
      <c r="G143" s="79" t="s">
        <v>350</v>
      </c>
      <c r="H143" s="56" t="s">
        <v>314</v>
      </c>
      <c r="I143" s="178">
        <v>28.3</v>
      </c>
      <c r="J143" s="468">
        <v>1255</v>
      </c>
      <c r="K143" s="179">
        <f t="shared" si="82"/>
        <v>255</v>
      </c>
      <c r="L143" s="180">
        <f t="shared" si="1"/>
        <v>0</v>
      </c>
      <c r="M143" s="180">
        <f t="shared" si="2"/>
        <v>0</v>
      </c>
      <c r="N143" s="180">
        <f t="shared" si="3"/>
        <v>0</v>
      </c>
      <c r="O143" s="180">
        <f t="shared" si="4"/>
        <v>0</v>
      </c>
      <c r="P143" s="181">
        <f t="shared" si="83"/>
        <v>0</v>
      </c>
      <c r="Q143" s="180">
        <f t="shared" si="84"/>
        <v>0</v>
      </c>
      <c r="R143" s="180">
        <f t="shared" si="85"/>
        <v>0</v>
      </c>
      <c r="S143" s="180">
        <f t="shared" si="86"/>
        <v>0</v>
      </c>
      <c r="T143" s="440" t="str">
        <f t="shared" si="87"/>
        <v>B</v>
      </c>
      <c r="U143" s="469">
        <v>1</v>
      </c>
      <c r="V143" s="469">
        <v>1</v>
      </c>
      <c r="W143" s="469">
        <v>1</v>
      </c>
      <c r="X143" s="469">
        <v>1</v>
      </c>
      <c r="Y143" s="175"/>
      <c r="Z143" s="182">
        <f t="shared" si="10"/>
        <v>7216.5</v>
      </c>
      <c r="AA143" s="183">
        <f t="shared" si="11"/>
        <v>0</v>
      </c>
      <c r="AB143" s="184"/>
    </row>
    <row r="144" spans="2:28" ht="18" customHeight="1" x14ac:dyDescent="0.2">
      <c r="B144" s="175" t="s">
        <v>366</v>
      </c>
      <c r="C144" s="524" t="s">
        <v>367</v>
      </c>
      <c r="D144" s="176">
        <v>1</v>
      </c>
      <c r="E144" s="177" t="s">
        <v>518</v>
      </c>
      <c r="F144" s="79" t="s">
        <v>311</v>
      </c>
      <c r="G144" s="79" t="s">
        <v>350</v>
      </c>
      <c r="H144" s="56" t="s">
        <v>314</v>
      </c>
      <c r="I144" s="178">
        <v>29.8</v>
      </c>
      <c r="J144" s="468">
        <v>1255</v>
      </c>
      <c r="K144" s="179">
        <f t="shared" si="82"/>
        <v>255</v>
      </c>
      <c r="L144" s="180">
        <f t="shared" si="1"/>
        <v>0</v>
      </c>
      <c r="M144" s="180">
        <f t="shared" si="2"/>
        <v>0</v>
      </c>
      <c r="N144" s="180">
        <f t="shared" si="3"/>
        <v>0</v>
      </c>
      <c r="O144" s="180">
        <f t="shared" si="4"/>
        <v>0</v>
      </c>
      <c r="P144" s="181">
        <f t="shared" si="83"/>
        <v>0</v>
      </c>
      <c r="Q144" s="180">
        <f t="shared" si="84"/>
        <v>0</v>
      </c>
      <c r="R144" s="180">
        <f t="shared" si="85"/>
        <v>0</v>
      </c>
      <c r="S144" s="180">
        <f t="shared" si="86"/>
        <v>0</v>
      </c>
      <c r="T144" s="440" t="str">
        <f t="shared" si="87"/>
        <v>B</v>
      </c>
      <c r="U144" s="469">
        <v>1</v>
      </c>
      <c r="V144" s="469">
        <v>1</v>
      </c>
      <c r="W144" s="469">
        <v>1</v>
      </c>
      <c r="X144" s="469">
        <v>1</v>
      </c>
      <c r="Y144" s="175"/>
      <c r="Z144" s="182">
        <f t="shared" si="10"/>
        <v>7599</v>
      </c>
      <c r="AA144" s="183">
        <f t="shared" si="11"/>
        <v>0</v>
      </c>
      <c r="AB144" s="184"/>
    </row>
    <row r="145" spans="2:28" ht="18" customHeight="1" x14ac:dyDescent="0.2">
      <c r="B145" s="175" t="s">
        <v>366</v>
      </c>
      <c r="C145" s="524" t="s">
        <v>367</v>
      </c>
      <c r="D145" s="176">
        <v>1</v>
      </c>
      <c r="E145" s="177" t="s">
        <v>519</v>
      </c>
      <c r="F145" s="79" t="s">
        <v>311</v>
      </c>
      <c r="G145" s="79" t="s">
        <v>350</v>
      </c>
      <c r="H145" s="56" t="s">
        <v>314</v>
      </c>
      <c r="I145" s="178">
        <v>28.5</v>
      </c>
      <c r="J145" s="468">
        <v>1255</v>
      </c>
      <c r="K145" s="179">
        <f t="shared" si="82"/>
        <v>255</v>
      </c>
      <c r="L145" s="180">
        <f t="shared" si="1"/>
        <v>0</v>
      </c>
      <c r="M145" s="180">
        <f t="shared" si="2"/>
        <v>0</v>
      </c>
      <c r="N145" s="180">
        <f t="shared" si="3"/>
        <v>0</v>
      </c>
      <c r="O145" s="180">
        <f t="shared" si="4"/>
        <v>0</v>
      </c>
      <c r="P145" s="181">
        <f t="shared" si="83"/>
        <v>0</v>
      </c>
      <c r="Q145" s="180">
        <f t="shared" si="84"/>
        <v>0</v>
      </c>
      <c r="R145" s="180">
        <f t="shared" si="85"/>
        <v>0</v>
      </c>
      <c r="S145" s="180">
        <f t="shared" si="86"/>
        <v>0</v>
      </c>
      <c r="T145" s="440" t="str">
        <f t="shared" si="87"/>
        <v>B</v>
      </c>
      <c r="U145" s="469">
        <v>1</v>
      </c>
      <c r="V145" s="469">
        <v>1</v>
      </c>
      <c r="W145" s="469">
        <v>1</v>
      </c>
      <c r="X145" s="469">
        <v>1</v>
      </c>
      <c r="Y145" s="175"/>
      <c r="Z145" s="182">
        <f t="shared" si="10"/>
        <v>7267.5</v>
      </c>
      <c r="AA145" s="183">
        <f t="shared" si="11"/>
        <v>0</v>
      </c>
      <c r="AB145" s="184"/>
    </row>
    <row r="146" spans="2:28" ht="18" customHeight="1" x14ac:dyDescent="0.2">
      <c r="B146" s="175" t="s">
        <v>366</v>
      </c>
      <c r="C146" s="524" t="s">
        <v>367</v>
      </c>
      <c r="D146" s="176">
        <v>1</v>
      </c>
      <c r="E146" s="177" t="s">
        <v>520</v>
      </c>
      <c r="F146" s="79" t="s">
        <v>311</v>
      </c>
      <c r="G146" s="79" t="s">
        <v>350</v>
      </c>
      <c r="H146" s="56" t="s">
        <v>314</v>
      </c>
      <c r="I146" s="178">
        <v>197.88</v>
      </c>
      <c r="J146" s="468">
        <v>1255</v>
      </c>
      <c r="K146" s="179">
        <f t="shared" si="82"/>
        <v>255</v>
      </c>
      <c r="L146" s="180">
        <f t="shared" si="1"/>
        <v>0</v>
      </c>
      <c r="M146" s="180">
        <f t="shared" si="2"/>
        <v>0</v>
      </c>
      <c r="N146" s="180">
        <f t="shared" si="3"/>
        <v>0</v>
      </c>
      <c r="O146" s="180">
        <f t="shared" si="4"/>
        <v>0</v>
      </c>
      <c r="P146" s="181">
        <f t="shared" si="83"/>
        <v>0</v>
      </c>
      <c r="Q146" s="180">
        <f t="shared" si="84"/>
        <v>0</v>
      </c>
      <c r="R146" s="180">
        <f t="shared" si="85"/>
        <v>0</v>
      </c>
      <c r="S146" s="180">
        <f t="shared" si="86"/>
        <v>0</v>
      </c>
      <c r="T146" s="440" t="str">
        <f t="shared" si="87"/>
        <v>B</v>
      </c>
      <c r="U146" s="469">
        <v>1</v>
      </c>
      <c r="V146" s="469">
        <v>1</v>
      </c>
      <c r="W146" s="469">
        <v>1</v>
      </c>
      <c r="X146" s="469">
        <v>1</v>
      </c>
      <c r="Y146" s="175"/>
      <c r="Z146" s="182">
        <f t="shared" si="10"/>
        <v>50459.4</v>
      </c>
      <c r="AA146" s="183">
        <f t="shared" si="11"/>
        <v>0</v>
      </c>
      <c r="AB146" s="184"/>
    </row>
    <row r="147" spans="2:28" ht="18" customHeight="1" x14ac:dyDescent="0.2">
      <c r="B147" s="175" t="s">
        <v>366</v>
      </c>
      <c r="C147" s="524" t="s">
        <v>367</v>
      </c>
      <c r="D147" s="176">
        <v>1</v>
      </c>
      <c r="E147" s="177" t="s">
        <v>521</v>
      </c>
      <c r="F147" s="79" t="s">
        <v>313</v>
      </c>
      <c r="G147" s="79" t="s">
        <v>321</v>
      </c>
      <c r="H147" s="56" t="s">
        <v>314</v>
      </c>
      <c r="I147" s="178">
        <v>62.95</v>
      </c>
      <c r="J147" s="468">
        <v>3255</v>
      </c>
      <c r="K147" s="179">
        <f t="shared" si="82"/>
        <v>255</v>
      </c>
      <c r="L147" s="180">
        <f t="shared" si="1"/>
        <v>0</v>
      </c>
      <c r="M147" s="180">
        <f t="shared" si="2"/>
        <v>0</v>
      </c>
      <c r="N147" s="180">
        <f t="shared" si="3"/>
        <v>0</v>
      </c>
      <c r="O147" s="180">
        <f t="shared" si="4"/>
        <v>0</v>
      </c>
      <c r="P147" s="181">
        <f t="shared" si="83"/>
        <v>0</v>
      </c>
      <c r="Q147" s="180">
        <f t="shared" si="84"/>
        <v>0</v>
      </c>
      <c r="R147" s="180">
        <f t="shared" si="85"/>
        <v>0</v>
      </c>
      <c r="S147" s="180">
        <f t="shared" si="86"/>
        <v>0</v>
      </c>
      <c r="T147" s="440" t="str">
        <f t="shared" si="87"/>
        <v>V</v>
      </c>
      <c r="U147" s="469">
        <v>1</v>
      </c>
      <c r="V147" s="469">
        <v>1</v>
      </c>
      <c r="W147" s="469">
        <v>1</v>
      </c>
      <c r="X147" s="469">
        <v>1</v>
      </c>
      <c r="Y147" s="175"/>
      <c r="Z147" s="182">
        <f t="shared" si="10"/>
        <v>16052.25</v>
      </c>
      <c r="AA147" s="183">
        <f t="shared" si="11"/>
        <v>0</v>
      </c>
      <c r="AB147" s="184"/>
    </row>
    <row r="148" spans="2:28" ht="18" customHeight="1" x14ac:dyDescent="0.2">
      <c r="B148" s="175" t="s">
        <v>366</v>
      </c>
      <c r="C148" s="524" t="s">
        <v>367</v>
      </c>
      <c r="D148" s="176">
        <v>1</v>
      </c>
      <c r="E148" s="177" t="s">
        <v>522</v>
      </c>
      <c r="F148" s="79" t="s">
        <v>436</v>
      </c>
      <c r="G148" s="79" t="s">
        <v>321</v>
      </c>
      <c r="H148" s="56" t="s">
        <v>454</v>
      </c>
      <c r="I148" s="178">
        <v>33.25</v>
      </c>
      <c r="J148" s="468">
        <v>6255</v>
      </c>
      <c r="K148" s="179">
        <f t="shared" si="82"/>
        <v>255</v>
      </c>
      <c r="L148" s="180">
        <f t="shared" si="1"/>
        <v>0</v>
      </c>
      <c r="M148" s="180">
        <f t="shared" si="2"/>
        <v>0</v>
      </c>
      <c r="N148" s="180">
        <f t="shared" si="3"/>
        <v>0</v>
      </c>
      <c r="O148" s="180">
        <f t="shared" si="4"/>
        <v>0</v>
      </c>
      <c r="P148" s="181">
        <f t="shared" si="83"/>
        <v>0</v>
      </c>
      <c r="Q148" s="180">
        <f t="shared" si="84"/>
        <v>0</v>
      </c>
      <c r="R148" s="180">
        <f t="shared" si="85"/>
        <v>0</v>
      </c>
      <c r="S148" s="180">
        <f t="shared" si="86"/>
        <v>0</v>
      </c>
      <c r="T148" s="440" t="str">
        <f t="shared" si="87"/>
        <v>V</v>
      </c>
      <c r="U148" s="469">
        <v>1</v>
      </c>
      <c r="V148" s="469">
        <v>1</v>
      </c>
      <c r="W148" s="469">
        <v>1</v>
      </c>
      <c r="X148" s="469">
        <v>1</v>
      </c>
      <c r="Y148" s="175"/>
      <c r="Z148" s="182">
        <f t="shared" si="10"/>
        <v>8478.75</v>
      </c>
      <c r="AA148" s="183">
        <f t="shared" si="11"/>
        <v>0</v>
      </c>
      <c r="AB148" s="184"/>
    </row>
    <row r="149" spans="2:28" ht="18" customHeight="1" x14ac:dyDescent="0.2">
      <c r="B149" s="175" t="s">
        <v>366</v>
      </c>
      <c r="C149" s="524" t="s">
        <v>367</v>
      </c>
      <c r="D149" s="176">
        <v>1</v>
      </c>
      <c r="E149" s="177" t="s">
        <v>523</v>
      </c>
      <c r="F149" s="79" t="s">
        <v>311</v>
      </c>
      <c r="G149" s="79" t="s">
        <v>350</v>
      </c>
      <c r="H149" s="56" t="s">
        <v>314</v>
      </c>
      <c r="I149" s="178">
        <v>174.81</v>
      </c>
      <c r="J149" s="468">
        <v>1255</v>
      </c>
      <c r="K149" s="179">
        <f t="shared" si="82"/>
        <v>255</v>
      </c>
      <c r="L149" s="180">
        <f t="shared" si="1"/>
        <v>0</v>
      </c>
      <c r="M149" s="180">
        <f t="shared" si="2"/>
        <v>0</v>
      </c>
      <c r="N149" s="180">
        <f t="shared" si="3"/>
        <v>0</v>
      </c>
      <c r="O149" s="180">
        <f t="shared" si="4"/>
        <v>0</v>
      </c>
      <c r="P149" s="181">
        <f t="shared" si="83"/>
        <v>0</v>
      </c>
      <c r="Q149" s="180">
        <f t="shared" si="84"/>
        <v>0</v>
      </c>
      <c r="R149" s="180">
        <f t="shared" si="85"/>
        <v>0</v>
      </c>
      <c r="S149" s="180">
        <f t="shared" si="86"/>
        <v>0</v>
      </c>
      <c r="T149" s="440" t="str">
        <f t="shared" si="87"/>
        <v>B</v>
      </c>
      <c r="U149" s="469">
        <v>1</v>
      </c>
      <c r="V149" s="469">
        <v>1</v>
      </c>
      <c r="W149" s="469">
        <v>1</v>
      </c>
      <c r="X149" s="469">
        <v>1</v>
      </c>
      <c r="Y149" s="175"/>
      <c r="Z149" s="182">
        <f t="shared" si="10"/>
        <v>44576.55</v>
      </c>
      <c r="AA149" s="183">
        <f t="shared" si="11"/>
        <v>0</v>
      </c>
      <c r="AB149" s="184"/>
    </row>
    <row r="150" spans="2:28" ht="18" customHeight="1" x14ac:dyDescent="0.2">
      <c r="B150" s="175" t="s">
        <v>366</v>
      </c>
      <c r="C150" s="524" t="s">
        <v>367</v>
      </c>
      <c r="D150" s="176">
        <v>1</v>
      </c>
      <c r="E150" s="177" t="s">
        <v>524</v>
      </c>
      <c r="F150" s="79" t="s">
        <v>311</v>
      </c>
      <c r="G150" s="79" t="s">
        <v>350</v>
      </c>
      <c r="H150" s="56" t="s">
        <v>314</v>
      </c>
      <c r="I150" s="178">
        <v>17.010000000000002</v>
      </c>
      <c r="J150" s="468">
        <v>1255</v>
      </c>
      <c r="K150" s="179">
        <f t="shared" si="82"/>
        <v>255</v>
      </c>
      <c r="L150" s="180">
        <f t="shared" si="1"/>
        <v>0</v>
      </c>
      <c r="M150" s="180">
        <f t="shared" si="2"/>
        <v>0</v>
      </c>
      <c r="N150" s="180">
        <f t="shared" si="3"/>
        <v>0</v>
      </c>
      <c r="O150" s="180">
        <f t="shared" si="4"/>
        <v>0</v>
      </c>
      <c r="P150" s="181">
        <f t="shared" si="83"/>
        <v>0</v>
      </c>
      <c r="Q150" s="180">
        <f t="shared" si="84"/>
        <v>0</v>
      </c>
      <c r="R150" s="180">
        <f t="shared" si="85"/>
        <v>0</v>
      </c>
      <c r="S150" s="180">
        <f t="shared" si="86"/>
        <v>0</v>
      </c>
      <c r="T150" s="440" t="str">
        <f t="shared" si="87"/>
        <v>B</v>
      </c>
      <c r="U150" s="469">
        <v>1</v>
      </c>
      <c r="V150" s="469">
        <v>1</v>
      </c>
      <c r="W150" s="469">
        <v>1</v>
      </c>
      <c r="X150" s="469">
        <v>1</v>
      </c>
      <c r="Y150" s="175"/>
      <c r="Z150" s="182">
        <f t="shared" si="10"/>
        <v>4337.55</v>
      </c>
      <c r="AA150" s="183">
        <f t="shared" si="11"/>
        <v>0</v>
      </c>
      <c r="AB150" s="184"/>
    </row>
    <row r="151" spans="2:28" ht="18" customHeight="1" x14ac:dyDescent="0.2">
      <c r="B151" s="175" t="s">
        <v>366</v>
      </c>
      <c r="C151" s="524" t="s">
        <v>367</v>
      </c>
      <c r="D151" s="176">
        <v>1</v>
      </c>
      <c r="E151" s="177" t="s">
        <v>525</v>
      </c>
      <c r="F151" s="79" t="s">
        <v>311</v>
      </c>
      <c r="G151" s="79" t="s">
        <v>350</v>
      </c>
      <c r="H151" s="56" t="s">
        <v>314</v>
      </c>
      <c r="I151" s="178">
        <v>17.149999999999999</v>
      </c>
      <c r="J151" s="468">
        <v>1255</v>
      </c>
      <c r="K151" s="179">
        <f t="shared" si="82"/>
        <v>255</v>
      </c>
      <c r="L151" s="180">
        <f t="shared" si="1"/>
        <v>0</v>
      </c>
      <c r="M151" s="180">
        <f t="shared" si="2"/>
        <v>0</v>
      </c>
      <c r="N151" s="180">
        <f t="shared" si="3"/>
        <v>0</v>
      </c>
      <c r="O151" s="180">
        <f t="shared" si="4"/>
        <v>0</v>
      </c>
      <c r="P151" s="181">
        <f t="shared" si="83"/>
        <v>0</v>
      </c>
      <c r="Q151" s="180">
        <f t="shared" si="84"/>
        <v>0</v>
      </c>
      <c r="R151" s="180">
        <f t="shared" si="85"/>
        <v>0</v>
      </c>
      <c r="S151" s="180">
        <f t="shared" si="86"/>
        <v>0</v>
      </c>
      <c r="T151" s="440" t="str">
        <f t="shared" si="87"/>
        <v>B</v>
      </c>
      <c r="U151" s="469">
        <v>1</v>
      </c>
      <c r="V151" s="469">
        <v>1</v>
      </c>
      <c r="W151" s="469">
        <v>1</v>
      </c>
      <c r="X151" s="469">
        <v>1</v>
      </c>
      <c r="Y151" s="175"/>
      <c r="Z151" s="182">
        <f t="shared" si="10"/>
        <v>4373.25</v>
      </c>
      <c r="AA151" s="183">
        <f t="shared" si="11"/>
        <v>0</v>
      </c>
      <c r="AB151" s="184"/>
    </row>
    <row r="152" spans="2:28" ht="18" customHeight="1" x14ac:dyDescent="0.2">
      <c r="B152" s="175" t="s">
        <v>366</v>
      </c>
      <c r="C152" s="524" t="s">
        <v>367</v>
      </c>
      <c r="D152" s="176">
        <v>1</v>
      </c>
      <c r="E152" s="177" t="s">
        <v>526</v>
      </c>
      <c r="F152" s="79" t="s">
        <v>311</v>
      </c>
      <c r="G152" s="79" t="s">
        <v>350</v>
      </c>
      <c r="H152" s="56" t="s">
        <v>314</v>
      </c>
      <c r="I152" s="178">
        <v>16.25</v>
      </c>
      <c r="J152" s="468">
        <v>1255</v>
      </c>
      <c r="K152" s="179">
        <f t="shared" si="82"/>
        <v>255</v>
      </c>
      <c r="L152" s="180">
        <f t="shared" si="1"/>
        <v>0</v>
      </c>
      <c r="M152" s="180">
        <f t="shared" si="2"/>
        <v>0</v>
      </c>
      <c r="N152" s="180">
        <f t="shared" si="3"/>
        <v>0</v>
      </c>
      <c r="O152" s="180">
        <f t="shared" si="4"/>
        <v>0</v>
      </c>
      <c r="P152" s="181">
        <f t="shared" si="83"/>
        <v>0</v>
      </c>
      <c r="Q152" s="180">
        <f t="shared" si="84"/>
        <v>0</v>
      </c>
      <c r="R152" s="180">
        <f t="shared" si="85"/>
        <v>0</v>
      </c>
      <c r="S152" s="180">
        <f t="shared" si="86"/>
        <v>0</v>
      </c>
      <c r="T152" s="440" t="str">
        <f t="shared" si="87"/>
        <v>B</v>
      </c>
      <c r="U152" s="469">
        <v>1</v>
      </c>
      <c r="V152" s="469">
        <v>1</v>
      </c>
      <c r="W152" s="469">
        <v>1</v>
      </c>
      <c r="X152" s="469">
        <v>1</v>
      </c>
      <c r="Y152" s="175"/>
      <c r="Z152" s="182">
        <f t="shared" si="10"/>
        <v>4143.75</v>
      </c>
      <c r="AA152" s="183">
        <f t="shared" si="11"/>
        <v>0</v>
      </c>
      <c r="AB152" s="184"/>
    </row>
    <row r="153" spans="2:28" ht="18" customHeight="1" x14ac:dyDescent="0.2">
      <c r="B153" s="175" t="s">
        <v>366</v>
      </c>
      <c r="C153" s="524" t="s">
        <v>367</v>
      </c>
      <c r="D153" s="176">
        <v>1</v>
      </c>
      <c r="E153" s="177" t="s">
        <v>527</v>
      </c>
      <c r="F153" s="79" t="s">
        <v>311</v>
      </c>
      <c r="G153" s="79" t="s">
        <v>350</v>
      </c>
      <c r="H153" s="56" t="s">
        <v>314</v>
      </c>
      <c r="I153" s="178">
        <v>15.2</v>
      </c>
      <c r="J153" s="468">
        <v>1255</v>
      </c>
      <c r="K153" s="179">
        <f t="shared" si="82"/>
        <v>255</v>
      </c>
      <c r="L153" s="180">
        <f t="shared" si="1"/>
        <v>0</v>
      </c>
      <c r="M153" s="180">
        <f t="shared" si="2"/>
        <v>0</v>
      </c>
      <c r="N153" s="180">
        <f t="shared" si="3"/>
        <v>0</v>
      </c>
      <c r="O153" s="180">
        <f t="shared" si="4"/>
        <v>0</v>
      </c>
      <c r="P153" s="181">
        <f t="shared" si="83"/>
        <v>0</v>
      </c>
      <c r="Q153" s="180">
        <f t="shared" si="84"/>
        <v>0</v>
      </c>
      <c r="R153" s="180">
        <f t="shared" si="85"/>
        <v>0</v>
      </c>
      <c r="S153" s="180">
        <f t="shared" si="86"/>
        <v>0</v>
      </c>
      <c r="T153" s="440" t="str">
        <f t="shared" si="87"/>
        <v>B</v>
      </c>
      <c r="U153" s="469">
        <v>1</v>
      </c>
      <c r="V153" s="469">
        <v>1</v>
      </c>
      <c r="W153" s="469">
        <v>1</v>
      </c>
      <c r="X153" s="469">
        <v>1</v>
      </c>
      <c r="Y153" s="175"/>
      <c r="Z153" s="182">
        <f t="shared" si="10"/>
        <v>3876</v>
      </c>
      <c r="AA153" s="183">
        <f t="shared" si="11"/>
        <v>0</v>
      </c>
      <c r="AB153" s="184"/>
    </row>
    <row r="154" spans="2:28" ht="18" customHeight="1" x14ac:dyDescent="0.2">
      <c r="B154" s="175" t="s">
        <v>366</v>
      </c>
      <c r="C154" s="524" t="s">
        <v>367</v>
      </c>
      <c r="D154" s="176">
        <v>1</v>
      </c>
      <c r="E154" s="177" t="s">
        <v>528</v>
      </c>
      <c r="F154" s="79" t="s">
        <v>324</v>
      </c>
      <c r="G154" s="79" t="s">
        <v>350</v>
      </c>
      <c r="H154" s="56" t="s">
        <v>314</v>
      </c>
      <c r="I154" s="178">
        <v>18.38</v>
      </c>
      <c r="J154" s="468">
        <v>15255</v>
      </c>
      <c r="K154" s="179">
        <f t="shared" si="82"/>
        <v>255</v>
      </c>
      <c r="L154" s="180">
        <f t="shared" si="1"/>
        <v>0</v>
      </c>
      <c r="M154" s="180">
        <f t="shared" si="2"/>
        <v>0</v>
      </c>
      <c r="N154" s="180">
        <f t="shared" si="3"/>
        <v>0</v>
      </c>
      <c r="O154" s="180">
        <f t="shared" si="4"/>
        <v>0</v>
      </c>
      <c r="P154" s="181">
        <f t="shared" si="83"/>
        <v>0</v>
      </c>
      <c r="Q154" s="180">
        <f t="shared" si="84"/>
        <v>0</v>
      </c>
      <c r="R154" s="180">
        <f t="shared" si="85"/>
        <v>0</v>
      </c>
      <c r="S154" s="180">
        <f t="shared" si="86"/>
        <v>0</v>
      </c>
      <c r="T154" s="440" t="str">
        <f t="shared" si="87"/>
        <v>B</v>
      </c>
      <c r="U154" s="469">
        <v>1</v>
      </c>
      <c r="V154" s="469">
        <v>1</v>
      </c>
      <c r="W154" s="469">
        <v>1</v>
      </c>
      <c r="X154" s="469">
        <v>1</v>
      </c>
      <c r="Y154" s="175"/>
      <c r="Z154" s="182">
        <f t="shared" si="10"/>
        <v>4686.8999999999996</v>
      </c>
      <c r="AA154" s="183">
        <f t="shared" si="11"/>
        <v>0</v>
      </c>
      <c r="AB154" s="184"/>
    </row>
    <row r="155" spans="2:28" ht="18" customHeight="1" x14ac:dyDescent="0.2">
      <c r="B155" s="175" t="s">
        <v>366</v>
      </c>
      <c r="C155" s="524" t="s">
        <v>367</v>
      </c>
      <c r="D155" s="176">
        <v>1</v>
      </c>
      <c r="E155" s="177" t="s">
        <v>529</v>
      </c>
      <c r="F155" s="79" t="s">
        <v>324</v>
      </c>
      <c r="G155" s="79" t="s">
        <v>350</v>
      </c>
      <c r="H155" s="56" t="s">
        <v>314</v>
      </c>
      <c r="I155" s="178">
        <v>18.57</v>
      </c>
      <c r="J155" s="468">
        <v>15255</v>
      </c>
      <c r="K155" s="179">
        <f t="shared" si="82"/>
        <v>255</v>
      </c>
      <c r="L155" s="180">
        <f t="shared" si="1"/>
        <v>0</v>
      </c>
      <c r="M155" s="180">
        <f t="shared" si="2"/>
        <v>0</v>
      </c>
      <c r="N155" s="180">
        <f t="shared" si="3"/>
        <v>0</v>
      </c>
      <c r="O155" s="180">
        <f t="shared" si="4"/>
        <v>0</v>
      </c>
      <c r="P155" s="181">
        <f t="shared" si="83"/>
        <v>0</v>
      </c>
      <c r="Q155" s="180">
        <f t="shared" si="84"/>
        <v>0</v>
      </c>
      <c r="R155" s="180">
        <f t="shared" si="85"/>
        <v>0</v>
      </c>
      <c r="S155" s="180">
        <f t="shared" si="86"/>
        <v>0</v>
      </c>
      <c r="T155" s="440" t="str">
        <f t="shared" si="87"/>
        <v>B</v>
      </c>
      <c r="U155" s="469">
        <v>1</v>
      </c>
      <c r="V155" s="469">
        <v>1</v>
      </c>
      <c r="W155" s="469">
        <v>1</v>
      </c>
      <c r="X155" s="469">
        <v>1</v>
      </c>
      <c r="Y155" s="175"/>
      <c r="Z155" s="182">
        <f t="shared" si="10"/>
        <v>4735.3500000000004</v>
      </c>
      <c r="AA155" s="183">
        <f t="shared" si="11"/>
        <v>0</v>
      </c>
      <c r="AB155" s="184"/>
    </row>
    <row r="156" spans="2:28" ht="18" customHeight="1" x14ac:dyDescent="0.2">
      <c r="B156" s="175" t="s">
        <v>366</v>
      </c>
      <c r="C156" s="524" t="s">
        <v>367</v>
      </c>
      <c r="D156" s="176">
        <v>1</v>
      </c>
      <c r="E156" s="177" t="s">
        <v>531</v>
      </c>
      <c r="F156" s="79" t="s">
        <v>324</v>
      </c>
      <c r="G156" s="79" t="s">
        <v>350</v>
      </c>
      <c r="H156" s="56" t="s">
        <v>314</v>
      </c>
      <c r="I156" s="178">
        <v>77.3</v>
      </c>
      <c r="J156" s="468">
        <v>15255</v>
      </c>
      <c r="K156" s="179">
        <f t="shared" ref="K156" si="88">SUM(IF(J156="",0,VLOOKUP(J156,Kengetal,2)))</f>
        <v>255</v>
      </c>
      <c r="L156" s="180">
        <f t="shared" ref="L156" si="89">P156*I156*U156</f>
        <v>0</v>
      </c>
      <c r="M156" s="180">
        <f t="shared" ref="M156" si="90">Q156*I156*V156</f>
        <v>0</v>
      </c>
      <c r="N156" s="180">
        <f t="shared" ref="N156" si="91">R156*I156*W156</f>
        <v>0</v>
      </c>
      <c r="O156" s="180">
        <f t="shared" ref="O156" si="92">S156*I156*X156</f>
        <v>0</v>
      </c>
      <c r="P156" s="181">
        <f t="shared" si="83"/>
        <v>0</v>
      </c>
      <c r="Q156" s="180">
        <f t="shared" si="84"/>
        <v>0</v>
      </c>
      <c r="R156" s="180">
        <f t="shared" si="85"/>
        <v>0</v>
      </c>
      <c r="S156" s="180">
        <f t="shared" si="86"/>
        <v>0</v>
      </c>
      <c r="T156" s="440" t="str">
        <f t="shared" ref="T156" si="93">IF(J156="","",VLOOKUP(J156,Kengetal,13,FALSE))</f>
        <v>B</v>
      </c>
      <c r="U156" s="469">
        <v>1</v>
      </c>
      <c r="V156" s="469">
        <v>1</v>
      </c>
      <c r="W156" s="469">
        <v>1</v>
      </c>
      <c r="X156" s="469">
        <v>1</v>
      </c>
      <c r="Y156" s="175"/>
      <c r="Z156" s="182">
        <f t="shared" ref="Z156" si="94">I156*K156</f>
        <v>19711.5</v>
      </c>
      <c r="AA156" s="183">
        <f t="shared" ref="AA156" si="95">L156+M156+N156+O156</f>
        <v>0</v>
      </c>
      <c r="AB156" s="184"/>
    </row>
    <row r="157" spans="2:28" ht="18" customHeight="1" x14ac:dyDescent="0.2">
      <c r="B157" s="175" t="s">
        <v>366</v>
      </c>
      <c r="C157" s="524" t="s">
        <v>367</v>
      </c>
      <c r="D157" s="176">
        <v>1</v>
      </c>
      <c r="E157" s="177" t="s">
        <v>530</v>
      </c>
      <c r="F157" s="79" t="s">
        <v>316</v>
      </c>
      <c r="G157" s="79" t="s">
        <v>321</v>
      </c>
      <c r="H157" s="56" t="s">
        <v>314</v>
      </c>
      <c r="I157" s="178">
        <v>13</v>
      </c>
      <c r="J157" s="468">
        <v>14012</v>
      </c>
      <c r="K157" s="179">
        <f t="shared" si="82"/>
        <v>12</v>
      </c>
      <c r="L157" s="180">
        <f t="shared" si="1"/>
        <v>0</v>
      </c>
      <c r="M157" s="180">
        <f t="shared" si="2"/>
        <v>0</v>
      </c>
      <c r="N157" s="180">
        <f t="shared" si="3"/>
        <v>0</v>
      </c>
      <c r="O157" s="180">
        <f t="shared" si="4"/>
        <v>0</v>
      </c>
      <c r="P157" s="181">
        <f t="shared" si="83"/>
        <v>0</v>
      </c>
      <c r="Q157" s="180">
        <f t="shared" si="84"/>
        <v>0</v>
      </c>
      <c r="R157" s="180">
        <f t="shared" si="85"/>
        <v>0</v>
      </c>
      <c r="S157" s="180">
        <f t="shared" si="86"/>
        <v>0</v>
      </c>
      <c r="T157" s="440" t="str">
        <f t="shared" si="87"/>
        <v>V</v>
      </c>
      <c r="U157" s="469">
        <v>1</v>
      </c>
      <c r="V157" s="469">
        <v>1</v>
      </c>
      <c r="W157" s="469">
        <v>1</v>
      </c>
      <c r="X157" s="469">
        <v>1</v>
      </c>
      <c r="Y157" s="175"/>
      <c r="Z157" s="182">
        <f t="shared" si="10"/>
        <v>156</v>
      </c>
      <c r="AA157" s="183">
        <f t="shared" si="11"/>
        <v>0</v>
      </c>
      <c r="AB157" s="184"/>
    </row>
    <row r="158" spans="2:28" ht="18" customHeight="1" x14ac:dyDescent="0.2">
      <c r="B158" s="175" t="s">
        <v>366</v>
      </c>
      <c r="C158" s="524" t="s">
        <v>367</v>
      </c>
      <c r="D158" s="176">
        <v>1</v>
      </c>
      <c r="E158" s="177" t="s">
        <v>532</v>
      </c>
      <c r="F158" s="79" t="s">
        <v>311</v>
      </c>
      <c r="G158" s="79" t="s">
        <v>350</v>
      </c>
      <c r="H158" s="56" t="s">
        <v>314</v>
      </c>
      <c r="I158" s="178">
        <v>53.8</v>
      </c>
      <c r="J158" s="468">
        <v>1255</v>
      </c>
      <c r="K158" s="179">
        <f t="shared" si="82"/>
        <v>255</v>
      </c>
      <c r="L158" s="180">
        <f t="shared" si="1"/>
        <v>0</v>
      </c>
      <c r="M158" s="180">
        <f t="shared" si="2"/>
        <v>0</v>
      </c>
      <c r="N158" s="180">
        <f t="shared" si="3"/>
        <v>0</v>
      </c>
      <c r="O158" s="180">
        <f t="shared" si="4"/>
        <v>0</v>
      </c>
      <c r="P158" s="181">
        <f t="shared" si="83"/>
        <v>0</v>
      </c>
      <c r="Q158" s="180">
        <f t="shared" si="84"/>
        <v>0</v>
      </c>
      <c r="R158" s="180">
        <f t="shared" si="85"/>
        <v>0</v>
      </c>
      <c r="S158" s="180">
        <f t="shared" si="86"/>
        <v>0</v>
      </c>
      <c r="T158" s="440" t="str">
        <f t="shared" si="87"/>
        <v>B</v>
      </c>
      <c r="U158" s="469">
        <v>1</v>
      </c>
      <c r="V158" s="469">
        <v>1</v>
      </c>
      <c r="W158" s="469">
        <v>1</v>
      </c>
      <c r="X158" s="469">
        <v>1</v>
      </c>
      <c r="Y158" s="175"/>
      <c r="Z158" s="182">
        <f t="shared" si="10"/>
        <v>13719</v>
      </c>
      <c r="AA158" s="183">
        <f t="shared" si="11"/>
        <v>0</v>
      </c>
      <c r="AB158" s="184"/>
    </row>
    <row r="159" spans="2:28" ht="18" customHeight="1" x14ac:dyDescent="0.2">
      <c r="B159" s="175" t="s">
        <v>366</v>
      </c>
      <c r="C159" s="524" t="s">
        <v>367</v>
      </c>
      <c r="D159" s="176">
        <v>1</v>
      </c>
      <c r="E159" s="177" t="s">
        <v>533</v>
      </c>
      <c r="F159" s="79" t="s">
        <v>311</v>
      </c>
      <c r="G159" s="79" t="s">
        <v>350</v>
      </c>
      <c r="H159" s="56" t="s">
        <v>314</v>
      </c>
      <c r="I159" s="178">
        <v>14.75</v>
      </c>
      <c r="J159" s="468">
        <v>1255</v>
      </c>
      <c r="K159" s="179">
        <f t="shared" si="82"/>
        <v>255</v>
      </c>
      <c r="L159" s="180">
        <f t="shared" si="1"/>
        <v>0</v>
      </c>
      <c r="M159" s="180">
        <f t="shared" si="2"/>
        <v>0</v>
      </c>
      <c r="N159" s="180">
        <f t="shared" si="3"/>
        <v>0</v>
      </c>
      <c r="O159" s="180">
        <f t="shared" si="4"/>
        <v>0</v>
      </c>
      <c r="P159" s="181">
        <f t="shared" si="83"/>
        <v>0</v>
      </c>
      <c r="Q159" s="180">
        <f t="shared" si="84"/>
        <v>0</v>
      </c>
      <c r="R159" s="180">
        <f t="shared" si="85"/>
        <v>0</v>
      </c>
      <c r="S159" s="180">
        <f t="shared" si="86"/>
        <v>0</v>
      </c>
      <c r="T159" s="440" t="str">
        <f t="shared" si="87"/>
        <v>B</v>
      </c>
      <c r="U159" s="469">
        <v>1</v>
      </c>
      <c r="V159" s="469">
        <v>1</v>
      </c>
      <c r="W159" s="469">
        <v>1</v>
      </c>
      <c r="X159" s="469">
        <v>1</v>
      </c>
      <c r="Y159" s="175"/>
      <c r="Z159" s="182">
        <f t="shared" si="10"/>
        <v>3761.25</v>
      </c>
      <c r="AA159" s="183">
        <f t="shared" si="11"/>
        <v>0</v>
      </c>
      <c r="AB159" s="184"/>
    </row>
    <row r="160" spans="2:28" ht="18" customHeight="1" x14ac:dyDescent="0.2">
      <c r="B160" s="175" t="s">
        <v>366</v>
      </c>
      <c r="C160" s="524" t="s">
        <v>367</v>
      </c>
      <c r="D160" s="176">
        <v>1</v>
      </c>
      <c r="E160" s="177" t="s">
        <v>534</v>
      </c>
      <c r="F160" s="79" t="s">
        <v>311</v>
      </c>
      <c r="G160" s="79" t="s">
        <v>350</v>
      </c>
      <c r="H160" s="56" t="s">
        <v>314</v>
      </c>
      <c r="I160" s="178">
        <v>68.150000000000006</v>
      </c>
      <c r="J160" s="468">
        <v>1255</v>
      </c>
      <c r="K160" s="179">
        <f t="shared" si="82"/>
        <v>255</v>
      </c>
      <c r="L160" s="180">
        <f t="shared" si="1"/>
        <v>0</v>
      </c>
      <c r="M160" s="180">
        <f t="shared" si="2"/>
        <v>0</v>
      </c>
      <c r="N160" s="180">
        <f t="shared" si="3"/>
        <v>0</v>
      </c>
      <c r="O160" s="180">
        <f t="shared" si="4"/>
        <v>0</v>
      </c>
      <c r="P160" s="181">
        <f t="shared" si="83"/>
        <v>0</v>
      </c>
      <c r="Q160" s="180">
        <f t="shared" si="84"/>
        <v>0</v>
      </c>
      <c r="R160" s="180">
        <f t="shared" si="85"/>
        <v>0</v>
      </c>
      <c r="S160" s="180">
        <f t="shared" si="86"/>
        <v>0</v>
      </c>
      <c r="T160" s="440" t="str">
        <f t="shared" si="87"/>
        <v>B</v>
      </c>
      <c r="U160" s="469">
        <v>1</v>
      </c>
      <c r="V160" s="469">
        <v>1</v>
      </c>
      <c r="W160" s="469">
        <v>1</v>
      </c>
      <c r="X160" s="469">
        <v>1</v>
      </c>
      <c r="Y160" s="175"/>
      <c r="Z160" s="182">
        <f t="shared" si="10"/>
        <v>17378.25</v>
      </c>
      <c r="AA160" s="183">
        <f t="shared" si="11"/>
        <v>0</v>
      </c>
      <c r="AB160" s="184"/>
    </row>
    <row r="161" spans="2:28" ht="18" customHeight="1" x14ac:dyDescent="0.2">
      <c r="B161" s="175" t="s">
        <v>366</v>
      </c>
      <c r="C161" s="524" t="s">
        <v>367</v>
      </c>
      <c r="D161" s="176">
        <v>1</v>
      </c>
      <c r="E161" s="177" t="s">
        <v>535</v>
      </c>
      <c r="F161" s="79" t="s">
        <v>324</v>
      </c>
      <c r="G161" s="79" t="s">
        <v>350</v>
      </c>
      <c r="H161" s="56" t="s">
        <v>314</v>
      </c>
      <c r="I161" s="178">
        <v>41.6</v>
      </c>
      <c r="J161" s="468">
        <v>15255</v>
      </c>
      <c r="K161" s="179">
        <f t="shared" si="82"/>
        <v>255</v>
      </c>
      <c r="L161" s="180">
        <f t="shared" si="1"/>
        <v>0</v>
      </c>
      <c r="M161" s="180">
        <f t="shared" si="2"/>
        <v>0</v>
      </c>
      <c r="N161" s="180">
        <f t="shared" si="3"/>
        <v>0</v>
      </c>
      <c r="O161" s="180">
        <f t="shared" si="4"/>
        <v>0</v>
      </c>
      <c r="P161" s="181">
        <f t="shared" si="83"/>
        <v>0</v>
      </c>
      <c r="Q161" s="180">
        <f t="shared" si="84"/>
        <v>0</v>
      </c>
      <c r="R161" s="180">
        <f t="shared" si="85"/>
        <v>0</v>
      </c>
      <c r="S161" s="180">
        <f t="shared" si="86"/>
        <v>0</v>
      </c>
      <c r="T161" s="440" t="str">
        <f t="shared" si="87"/>
        <v>B</v>
      </c>
      <c r="U161" s="469">
        <v>1</v>
      </c>
      <c r="V161" s="469">
        <v>1</v>
      </c>
      <c r="W161" s="469">
        <v>1</v>
      </c>
      <c r="X161" s="469">
        <v>1</v>
      </c>
      <c r="Y161" s="175"/>
      <c r="Z161" s="182">
        <f t="shared" si="10"/>
        <v>10608</v>
      </c>
      <c r="AA161" s="183">
        <f t="shared" si="11"/>
        <v>0</v>
      </c>
      <c r="AB161" s="184"/>
    </row>
    <row r="162" spans="2:28" ht="18" customHeight="1" x14ac:dyDescent="0.2">
      <c r="B162" s="175" t="s">
        <v>366</v>
      </c>
      <c r="C162" s="524" t="s">
        <v>367</v>
      </c>
      <c r="D162" s="176">
        <v>1</v>
      </c>
      <c r="E162" s="177" t="s">
        <v>536</v>
      </c>
      <c r="F162" s="79" t="s">
        <v>343</v>
      </c>
      <c r="G162" s="79" t="s">
        <v>351</v>
      </c>
      <c r="H162" s="56" t="s">
        <v>340</v>
      </c>
      <c r="I162" s="178">
        <v>5.3</v>
      </c>
      <c r="J162" s="468">
        <v>2255</v>
      </c>
      <c r="K162" s="179">
        <f t="shared" si="82"/>
        <v>255</v>
      </c>
      <c r="L162" s="180">
        <f t="shared" si="1"/>
        <v>0</v>
      </c>
      <c r="M162" s="180">
        <f t="shared" si="2"/>
        <v>0</v>
      </c>
      <c r="N162" s="180">
        <f t="shared" si="3"/>
        <v>0</v>
      </c>
      <c r="O162" s="180">
        <f t="shared" si="4"/>
        <v>0</v>
      </c>
      <c r="P162" s="181">
        <f t="shared" si="83"/>
        <v>0</v>
      </c>
      <c r="Q162" s="180">
        <f t="shared" si="84"/>
        <v>0</v>
      </c>
      <c r="R162" s="180">
        <f t="shared" si="85"/>
        <v>0</v>
      </c>
      <c r="S162" s="180">
        <f t="shared" si="86"/>
        <v>0</v>
      </c>
      <c r="T162" s="440" t="str">
        <f t="shared" si="87"/>
        <v>S</v>
      </c>
      <c r="U162" s="469">
        <v>1</v>
      </c>
      <c r="V162" s="469">
        <v>1</v>
      </c>
      <c r="W162" s="469">
        <v>1</v>
      </c>
      <c r="X162" s="469">
        <v>1</v>
      </c>
      <c r="Y162" s="175"/>
      <c r="Z162" s="182">
        <f t="shared" si="10"/>
        <v>1351.5</v>
      </c>
      <c r="AA162" s="183">
        <f t="shared" si="11"/>
        <v>0</v>
      </c>
      <c r="AB162" s="184"/>
    </row>
    <row r="163" spans="2:28" ht="18" customHeight="1" x14ac:dyDescent="0.2">
      <c r="B163" s="175" t="s">
        <v>366</v>
      </c>
      <c r="C163" s="524" t="s">
        <v>367</v>
      </c>
      <c r="D163" s="176">
        <v>1</v>
      </c>
      <c r="E163" s="177" t="s">
        <v>537</v>
      </c>
      <c r="F163" s="79" t="s">
        <v>343</v>
      </c>
      <c r="G163" s="79" t="s">
        <v>351</v>
      </c>
      <c r="H163" s="56" t="s">
        <v>340</v>
      </c>
      <c r="I163" s="178">
        <v>4</v>
      </c>
      <c r="J163" s="468">
        <v>2255</v>
      </c>
      <c r="K163" s="179">
        <f t="shared" si="82"/>
        <v>255</v>
      </c>
      <c r="L163" s="180">
        <f t="shared" si="1"/>
        <v>0</v>
      </c>
      <c r="M163" s="180">
        <f t="shared" si="2"/>
        <v>0</v>
      </c>
      <c r="N163" s="180">
        <f t="shared" si="3"/>
        <v>0</v>
      </c>
      <c r="O163" s="180">
        <f t="shared" si="4"/>
        <v>0</v>
      </c>
      <c r="P163" s="181">
        <f t="shared" si="83"/>
        <v>0</v>
      </c>
      <c r="Q163" s="180">
        <f t="shared" si="84"/>
        <v>0</v>
      </c>
      <c r="R163" s="180">
        <f t="shared" si="85"/>
        <v>0</v>
      </c>
      <c r="S163" s="180">
        <f t="shared" si="86"/>
        <v>0</v>
      </c>
      <c r="T163" s="440" t="str">
        <f t="shared" si="87"/>
        <v>S</v>
      </c>
      <c r="U163" s="469">
        <v>1</v>
      </c>
      <c r="V163" s="469">
        <v>1</v>
      </c>
      <c r="W163" s="469">
        <v>1</v>
      </c>
      <c r="X163" s="469">
        <v>1</v>
      </c>
      <c r="Y163" s="175"/>
      <c r="Z163" s="182">
        <f t="shared" si="10"/>
        <v>1020</v>
      </c>
      <c r="AA163" s="183">
        <f t="shared" si="11"/>
        <v>0</v>
      </c>
      <c r="AB163" s="184"/>
    </row>
    <row r="164" spans="2:28" ht="18" customHeight="1" x14ac:dyDescent="0.2">
      <c r="B164" s="175" t="s">
        <v>366</v>
      </c>
      <c r="C164" s="524" t="s">
        <v>367</v>
      </c>
      <c r="D164" s="176">
        <v>1</v>
      </c>
      <c r="E164" s="177" t="s">
        <v>538</v>
      </c>
      <c r="F164" s="79" t="s">
        <v>313</v>
      </c>
      <c r="G164" s="79" t="s">
        <v>321</v>
      </c>
      <c r="H164" s="56" t="s">
        <v>314</v>
      </c>
      <c r="I164" s="178">
        <v>121.84</v>
      </c>
      <c r="J164" s="468">
        <v>3255</v>
      </c>
      <c r="K164" s="179">
        <f t="shared" si="82"/>
        <v>255</v>
      </c>
      <c r="L164" s="180">
        <f t="shared" si="1"/>
        <v>0</v>
      </c>
      <c r="M164" s="180">
        <f t="shared" si="2"/>
        <v>0</v>
      </c>
      <c r="N164" s="180">
        <f t="shared" si="3"/>
        <v>0</v>
      </c>
      <c r="O164" s="180">
        <f t="shared" si="4"/>
        <v>0</v>
      </c>
      <c r="P164" s="181">
        <f t="shared" si="83"/>
        <v>0</v>
      </c>
      <c r="Q164" s="180">
        <f t="shared" si="84"/>
        <v>0</v>
      </c>
      <c r="R164" s="180">
        <f t="shared" si="85"/>
        <v>0</v>
      </c>
      <c r="S164" s="180">
        <f t="shared" si="86"/>
        <v>0</v>
      </c>
      <c r="T164" s="440" t="str">
        <f t="shared" si="87"/>
        <v>V</v>
      </c>
      <c r="U164" s="469">
        <v>1</v>
      </c>
      <c r="V164" s="469">
        <v>1</v>
      </c>
      <c r="W164" s="469">
        <v>1</v>
      </c>
      <c r="X164" s="469">
        <v>1</v>
      </c>
      <c r="Y164" s="175"/>
      <c r="Z164" s="182">
        <f t="shared" si="10"/>
        <v>31069.200000000001</v>
      </c>
      <c r="AA164" s="183">
        <f t="shared" si="11"/>
        <v>0</v>
      </c>
      <c r="AB164" s="184"/>
    </row>
    <row r="165" spans="2:28" ht="18" customHeight="1" x14ac:dyDescent="0.2">
      <c r="B165" s="175" t="s">
        <v>366</v>
      </c>
      <c r="C165" s="524" t="s">
        <v>367</v>
      </c>
      <c r="D165" s="176">
        <v>1</v>
      </c>
      <c r="E165" s="177" t="s">
        <v>539</v>
      </c>
      <c r="F165" s="79" t="s">
        <v>318</v>
      </c>
      <c r="G165" s="79" t="s">
        <v>321</v>
      </c>
      <c r="H165" s="56" t="s">
        <v>315</v>
      </c>
      <c r="I165" s="178">
        <v>23.2</v>
      </c>
      <c r="J165" s="468">
        <v>5255</v>
      </c>
      <c r="K165" s="179">
        <f t="shared" si="82"/>
        <v>255</v>
      </c>
      <c r="L165" s="180">
        <f t="shared" si="1"/>
        <v>0</v>
      </c>
      <c r="M165" s="180">
        <f t="shared" si="2"/>
        <v>0</v>
      </c>
      <c r="N165" s="180">
        <f t="shared" si="3"/>
        <v>0</v>
      </c>
      <c r="O165" s="180">
        <f t="shared" si="4"/>
        <v>0</v>
      </c>
      <c r="P165" s="181">
        <f t="shared" si="83"/>
        <v>0</v>
      </c>
      <c r="Q165" s="180">
        <f t="shared" si="84"/>
        <v>0</v>
      </c>
      <c r="R165" s="180">
        <f t="shared" si="85"/>
        <v>0</v>
      </c>
      <c r="S165" s="180">
        <f t="shared" si="86"/>
        <v>0</v>
      </c>
      <c r="T165" s="440" t="str">
        <f t="shared" si="87"/>
        <v>V</v>
      </c>
      <c r="U165" s="469">
        <v>1</v>
      </c>
      <c r="V165" s="469">
        <v>1</v>
      </c>
      <c r="W165" s="469">
        <v>1</v>
      </c>
      <c r="X165" s="469">
        <v>1</v>
      </c>
      <c r="Y165" s="175"/>
      <c r="Z165" s="182">
        <f t="shared" si="10"/>
        <v>5916</v>
      </c>
      <c r="AA165" s="183">
        <f t="shared" si="11"/>
        <v>0</v>
      </c>
      <c r="AB165" s="184"/>
    </row>
    <row r="166" spans="2:28" ht="18" customHeight="1" x14ac:dyDescent="0.2">
      <c r="B166" s="175" t="s">
        <v>366</v>
      </c>
      <c r="C166" s="524" t="s">
        <v>367</v>
      </c>
      <c r="D166" s="176">
        <v>1</v>
      </c>
      <c r="E166" s="177" t="s">
        <v>540</v>
      </c>
      <c r="F166" s="79" t="s">
        <v>311</v>
      </c>
      <c r="G166" s="79" t="s">
        <v>350</v>
      </c>
      <c r="H166" s="56" t="s">
        <v>314</v>
      </c>
      <c r="I166" s="178">
        <v>41</v>
      </c>
      <c r="J166" s="468">
        <v>1255</v>
      </c>
      <c r="K166" s="179">
        <f t="shared" si="82"/>
        <v>255</v>
      </c>
      <c r="L166" s="180">
        <f t="shared" si="1"/>
        <v>0</v>
      </c>
      <c r="M166" s="180">
        <f t="shared" si="2"/>
        <v>0</v>
      </c>
      <c r="N166" s="180">
        <f t="shared" si="3"/>
        <v>0</v>
      </c>
      <c r="O166" s="180">
        <f t="shared" si="4"/>
        <v>0</v>
      </c>
      <c r="P166" s="181">
        <f t="shared" si="83"/>
        <v>0</v>
      </c>
      <c r="Q166" s="180">
        <f t="shared" si="84"/>
        <v>0</v>
      </c>
      <c r="R166" s="180">
        <f t="shared" si="85"/>
        <v>0</v>
      </c>
      <c r="S166" s="180">
        <f t="shared" si="86"/>
        <v>0</v>
      </c>
      <c r="T166" s="440" t="str">
        <f t="shared" si="87"/>
        <v>B</v>
      </c>
      <c r="U166" s="469">
        <v>1</v>
      </c>
      <c r="V166" s="469">
        <v>1</v>
      </c>
      <c r="W166" s="469">
        <v>1</v>
      </c>
      <c r="X166" s="469">
        <v>1</v>
      </c>
      <c r="Y166" s="175"/>
      <c r="Z166" s="182">
        <f t="shared" si="10"/>
        <v>10455</v>
      </c>
      <c r="AA166" s="183">
        <f t="shared" si="11"/>
        <v>0</v>
      </c>
      <c r="AB166" s="184"/>
    </row>
    <row r="167" spans="2:28" ht="18" customHeight="1" x14ac:dyDescent="0.2">
      <c r="B167" s="175" t="s">
        <v>366</v>
      </c>
      <c r="C167" s="524" t="s">
        <v>367</v>
      </c>
      <c r="D167" s="176">
        <v>1</v>
      </c>
      <c r="E167" s="177" t="s">
        <v>541</v>
      </c>
      <c r="F167" s="79" t="s">
        <v>311</v>
      </c>
      <c r="G167" s="79" t="s">
        <v>350</v>
      </c>
      <c r="H167" s="56" t="s">
        <v>314</v>
      </c>
      <c r="I167" s="178">
        <v>50.7</v>
      </c>
      <c r="J167" s="468">
        <v>1255</v>
      </c>
      <c r="K167" s="179">
        <f t="shared" si="82"/>
        <v>255</v>
      </c>
      <c r="L167" s="180">
        <f t="shared" si="1"/>
        <v>0</v>
      </c>
      <c r="M167" s="180">
        <f t="shared" si="2"/>
        <v>0</v>
      </c>
      <c r="N167" s="180">
        <f t="shared" si="3"/>
        <v>0</v>
      </c>
      <c r="O167" s="180">
        <f t="shared" si="4"/>
        <v>0</v>
      </c>
      <c r="P167" s="181">
        <f t="shared" si="83"/>
        <v>0</v>
      </c>
      <c r="Q167" s="180">
        <f t="shared" si="84"/>
        <v>0</v>
      </c>
      <c r="R167" s="180">
        <f t="shared" si="85"/>
        <v>0</v>
      </c>
      <c r="S167" s="180">
        <f t="shared" si="86"/>
        <v>0</v>
      </c>
      <c r="T167" s="440" t="str">
        <f t="shared" si="87"/>
        <v>B</v>
      </c>
      <c r="U167" s="469">
        <v>1</v>
      </c>
      <c r="V167" s="469">
        <v>1</v>
      </c>
      <c r="W167" s="469">
        <v>1</v>
      </c>
      <c r="X167" s="469">
        <v>1</v>
      </c>
      <c r="Y167" s="175"/>
      <c r="Z167" s="182">
        <f t="shared" si="10"/>
        <v>12928.5</v>
      </c>
      <c r="AA167" s="183">
        <f t="shared" si="11"/>
        <v>0</v>
      </c>
      <c r="AB167" s="184"/>
    </row>
    <row r="168" spans="2:28" ht="18" customHeight="1" x14ac:dyDescent="0.2">
      <c r="B168" s="175" t="s">
        <v>366</v>
      </c>
      <c r="C168" s="524" t="s">
        <v>367</v>
      </c>
      <c r="D168" s="176">
        <v>1</v>
      </c>
      <c r="E168" s="177" t="s">
        <v>542</v>
      </c>
      <c r="F168" s="79" t="s">
        <v>311</v>
      </c>
      <c r="G168" s="79" t="s">
        <v>350</v>
      </c>
      <c r="H168" s="56" t="s">
        <v>314</v>
      </c>
      <c r="I168" s="178">
        <v>38</v>
      </c>
      <c r="J168" s="468">
        <v>1255</v>
      </c>
      <c r="K168" s="179">
        <f t="shared" si="82"/>
        <v>255</v>
      </c>
      <c r="L168" s="180">
        <f t="shared" si="1"/>
        <v>0</v>
      </c>
      <c r="M168" s="180">
        <f t="shared" si="2"/>
        <v>0</v>
      </c>
      <c r="N168" s="180">
        <f t="shared" si="3"/>
        <v>0</v>
      </c>
      <c r="O168" s="180">
        <f t="shared" si="4"/>
        <v>0</v>
      </c>
      <c r="P168" s="181">
        <f t="shared" si="83"/>
        <v>0</v>
      </c>
      <c r="Q168" s="180">
        <f t="shared" si="84"/>
        <v>0</v>
      </c>
      <c r="R168" s="180">
        <f t="shared" si="85"/>
        <v>0</v>
      </c>
      <c r="S168" s="180">
        <f t="shared" si="86"/>
        <v>0</v>
      </c>
      <c r="T168" s="440" t="str">
        <f t="shared" si="87"/>
        <v>B</v>
      </c>
      <c r="U168" s="469">
        <v>1</v>
      </c>
      <c r="V168" s="469">
        <v>1</v>
      </c>
      <c r="W168" s="469">
        <v>1</v>
      </c>
      <c r="X168" s="469">
        <v>1</v>
      </c>
      <c r="Y168" s="175"/>
      <c r="Z168" s="182">
        <f t="shared" si="10"/>
        <v>9690</v>
      </c>
      <c r="AA168" s="183">
        <f t="shared" si="11"/>
        <v>0</v>
      </c>
      <c r="AB168" s="184"/>
    </row>
    <row r="169" spans="2:28" ht="18" customHeight="1" x14ac:dyDescent="0.2">
      <c r="B169" s="175" t="s">
        <v>366</v>
      </c>
      <c r="C169" s="524" t="s">
        <v>367</v>
      </c>
      <c r="D169" s="176">
        <v>1</v>
      </c>
      <c r="E169" s="177" t="s">
        <v>543</v>
      </c>
      <c r="F169" s="79" t="s">
        <v>311</v>
      </c>
      <c r="G169" s="79" t="s">
        <v>350</v>
      </c>
      <c r="H169" s="56" t="s">
        <v>314</v>
      </c>
      <c r="I169" s="178">
        <v>39.1</v>
      </c>
      <c r="J169" s="468">
        <v>1255</v>
      </c>
      <c r="K169" s="179">
        <f t="shared" si="82"/>
        <v>255</v>
      </c>
      <c r="L169" s="180">
        <f t="shared" si="1"/>
        <v>0</v>
      </c>
      <c r="M169" s="180">
        <f t="shared" si="2"/>
        <v>0</v>
      </c>
      <c r="N169" s="180">
        <f t="shared" si="3"/>
        <v>0</v>
      </c>
      <c r="O169" s="180">
        <f t="shared" si="4"/>
        <v>0</v>
      </c>
      <c r="P169" s="181">
        <f t="shared" si="83"/>
        <v>0</v>
      </c>
      <c r="Q169" s="180">
        <f t="shared" si="84"/>
        <v>0</v>
      </c>
      <c r="R169" s="180">
        <f t="shared" si="85"/>
        <v>0</v>
      </c>
      <c r="S169" s="180">
        <f t="shared" si="86"/>
        <v>0</v>
      </c>
      <c r="T169" s="440" t="str">
        <f t="shared" si="87"/>
        <v>B</v>
      </c>
      <c r="U169" s="469">
        <v>1</v>
      </c>
      <c r="V169" s="469">
        <v>1</v>
      </c>
      <c r="W169" s="469">
        <v>1</v>
      </c>
      <c r="X169" s="469">
        <v>1</v>
      </c>
      <c r="Y169" s="175"/>
      <c r="Z169" s="182">
        <f t="shared" si="10"/>
        <v>9970.5</v>
      </c>
      <c r="AA169" s="183">
        <f t="shared" si="11"/>
        <v>0</v>
      </c>
      <c r="AB169" s="184"/>
    </row>
    <row r="170" spans="2:28" ht="18" customHeight="1" x14ac:dyDescent="0.2">
      <c r="B170" s="175" t="s">
        <v>366</v>
      </c>
      <c r="C170" s="524" t="s">
        <v>367</v>
      </c>
      <c r="D170" s="176">
        <v>1</v>
      </c>
      <c r="E170" s="177" t="s">
        <v>544</v>
      </c>
      <c r="F170" s="79" t="s">
        <v>311</v>
      </c>
      <c r="G170" s="79" t="s">
        <v>350</v>
      </c>
      <c r="H170" s="56" t="s">
        <v>314</v>
      </c>
      <c r="I170" s="178">
        <v>44</v>
      </c>
      <c r="J170" s="468">
        <v>1255</v>
      </c>
      <c r="K170" s="179">
        <f t="shared" si="82"/>
        <v>255</v>
      </c>
      <c r="L170" s="180">
        <f t="shared" si="1"/>
        <v>0</v>
      </c>
      <c r="M170" s="180">
        <f t="shared" si="2"/>
        <v>0</v>
      </c>
      <c r="N170" s="180">
        <f t="shared" si="3"/>
        <v>0</v>
      </c>
      <c r="O170" s="180">
        <f t="shared" si="4"/>
        <v>0</v>
      </c>
      <c r="P170" s="181">
        <f t="shared" si="83"/>
        <v>0</v>
      </c>
      <c r="Q170" s="180">
        <f t="shared" si="84"/>
        <v>0</v>
      </c>
      <c r="R170" s="180">
        <f t="shared" si="85"/>
        <v>0</v>
      </c>
      <c r="S170" s="180">
        <f t="shared" si="86"/>
        <v>0</v>
      </c>
      <c r="T170" s="440" t="str">
        <f t="shared" si="87"/>
        <v>B</v>
      </c>
      <c r="U170" s="469">
        <v>1</v>
      </c>
      <c r="V170" s="469">
        <v>1</v>
      </c>
      <c r="W170" s="469">
        <v>1</v>
      </c>
      <c r="X170" s="469">
        <v>1</v>
      </c>
      <c r="Y170" s="175"/>
      <c r="Z170" s="182">
        <f t="shared" si="10"/>
        <v>11220</v>
      </c>
      <c r="AA170" s="183">
        <f t="shared" si="11"/>
        <v>0</v>
      </c>
      <c r="AB170" s="184"/>
    </row>
    <row r="171" spans="2:28" ht="18" customHeight="1" x14ac:dyDescent="0.2">
      <c r="B171" s="175" t="s">
        <v>366</v>
      </c>
      <c r="C171" s="524" t="s">
        <v>367</v>
      </c>
      <c r="D171" s="176">
        <v>1</v>
      </c>
      <c r="E171" s="177" t="s">
        <v>545</v>
      </c>
      <c r="F171" s="79" t="s">
        <v>311</v>
      </c>
      <c r="G171" s="79" t="s">
        <v>350</v>
      </c>
      <c r="H171" s="56" t="s">
        <v>314</v>
      </c>
      <c r="I171" s="178">
        <v>17.100000000000001</v>
      </c>
      <c r="J171" s="468">
        <v>1255</v>
      </c>
      <c r="K171" s="179">
        <f t="shared" si="82"/>
        <v>255</v>
      </c>
      <c r="L171" s="180">
        <f t="shared" si="1"/>
        <v>0</v>
      </c>
      <c r="M171" s="180">
        <f t="shared" si="2"/>
        <v>0</v>
      </c>
      <c r="N171" s="180">
        <f t="shared" si="3"/>
        <v>0</v>
      </c>
      <c r="O171" s="180">
        <f t="shared" si="4"/>
        <v>0</v>
      </c>
      <c r="P171" s="181">
        <f t="shared" si="83"/>
        <v>0</v>
      </c>
      <c r="Q171" s="180">
        <f t="shared" si="84"/>
        <v>0</v>
      </c>
      <c r="R171" s="180">
        <f t="shared" si="85"/>
        <v>0</v>
      </c>
      <c r="S171" s="180">
        <f t="shared" si="86"/>
        <v>0</v>
      </c>
      <c r="T171" s="440" t="str">
        <f t="shared" si="87"/>
        <v>B</v>
      </c>
      <c r="U171" s="469">
        <v>1</v>
      </c>
      <c r="V171" s="469">
        <v>1</v>
      </c>
      <c r="W171" s="469">
        <v>1</v>
      </c>
      <c r="X171" s="469">
        <v>1</v>
      </c>
      <c r="Y171" s="175"/>
      <c r="Z171" s="182">
        <f t="shared" si="10"/>
        <v>4360.5</v>
      </c>
      <c r="AA171" s="183">
        <f t="shared" si="11"/>
        <v>0</v>
      </c>
      <c r="AB171" s="184"/>
    </row>
    <row r="172" spans="2:28" ht="18" customHeight="1" x14ac:dyDescent="0.2">
      <c r="B172" s="175" t="s">
        <v>366</v>
      </c>
      <c r="C172" s="524" t="s">
        <v>367</v>
      </c>
      <c r="D172" s="176">
        <v>1</v>
      </c>
      <c r="E172" s="177" t="s">
        <v>546</v>
      </c>
      <c r="F172" s="79" t="s">
        <v>311</v>
      </c>
      <c r="G172" s="79" t="s">
        <v>350</v>
      </c>
      <c r="H172" s="56" t="s">
        <v>314</v>
      </c>
      <c r="I172" s="178">
        <v>38.6</v>
      </c>
      <c r="J172" s="468">
        <v>1255</v>
      </c>
      <c r="K172" s="179">
        <f t="shared" si="82"/>
        <v>255</v>
      </c>
      <c r="L172" s="180">
        <f t="shared" si="1"/>
        <v>0</v>
      </c>
      <c r="M172" s="180">
        <f t="shared" si="2"/>
        <v>0</v>
      </c>
      <c r="N172" s="180">
        <f t="shared" si="3"/>
        <v>0</v>
      </c>
      <c r="O172" s="180">
        <f t="shared" si="4"/>
        <v>0</v>
      </c>
      <c r="P172" s="181">
        <f t="shared" si="83"/>
        <v>0</v>
      </c>
      <c r="Q172" s="180">
        <f t="shared" si="84"/>
        <v>0</v>
      </c>
      <c r="R172" s="180">
        <f t="shared" si="85"/>
        <v>0</v>
      </c>
      <c r="S172" s="180">
        <f t="shared" si="86"/>
        <v>0</v>
      </c>
      <c r="T172" s="440" t="str">
        <f t="shared" si="87"/>
        <v>B</v>
      </c>
      <c r="U172" s="469">
        <v>1</v>
      </c>
      <c r="V172" s="469">
        <v>1</v>
      </c>
      <c r="W172" s="469">
        <v>1</v>
      </c>
      <c r="X172" s="469">
        <v>1</v>
      </c>
      <c r="Y172" s="175"/>
      <c r="Z172" s="182">
        <f t="shared" si="10"/>
        <v>9843</v>
      </c>
      <c r="AA172" s="183">
        <f t="shared" si="11"/>
        <v>0</v>
      </c>
      <c r="AB172" s="184"/>
    </row>
    <row r="173" spans="2:28" ht="18" customHeight="1" x14ac:dyDescent="0.2">
      <c r="B173" s="175" t="s">
        <v>366</v>
      </c>
      <c r="C173" s="524" t="s">
        <v>367</v>
      </c>
      <c r="D173" s="176">
        <v>1</v>
      </c>
      <c r="E173" s="177" t="s">
        <v>547</v>
      </c>
      <c r="F173" s="79" t="s">
        <v>311</v>
      </c>
      <c r="G173" s="79" t="s">
        <v>350</v>
      </c>
      <c r="H173" s="56" t="s">
        <v>314</v>
      </c>
      <c r="I173" s="178">
        <v>28.1</v>
      </c>
      <c r="J173" s="468">
        <v>1255</v>
      </c>
      <c r="K173" s="179">
        <f t="shared" si="82"/>
        <v>255</v>
      </c>
      <c r="L173" s="180">
        <f t="shared" si="1"/>
        <v>0</v>
      </c>
      <c r="M173" s="180">
        <f t="shared" si="2"/>
        <v>0</v>
      </c>
      <c r="N173" s="180">
        <f t="shared" si="3"/>
        <v>0</v>
      </c>
      <c r="O173" s="180">
        <f t="shared" si="4"/>
        <v>0</v>
      </c>
      <c r="P173" s="181">
        <f t="shared" si="83"/>
        <v>0</v>
      </c>
      <c r="Q173" s="180">
        <f t="shared" si="84"/>
        <v>0</v>
      </c>
      <c r="R173" s="180">
        <f t="shared" si="85"/>
        <v>0</v>
      </c>
      <c r="S173" s="180">
        <f t="shared" si="86"/>
        <v>0</v>
      </c>
      <c r="T173" s="440" t="str">
        <f t="shared" si="87"/>
        <v>B</v>
      </c>
      <c r="U173" s="469">
        <v>1</v>
      </c>
      <c r="V173" s="469">
        <v>1</v>
      </c>
      <c r="W173" s="469">
        <v>1</v>
      </c>
      <c r="X173" s="469">
        <v>1</v>
      </c>
      <c r="Y173" s="175"/>
      <c r="Z173" s="182">
        <f t="shared" si="10"/>
        <v>7165.5</v>
      </c>
      <c r="AA173" s="183">
        <f t="shared" si="11"/>
        <v>0</v>
      </c>
      <c r="AB173" s="184"/>
    </row>
    <row r="174" spans="2:28" ht="18" customHeight="1" x14ac:dyDescent="0.2">
      <c r="B174" s="175" t="s">
        <v>366</v>
      </c>
      <c r="C174" s="524" t="s">
        <v>367</v>
      </c>
      <c r="D174" s="176">
        <v>1</v>
      </c>
      <c r="E174" s="177" t="s">
        <v>548</v>
      </c>
      <c r="F174" s="79" t="s">
        <v>311</v>
      </c>
      <c r="G174" s="79" t="s">
        <v>350</v>
      </c>
      <c r="H174" s="56" t="s">
        <v>314</v>
      </c>
      <c r="I174" s="178">
        <v>22.3</v>
      </c>
      <c r="J174" s="468">
        <v>1255</v>
      </c>
      <c r="K174" s="179">
        <f t="shared" si="82"/>
        <v>255</v>
      </c>
      <c r="L174" s="180">
        <f t="shared" si="1"/>
        <v>0</v>
      </c>
      <c r="M174" s="180">
        <f t="shared" si="2"/>
        <v>0</v>
      </c>
      <c r="N174" s="180">
        <f t="shared" si="3"/>
        <v>0</v>
      </c>
      <c r="O174" s="180">
        <f t="shared" si="4"/>
        <v>0</v>
      </c>
      <c r="P174" s="181">
        <f t="shared" si="83"/>
        <v>0</v>
      </c>
      <c r="Q174" s="180">
        <f t="shared" si="84"/>
        <v>0</v>
      </c>
      <c r="R174" s="180">
        <f t="shared" si="85"/>
        <v>0</v>
      </c>
      <c r="S174" s="180">
        <f t="shared" si="86"/>
        <v>0</v>
      </c>
      <c r="T174" s="440" t="str">
        <f t="shared" si="87"/>
        <v>B</v>
      </c>
      <c r="U174" s="469">
        <v>1</v>
      </c>
      <c r="V174" s="469">
        <v>1</v>
      </c>
      <c r="W174" s="469">
        <v>1</v>
      </c>
      <c r="X174" s="469">
        <v>1</v>
      </c>
      <c r="Y174" s="175"/>
      <c r="Z174" s="182">
        <f t="shared" si="10"/>
        <v>5686.5</v>
      </c>
      <c r="AA174" s="183">
        <f t="shared" si="11"/>
        <v>0</v>
      </c>
      <c r="AB174" s="184"/>
    </row>
    <row r="175" spans="2:28" ht="18" customHeight="1" x14ac:dyDescent="0.2">
      <c r="B175" s="175" t="s">
        <v>366</v>
      </c>
      <c r="C175" s="524" t="s">
        <v>367</v>
      </c>
      <c r="D175" s="176">
        <v>1</v>
      </c>
      <c r="E175" s="177" t="s">
        <v>549</v>
      </c>
      <c r="F175" s="79" t="s">
        <v>311</v>
      </c>
      <c r="G175" s="79" t="s">
        <v>350</v>
      </c>
      <c r="H175" s="56" t="s">
        <v>314</v>
      </c>
      <c r="I175" s="178">
        <v>32</v>
      </c>
      <c r="J175" s="468">
        <v>1255</v>
      </c>
      <c r="K175" s="179">
        <f t="shared" si="82"/>
        <v>255</v>
      </c>
      <c r="L175" s="180">
        <f t="shared" si="1"/>
        <v>0</v>
      </c>
      <c r="M175" s="180">
        <f t="shared" si="2"/>
        <v>0</v>
      </c>
      <c r="N175" s="180">
        <f t="shared" si="3"/>
        <v>0</v>
      </c>
      <c r="O175" s="180">
        <f t="shared" si="4"/>
        <v>0</v>
      </c>
      <c r="P175" s="181">
        <f t="shared" si="83"/>
        <v>0</v>
      </c>
      <c r="Q175" s="180">
        <f t="shared" si="84"/>
        <v>0</v>
      </c>
      <c r="R175" s="180">
        <f t="shared" si="85"/>
        <v>0</v>
      </c>
      <c r="S175" s="180">
        <f t="shared" si="86"/>
        <v>0</v>
      </c>
      <c r="T175" s="440" t="str">
        <f t="shared" si="87"/>
        <v>B</v>
      </c>
      <c r="U175" s="469">
        <v>1</v>
      </c>
      <c r="V175" s="469">
        <v>1</v>
      </c>
      <c r="W175" s="469">
        <v>1</v>
      </c>
      <c r="X175" s="469">
        <v>1</v>
      </c>
      <c r="Y175" s="175"/>
      <c r="Z175" s="182">
        <f t="shared" si="10"/>
        <v>8160</v>
      </c>
      <c r="AA175" s="183">
        <f t="shared" si="11"/>
        <v>0</v>
      </c>
      <c r="AB175" s="184"/>
    </row>
    <row r="176" spans="2:28" ht="18" customHeight="1" x14ac:dyDescent="0.2">
      <c r="B176" s="175" t="s">
        <v>366</v>
      </c>
      <c r="C176" s="524" t="s">
        <v>367</v>
      </c>
      <c r="D176" s="176">
        <v>1</v>
      </c>
      <c r="E176" s="177" t="s">
        <v>550</v>
      </c>
      <c r="F176" s="79" t="s">
        <v>311</v>
      </c>
      <c r="G176" s="79" t="s">
        <v>350</v>
      </c>
      <c r="H176" s="56" t="s">
        <v>314</v>
      </c>
      <c r="I176" s="178">
        <v>23.8</v>
      </c>
      <c r="J176" s="468">
        <v>1255</v>
      </c>
      <c r="K176" s="179">
        <f t="shared" si="82"/>
        <v>255</v>
      </c>
      <c r="L176" s="180">
        <f t="shared" si="1"/>
        <v>0</v>
      </c>
      <c r="M176" s="180">
        <f t="shared" si="2"/>
        <v>0</v>
      </c>
      <c r="N176" s="180">
        <f t="shared" si="3"/>
        <v>0</v>
      </c>
      <c r="O176" s="180">
        <f t="shared" si="4"/>
        <v>0</v>
      </c>
      <c r="P176" s="181">
        <f t="shared" si="83"/>
        <v>0</v>
      </c>
      <c r="Q176" s="180">
        <f t="shared" si="84"/>
        <v>0</v>
      </c>
      <c r="R176" s="180">
        <f t="shared" si="85"/>
        <v>0</v>
      </c>
      <c r="S176" s="180">
        <f t="shared" si="86"/>
        <v>0</v>
      </c>
      <c r="T176" s="440" t="str">
        <f t="shared" si="87"/>
        <v>B</v>
      </c>
      <c r="U176" s="469">
        <v>1</v>
      </c>
      <c r="V176" s="469">
        <v>1</v>
      </c>
      <c r="W176" s="469">
        <v>1</v>
      </c>
      <c r="X176" s="469">
        <v>1</v>
      </c>
      <c r="Y176" s="175"/>
      <c r="Z176" s="182">
        <f t="shared" si="10"/>
        <v>6069</v>
      </c>
      <c r="AA176" s="183">
        <f t="shared" si="11"/>
        <v>0</v>
      </c>
      <c r="AB176" s="184"/>
    </row>
    <row r="177" spans="2:28" ht="18" customHeight="1" x14ac:dyDescent="0.2">
      <c r="B177" s="175" t="s">
        <v>366</v>
      </c>
      <c r="C177" s="524" t="s">
        <v>367</v>
      </c>
      <c r="D177" s="176">
        <v>1</v>
      </c>
      <c r="E177" s="177" t="s">
        <v>551</v>
      </c>
      <c r="F177" s="79" t="s">
        <v>311</v>
      </c>
      <c r="G177" s="79" t="s">
        <v>350</v>
      </c>
      <c r="H177" s="56" t="s">
        <v>314</v>
      </c>
      <c r="I177" s="178">
        <v>28.8</v>
      </c>
      <c r="J177" s="468">
        <v>1255</v>
      </c>
      <c r="K177" s="179">
        <f t="shared" si="82"/>
        <v>255</v>
      </c>
      <c r="L177" s="180">
        <f t="shared" si="1"/>
        <v>0</v>
      </c>
      <c r="M177" s="180">
        <f t="shared" si="2"/>
        <v>0</v>
      </c>
      <c r="N177" s="180">
        <f t="shared" si="3"/>
        <v>0</v>
      </c>
      <c r="O177" s="180">
        <f t="shared" si="4"/>
        <v>0</v>
      </c>
      <c r="P177" s="181">
        <f t="shared" si="83"/>
        <v>0</v>
      </c>
      <c r="Q177" s="180">
        <f t="shared" si="84"/>
        <v>0</v>
      </c>
      <c r="R177" s="180">
        <f t="shared" si="85"/>
        <v>0</v>
      </c>
      <c r="S177" s="180">
        <f t="shared" si="86"/>
        <v>0</v>
      </c>
      <c r="T177" s="440" t="str">
        <f t="shared" si="87"/>
        <v>B</v>
      </c>
      <c r="U177" s="469">
        <v>1</v>
      </c>
      <c r="V177" s="469">
        <v>1</v>
      </c>
      <c r="W177" s="469">
        <v>1</v>
      </c>
      <c r="X177" s="469">
        <v>1</v>
      </c>
      <c r="Y177" s="175"/>
      <c r="Z177" s="182">
        <f t="shared" si="10"/>
        <v>7344</v>
      </c>
      <c r="AA177" s="183">
        <f t="shared" si="11"/>
        <v>0</v>
      </c>
      <c r="AB177" s="184"/>
    </row>
    <row r="178" spans="2:28" ht="18" customHeight="1" x14ac:dyDescent="0.2">
      <c r="B178" s="175" t="s">
        <v>366</v>
      </c>
      <c r="C178" s="524" t="s">
        <v>367</v>
      </c>
      <c r="D178" s="176">
        <v>1</v>
      </c>
      <c r="E178" s="177" t="s">
        <v>552</v>
      </c>
      <c r="F178" s="79" t="s">
        <v>311</v>
      </c>
      <c r="G178" s="79" t="s">
        <v>350</v>
      </c>
      <c r="H178" s="56" t="s">
        <v>314</v>
      </c>
      <c r="I178" s="178">
        <v>18.899999999999999</v>
      </c>
      <c r="J178" s="468">
        <v>1255</v>
      </c>
      <c r="K178" s="179">
        <f t="shared" si="82"/>
        <v>255</v>
      </c>
      <c r="L178" s="180">
        <f t="shared" si="1"/>
        <v>0</v>
      </c>
      <c r="M178" s="180">
        <f t="shared" si="2"/>
        <v>0</v>
      </c>
      <c r="N178" s="180">
        <f t="shared" si="3"/>
        <v>0</v>
      </c>
      <c r="O178" s="180">
        <f t="shared" si="4"/>
        <v>0</v>
      </c>
      <c r="P178" s="181">
        <f t="shared" si="83"/>
        <v>0</v>
      </c>
      <c r="Q178" s="180">
        <f t="shared" si="84"/>
        <v>0</v>
      </c>
      <c r="R178" s="180">
        <f t="shared" si="85"/>
        <v>0</v>
      </c>
      <c r="S178" s="180">
        <f t="shared" si="86"/>
        <v>0</v>
      </c>
      <c r="T178" s="440" t="str">
        <f t="shared" si="87"/>
        <v>B</v>
      </c>
      <c r="U178" s="469">
        <v>1</v>
      </c>
      <c r="V178" s="469">
        <v>1</v>
      </c>
      <c r="W178" s="469">
        <v>1</v>
      </c>
      <c r="X178" s="469">
        <v>1</v>
      </c>
      <c r="Y178" s="175"/>
      <c r="Z178" s="182">
        <f t="shared" si="10"/>
        <v>4819.5</v>
      </c>
      <c r="AA178" s="183">
        <f t="shared" si="11"/>
        <v>0</v>
      </c>
      <c r="AB178" s="184"/>
    </row>
    <row r="179" spans="2:28" ht="18" customHeight="1" x14ac:dyDescent="0.2">
      <c r="B179" s="175" t="s">
        <v>366</v>
      </c>
      <c r="C179" s="524" t="s">
        <v>367</v>
      </c>
      <c r="D179" s="176">
        <v>1</v>
      </c>
      <c r="E179" s="177" t="s">
        <v>553</v>
      </c>
      <c r="F179" s="79" t="s">
        <v>311</v>
      </c>
      <c r="G179" s="79" t="s">
        <v>350</v>
      </c>
      <c r="H179" s="56" t="s">
        <v>314</v>
      </c>
      <c r="I179" s="178">
        <v>29.9</v>
      </c>
      <c r="J179" s="468">
        <v>1255</v>
      </c>
      <c r="K179" s="179">
        <f t="shared" si="82"/>
        <v>255</v>
      </c>
      <c r="L179" s="180">
        <f t="shared" si="1"/>
        <v>0</v>
      </c>
      <c r="M179" s="180">
        <f t="shared" si="2"/>
        <v>0</v>
      </c>
      <c r="N179" s="180">
        <f t="shared" si="3"/>
        <v>0</v>
      </c>
      <c r="O179" s="180">
        <f t="shared" si="4"/>
        <v>0</v>
      </c>
      <c r="P179" s="181">
        <f t="shared" si="83"/>
        <v>0</v>
      </c>
      <c r="Q179" s="180">
        <f t="shared" si="84"/>
        <v>0</v>
      </c>
      <c r="R179" s="180">
        <f t="shared" si="85"/>
        <v>0</v>
      </c>
      <c r="S179" s="180">
        <f t="shared" si="86"/>
        <v>0</v>
      </c>
      <c r="T179" s="440" t="str">
        <f t="shared" si="87"/>
        <v>B</v>
      </c>
      <c r="U179" s="469">
        <v>1</v>
      </c>
      <c r="V179" s="469">
        <v>1</v>
      </c>
      <c r="W179" s="469">
        <v>1</v>
      </c>
      <c r="X179" s="469">
        <v>1</v>
      </c>
      <c r="Y179" s="175"/>
      <c r="Z179" s="182">
        <f t="shared" si="10"/>
        <v>7624.5</v>
      </c>
      <c r="AA179" s="183">
        <f t="shared" si="11"/>
        <v>0</v>
      </c>
      <c r="AB179" s="184"/>
    </row>
    <row r="180" spans="2:28" ht="18" customHeight="1" x14ac:dyDescent="0.2">
      <c r="B180" s="175" t="s">
        <v>366</v>
      </c>
      <c r="C180" s="524" t="s">
        <v>367</v>
      </c>
      <c r="D180" s="176">
        <v>1</v>
      </c>
      <c r="E180" s="177" t="s">
        <v>554</v>
      </c>
      <c r="F180" s="79" t="s">
        <v>311</v>
      </c>
      <c r="G180" s="79" t="s">
        <v>350</v>
      </c>
      <c r="H180" s="56" t="s">
        <v>314</v>
      </c>
      <c r="I180" s="178">
        <v>32.200000000000003</v>
      </c>
      <c r="J180" s="468">
        <v>1255</v>
      </c>
      <c r="K180" s="179">
        <f t="shared" si="82"/>
        <v>255</v>
      </c>
      <c r="L180" s="180">
        <f t="shared" si="1"/>
        <v>0</v>
      </c>
      <c r="M180" s="180">
        <f t="shared" si="2"/>
        <v>0</v>
      </c>
      <c r="N180" s="180">
        <f t="shared" si="3"/>
        <v>0</v>
      </c>
      <c r="O180" s="180">
        <f t="shared" si="4"/>
        <v>0</v>
      </c>
      <c r="P180" s="181">
        <f t="shared" si="83"/>
        <v>0</v>
      </c>
      <c r="Q180" s="180">
        <f t="shared" si="84"/>
        <v>0</v>
      </c>
      <c r="R180" s="180">
        <f t="shared" si="85"/>
        <v>0</v>
      </c>
      <c r="S180" s="180">
        <f t="shared" si="86"/>
        <v>0</v>
      </c>
      <c r="T180" s="440" t="str">
        <f t="shared" si="87"/>
        <v>B</v>
      </c>
      <c r="U180" s="469">
        <v>1</v>
      </c>
      <c r="V180" s="469">
        <v>1</v>
      </c>
      <c r="W180" s="469">
        <v>1</v>
      </c>
      <c r="X180" s="469">
        <v>1</v>
      </c>
      <c r="Y180" s="175"/>
      <c r="Z180" s="182">
        <f t="shared" si="10"/>
        <v>8211</v>
      </c>
      <c r="AA180" s="183">
        <f t="shared" si="11"/>
        <v>0</v>
      </c>
      <c r="AB180" s="184"/>
    </row>
    <row r="181" spans="2:28" ht="18" customHeight="1" x14ac:dyDescent="0.2">
      <c r="B181" s="175" t="s">
        <v>366</v>
      </c>
      <c r="C181" s="524" t="s">
        <v>367</v>
      </c>
      <c r="D181" s="176">
        <v>1</v>
      </c>
      <c r="E181" s="177" t="s">
        <v>555</v>
      </c>
      <c r="F181" s="79" t="s">
        <v>311</v>
      </c>
      <c r="G181" s="79" t="s">
        <v>350</v>
      </c>
      <c r="H181" s="56" t="s">
        <v>314</v>
      </c>
      <c r="I181" s="178">
        <v>19.100000000000001</v>
      </c>
      <c r="J181" s="468">
        <v>1255</v>
      </c>
      <c r="K181" s="179">
        <f t="shared" si="82"/>
        <v>255</v>
      </c>
      <c r="L181" s="180">
        <f t="shared" si="1"/>
        <v>0</v>
      </c>
      <c r="M181" s="180">
        <f t="shared" si="2"/>
        <v>0</v>
      </c>
      <c r="N181" s="180">
        <f t="shared" si="3"/>
        <v>0</v>
      </c>
      <c r="O181" s="180">
        <f t="shared" si="4"/>
        <v>0</v>
      </c>
      <c r="P181" s="181">
        <f t="shared" si="83"/>
        <v>0</v>
      </c>
      <c r="Q181" s="180">
        <f t="shared" si="84"/>
        <v>0</v>
      </c>
      <c r="R181" s="180">
        <f t="shared" si="85"/>
        <v>0</v>
      </c>
      <c r="S181" s="180">
        <f t="shared" si="86"/>
        <v>0</v>
      </c>
      <c r="T181" s="440" t="str">
        <f t="shared" si="87"/>
        <v>B</v>
      </c>
      <c r="U181" s="469">
        <v>1</v>
      </c>
      <c r="V181" s="469">
        <v>1</v>
      </c>
      <c r="W181" s="469">
        <v>1</v>
      </c>
      <c r="X181" s="469">
        <v>1</v>
      </c>
      <c r="Y181" s="175"/>
      <c r="Z181" s="182">
        <f t="shared" si="10"/>
        <v>4870.5</v>
      </c>
      <c r="AA181" s="183">
        <f t="shared" si="11"/>
        <v>0</v>
      </c>
      <c r="AB181" s="184"/>
    </row>
    <row r="182" spans="2:28" ht="18" customHeight="1" x14ac:dyDescent="0.2">
      <c r="B182" s="175" t="s">
        <v>366</v>
      </c>
      <c r="C182" s="524" t="s">
        <v>367</v>
      </c>
      <c r="D182" s="176">
        <v>1</v>
      </c>
      <c r="E182" s="177" t="s">
        <v>556</v>
      </c>
      <c r="F182" s="79" t="s">
        <v>311</v>
      </c>
      <c r="G182" s="79" t="s">
        <v>350</v>
      </c>
      <c r="H182" s="56" t="s">
        <v>314</v>
      </c>
      <c r="I182" s="178">
        <v>19</v>
      </c>
      <c r="J182" s="468">
        <v>1255</v>
      </c>
      <c r="K182" s="179">
        <f t="shared" si="82"/>
        <v>255</v>
      </c>
      <c r="L182" s="180">
        <f t="shared" si="1"/>
        <v>0</v>
      </c>
      <c r="M182" s="180">
        <f t="shared" si="2"/>
        <v>0</v>
      </c>
      <c r="N182" s="180">
        <f t="shared" si="3"/>
        <v>0</v>
      </c>
      <c r="O182" s="180">
        <f t="shared" si="4"/>
        <v>0</v>
      </c>
      <c r="P182" s="181">
        <f t="shared" si="83"/>
        <v>0</v>
      </c>
      <c r="Q182" s="180">
        <f t="shared" si="84"/>
        <v>0</v>
      </c>
      <c r="R182" s="180">
        <f t="shared" si="85"/>
        <v>0</v>
      </c>
      <c r="S182" s="180">
        <f t="shared" si="86"/>
        <v>0</v>
      </c>
      <c r="T182" s="440" t="str">
        <f t="shared" si="87"/>
        <v>B</v>
      </c>
      <c r="U182" s="469">
        <v>1</v>
      </c>
      <c r="V182" s="469">
        <v>1</v>
      </c>
      <c r="W182" s="469">
        <v>1</v>
      </c>
      <c r="X182" s="469">
        <v>1</v>
      </c>
      <c r="Y182" s="175"/>
      <c r="Z182" s="182">
        <f t="shared" si="10"/>
        <v>4845</v>
      </c>
      <c r="AA182" s="183">
        <f t="shared" si="11"/>
        <v>0</v>
      </c>
      <c r="AB182" s="184"/>
    </row>
    <row r="183" spans="2:28" ht="18" customHeight="1" x14ac:dyDescent="0.2">
      <c r="B183" s="175" t="s">
        <v>366</v>
      </c>
      <c r="C183" s="524" t="s">
        <v>367</v>
      </c>
      <c r="D183" s="176">
        <v>1</v>
      </c>
      <c r="E183" s="177" t="s">
        <v>558</v>
      </c>
      <c r="F183" s="79" t="s">
        <v>318</v>
      </c>
      <c r="G183" s="79" t="s">
        <v>321</v>
      </c>
      <c r="H183" s="56" t="s">
        <v>415</v>
      </c>
      <c r="I183" s="178">
        <v>16.7</v>
      </c>
      <c r="J183" s="468">
        <v>5255</v>
      </c>
      <c r="K183" s="179">
        <f t="shared" si="82"/>
        <v>255</v>
      </c>
      <c r="L183" s="180">
        <f t="shared" si="1"/>
        <v>0</v>
      </c>
      <c r="M183" s="180">
        <f t="shared" si="2"/>
        <v>0</v>
      </c>
      <c r="N183" s="180">
        <f t="shared" si="3"/>
        <v>0</v>
      </c>
      <c r="O183" s="180">
        <f t="shared" si="4"/>
        <v>0</v>
      </c>
      <c r="P183" s="181">
        <f t="shared" si="83"/>
        <v>0</v>
      </c>
      <c r="Q183" s="180">
        <f t="shared" si="84"/>
        <v>0</v>
      </c>
      <c r="R183" s="180">
        <f t="shared" si="85"/>
        <v>0</v>
      </c>
      <c r="S183" s="180">
        <f t="shared" si="86"/>
        <v>0</v>
      </c>
      <c r="T183" s="440" t="str">
        <f t="shared" si="87"/>
        <v>V</v>
      </c>
      <c r="U183" s="469">
        <v>1</v>
      </c>
      <c r="V183" s="469">
        <v>1</v>
      </c>
      <c r="W183" s="469">
        <v>1</v>
      </c>
      <c r="X183" s="469">
        <v>1</v>
      </c>
      <c r="Y183" s="175"/>
      <c r="Z183" s="182">
        <f t="shared" si="10"/>
        <v>4258.5</v>
      </c>
      <c r="AA183" s="183">
        <f t="shared" si="11"/>
        <v>0</v>
      </c>
      <c r="AB183" s="184"/>
    </row>
    <row r="184" spans="2:28" ht="18" customHeight="1" x14ac:dyDescent="0.2">
      <c r="B184" s="175" t="s">
        <v>366</v>
      </c>
      <c r="C184" s="524" t="s">
        <v>367</v>
      </c>
      <c r="D184" s="176">
        <v>1</v>
      </c>
      <c r="E184" s="177" t="s">
        <v>557</v>
      </c>
      <c r="F184" s="79" t="s">
        <v>313</v>
      </c>
      <c r="G184" s="79" t="s">
        <v>321</v>
      </c>
      <c r="H184" s="56" t="s">
        <v>314</v>
      </c>
      <c r="I184" s="178">
        <v>176.7</v>
      </c>
      <c r="J184" s="468">
        <v>3255</v>
      </c>
      <c r="K184" s="179">
        <f t="shared" si="82"/>
        <v>255</v>
      </c>
      <c r="L184" s="180">
        <f t="shared" si="1"/>
        <v>0</v>
      </c>
      <c r="M184" s="180">
        <f t="shared" si="2"/>
        <v>0</v>
      </c>
      <c r="N184" s="180">
        <f t="shared" si="3"/>
        <v>0</v>
      </c>
      <c r="O184" s="180">
        <f t="shared" si="4"/>
        <v>0</v>
      </c>
      <c r="P184" s="181">
        <f t="shared" si="83"/>
        <v>0</v>
      </c>
      <c r="Q184" s="180">
        <f t="shared" si="84"/>
        <v>0</v>
      </c>
      <c r="R184" s="180">
        <f t="shared" si="85"/>
        <v>0</v>
      </c>
      <c r="S184" s="180">
        <f t="shared" si="86"/>
        <v>0</v>
      </c>
      <c r="T184" s="440" t="str">
        <f t="shared" si="87"/>
        <v>V</v>
      </c>
      <c r="U184" s="469">
        <v>1</v>
      </c>
      <c r="V184" s="469">
        <v>1</v>
      </c>
      <c r="W184" s="469">
        <v>1</v>
      </c>
      <c r="X184" s="469">
        <v>1</v>
      </c>
      <c r="Y184" s="175"/>
      <c r="Z184" s="182">
        <f t="shared" si="10"/>
        <v>45058.5</v>
      </c>
      <c r="AA184" s="183">
        <f t="shared" si="11"/>
        <v>0</v>
      </c>
      <c r="AB184" s="184"/>
    </row>
    <row r="185" spans="2:28" ht="18" customHeight="1" x14ac:dyDescent="0.2">
      <c r="B185" s="175" t="s">
        <v>366</v>
      </c>
      <c r="C185" s="524" t="s">
        <v>367</v>
      </c>
      <c r="D185" s="176">
        <v>1</v>
      </c>
      <c r="E185" s="177" t="s">
        <v>559</v>
      </c>
      <c r="F185" s="79" t="s">
        <v>436</v>
      </c>
      <c r="G185" s="79" t="s">
        <v>321</v>
      </c>
      <c r="H185" s="56" t="s">
        <v>560</v>
      </c>
      <c r="I185" s="178">
        <v>11.06</v>
      </c>
      <c r="J185" s="468">
        <v>6255</v>
      </c>
      <c r="K185" s="179">
        <f t="shared" ref="K185" si="96">SUM(IF(J185="",0,VLOOKUP(J185,Kengetal,2)))</f>
        <v>255</v>
      </c>
      <c r="L185" s="180">
        <f t="shared" ref="L185" si="97">P185*I185*U185</f>
        <v>0</v>
      </c>
      <c r="M185" s="180">
        <f t="shared" ref="M185" si="98">Q185*I185*V185</f>
        <v>0</v>
      </c>
      <c r="N185" s="180">
        <f t="shared" ref="N185" si="99">R185*I185*W185</f>
        <v>0</v>
      </c>
      <c r="O185" s="180">
        <f t="shared" ref="O185" si="100">S185*I185*X185</f>
        <v>0</v>
      </c>
      <c r="P185" s="181">
        <f t="shared" si="83"/>
        <v>0</v>
      </c>
      <c r="Q185" s="180">
        <f t="shared" si="84"/>
        <v>0</v>
      </c>
      <c r="R185" s="180">
        <f t="shared" si="85"/>
        <v>0</v>
      </c>
      <c r="S185" s="180">
        <f t="shared" si="86"/>
        <v>0</v>
      </c>
      <c r="T185" s="440" t="str">
        <f t="shared" ref="T185" si="101">IF(J185="","",VLOOKUP(J185,Kengetal,13,FALSE))</f>
        <v>V</v>
      </c>
      <c r="U185" s="469">
        <v>1</v>
      </c>
      <c r="V185" s="469">
        <v>1</v>
      </c>
      <c r="W185" s="469">
        <v>1</v>
      </c>
      <c r="X185" s="469">
        <v>1</v>
      </c>
      <c r="Y185" s="175"/>
      <c r="Z185" s="182">
        <f t="shared" ref="Z185" si="102">I185*K185</f>
        <v>2820.3</v>
      </c>
      <c r="AA185" s="183">
        <f t="shared" ref="AA185" si="103">L185+M185+N185+O185</f>
        <v>0</v>
      </c>
      <c r="AB185" s="184"/>
    </row>
    <row r="186" spans="2:28" ht="18" customHeight="1" x14ac:dyDescent="0.2">
      <c r="B186" s="175" t="s">
        <v>366</v>
      </c>
      <c r="C186" s="524" t="s">
        <v>367</v>
      </c>
      <c r="D186" s="176">
        <v>1</v>
      </c>
      <c r="E186" s="177" t="s">
        <v>561</v>
      </c>
      <c r="F186" s="79" t="s">
        <v>423</v>
      </c>
      <c r="G186" s="79" t="s">
        <v>350</v>
      </c>
      <c r="H186" s="56" t="s">
        <v>314</v>
      </c>
      <c r="I186" s="178">
        <v>14.8</v>
      </c>
      <c r="J186" s="468">
        <v>15255</v>
      </c>
      <c r="K186" s="179">
        <f t="shared" si="82"/>
        <v>255</v>
      </c>
      <c r="L186" s="180">
        <f t="shared" si="1"/>
        <v>0</v>
      </c>
      <c r="M186" s="180">
        <f t="shared" si="2"/>
        <v>0</v>
      </c>
      <c r="N186" s="180">
        <f t="shared" si="3"/>
        <v>0</v>
      </c>
      <c r="O186" s="180">
        <f t="shared" si="4"/>
        <v>0</v>
      </c>
      <c r="P186" s="181">
        <f t="shared" si="83"/>
        <v>0</v>
      </c>
      <c r="Q186" s="180">
        <f t="shared" si="84"/>
        <v>0</v>
      </c>
      <c r="R186" s="180">
        <f t="shared" si="85"/>
        <v>0</v>
      </c>
      <c r="S186" s="180">
        <f t="shared" si="86"/>
        <v>0</v>
      </c>
      <c r="T186" s="440" t="str">
        <f t="shared" si="87"/>
        <v>B</v>
      </c>
      <c r="U186" s="469">
        <v>1</v>
      </c>
      <c r="V186" s="469">
        <v>1</v>
      </c>
      <c r="W186" s="469">
        <v>1</v>
      </c>
      <c r="X186" s="469">
        <v>1</v>
      </c>
      <c r="Y186" s="175"/>
      <c r="Z186" s="182">
        <f t="shared" si="10"/>
        <v>3774</v>
      </c>
      <c r="AA186" s="183">
        <f t="shared" si="11"/>
        <v>0</v>
      </c>
      <c r="AB186" s="184"/>
    </row>
    <row r="187" spans="2:28" ht="18" customHeight="1" x14ac:dyDescent="0.2">
      <c r="B187" s="175" t="s">
        <v>366</v>
      </c>
      <c r="C187" s="524" t="s">
        <v>367</v>
      </c>
      <c r="D187" s="176">
        <v>1</v>
      </c>
      <c r="E187" s="177" t="s">
        <v>562</v>
      </c>
      <c r="F187" s="79" t="s">
        <v>423</v>
      </c>
      <c r="G187" s="79" t="s">
        <v>350</v>
      </c>
      <c r="H187" s="56" t="s">
        <v>314</v>
      </c>
      <c r="I187" s="178">
        <v>14.8</v>
      </c>
      <c r="J187" s="468">
        <v>15255</v>
      </c>
      <c r="K187" s="179">
        <f t="shared" si="82"/>
        <v>255</v>
      </c>
      <c r="L187" s="180">
        <f t="shared" si="1"/>
        <v>0</v>
      </c>
      <c r="M187" s="180">
        <f t="shared" si="2"/>
        <v>0</v>
      </c>
      <c r="N187" s="180">
        <f t="shared" si="3"/>
        <v>0</v>
      </c>
      <c r="O187" s="180">
        <f t="shared" si="4"/>
        <v>0</v>
      </c>
      <c r="P187" s="181">
        <f t="shared" si="83"/>
        <v>0</v>
      </c>
      <c r="Q187" s="180">
        <f t="shared" si="84"/>
        <v>0</v>
      </c>
      <c r="R187" s="180">
        <f t="shared" si="85"/>
        <v>0</v>
      </c>
      <c r="S187" s="180">
        <f t="shared" si="86"/>
        <v>0</v>
      </c>
      <c r="T187" s="440" t="str">
        <f t="shared" si="87"/>
        <v>B</v>
      </c>
      <c r="U187" s="469">
        <v>1</v>
      </c>
      <c r="V187" s="469">
        <v>1</v>
      </c>
      <c r="W187" s="469">
        <v>1</v>
      </c>
      <c r="X187" s="469">
        <v>1</v>
      </c>
      <c r="Y187" s="175"/>
      <c r="Z187" s="182">
        <f t="shared" si="10"/>
        <v>3774</v>
      </c>
      <c r="AA187" s="183">
        <f t="shared" si="11"/>
        <v>0</v>
      </c>
      <c r="AB187" s="184"/>
    </row>
    <row r="188" spans="2:28" ht="18" customHeight="1" x14ac:dyDescent="0.2">
      <c r="B188" s="175" t="s">
        <v>366</v>
      </c>
      <c r="C188" s="524" t="s">
        <v>367</v>
      </c>
      <c r="D188" s="176">
        <v>1</v>
      </c>
      <c r="E188" s="177" t="s">
        <v>563</v>
      </c>
      <c r="F188" s="79" t="s">
        <v>423</v>
      </c>
      <c r="G188" s="79" t="s">
        <v>350</v>
      </c>
      <c r="H188" s="56" t="s">
        <v>314</v>
      </c>
      <c r="I188" s="178">
        <v>14.8</v>
      </c>
      <c r="J188" s="468">
        <v>15255</v>
      </c>
      <c r="K188" s="179">
        <f t="shared" si="82"/>
        <v>255</v>
      </c>
      <c r="L188" s="180">
        <f t="shared" si="1"/>
        <v>0</v>
      </c>
      <c r="M188" s="180">
        <f t="shared" si="2"/>
        <v>0</v>
      </c>
      <c r="N188" s="180">
        <f t="shared" si="3"/>
        <v>0</v>
      </c>
      <c r="O188" s="180">
        <f t="shared" si="4"/>
        <v>0</v>
      </c>
      <c r="P188" s="181">
        <f t="shared" si="83"/>
        <v>0</v>
      </c>
      <c r="Q188" s="180">
        <f t="shared" si="84"/>
        <v>0</v>
      </c>
      <c r="R188" s="180">
        <f t="shared" si="85"/>
        <v>0</v>
      </c>
      <c r="S188" s="180">
        <f t="shared" si="86"/>
        <v>0</v>
      </c>
      <c r="T188" s="440" t="str">
        <f t="shared" si="87"/>
        <v>B</v>
      </c>
      <c r="U188" s="469">
        <v>1</v>
      </c>
      <c r="V188" s="469">
        <v>1</v>
      </c>
      <c r="W188" s="469">
        <v>1</v>
      </c>
      <c r="X188" s="469">
        <v>1</v>
      </c>
      <c r="Y188" s="175"/>
      <c r="Z188" s="182">
        <f t="shared" si="10"/>
        <v>3774</v>
      </c>
      <c r="AA188" s="183">
        <f t="shared" si="11"/>
        <v>0</v>
      </c>
      <c r="AB188" s="184"/>
    </row>
    <row r="189" spans="2:28" ht="18" customHeight="1" x14ac:dyDescent="0.2">
      <c r="B189" s="175" t="s">
        <v>366</v>
      </c>
      <c r="C189" s="524" t="s">
        <v>367</v>
      </c>
      <c r="D189" s="176">
        <v>1</v>
      </c>
      <c r="E189" s="177" t="s">
        <v>564</v>
      </c>
      <c r="F189" s="79" t="s">
        <v>318</v>
      </c>
      <c r="G189" s="79" t="s">
        <v>321</v>
      </c>
      <c r="H189" s="56" t="s">
        <v>314</v>
      </c>
      <c r="I189" s="178">
        <v>11.3</v>
      </c>
      <c r="J189" s="468">
        <v>5255</v>
      </c>
      <c r="K189" s="179">
        <f t="shared" si="82"/>
        <v>255</v>
      </c>
      <c r="L189" s="180">
        <f t="shared" si="1"/>
        <v>0</v>
      </c>
      <c r="M189" s="180">
        <f t="shared" si="2"/>
        <v>0</v>
      </c>
      <c r="N189" s="180">
        <f t="shared" si="3"/>
        <v>0</v>
      </c>
      <c r="O189" s="180">
        <f t="shared" si="4"/>
        <v>0</v>
      </c>
      <c r="P189" s="181">
        <f t="shared" si="83"/>
        <v>0</v>
      </c>
      <c r="Q189" s="180">
        <f t="shared" si="84"/>
        <v>0</v>
      </c>
      <c r="R189" s="180">
        <f t="shared" si="85"/>
        <v>0</v>
      </c>
      <c r="S189" s="180">
        <f t="shared" si="86"/>
        <v>0</v>
      </c>
      <c r="T189" s="440" t="str">
        <f t="shared" si="87"/>
        <v>V</v>
      </c>
      <c r="U189" s="469">
        <v>1</v>
      </c>
      <c r="V189" s="469">
        <v>1</v>
      </c>
      <c r="W189" s="469">
        <v>1</v>
      </c>
      <c r="X189" s="469">
        <v>1</v>
      </c>
      <c r="Y189" s="175"/>
      <c r="Z189" s="182">
        <f t="shared" si="10"/>
        <v>2881.5</v>
      </c>
      <c r="AA189" s="183">
        <f t="shared" si="11"/>
        <v>0</v>
      </c>
      <c r="AB189" s="184"/>
    </row>
    <row r="190" spans="2:28" ht="18" customHeight="1" x14ac:dyDescent="0.2">
      <c r="B190" s="175" t="s">
        <v>366</v>
      </c>
      <c r="C190" s="524" t="s">
        <v>367</v>
      </c>
      <c r="D190" s="176">
        <v>1</v>
      </c>
      <c r="E190" s="177" t="s">
        <v>565</v>
      </c>
      <c r="F190" s="79" t="s">
        <v>343</v>
      </c>
      <c r="G190" s="79" t="s">
        <v>351</v>
      </c>
      <c r="H190" s="56" t="s">
        <v>340</v>
      </c>
      <c r="I190" s="178">
        <v>6.4</v>
      </c>
      <c r="J190" s="468">
        <v>2255</v>
      </c>
      <c r="K190" s="179">
        <f t="shared" si="82"/>
        <v>255</v>
      </c>
      <c r="L190" s="180">
        <f t="shared" si="1"/>
        <v>0</v>
      </c>
      <c r="M190" s="180">
        <f t="shared" si="2"/>
        <v>0</v>
      </c>
      <c r="N190" s="180">
        <f t="shared" si="3"/>
        <v>0</v>
      </c>
      <c r="O190" s="180">
        <f t="shared" si="4"/>
        <v>0</v>
      </c>
      <c r="P190" s="181">
        <f t="shared" si="83"/>
        <v>0</v>
      </c>
      <c r="Q190" s="180">
        <f t="shared" si="84"/>
        <v>0</v>
      </c>
      <c r="R190" s="180">
        <f t="shared" si="85"/>
        <v>0</v>
      </c>
      <c r="S190" s="180">
        <f t="shared" si="86"/>
        <v>0</v>
      </c>
      <c r="T190" s="440" t="str">
        <f t="shared" si="87"/>
        <v>S</v>
      </c>
      <c r="U190" s="469">
        <v>1</v>
      </c>
      <c r="V190" s="469">
        <v>1</v>
      </c>
      <c r="W190" s="469">
        <v>1</v>
      </c>
      <c r="X190" s="469">
        <v>1</v>
      </c>
      <c r="Y190" s="175"/>
      <c r="Z190" s="182">
        <f t="shared" si="10"/>
        <v>1632</v>
      </c>
      <c r="AA190" s="183">
        <f t="shared" si="11"/>
        <v>0</v>
      </c>
      <c r="AB190" s="184"/>
    </row>
    <row r="191" spans="2:28" ht="18" customHeight="1" x14ac:dyDescent="0.2">
      <c r="B191" s="175" t="s">
        <v>366</v>
      </c>
      <c r="C191" s="524" t="s">
        <v>367</v>
      </c>
      <c r="D191" s="176">
        <v>1</v>
      </c>
      <c r="E191" s="177" t="s">
        <v>566</v>
      </c>
      <c r="F191" s="79" t="s">
        <v>343</v>
      </c>
      <c r="G191" s="79" t="s">
        <v>351</v>
      </c>
      <c r="H191" s="56" t="s">
        <v>340</v>
      </c>
      <c r="I191" s="178">
        <v>6.4</v>
      </c>
      <c r="J191" s="468">
        <v>2255</v>
      </c>
      <c r="K191" s="179">
        <f t="shared" si="82"/>
        <v>255</v>
      </c>
      <c r="L191" s="180">
        <f t="shared" si="1"/>
        <v>0</v>
      </c>
      <c r="M191" s="180">
        <f t="shared" si="2"/>
        <v>0</v>
      </c>
      <c r="N191" s="180">
        <f t="shared" si="3"/>
        <v>0</v>
      </c>
      <c r="O191" s="180">
        <f t="shared" si="4"/>
        <v>0</v>
      </c>
      <c r="P191" s="181">
        <f t="shared" si="83"/>
        <v>0</v>
      </c>
      <c r="Q191" s="180">
        <f t="shared" si="84"/>
        <v>0</v>
      </c>
      <c r="R191" s="180">
        <f t="shared" si="85"/>
        <v>0</v>
      </c>
      <c r="S191" s="180">
        <f t="shared" si="86"/>
        <v>0</v>
      </c>
      <c r="T191" s="440" t="str">
        <f t="shared" si="87"/>
        <v>S</v>
      </c>
      <c r="U191" s="469">
        <v>1</v>
      </c>
      <c r="V191" s="469">
        <v>1</v>
      </c>
      <c r="W191" s="469">
        <v>1</v>
      </c>
      <c r="X191" s="469">
        <v>1</v>
      </c>
      <c r="Y191" s="175"/>
      <c r="Z191" s="182">
        <f t="shared" si="10"/>
        <v>1632</v>
      </c>
      <c r="AA191" s="183">
        <f t="shared" si="11"/>
        <v>0</v>
      </c>
      <c r="AB191" s="184"/>
    </row>
    <row r="192" spans="2:28" ht="18" customHeight="1" x14ac:dyDescent="0.2">
      <c r="B192" s="175" t="s">
        <v>366</v>
      </c>
      <c r="C192" s="524" t="s">
        <v>367</v>
      </c>
      <c r="D192" s="176">
        <v>1</v>
      </c>
      <c r="E192" s="177" t="s">
        <v>567</v>
      </c>
      <c r="F192" s="79" t="s">
        <v>319</v>
      </c>
      <c r="G192" s="79" t="s">
        <v>321</v>
      </c>
      <c r="H192" s="56" t="s">
        <v>340</v>
      </c>
      <c r="I192" s="178">
        <v>3.6</v>
      </c>
      <c r="J192" s="468" t="s">
        <v>223</v>
      </c>
      <c r="K192" s="179">
        <f t="shared" si="82"/>
        <v>0</v>
      </c>
      <c r="L192" s="180">
        <f t="shared" si="1"/>
        <v>0</v>
      </c>
      <c r="M192" s="180">
        <f t="shared" si="2"/>
        <v>0</v>
      </c>
      <c r="N192" s="180">
        <f t="shared" si="3"/>
        <v>0</v>
      </c>
      <c r="O192" s="180">
        <f t="shared" si="4"/>
        <v>0</v>
      </c>
      <c r="P192" s="181">
        <f t="shared" si="83"/>
        <v>0</v>
      </c>
      <c r="Q192" s="180">
        <f t="shared" si="84"/>
        <v>0</v>
      </c>
      <c r="R192" s="180">
        <f t="shared" si="85"/>
        <v>0</v>
      </c>
      <c r="S192" s="180">
        <f t="shared" si="86"/>
        <v>0</v>
      </c>
      <c r="T192" s="440">
        <f t="shared" si="87"/>
        <v>0</v>
      </c>
      <c r="U192" s="469">
        <v>1</v>
      </c>
      <c r="V192" s="469">
        <v>1</v>
      </c>
      <c r="W192" s="469">
        <v>1</v>
      </c>
      <c r="X192" s="469">
        <v>1</v>
      </c>
      <c r="Y192" s="175"/>
      <c r="Z192" s="182">
        <f t="shared" si="10"/>
        <v>0</v>
      </c>
      <c r="AA192" s="183">
        <f t="shared" si="11"/>
        <v>0</v>
      </c>
      <c r="AB192" s="184"/>
    </row>
    <row r="193" spans="2:28" ht="18" customHeight="1" x14ac:dyDescent="0.2">
      <c r="B193" s="175" t="s">
        <v>366</v>
      </c>
      <c r="C193" s="524" t="s">
        <v>367</v>
      </c>
      <c r="D193" s="176">
        <v>1</v>
      </c>
      <c r="E193" s="177" t="s">
        <v>568</v>
      </c>
      <c r="F193" s="79" t="s">
        <v>313</v>
      </c>
      <c r="G193" s="79" t="s">
        <v>321</v>
      </c>
      <c r="H193" s="56" t="s">
        <v>569</v>
      </c>
      <c r="I193" s="178">
        <v>16.5</v>
      </c>
      <c r="J193" s="468">
        <v>3255</v>
      </c>
      <c r="K193" s="179">
        <f t="shared" si="82"/>
        <v>255</v>
      </c>
      <c r="L193" s="180">
        <f t="shared" si="1"/>
        <v>0</v>
      </c>
      <c r="M193" s="180">
        <f t="shared" si="2"/>
        <v>0</v>
      </c>
      <c r="N193" s="180">
        <f t="shared" si="3"/>
        <v>0</v>
      </c>
      <c r="O193" s="180">
        <f t="shared" si="4"/>
        <v>0</v>
      </c>
      <c r="P193" s="181">
        <f t="shared" si="83"/>
        <v>0</v>
      </c>
      <c r="Q193" s="180">
        <f t="shared" si="84"/>
        <v>0</v>
      </c>
      <c r="R193" s="180">
        <f t="shared" si="85"/>
        <v>0</v>
      </c>
      <c r="S193" s="180">
        <f t="shared" si="86"/>
        <v>0</v>
      </c>
      <c r="T193" s="440" t="str">
        <f t="shared" si="87"/>
        <v>V</v>
      </c>
      <c r="U193" s="469">
        <v>1</v>
      </c>
      <c r="V193" s="469">
        <v>1</v>
      </c>
      <c r="W193" s="469">
        <v>1</v>
      </c>
      <c r="X193" s="469">
        <v>1</v>
      </c>
      <c r="Y193" s="175"/>
      <c r="Z193" s="182">
        <f t="shared" si="10"/>
        <v>4207.5</v>
      </c>
      <c r="AA193" s="183">
        <f t="shared" si="11"/>
        <v>0</v>
      </c>
      <c r="AB193" s="184"/>
    </row>
    <row r="194" spans="2:28" ht="18" customHeight="1" x14ac:dyDescent="0.2">
      <c r="B194" s="175" t="s">
        <v>366</v>
      </c>
      <c r="C194" s="524" t="s">
        <v>367</v>
      </c>
      <c r="D194" s="176">
        <v>1</v>
      </c>
      <c r="E194" s="177" t="s">
        <v>570</v>
      </c>
      <c r="F194" s="79" t="s">
        <v>318</v>
      </c>
      <c r="G194" s="79" t="s">
        <v>321</v>
      </c>
      <c r="H194" s="56" t="s">
        <v>471</v>
      </c>
      <c r="I194" s="178">
        <v>8.5399999999999991</v>
      </c>
      <c r="J194" s="468">
        <v>5255</v>
      </c>
      <c r="K194" s="179">
        <f t="shared" si="82"/>
        <v>255</v>
      </c>
      <c r="L194" s="180">
        <f t="shared" si="1"/>
        <v>0</v>
      </c>
      <c r="M194" s="180">
        <f t="shared" si="2"/>
        <v>0</v>
      </c>
      <c r="N194" s="180">
        <f t="shared" si="3"/>
        <v>0</v>
      </c>
      <c r="O194" s="180">
        <f t="shared" si="4"/>
        <v>0</v>
      </c>
      <c r="P194" s="181">
        <f t="shared" si="83"/>
        <v>0</v>
      </c>
      <c r="Q194" s="180">
        <f t="shared" si="84"/>
        <v>0</v>
      </c>
      <c r="R194" s="180">
        <f t="shared" si="85"/>
        <v>0</v>
      </c>
      <c r="S194" s="180">
        <f t="shared" si="86"/>
        <v>0</v>
      </c>
      <c r="T194" s="440" t="str">
        <f t="shared" si="87"/>
        <v>V</v>
      </c>
      <c r="U194" s="469">
        <v>1</v>
      </c>
      <c r="V194" s="469">
        <v>1</v>
      </c>
      <c r="W194" s="469">
        <v>1</v>
      </c>
      <c r="X194" s="469">
        <v>1</v>
      </c>
      <c r="Y194" s="175"/>
      <c r="Z194" s="182">
        <f t="shared" si="10"/>
        <v>2177.6999999999998</v>
      </c>
      <c r="AA194" s="183">
        <f t="shared" si="11"/>
        <v>0</v>
      </c>
      <c r="AB194" s="184"/>
    </row>
    <row r="195" spans="2:28" ht="18" customHeight="1" x14ac:dyDescent="0.2">
      <c r="B195" s="175" t="s">
        <v>366</v>
      </c>
      <c r="C195" s="524" t="s">
        <v>367</v>
      </c>
      <c r="D195" s="176">
        <v>1</v>
      </c>
      <c r="E195" s="177" t="s">
        <v>571</v>
      </c>
      <c r="F195" s="79" t="s">
        <v>470</v>
      </c>
      <c r="G195" s="79" t="s">
        <v>321</v>
      </c>
      <c r="H195" s="56" t="s">
        <v>314</v>
      </c>
      <c r="I195" s="178">
        <v>4.7</v>
      </c>
      <c r="J195" s="468">
        <v>3255</v>
      </c>
      <c r="K195" s="179">
        <f t="shared" si="82"/>
        <v>255</v>
      </c>
      <c r="L195" s="180">
        <f t="shared" si="1"/>
        <v>0</v>
      </c>
      <c r="M195" s="180">
        <f t="shared" si="2"/>
        <v>0</v>
      </c>
      <c r="N195" s="180">
        <f t="shared" si="3"/>
        <v>0</v>
      </c>
      <c r="O195" s="180">
        <f t="shared" si="4"/>
        <v>0</v>
      </c>
      <c r="P195" s="181">
        <f t="shared" si="83"/>
        <v>0</v>
      </c>
      <c r="Q195" s="180">
        <f t="shared" si="84"/>
        <v>0</v>
      </c>
      <c r="R195" s="180">
        <f t="shared" si="85"/>
        <v>0</v>
      </c>
      <c r="S195" s="180">
        <f t="shared" si="86"/>
        <v>0</v>
      </c>
      <c r="T195" s="440" t="str">
        <f t="shared" si="87"/>
        <v>V</v>
      </c>
      <c r="U195" s="469">
        <v>1</v>
      </c>
      <c r="V195" s="469">
        <v>1</v>
      </c>
      <c r="W195" s="469">
        <v>1</v>
      </c>
      <c r="X195" s="469">
        <v>1</v>
      </c>
      <c r="Y195" s="175"/>
      <c r="Z195" s="182">
        <f t="shared" si="10"/>
        <v>1198.5</v>
      </c>
      <c r="AA195" s="183">
        <f t="shared" si="11"/>
        <v>0</v>
      </c>
      <c r="AB195" s="184"/>
    </row>
    <row r="196" spans="2:28" ht="18" customHeight="1" x14ac:dyDescent="0.2">
      <c r="B196" s="175" t="s">
        <v>366</v>
      </c>
      <c r="C196" s="524" t="s">
        <v>572</v>
      </c>
      <c r="D196" s="176">
        <v>-1</v>
      </c>
      <c r="E196" s="177" t="s">
        <v>576</v>
      </c>
      <c r="F196" s="79" t="s">
        <v>306</v>
      </c>
      <c r="G196" s="79" t="s">
        <v>321</v>
      </c>
      <c r="H196" s="56" t="s">
        <v>577</v>
      </c>
      <c r="I196" s="178">
        <v>22.32</v>
      </c>
      <c r="J196" s="468">
        <v>8156</v>
      </c>
      <c r="K196" s="179">
        <f t="shared" si="82"/>
        <v>156</v>
      </c>
      <c r="L196" s="180">
        <f t="shared" si="1"/>
        <v>0</v>
      </c>
      <c r="M196" s="180">
        <f t="shared" si="2"/>
        <v>0</v>
      </c>
      <c r="N196" s="180">
        <f t="shared" si="3"/>
        <v>0</v>
      </c>
      <c r="O196" s="180">
        <f t="shared" si="4"/>
        <v>0</v>
      </c>
      <c r="P196" s="181">
        <f t="shared" si="83"/>
        <v>0</v>
      </c>
      <c r="Q196" s="180">
        <f t="shared" si="84"/>
        <v>0</v>
      </c>
      <c r="R196" s="180">
        <f t="shared" si="85"/>
        <v>0</v>
      </c>
      <c r="S196" s="180">
        <f t="shared" si="86"/>
        <v>0</v>
      </c>
      <c r="T196" s="440" t="str">
        <f t="shared" si="87"/>
        <v>V</v>
      </c>
      <c r="U196" s="469">
        <v>1</v>
      </c>
      <c r="V196" s="469">
        <v>1</v>
      </c>
      <c r="W196" s="469">
        <v>1</v>
      </c>
      <c r="X196" s="469">
        <v>1</v>
      </c>
      <c r="Y196" s="175"/>
      <c r="Z196" s="182">
        <f t="shared" si="10"/>
        <v>3481.92</v>
      </c>
      <c r="AA196" s="183">
        <f t="shared" si="11"/>
        <v>0</v>
      </c>
      <c r="AB196" s="184"/>
    </row>
    <row r="197" spans="2:28" ht="18" customHeight="1" x14ac:dyDescent="0.2">
      <c r="B197" s="175" t="s">
        <v>366</v>
      </c>
      <c r="C197" s="524" t="s">
        <v>572</v>
      </c>
      <c r="D197" s="176">
        <v>-1</v>
      </c>
      <c r="E197" s="177" t="s">
        <v>578</v>
      </c>
      <c r="F197" s="79" t="s">
        <v>423</v>
      </c>
      <c r="G197" s="79" t="s">
        <v>350</v>
      </c>
      <c r="H197" s="56" t="s">
        <v>314</v>
      </c>
      <c r="I197" s="178">
        <v>13.08</v>
      </c>
      <c r="J197" s="468">
        <v>15156</v>
      </c>
      <c r="K197" s="179">
        <f t="shared" si="82"/>
        <v>156</v>
      </c>
      <c r="L197" s="180">
        <f t="shared" si="1"/>
        <v>0</v>
      </c>
      <c r="M197" s="180">
        <f t="shared" si="2"/>
        <v>0</v>
      </c>
      <c r="N197" s="180">
        <f t="shared" si="3"/>
        <v>0</v>
      </c>
      <c r="O197" s="180">
        <f t="shared" si="4"/>
        <v>0</v>
      </c>
      <c r="P197" s="181">
        <f t="shared" si="83"/>
        <v>0</v>
      </c>
      <c r="Q197" s="180">
        <f t="shared" si="84"/>
        <v>0</v>
      </c>
      <c r="R197" s="180">
        <f t="shared" si="85"/>
        <v>0</v>
      </c>
      <c r="S197" s="180">
        <f t="shared" si="86"/>
        <v>0</v>
      </c>
      <c r="T197" s="440" t="str">
        <f t="shared" si="87"/>
        <v>B</v>
      </c>
      <c r="U197" s="469">
        <v>1</v>
      </c>
      <c r="V197" s="469">
        <v>1</v>
      </c>
      <c r="W197" s="469">
        <v>1</v>
      </c>
      <c r="X197" s="469">
        <v>1</v>
      </c>
      <c r="Y197" s="175"/>
      <c r="Z197" s="182">
        <f t="shared" si="10"/>
        <v>2040.48</v>
      </c>
      <c r="AA197" s="183">
        <f t="shared" si="11"/>
        <v>0</v>
      </c>
      <c r="AB197" s="184"/>
    </row>
    <row r="198" spans="2:28" ht="18" customHeight="1" x14ac:dyDescent="0.2">
      <c r="B198" s="175" t="s">
        <v>366</v>
      </c>
      <c r="C198" s="524" t="s">
        <v>572</v>
      </c>
      <c r="D198" s="176">
        <v>-1</v>
      </c>
      <c r="E198" s="177" t="s">
        <v>579</v>
      </c>
      <c r="F198" s="79" t="s">
        <v>580</v>
      </c>
      <c r="G198" s="79" t="s">
        <v>350</v>
      </c>
      <c r="H198" s="56" t="s">
        <v>314</v>
      </c>
      <c r="I198" s="178">
        <v>31.83</v>
      </c>
      <c r="J198" s="468">
        <v>3156</v>
      </c>
      <c r="K198" s="179">
        <f t="shared" si="82"/>
        <v>156</v>
      </c>
      <c r="L198" s="180">
        <f t="shared" si="1"/>
        <v>0</v>
      </c>
      <c r="M198" s="180">
        <f t="shared" si="2"/>
        <v>0</v>
      </c>
      <c r="N198" s="180">
        <f t="shared" si="3"/>
        <v>0</v>
      </c>
      <c r="O198" s="180">
        <f t="shared" si="4"/>
        <v>0</v>
      </c>
      <c r="P198" s="181">
        <f t="shared" si="83"/>
        <v>0</v>
      </c>
      <c r="Q198" s="180">
        <f t="shared" si="84"/>
        <v>0</v>
      </c>
      <c r="R198" s="180">
        <f t="shared" si="85"/>
        <v>0</v>
      </c>
      <c r="S198" s="180">
        <f t="shared" si="86"/>
        <v>0</v>
      </c>
      <c r="T198" s="440" t="str">
        <f t="shared" si="87"/>
        <v>V</v>
      </c>
      <c r="U198" s="469">
        <v>1</v>
      </c>
      <c r="V198" s="469">
        <v>1</v>
      </c>
      <c r="W198" s="469">
        <v>1</v>
      </c>
      <c r="X198" s="469">
        <v>1</v>
      </c>
      <c r="Y198" s="175"/>
      <c r="Z198" s="182">
        <f t="shared" si="10"/>
        <v>4965.4799999999996</v>
      </c>
      <c r="AA198" s="183">
        <f t="shared" si="11"/>
        <v>0</v>
      </c>
      <c r="AB198" s="184"/>
    </row>
    <row r="199" spans="2:28" ht="18" customHeight="1" x14ac:dyDescent="0.2">
      <c r="B199" s="175" t="s">
        <v>366</v>
      </c>
      <c r="C199" s="524" t="s">
        <v>572</v>
      </c>
      <c r="D199" s="176">
        <v>-1</v>
      </c>
      <c r="E199" s="177" t="s">
        <v>581</v>
      </c>
      <c r="F199" s="79" t="s">
        <v>311</v>
      </c>
      <c r="G199" s="79" t="s">
        <v>350</v>
      </c>
      <c r="H199" s="56" t="s">
        <v>314</v>
      </c>
      <c r="I199" s="178">
        <v>83.05</v>
      </c>
      <c r="J199" s="468">
        <v>1156</v>
      </c>
      <c r="K199" s="179">
        <f t="shared" si="82"/>
        <v>156</v>
      </c>
      <c r="L199" s="180">
        <f t="shared" si="1"/>
        <v>0</v>
      </c>
      <c r="M199" s="180">
        <f t="shared" si="2"/>
        <v>0</v>
      </c>
      <c r="N199" s="180">
        <f t="shared" si="3"/>
        <v>0</v>
      </c>
      <c r="O199" s="180">
        <f t="shared" si="4"/>
        <v>0</v>
      </c>
      <c r="P199" s="181">
        <f t="shared" si="83"/>
        <v>0</v>
      </c>
      <c r="Q199" s="180">
        <f t="shared" si="84"/>
        <v>0</v>
      </c>
      <c r="R199" s="180">
        <f t="shared" si="85"/>
        <v>0</v>
      </c>
      <c r="S199" s="180">
        <f t="shared" si="86"/>
        <v>0</v>
      </c>
      <c r="T199" s="440" t="str">
        <f t="shared" si="87"/>
        <v>B</v>
      </c>
      <c r="U199" s="469">
        <v>1</v>
      </c>
      <c r="V199" s="469">
        <v>1</v>
      </c>
      <c r="W199" s="469">
        <v>1</v>
      </c>
      <c r="X199" s="469">
        <v>1</v>
      </c>
      <c r="Y199" s="175"/>
      <c r="Z199" s="182">
        <f t="shared" si="10"/>
        <v>12955.8</v>
      </c>
      <c r="AA199" s="183">
        <f t="shared" si="11"/>
        <v>0</v>
      </c>
      <c r="AB199" s="184"/>
    </row>
    <row r="200" spans="2:28" ht="18" customHeight="1" x14ac:dyDescent="0.2">
      <c r="B200" s="175" t="s">
        <v>366</v>
      </c>
      <c r="C200" s="524" t="s">
        <v>572</v>
      </c>
      <c r="D200" s="176">
        <v>-1</v>
      </c>
      <c r="E200" s="177" t="s">
        <v>582</v>
      </c>
      <c r="F200" s="79" t="s">
        <v>583</v>
      </c>
      <c r="G200" s="79" t="s">
        <v>350</v>
      </c>
      <c r="H200" s="56" t="s">
        <v>314</v>
      </c>
      <c r="I200" s="178">
        <v>8.59</v>
      </c>
      <c r="J200" s="468">
        <v>3156</v>
      </c>
      <c r="K200" s="179">
        <f t="shared" si="82"/>
        <v>156</v>
      </c>
      <c r="L200" s="180">
        <f t="shared" si="1"/>
        <v>0</v>
      </c>
      <c r="M200" s="180">
        <f t="shared" si="2"/>
        <v>0</v>
      </c>
      <c r="N200" s="180">
        <f t="shared" si="3"/>
        <v>0</v>
      </c>
      <c r="O200" s="180">
        <f t="shared" si="4"/>
        <v>0</v>
      </c>
      <c r="P200" s="181">
        <f t="shared" si="83"/>
        <v>0</v>
      </c>
      <c r="Q200" s="180">
        <f t="shared" si="84"/>
        <v>0</v>
      </c>
      <c r="R200" s="180">
        <f t="shared" si="85"/>
        <v>0</v>
      </c>
      <c r="S200" s="180">
        <f t="shared" si="86"/>
        <v>0</v>
      </c>
      <c r="T200" s="440" t="str">
        <f t="shared" si="87"/>
        <v>V</v>
      </c>
      <c r="U200" s="469">
        <v>1</v>
      </c>
      <c r="V200" s="469">
        <v>1</v>
      </c>
      <c r="W200" s="469">
        <v>1</v>
      </c>
      <c r="X200" s="469">
        <v>1</v>
      </c>
      <c r="Y200" s="175"/>
      <c r="Z200" s="182">
        <f t="shared" si="10"/>
        <v>1340.04</v>
      </c>
      <c r="AA200" s="183">
        <f t="shared" si="11"/>
        <v>0</v>
      </c>
      <c r="AB200" s="184"/>
    </row>
    <row r="201" spans="2:28" ht="18" customHeight="1" x14ac:dyDescent="0.2">
      <c r="B201" s="175" t="s">
        <v>366</v>
      </c>
      <c r="C201" s="524" t="s">
        <v>572</v>
      </c>
      <c r="D201" s="176">
        <v>-1</v>
      </c>
      <c r="E201" s="177" t="s">
        <v>584</v>
      </c>
      <c r="F201" s="79" t="s">
        <v>316</v>
      </c>
      <c r="G201" s="79" t="s">
        <v>321</v>
      </c>
      <c r="H201" s="56" t="s">
        <v>312</v>
      </c>
      <c r="I201" s="178">
        <v>4.1500000000000004</v>
      </c>
      <c r="J201" s="468">
        <v>14012</v>
      </c>
      <c r="K201" s="179">
        <f t="shared" si="82"/>
        <v>12</v>
      </c>
      <c r="L201" s="180">
        <f t="shared" si="1"/>
        <v>0</v>
      </c>
      <c r="M201" s="180">
        <f t="shared" si="2"/>
        <v>0</v>
      </c>
      <c r="N201" s="180">
        <f t="shared" si="3"/>
        <v>0</v>
      </c>
      <c r="O201" s="180">
        <f t="shared" si="4"/>
        <v>0</v>
      </c>
      <c r="P201" s="181">
        <f t="shared" si="83"/>
        <v>0</v>
      </c>
      <c r="Q201" s="180">
        <f t="shared" si="84"/>
        <v>0</v>
      </c>
      <c r="R201" s="180">
        <f t="shared" si="85"/>
        <v>0</v>
      </c>
      <c r="S201" s="180">
        <f t="shared" si="86"/>
        <v>0</v>
      </c>
      <c r="T201" s="440" t="str">
        <f t="shared" si="87"/>
        <v>V</v>
      </c>
      <c r="U201" s="469">
        <v>1</v>
      </c>
      <c r="V201" s="469">
        <v>1</v>
      </c>
      <c r="W201" s="469">
        <v>1</v>
      </c>
      <c r="X201" s="469">
        <v>1</v>
      </c>
      <c r="Y201" s="175"/>
      <c r="Z201" s="182">
        <f t="shared" si="10"/>
        <v>49.800000000000004</v>
      </c>
      <c r="AA201" s="183">
        <f t="shared" si="11"/>
        <v>0</v>
      </c>
      <c r="AB201" s="184"/>
    </row>
    <row r="202" spans="2:28" ht="18" customHeight="1" x14ac:dyDescent="0.2">
      <c r="B202" s="175" t="s">
        <v>366</v>
      </c>
      <c r="C202" s="524" t="s">
        <v>572</v>
      </c>
      <c r="D202" s="176">
        <v>-1</v>
      </c>
      <c r="E202" s="177" t="s">
        <v>585</v>
      </c>
      <c r="F202" s="79" t="s">
        <v>322</v>
      </c>
      <c r="G202" s="79" t="s">
        <v>321</v>
      </c>
      <c r="H202" s="56" t="s">
        <v>312</v>
      </c>
      <c r="I202" s="178">
        <v>10.9</v>
      </c>
      <c r="J202" s="468">
        <v>3156</v>
      </c>
      <c r="K202" s="179">
        <f t="shared" si="82"/>
        <v>156</v>
      </c>
      <c r="L202" s="180">
        <f t="shared" si="1"/>
        <v>0</v>
      </c>
      <c r="M202" s="180">
        <f t="shared" si="2"/>
        <v>0</v>
      </c>
      <c r="N202" s="180">
        <f t="shared" si="3"/>
        <v>0</v>
      </c>
      <c r="O202" s="180">
        <f t="shared" si="4"/>
        <v>0</v>
      </c>
      <c r="P202" s="181">
        <f t="shared" si="83"/>
        <v>0</v>
      </c>
      <c r="Q202" s="180">
        <f t="shared" si="84"/>
        <v>0</v>
      </c>
      <c r="R202" s="180">
        <f t="shared" si="85"/>
        <v>0</v>
      </c>
      <c r="S202" s="180">
        <f t="shared" si="86"/>
        <v>0</v>
      </c>
      <c r="T202" s="440" t="str">
        <f t="shared" si="87"/>
        <v>V</v>
      </c>
      <c r="U202" s="469">
        <v>1</v>
      </c>
      <c r="V202" s="469">
        <v>1</v>
      </c>
      <c r="W202" s="469">
        <v>1</v>
      </c>
      <c r="X202" s="469">
        <v>1</v>
      </c>
      <c r="Y202" s="175"/>
      <c r="Z202" s="182">
        <f t="shared" si="10"/>
        <v>1700.4</v>
      </c>
      <c r="AA202" s="183">
        <f t="shared" si="11"/>
        <v>0</v>
      </c>
      <c r="AB202" s="184"/>
    </row>
    <row r="203" spans="2:28" ht="18" customHeight="1" x14ac:dyDescent="0.2">
      <c r="B203" s="175" t="s">
        <v>366</v>
      </c>
      <c r="C203" s="524" t="s">
        <v>572</v>
      </c>
      <c r="D203" s="176">
        <v>-1</v>
      </c>
      <c r="E203" s="177" t="s">
        <v>586</v>
      </c>
      <c r="F203" s="79" t="s">
        <v>343</v>
      </c>
      <c r="G203" s="79" t="s">
        <v>351</v>
      </c>
      <c r="H203" s="56" t="s">
        <v>340</v>
      </c>
      <c r="I203" s="178">
        <v>5.52</v>
      </c>
      <c r="J203" s="468">
        <v>2156</v>
      </c>
      <c r="K203" s="179">
        <f t="shared" si="82"/>
        <v>156</v>
      </c>
      <c r="L203" s="180">
        <f t="shared" si="1"/>
        <v>0</v>
      </c>
      <c r="M203" s="180">
        <f t="shared" si="2"/>
        <v>0</v>
      </c>
      <c r="N203" s="180">
        <f t="shared" si="3"/>
        <v>0</v>
      </c>
      <c r="O203" s="180">
        <f t="shared" si="4"/>
        <v>0</v>
      </c>
      <c r="P203" s="181">
        <f t="shared" si="83"/>
        <v>0</v>
      </c>
      <c r="Q203" s="180">
        <f t="shared" si="84"/>
        <v>0</v>
      </c>
      <c r="R203" s="180">
        <f t="shared" si="85"/>
        <v>0</v>
      </c>
      <c r="S203" s="180">
        <f t="shared" si="86"/>
        <v>0</v>
      </c>
      <c r="T203" s="440" t="str">
        <f t="shared" si="87"/>
        <v>S</v>
      </c>
      <c r="U203" s="469">
        <v>1</v>
      </c>
      <c r="V203" s="469">
        <v>1</v>
      </c>
      <c r="W203" s="469">
        <v>1</v>
      </c>
      <c r="X203" s="469">
        <v>1</v>
      </c>
      <c r="Y203" s="175"/>
      <c r="Z203" s="182">
        <f t="shared" si="10"/>
        <v>861.11999999999989</v>
      </c>
      <c r="AA203" s="183">
        <f t="shared" si="11"/>
        <v>0</v>
      </c>
      <c r="AB203" s="184"/>
    </row>
    <row r="204" spans="2:28" ht="18" customHeight="1" x14ac:dyDescent="0.2">
      <c r="B204" s="175" t="s">
        <v>366</v>
      </c>
      <c r="C204" s="524" t="s">
        <v>572</v>
      </c>
      <c r="D204" s="176">
        <v>-1</v>
      </c>
      <c r="E204" s="177" t="s">
        <v>587</v>
      </c>
      <c r="F204" s="79" t="s">
        <v>313</v>
      </c>
      <c r="G204" s="79" t="s">
        <v>321</v>
      </c>
      <c r="H204" s="56" t="s">
        <v>312</v>
      </c>
      <c r="I204" s="178">
        <v>45.96</v>
      </c>
      <c r="J204" s="468">
        <v>3156</v>
      </c>
      <c r="K204" s="179">
        <f t="shared" si="82"/>
        <v>156</v>
      </c>
      <c r="L204" s="180">
        <f t="shared" si="1"/>
        <v>0</v>
      </c>
      <c r="M204" s="180">
        <f t="shared" si="2"/>
        <v>0</v>
      </c>
      <c r="N204" s="180">
        <f t="shared" si="3"/>
        <v>0</v>
      </c>
      <c r="O204" s="180">
        <f t="shared" si="4"/>
        <v>0</v>
      </c>
      <c r="P204" s="181">
        <f t="shared" si="83"/>
        <v>0</v>
      </c>
      <c r="Q204" s="180">
        <f t="shared" si="84"/>
        <v>0</v>
      </c>
      <c r="R204" s="180">
        <f t="shared" si="85"/>
        <v>0</v>
      </c>
      <c r="S204" s="180">
        <f t="shared" si="86"/>
        <v>0</v>
      </c>
      <c r="T204" s="440" t="str">
        <f t="shared" si="87"/>
        <v>V</v>
      </c>
      <c r="U204" s="469">
        <v>1</v>
      </c>
      <c r="V204" s="469">
        <v>1</v>
      </c>
      <c r="W204" s="469">
        <v>1</v>
      </c>
      <c r="X204" s="469">
        <v>1</v>
      </c>
      <c r="Y204" s="175"/>
      <c r="Z204" s="182">
        <f t="shared" si="10"/>
        <v>7169.76</v>
      </c>
      <c r="AA204" s="183">
        <f t="shared" si="11"/>
        <v>0</v>
      </c>
      <c r="AB204" s="184"/>
    </row>
    <row r="205" spans="2:28" ht="18" customHeight="1" x14ac:dyDescent="0.2">
      <c r="B205" s="175" t="s">
        <v>366</v>
      </c>
      <c r="C205" s="524" t="s">
        <v>572</v>
      </c>
      <c r="D205" s="176">
        <v>-1</v>
      </c>
      <c r="E205" s="177" t="s">
        <v>588</v>
      </c>
      <c r="F205" s="79" t="s">
        <v>311</v>
      </c>
      <c r="G205" s="79" t="s">
        <v>350</v>
      </c>
      <c r="H205" s="56" t="s">
        <v>314</v>
      </c>
      <c r="I205" s="178">
        <v>8.01</v>
      </c>
      <c r="J205" s="468">
        <v>1156</v>
      </c>
      <c r="K205" s="179">
        <f t="shared" ref="K205:K299" si="104">SUM(IF(J205="",0,VLOOKUP(J205,Kengetal,2)))</f>
        <v>156</v>
      </c>
      <c r="L205" s="180">
        <f t="shared" si="1"/>
        <v>0</v>
      </c>
      <c r="M205" s="180">
        <f t="shared" si="2"/>
        <v>0</v>
      </c>
      <c r="N205" s="180">
        <f t="shared" si="3"/>
        <v>0</v>
      </c>
      <c r="O205" s="180">
        <f t="shared" si="4"/>
        <v>0</v>
      </c>
      <c r="P205" s="181">
        <f t="shared" ref="P205:P299" si="105">IF($J205="",0,VLOOKUP($J205,Kengetal,5,FALSE))</f>
        <v>0</v>
      </c>
      <c r="Q205" s="180">
        <f t="shared" ref="Q205:Q299" si="106">IF($J205="",0,VLOOKUP($J205,Kengetal,6,FALSE))</f>
        <v>0</v>
      </c>
      <c r="R205" s="180">
        <f t="shared" ref="R205:R299" si="107">IF($J205="",0,VLOOKUP($J205,Kengetal,7,FALSE))</f>
        <v>0</v>
      </c>
      <c r="S205" s="180">
        <f t="shared" ref="S205:S299" si="108">IF($J205="",0,VLOOKUP($J205,Kengetal,8,FALSE))</f>
        <v>0</v>
      </c>
      <c r="T205" s="440" t="str">
        <f t="shared" ref="T205:T299" si="109">IF(J205="","",VLOOKUP(J205,Kengetal,13,FALSE))</f>
        <v>B</v>
      </c>
      <c r="U205" s="469">
        <v>1</v>
      </c>
      <c r="V205" s="469">
        <v>1</v>
      </c>
      <c r="W205" s="469">
        <v>1</v>
      </c>
      <c r="X205" s="469">
        <v>1</v>
      </c>
      <c r="Y205" s="175"/>
      <c r="Z205" s="182">
        <f t="shared" si="10"/>
        <v>1249.56</v>
      </c>
      <c r="AA205" s="183">
        <f t="shared" si="11"/>
        <v>0</v>
      </c>
      <c r="AB205" s="184"/>
    </row>
    <row r="206" spans="2:28" ht="18" customHeight="1" x14ac:dyDescent="0.2">
      <c r="B206" s="175" t="s">
        <v>366</v>
      </c>
      <c r="C206" s="524" t="s">
        <v>572</v>
      </c>
      <c r="D206" s="176">
        <v>-1</v>
      </c>
      <c r="E206" s="177" t="s">
        <v>589</v>
      </c>
      <c r="F206" s="79" t="s">
        <v>311</v>
      </c>
      <c r="G206" s="79" t="s">
        <v>350</v>
      </c>
      <c r="H206" s="56" t="s">
        <v>314</v>
      </c>
      <c r="I206" s="178">
        <v>8.89</v>
      </c>
      <c r="J206" s="468">
        <v>1156</v>
      </c>
      <c r="K206" s="179">
        <f t="shared" si="104"/>
        <v>156</v>
      </c>
      <c r="L206" s="180">
        <f t="shared" si="1"/>
        <v>0</v>
      </c>
      <c r="M206" s="180">
        <f t="shared" si="2"/>
        <v>0</v>
      </c>
      <c r="N206" s="180">
        <f t="shared" si="3"/>
        <v>0</v>
      </c>
      <c r="O206" s="180">
        <f t="shared" si="4"/>
        <v>0</v>
      </c>
      <c r="P206" s="181">
        <f t="shared" si="105"/>
        <v>0</v>
      </c>
      <c r="Q206" s="180">
        <f t="shared" si="106"/>
        <v>0</v>
      </c>
      <c r="R206" s="180">
        <f t="shared" si="107"/>
        <v>0</v>
      </c>
      <c r="S206" s="180">
        <f t="shared" si="108"/>
        <v>0</v>
      </c>
      <c r="T206" s="440" t="str">
        <f t="shared" si="109"/>
        <v>B</v>
      </c>
      <c r="U206" s="469">
        <v>1</v>
      </c>
      <c r="V206" s="469">
        <v>1</v>
      </c>
      <c r="W206" s="469">
        <v>1</v>
      </c>
      <c r="X206" s="469">
        <v>1</v>
      </c>
      <c r="Y206" s="175"/>
      <c r="Z206" s="182">
        <f t="shared" si="10"/>
        <v>1386.8400000000001</v>
      </c>
      <c r="AA206" s="183">
        <f t="shared" si="11"/>
        <v>0</v>
      </c>
      <c r="AB206" s="184"/>
    </row>
    <row r="207" spans="2:28" ht="18" customHeight="1" x14ac:dyDescent="0.2">
      <c r="B207" s="175" t="s">
        <v>366</v>
      </c>
      <c r="C207" s="524" t="s">
        <v>572</v>
      </c>
      <c r="D207" s="176">
        <v>-1</v>
      </c>
      <c r="E207" s="177" t="s">
        <v>590</v>
      </c>
      <c r="F207" s="79" t="s">
        <v>311</v>
      </c>
      <c r="G207" s="79" t="s">
        <v>350</v>
      </c>
      <c r="H207" s="56" t="s">
        <v>314</v>
      </c>
      <c r="I207" s="178">
        <v>9.33</v>
      </c>
      <c r="J207" s="468">
        <v>1156</v>
      </c>
      <c r="K207" s="179">
        <f t="shared" si="104"/>
        <v>156</v>
      </c>
      <c r="L207" s="180">
        <f t="shared" si="1"/>
        <v>0</v>
      </c>
      <c r="M207" s="180">
        <f t="shared" si="2"/>
        <v>0</v>
      </c>
      <c r="N207" s="180">
        <f t="shared" si="3"/>
        <v>0</v>
      </c>
      <c r="O207" s="180">
        <f t="shared" si="4"/>
        <v>0</v>
      </c>
      <c r="P207" s="181">
        <f t="shared" si="105"/>
        <v>0</v>
      </c>
      <c r="Q207" s="180">
        <f t="shared" si="106"/>
        <v>0</v>
      </c>
      <c r="R207" s="180">
        <f t="shared" si="107"/>
        <v>0</v>
      </c>
      <c r="S207" s="180">
        <f t="shared" si="108"/>
        <v>0</v>
      </c>
      <c r="T207" s="440" t="str">
        <f t="shared" si="109"/>
        <v>B</v>
      </c>
      <c r="U207" s="469">
        <v>1</v>
      </c>
      <c r="V207" s="469">
        <v>1</v>
      </c>
      <c r="W207" s="469">
        <v>1</v>
      </c>
      <c r="X207" s="469">
        <v>1</v>
      </c>
      <c r="Y207" s="175"/>
      <c r="Z207" s="182">
        <f t="shared" si="10"/>
        <v>1455.48</v>
      </c>
      <c r="AA207" s="183">
        <f t="shared" si="11"/>
        <v>0</v>
      </c>
      <c r="AB207" s="184"/>
    </row>
    <row r="208" spans="2:28" ht="18" customHeight="1" x14ac:dyDescent="0.2">
      <c r="B208" s="175" t="s">
        <v>366</v>
      </c>
      <c r="C208" s="524" t="s">
        <v>572</v>
      </c>
      <c r="D208" s="176">
        <v>-1</v>
      </c>
      <c r="E208" s="177" t="s">
        <v>591</v>
      </c>
      <c r="F208" s="79" t="s">
        <v>485</v>
      </c>
      <c r="G208" s="79" t="s">
        <v>321</v>
      </c>
      <c r="H208" s="56" t="s">
        <v>312</v>
      </c>
      <c r="I208" s="178">
        <v>13.2</v>
      </c>
      <c r="J208" s="468">
        <v>3156</v>
      </c>
      <c r="K208" s="179">
        <f t="shared" si="104"/>
        <v>156</v>
      </c>
      <c r="L208" s="180">
        <f t="shared" si="1"/>
        <v>0</v>
      </c>
      <c r="M208" s="180">
        <f t="shared" si="2"/>
        <v>0</v>
      </c>
      <c r="N208" s="180">
        <f t="shared" si="3"/>
        <v>0</v>
      </c>
      <c r="O208" s="180">
        <f t="shared" si="4"/>
        <v>0</v>
      </c>
      <c r="P208" s="181">
        <f t="shared" si="105"/>
        <v>0</v>
      </c>
      <c r="Q208" s="180">
        <f t="shared" si="106"/>
        <v>0</v>
      </c>
      <c r="R208" s="180">
        <f t="shared" si="107"/>
        <v>0</v>
      </c>
      <c r="S208" s="180">
        <f t="shared" si="108"/>
        <v>0</v>
      </c>
      <c r="T208" s="440" t="str">
        <f t="shared" si="109"/>
        <v>V</v>
      </c>
      <c r="U208" s="469">
        <v>1</v>
      </c>
      <c r="V208" s="469">
        <v>1</v>
      </c>
      <c r="W208" s="469">
        <v>1</v>
      </c>
      <c r="X208" s="469">
        <v>1</v>
      </c>
      <c r="Y208" s="175"/>
      <c r="Z208" s="182">
        <f t="shared" si="10"/>
        <v>2059.1999999999998</v>
      </c>
      <c r="AA208" s="183">
        <f t="shared" si="11"/>
        <v>0</v>
      </c>
      <c r="AB208" s="184"/>
    </row>
    <row r="209" spans="2:28" ht="18" customHeight="1" x14ac:dyDescent="0.2">
      <c r="B209" s="175" t="s">
        <v>366</v>
      </c>
      <c r="C209" s="524" t="s">
        <v>572</v>
      </c>
      <c r="D209" s="176">
        <v>-1</v>
      </c>
      <c r="E209" s="177" t="s">
        <v>592</v>
      </c>
      <c r="F209" s="79" t="s">
        <v>593</v>
      </c>
      <c r="G209" s="79" t="s">
        <v>321</v>
      </c>
      <c r="H209" s="56" t="s">
        <v>314</v>
      </c>
      <c r="I209" s="178">
        <v>5.71</v>
      </c>
      <c r="J209" s="468">
        <v>3156</v>
      </c>
      <c r="K209" s="179">
        <f t="shared" si="104"/>
        <v>156</v>
      </c>
      <c r="L209" s="180">
        <f t="shared" si="1"/>
        <v>0</v>
      </c>
      <c r="M209" s="180">
        <f t="shared" si="2"/>
        <v>0</v>
      </c>
      <c r="N209" s="180">
        <f t="shared" si="3"/>
        <v>0</v>
      </c>
      <c r="O209" s="180">
        <f t="shared" si="4"/>
        <v>0</v>
      </c>
      <c r="P209" s="181">
        <f t="shared" si="105"/>
        <v>0</v>
      </c>
      <c r="Q209" s="180">
        <f t="shared" si="106"/>
        <v>0</v>
      </c>
      <c r="R209" s="180">
        <f t="shared" si="107"/>
        <v>0</v>
      </c>
      <c r="S209" s="180">
        <f t="shared" si="108"/>
        <v>0</v>
      </c>
      <c r="T209" s="440" t="str">
        <f t="shared" si="109"/>
        <v>V</v>
      </c>
      <c r="U209" s="469">
        <v>1</v>
      </c>
      <c r="V209" s="469">
        <v>1</v>
      </c>
      <c r="W209" s="469">
        <v>1</v>
      </c>
      <c r="X209" s="469">
        <v>1</v>
      </c>
      <c r="Y209" s="175"/>
      <c r="Z209" s="182">
        <f t="shared" si="10"/>
        <v>890.76</v>
      </c>
      <c r="AA209" s="183">
        <f t="shared" si="11"/>
        <v>0</v>
      </c>
      <c r="AB209" s="184"/>
    </row>
    <row r="210" spans="2:28" ht="18" customHeight="1" x14ac:dyDescent="0.2">
      <c r="B210" s="175" t="s">
        <v>366</v>
      </c>
      <c r="C210" s="524" t="s">
        <v>572</v>
      </c>
      <c r="D210" s="176">
        <v>-1</v>
      </c>
      <c r="E210" s="177" t="s">
        <v>594</v>
      </c>
      <c r="F210" s="79" t="s">
        <v>595</v>
      </c>
      <c r="G210" s="79" t="s">
        <v>321</v>
      </c>
      <c r="H210" s="56" t="s">
        <v>312</v>
      </c>
      <c r="I210" s="178">
        <v>8.94</v>
      </c>
      <c r="J210" s="468">
        <v>3156</v>
      </c>
      <c r="K210" s="179">
        <f t="shared" si="104"/>
        <v>156</v>
      </c>
      <c r="L210" s="180">
        <f t="shared" si="1"/>
        <v>0</v>
      </c>
      <c r="M210" s="180">
        <f t="shared" si="2"/>
        <v>0</v>
      </c>
      <c r="N210" s="180">
        <f t="shared" si="3"/>
        <v>0</v>
      </c>
      <c r="O210" s="180">
        <f t="shared" si="4"/>
        <v>0</v>
      </c>
      <c r="P210" s="181">
        <f t="shared" si="105"/>
        <v>0</v>
      </c>
      <c r="Q210" s="180">
        <f t="shared" si="106"/>
        <v>0</v>
      </c>
      <c r="R210" s="180">
        <f t="shared" si="107"/>
        <v>0</v>
      </c>
      <c r="S210" s="180">
        <f t="shared" si="108"/>
        <v>0</v>
      </c>
      <c r="T210" s="440" t="str">
        <f t="shared" si="109"/>
        <v>V</v>
      </c>
      <c r="U210" s="469">
        <v>1</v>
      </c>
      <c r="V210" s="469">
        <v>1</v>
      </c>
      <c r="W210" s="469">
        <v>1</v>
      </c>
      <c r="X210" s="469">
        <v>1</v>
      </c>
      <c r="Y210" s="175"/>
      <c r="Z210" s="182">
        <f t="shared" si="10"/>
        <v>1394.6399999999999</v>
      </c>
      <c r="AA210" s="183">
        <f t="shared" si="11"/>
        <v>0</v>
      </c>
      <c r="AB210" s="184"/>
    </row>
    <row r="211" spans="2:28" ht="18" customHeight="1" x14ac:dyDescent="0.2">
      <c r="B211" s="175" t="s">
        <v>366</v>
      </c>
      <c r="C211" s="524" t="s">
        <v>572</v>
      </c>
      <c r="D211" s="176">
        <v>-1</v>
      </c>
      <c r="E211" s="177" t="s">
        <v>596</v>
      </c>
      <c r="F211" s="79" t="s">
        <v>597</v>
      </c>
      <c r="G211" s="79" t="s">
        <v>321</v>
      </c>
      <c r="H211" s="56" t="s">
        <v>312</v>
      </c>
      <c r="I211" s="178">
        <v>10</v>
      </c>
      <c r="J211" s="468">
        <v>3156</v>
      </c>
      <c r="K211" s="179">
        <f t="shared" si="104"/>
        <v>156</v>
      </c>
      <c r="L211" s="180">
        <f t="shared" si="1"/>
        <v>0</v>
      </c>
      <c r="M211" s="180">
        <f t="shared" si="2"/>
        <v>0</v>
      </c>
      <c r="N211" s="180">
        <f t="shared" si="3"/>
        <v>0</v>
      </c>
      <c r="O211" s="180">
        <f t="shared" si="4"/>
        <v>0</v>
      </c>
      <c r="P211" s="181">
        <f t="shared" si="105"/>
        <v>0</v>
      </c>
      <c r="Q211" s="180">
        <f t="shared" si="106"/>
        <v>0</v>
      </c>
      <c r="R211" s="180">
        <f t="shared" si="107"/>
        <v>0</v>
      </c>
      <c r="S211" s="180">
        <f t="shared" si="108"/>
        <v>0</v>
      </c>
      <c r="T211" s="440" t="str">
        <f t="shared" si="109"/>
        <v>V</v>
      </c>
      <c r="U211" s="469">
        <v>1</v>
      </c>
      <c r="V211" s="469">
        <v>1</v>
      </c>
      <c r="W211" s="469">
        <v>1</v>
      </c>
      <c r="X211" s="469">
        <v>1</v>
      </c>
      <c r="Y211" s="175"/>
      <c r="Z211" s="182">
        <f t="shared" si="10"/>
        <v>1560</v>
      </c>
      <c r="AA211" s="183">
        <f t="shared" si="11"/>
        <v>0</v>
      </c>
      <c r="AB211" s="184"/>
    </row>
    <row r="212" spans="2:28" ht="18" customHeight="1" x14ac:dyDescent="0.2">
      <c r="B212" s="175" t="s">
        <v>366</v>
      </c>
      <c r="C212" s="524" t="s">
        <v>572</v>
      </c>
      <c r="D212" s="176">
        <v>-1</v>
      </c>
      <c r="E212" s="177" t="s">
        <v>598</v>
      </c>
      <c r="F212" s="79" t="s">
        <v>343</v>
      </c>
      <c r="G212" s="79" t="s">
        <v>351</v>
      </c>
      <c r="H212" s="56" t="s">
        <v>340</v>
      </c>
      <c r="I212" s="178">
        <v>1.5</v>
      </c>
      <c r="J212" s="468">
        <v>2156</v>
      </c>
      <c r="K212" s="179">
        <f t="shared" si="104"/>
        <v>156</v>
      </c>
      <c r="L212" s="180">
        <f t="shared" si="1"/>
        <v>0</v>
      </c>
      <c r="M212" s="180">
        <f t="shared" si="2"/>
        <v>0</v>
      </c>
      <c r="N212" s="180">
        <f t="shared" si="3"/>
        <v>0</v>
      </c>
      <c r="O212" s="180">
        <f t="shared" si="4"/>
        <v>0</v>
      </c>
      <c r="P212" s="181">
        <f t="shared" si="105"/>
        <v>0</v>
      </c>
      <c r="Q212" s="180">
        <f t="shared" si="106"/>
        <v>0</v>
      </c>
      <c r="R212" s="180">
        <f t="shared" si="107"/>
        <v>0</v>
      </c>
      <c r="S212" s="180">
        <f t="shared" si="108"/>
        <v>0</v>
      </c>
      <c r="T212" s="440" t="str">
        <f t="shared" si="109"/>
        <v>S</v>
      </c>
      <c r="U212" s="469">
        <v>1</v>
      </c>
      <c r="V212" s="469">
        <v>1</v>
      </c>
      <c r="W212" s="469">
        <v>1</v>
      </c>
      <c r="X212" s="469">
        <v>1</v>
      </c>
      <c r="Y212" s="175"/>
      <c r="Z212" s="182">
        <f t="shared" si="10"/>
        <v>234</v>
      </c>
      <c r="AA212" s="183">
        <f t="shared" si="11"/>
        <v>0</v>
      </c>
      <c r="AB212" s="184"/>
    </row>
    <row r="213" spans="2:28" ht="18" customHeight="1" x14ac:dyDescent="0.2">
      <c r="B213" s="175" t="s">
        <v>366</v>
      </c>
      <c r="C213" s="524" t="s">
        <v>572</v>
      </c>
      <c r="D213" s="176">
        <v>-1</v>
      </c>
      <c r="E213" s="56" t="s">
        <v>599</v>
      </c>
      <c r="F213" s="56" t="s">
        <v>600</v>
      </c>
      <c r="G213" s="79" t="s">
        <v>321</v>
      </c>
      <c r="H213" s="56" t="s">
        <v>312</v>
      </c>
      <c r="I213" s="56">
        <v>4.49</v>
      </c>
      <c r="J213" s="468">
        <v>3156</v>
      </c>
      <c r="K213" s="179">
        <f t="shared" si="104"/>
        <v>156</v>
      </c>
      <c r="L213" s="180">
        <f t="shared" si="1"/>
        <v>0</v>
      </c>
      <c r="M213" s="180">
        <f t="shared" si="2"/>
        <v>0</v>
      </c>
      <c r="N213" s="180">
        <f t="shared" si="3"/>
        <v>0</v>
      </c>
      <c r="O213" s="180">
        <f t="shared" si="4"/>
        <v>0</v>
      </c>
      <c r="P213" s="181">
        <f t="shared" si="105"/>
        <v>0</v>
      </c>
      <c r="Q213" s="180">
        <f t="shared" si="106"/>
        <v>0</v>
      </c>
      <c r="R213" s="180">
        <f t="shared" si="107"/>
        <v>0</v>
      </c>
      <c r="S213" s="180">
        <f t="shared" si="108"/>
        <v>0</v>
      </c>
      <c r="T213" s="440" t="str">
        <f t="shared" si="109"/>
        <v>V</v>
      </c>
      <c r="U213" s="469">
        <v>1</v>
      </c>
      <c r="V213" s="469">
        <v>1</v>
      </c>
      <c r="W213" s="469">
        <v>1</v>
      </c>
      <c r="X213" s="469">
        <v>1</v>
      </c>
      <c r="Y213" s="175"/>
      <c r="Z213" s="182">
        <f t="shared" si="10"/>
        <v>700.44</v>
      </c>
      <c r="AA213" s="183">
        <f t="shared" si="11"/>
        <v>0</v>
      </c>
    </row>
    <row r="214" spans="2:28" ht="18" customHeight="1" x14ac:dyDescent="0.2">
      <c r="B214" s="175" t="s">
        <v>366</v>
      </c>
      <c r="C214" s="524" t="s">
        <v>572</v>
      </c>
      <c r="D214" s="176">
        <v>-1</v>
      </c>
      <c r="E214" s="56" t="s">
        <v>601</v>
      </c>
      <c r="F214" s="56" t="s">
        <v>602</v>
      </c>
      <c r="G214" s="79" t="s">
        <v>321</v>
      </c>
      <c r="H214" s="56" t="s">
        <v>312</v>
      </c>
      <c r="I214" s="56">
        <v>3.64</v>
      </c>
      <c r="J214" s="468">
        <v>3156</v>
      </c>
      <c r="K214" s="179">
        <f t="shared" si="104"/>
        <v>156</v>
      </c>
      <c r="L214" s="180">
        <f t="shared" si="1"/>
        <v>0</v>
      </c>
      <c r="M214" s="180">
        <f t="shared" si="2"/>
        <v>0</v>
      </c>
      <c r="N214" s="180">
        <f t="shared" si="3"/>
        <v>0</v>
      </c>
      <c r="O214" s="180">
        <f t="shared" si="4"/>
        <v>0</v>
      </c>
      <c r="P214" s="181">
        <f t="shared" si="105"/>
        <v>0</v>
      </c>
      <c r="Q214" s="180">
        <f t="shared" si="106"/>
        <v>0</v>
      </c>
      <c r="R214" s="180">
        <f t="shared" si="107"/>
        <v>0</v>
      </c>
      <c r="S214" s="180">
        <f t="shared" si="108"/>
        <v>0</v>
      </c>
      <c r="T214" s="440" t="str">
        <f t="shared" si="109"/>
        <v>V</v>
      </c>
      <c r="U214" s="469">
        <v>1</v>
      </c>
      <c r="V214" s="469">
        <v>1</v>
      </c>
      <c r="W214" s="469">
        <v>1</v>
      </c>
      <c r="X214" s="469">
        <v>1</v>
      </c>
      <c r="Y214" s="175"/>
      <c r="Z214" s="182">
        <f t="shared" si="10"/>
        <v>567.84</v>
      </c>
      <c r="AA214" s="183">
        <f t="shared" si="11"/>
        <v>0</v>
      </c>
    </row>
    <row r="215" spans="2:28" ht="18" customHeight="1" x14ac:dyDescent="0.2">
      <c r="B215" s="175" t="s">
        <v>366</v>
      </c>
      <c r="C215" s="524" t="s">
        <v>572</v>
      </c>
      <c r="D215" s="176">
        <v>-1</v>
      </c>
      <c r="E215" s="56" t="s">
        <v>603</v>
      </c>
      <c r="F215" s="56" t="s">
        <v>604</v>
      </c>
      <c r="G215" s="79" t="s">
        <v>321</v>
      </c>
      <c r="H215" s="56" t="s">
        <v>312</v>
      </c>
      <c r="I215" s="56">
        <v>44.88</v>
      </c>
      <c r="J215" s="468">
        <v>11156</v>
      </c>
      <c r="K215" s="179">
        <f t="shared" si="104"/>
        <v>156</v>
      </c>
      <c r="L215" s="180">
        <f t="shared" si="1"/>
        <v>0</v>
      </c>
      <c r="M215" s="180">
        <f t="shared" si="2"/>
        <v>0</v>
      </c>
      <c r="N215" s="180">
        <f t="shared" si="3"/>
        <v>0</v>
      </c>
      <c r="O215" s="180">
        <f t="shared" si="4"/>
        <v>0</v>
      </c>
      <c r="P215" s="181">
        <f t="shared" si="105"/>
        <v>0</v>
      </c>
      <c r="Q215" s="180">
        <f t="shared" si="106"/>
        <v>0</v>
      </c>
      <c r="R215" s="180">
        <f t="shared" si="107"/>
        <v>0</v>
      </c>
      <c r="S215" s="180">
        <f t="shared" si="108"/>
        <v>0</v>
      </c>
      <c r="T215" s="440" t="str">
        <f t="shared" si="109"/>
        <v>S</v>
      </c>
      <c r="U215" s="469">
        <v>1</v>
      </c>
      <c r="V215" s="469">
        <v>1</v>
      </c>
      <c r="W215" s="469">
        <v>1</v>
      </c>
      <c r="X215" s="469">
        <v>1</v>
      </c>
      <c r="Y215" s="175"/>
      <c r="Z215" s="182">
        <f t="shared" si="10"/>
        <v>7001.2800000000007</v>
      </c>
      <c r="AA215" s="183">
        <f t="shared" si="11"/>
        <v>0</v>
      </c>
    </row>
    <row r="216" spans="2:28" ht="18" customHeight="1" x14ac:dyDescent="0.2">
      <c r="B216" s="175" t="s">
        <v>366</v>
      </c>
      <c r="C216" s="524" t="s">
        <v>572</v>
      </c>
      <c r="D216" s="176">
        <v>-1</v>
      </c>
      <c r="E216" s="56" t="s">
        <v>605</v>
      </c>
      <c r="F216" s="56" t="s">
        <v>320</v>
      </c>
      <c r="G216" s="79" t="s">
        <v>351</v>
      </c>
      <c r="H216" s="56" t="s">
        <v>340</v>
      </c>
      <c r="I216" s="56">
        <v>1.9</v>
      </c>
      <c r="J216" s="468">
        <v>2156</v>
      </c>
      <c r="K216" s="179">
        <f t="shared" si="104"/>
        <v>156</v>
      </c>
      <c r="L216" s="180">
        <f t="shared" si="1"/>
        <v>0</v>
      </c>
      <c r="M216" s="180">
        <f t="shared" si="2"/>
        <v>0</v>
      </c>
      <c r="N216" s="180">
        <f t="shared" si="3"/>
        <v>0</v>
      </c>
      <c r="O216" s="180">
        <f t="shared" si="4"/>
        <v>0</v>
      </c>
      <c r="P216" s="181">
        <f t="shared" si="105"/>
        <v>0</v>
      </c>
      <c r="Q216" s="180">
        <f t="shared" si="106"/>
        <v>0</v>
      </c>
      <c r="R216" s="180">
        <f t="shared" si="107"/>
        <v>0</v>
      </c>
      <c r="S216" s="180">
        <f t="shared" si="108"/>
        <v>0</v>
      </c>
      <c r="T216" s="440" t="str">
        <f t="shared" si="109"/>
        <v>S</v>
      </c>
      <c r="U216" s="469">
        <v>1</v>
      </c>
      <c r="V216" s="469">
        <v>1</v>
      </c>
      <c r="W216" s="469">
        <v>1</v>
      </c>
      <c r="X216" s="469">
        <v>1</v>
      </c>
      <c r="Y216" s="175"/>
      <c r="Z216" s="182">
        <f t="shared" si="10"/>
        <v>296.39999999999998</v>
      </c>
      <c r="AA216" s="183">
        <f t="shared" si="11"/>
        <v>0</v>
      </c>
    </row>
    <row r="217" spans="2:28" ht="18" customHeight="1" x14ac:dyDescent="0.2">
      <c r="B217" s="175" t="s">
        <v>366</v>
      </c>
      <c r="C217" s="524" t="s">
        <v>572</v>
      </c>
      <c r="D217" s="176">
        <v>-1</v>
      </c>
      <c r="E217" s="56" t="s">
        <v>606</v>
      </c>
      <c r="F217" s="56" t="s">
        <v>607</v>
      </c>
      <c r="G217" s="79" t="s">
        <v>351</v>
      </c>
      <c r="H217" s="56" t="s">
        <v>340</v>
      </c>
      <c r="I217" s="56">
        <v>1.7</v>
      </c>
      <c r="J217" s="468">
        <v>2156</v>
      </c>
      <c r="K217" s="179">
        <f t="shared" si="104"/>
        <v>156</v>
      </c>
      <c r="L217" s="180">
        <f t="shared" si="1"/>
        <v>0</v>
      </c>
      <c r="M217" s="180">
        <f t="shared" si="2"/>
        <v>0</v>
      </c>
      <c r="N217" s="180">
        <f t="shared" si="3"/>
        <v>0</v>
      </c>
      <c r="O217" s="180">
        <f t="shared" si="4"/>
        <v>0</v>
      </c>
      <c r="P217" s="181">
        <f t="shared" si="105"/>
        <v>0</v>
      </c>
      <c r="Q217" s="180">
        <f t="shared" si="106"/>
        <v>0</v>
      </c>
      <c r="R217" s="180">
        <f t="shared" si="107"/>
        <v>0</v>
      </c>
      <c r="S217" s="180">
        <f t="shared" si="108"/>
        <v>0</v>
      </c>
      <c r="T217" s="440" t="str">
        <f t="shared" si="109"/>
        <v>S</v>
      </c>
      <c r="U217" s="469">
        <v>1</v>
      </c>
      <c r="V217" s="469">
        <v>1</v>
      </c>
      <c r="W217" s="469">
        <v>1</v>
      </c>
      <c r="X217" s="469">
        <v>1</v>
      </c>
      <c r="Y217" s="175"/>
      <c r="Z217" s="182">
        <f t="shared" si="10"/>
        <v>265.2</v>
      </c>
      <c r="AA217" s="183">
        <f t="shared" si="11"/>
        <v>0</v>
      </c>
    </row>
    <row r="218" spans="2:28" ht="18" customHeight="1" x14ac:dyDescent="0.2">
      <c r="B218" s="175" t="s">
        <v>366</v>
      </c>
      <c r="C218" s="524" t="s">
        <v>572</v>
      </c>
      <c r="D218" s="176">
        <v>-1</v>
      </c>
      <c r="E218" s="56" t="s">
        <v>608</v>
      </c>
      <c r="F218" s="56" t="s">
        <v>607</v>
      </c>
      <c r="G218" s="79" t="s">
        <v>351</v>
      </c>
      <c r="H218" s="56" t="s">
        <v>340</v>
      </c>
      <c r="I218" s="56">
        <v>1.7</v>
      </c>
      <c r="J218" s="468">
        <v>2156</v>
      </c>
      <c r="K218" s="179">
        <f t="shared" si="104"/>
        <v>156</v>
      </c>
      <c r="L218" s="180">
        <f t="shared" si="1"/>
        <v>0</v>
      </c>
      <c r="M218" s="180">
        <f t="shared" si="2"/>
        <v>0</v>
      </c>
      <c r="N218" s="180">
        <f t="shared" si="3"/>
        <v>0</v>
      </c>
      <c r="O218" s="180">
        <f t="shared" si="4"/>
        <v>0</v>
      </c>
      <c r="P218" s="181">
        <f t="shared" si="105"/>
        <v>0</v>
      </c>
      <c r="Q218" s="180">
        <f t="shared" si="106"/>
        <v>0</v>
      </c>
      <c r="R218" s="180">
        <f t="shared" si="107"/>
        <v>0</v>
      </c>
      <c r="S218" s="180">
        <f t="shared" si="108"/>
        <v>0</v>
      </c>
      <c r="T218" s="440" t="str">
        <f t="shared" si="109"/>
        <v>S</v>
      </c>
      <c r="U218" s="469">
        <v>1</v>
      </c>
      <c r="V218" s="469">
        <v>1</v>
      </c>
      <c r="W218" s="469">
        <v>1</v>
      </c>
      <c r="X218" s="469">
        <v>1</v>
      </c>
      <c r="Y218" s="175"/>
      <c r="Z218" s="182">
        <f t="shared" si="10"/>
        <v>265.2</v>
      </c>
      <c r="AA218" s="183">
        <f t="shared" si="11"/>
        <v>0</v>
      </c>
    </row>
    <row r="219" spans="2:28" ht="18" customHeight="1" x14ac:dyDescent="0.2">
      <c r="B219" s="175" t="s">
        <v>366</v>
      </c>
      <c r="C219" s="524" t="s">
        <v>572</v>
      </c>
      <c r="D219" s="176">
        <v>-1</v>
      </c>
      <c r="E219" s="56" t="s">
        <v>609</v>
      </c>
      <c r="F219" s="56" t="s">
        <v>320</v>
      </c>
      <c r="G219" s="79" t="s">
        <v>351</v>
      </c>
      <c r="H219" s="56" t="s">
        <v>340</v>
      </c>
      <c r="I219" s="56">
        <v>1.9</v>
      </c>
      <c r="J219" s="468">
        <v>2156</v>
      </c>
      <c r="K219" s="179">
        <f t="shared" si="104"/>
        <v>156</v>
      </c>
      <c r="L219" s="180">
        <f t="shared" si="1"/>
        <v>0</v>
      </c>
      <c r="M219" s="180">
        <f t="shared" si="2"/>
        <v>0</v>
      </c>
      <c r="N219" s="180">
        <f t="shared" si="3"/>
        <v>0</v>
      </c>
      <c r="O219" s="180">
        <f t="shared" si="4"/>
        <v>0</v>
      </c>
      <c r="P219" s="181">
        <f t="shared" si="105"/>
        <v>0</v>
      </c>
      <c r="Q219" s="180">
        <f t="shared" si="106"/>
        <v>0</v>
      </c>
      <c r="R219" s="180">
        <f t="shared" si="107"/>
        <v>0</v>
      </c>
      <c r="S219" s="180">
        <f t="shared" si="108"/>
        <v>0</v>
      </c>
      <c r="T219" s="440" t="str">
        <f t="shared" si="109"/>
        <v>S</v>
      </c>
      <c r="U219" s="469">
        <v>1</v>
      </c>
      <c r="V219" s="469">
        <v>1</v>
      </c>
      <c r="W219" s="469">
        <v>1</v>
      </c>
      <c r="X219" s="469">
        <v>1</v>
      </c>
      <c r="Y219" s="175"/>
      <c r="Z219" s="182">
        <f t="shared" si="10"/>
        <v>296.39999999999998</v>
      </c>
      <c r="AA219" s="183">
        <f t="shared" si="11"/>
        <v>0</v>
      </c>
    </row>
    <row r="220" spans="2:28" ht="18" customHeight="1" x14ac:dyDescent="0.2">
      <c r="B220" s="175" t="s">
        <v>366</v>
      </c>
      <c r="C220" s="524" t="s">
        <v>572</v>
      </c>
      <c r="D220" s="176">
        <v>-1</v>
      </c>
      <c r="E220" s="56" t="s">
        <v>610</v>
      </c>
      <c r="F220" s="56" t="s">
        <v>604</v>
      </c>
      <c r="G220" s="79" t="s">
        <v>321</v>
      </c>
      <c r="H220" s="56" t="s">
        <v>312</v>
      </c>
      <c r="I220" s="56">
        <v>19.48</v>
      </c>
      <c r="J220" s="468">
        <v>11156</v>
      </c>
      <c r="K220" s="179">
        <f t="shared" si="104"/>
        <v>156</v>
      </c>
      <c r="L220" s="180">
        <f t="shared" si="1"/>
        <v>0</v>
      </c>
      <c r="M220" s="180">
        <f t="shared" si="2"/>
        <v>0</v>
      </c>
      <c r="N220" s="180">
        <f t="shared" si="3"/>
        <v>0</v>
      </c>
      <c r="O220" s="180">
        <f t="shared" si="4"/>
        <v>0</v>
      </c>
      <c r="P220" s="181">
        <f t="shared" si="105"/>
        <v>0</v>
      </c>
      <c r="Q220" s="180">
        <f t="shared" si="106"/>
        <v>0</v>
      </c>
      <c r="R220" s="180">
        <f t="shared" si="107"/>
        <v>0</v>
      </c>
      <c r="S220" s="180">
        <f t="shared" si="108"/>
        <v>0</v>
      </c>
      <c r="T220" s="440" t="str">
        <f t="shared" si="109"/>
        <v>S</v>
      </c>
      <c r="U220" s="469">
        <v>1</v>
      </c>
      <c r="V220" s="469">
        <v>1</v>
      </c>
      <c r="W220" s="469">
        <v>1</v>
      </c>
      <c r="X220" s="469">
        <v>1</v>
      </c>
      <c r="Y220" s="175"/>
      <c r="Z220" s="182">
        <f t="shared" si="10"/>
        <v>3038.88</v>
      </c>
      <c r="AA220" s="183">
        <f t="shared" si="11"/>
        <v>0</v>
      </c>
    </row>
    <row r="221" spans="2:28" ht="18" customHeight="1" x14ac:dyDescent="0.2">
      <c r="B221" s="175" t="s">
        <v>366</v>
      </c>
      <c r="C221" s="524" t="s">
        <v>572</v>
      </c>
      <c r="D221" s="176">
        <v>-1</v>
      </c>
      <c r="E221" s="56" t="s">
        <v>611</v>
      </c>
      <c r="F221" s="56" t="s">
        <v>612</v>
      </c>
      <c r="G221" s="79" t="s">
        <v>321</v>
      </c>
      <c r="H221" s="56" t="s">
        <v>312</v>
      </c>
      <c r="I221" s="56">
        <v>13.6</v>
      </c>
      <c r="J221" s="468">
        <v>3156</v>
      </c>
      <c r="K221" s="179">
        <f t="shared" si="104"/>
        <v>156</v>
      </c>
      <c r="L221" s="180">
        <f t="shared" si="1"/>
        <v>0</v>
      </c>
      <c r="M221" s="180">
        <f t="shared" si="2"/>
        <v>0</v>
      </c>
      <c r="N221" s="180">
        <f t="shared" si="3"/>
        <v>0</v>
      </c>
      <c r="O221" s="180">
        <f t="shared" si="4"/>
        <v>0</v>
      </c>
      <c r="P221" s="181">
        <f t="shared" si="105"/>
        <v>0</v>
      </c>
      <c r="Q221" s="180">
        <f t="shared" si="106"/>
        <v>0</v>
      </c>
      <c r="R221" s="180">
        <f t="shared" si="107"/>
        <v>0</v>
      </c>
      <c r="S221" s="180">
        <f t="shared" si="108"/>
        <v>0</v>
      </c>
      <c r="T221" s="440" t="str">
        <f t="shared" si="109"/>
        <v>V</v>
      </c>
      <c r="U221" s="469">
        <v>1</v>
      </c>
      <c r="V221" s="469">
        <v>1</v>
      </c>
      <c r="W221" s="469">
        <v>1</v>
      </c>
      <c r="X221" s="469">
        <v>1</v>
      </c>
      <c r="Y221" s="175"/>
      <c r="Z221" s="182">
        <f t="shared" si="10"/>
        <v>2121.6</v>
      </c>
      <c r="AA221" s="183">
        <f t="shared" si="11"/>
        <v>0</v>
      </c>
    </row>
    <row r="222" spans="2:28" ht="18" customHeight="1" x14ac:dyDescent="0.2">
      <c r="B222" s="175" t="s">
        <v>366</v>
      </c>
      <c r="C222" s="524" t="s">
        <v>618</v>
      </c>
      <c r="D222" s="56">
        <v>0</v>
      </c>
      <c r="E222" s="463" t="s">
        <v>619</v>
      </c>
      <c r="F222" s="56" t="s">
        <v>306</v>
      </c>
      <c r="G222" s="79" t="s">
        <v>321</v>
      </c>
      <c r="H222" s="56" t="s">
        <v>314</v>
      </c>
      <c r="I222" s="56">
        <v>7.95</v>
      </c>
      <c r="J222" s="468">
        <v>8255</v>
      </c>
      <c r="K222" s="179">
        <f t="shared" si="104"/>
        <v>255</v>
      </c>
      <c r="L222" s="180">
        <f t="shared" si="1"/>
        <v>0</v>
      </c>
      <c r="M222" s="180">
        <f t="shared" si="2"/>
        <v>0</v>
      </c>
      <c r="N222" s="180">
        <f t="shared" si="3"/>
        <v>0</v>
      </c>
      <c r="O222" s="180">
        <f t="shared" si="4"/>
        <v>0</v>
      </c>
      <c r="P222" s="181">
        <f t="shared" si="105"/>
        <v>0</v>
      </c>
      <c r="Q222" s="180">
        <f t="shared" si="106"/>
        <v>0</v>
      </c>
      <c r="R222" s="180">
        <f t="shared" si="107"/>
        <v>0</v>
      </c>
      <c r="S222" s="180">
        <f t="shared" si="108"/>
        <v>0</v>
      </c>
      <c r="T222" s="440" t="str">
        <f t="shared" si="109"/>
        <v>V</v>
      </c>
      <c r="U222" s="469">
        <v>1</v>
      </c>
      <c r="V222" s="469">
        <v>1</v>
      </c>
      <c r="W222" s="469">
        <v>1</v>
      </c>
      <c r="X222" s="469">
        <v>1</v>
      </c>
      <c r="Y222" s="175"/>
      <c r="Z222" s="182">
        <f t="shared" si="10"/>
        <v>2027.25</v>
      </c>
      <c r="AA222" s="183">
        <f t="shared" si="11"/>
        <v>0</v>
      </c>
    </row>
    <row r="223" spans="2:28" ht="18" customHeight="1" x14ac:dyDescent="0.2">
      <c r="B223" s="175" t="s">
        <v>366</v>
      </c>
      <c r="C223" s="524" t="s">
        <v>618</v>
      </c>
      <c r="D223" s="56">
        <v>0</v>
      </c>
      <c r="E223" s="463" t="s">
        <v>620</v>
      </c>
      <c r="F223" s="56" t="s">
        <v>309</v>
      </c>
      <c r="G223" s="79" t="s">
        <v>321</v>
      </c>
      <c r="H223" s="56" t="s">
        <v>621</v>
      </c>
      <c r="I223" s="56">
        <v>45.5</v>
      </c>
      <c r="J223" s="468">
        <v>3255</v>
      </c>
      <c r="K223" s="179">
        <f t="shared" si="104"/>
        <v>255</v>
      </c>
      <c r="L223" s="180">
        <f t="shared" si="1"/>
        <v>0</v>
      </c>
      <c r="M223" s="180">
        <f t="shared" si="2"/>
        <v>0</v>
      </c>
      <c r="N223" s="180">
        <f t="shared" si="3"/>
        <v>0</v>
      </c>
      <c r="O223" s="180">
        <f t="shared" si="4"/>
        <v>0</v>
      </c>
      <c r="P223" s="181">
        <f t="shared" si="105"/>
        <v>0</v>
      </c>
      <c r="Q223" s="180">
        <f t="shared" si="106"/>
        <v>0</v>
      </c>
      <c r="R223" s="180">
        <f t="shared" si="107"/>
        <v>0</v>
      </c>
      <c r="S223" s="180">
        <f t="shared" si="108"/>
        <v>0</v>
      </c>
      <c r="T223" s="440" t="str">
        <f t="shared" si="109"/>
        <v>V</v>
      </c>
      <c r="U223" s="469">
        <v>1</v>
      </c>
      <c r="V223" s="469">
        <v>1</v>
      </c>
      <c r="W223" s="469">
        <v>1</v>
      </c>
      <c r="X223" s="469">
        <v>1</v>
      </c>
      <c r="Y223" s="175"/>
      <c r="Z223" s="182">
        <f t="shared" si="10"/>
        <v>11602.5</v>
      </c>
      <c r="AA223" s="183">
        <f t="shared" si="11"/>
        <v>0</v>
      </c>
    </row>
    <row r="224" spans="2:28" ht="18" customHeight="1" x14ac:dyDescent="0.2">
      <c r="B224" s="175" t="s">
        <v>366</v>
      </c>
      <c r="C224" s="524" t="s">
        <v>618</v>
      </c>
      <c r="D224" s="56">
        <v>0</v>
      </c>
      <c r="E224" s="463" t="s">
        <v>622</v>
      </c>
      <c r="F224" s="56" t="s">
        <v>311</v>
      </c>
      <c r="G224" s="79" t="s">
        <v>350</v>
      </c>
      <c r="H224" s="56" t="s">
        <v>314</v>
      </c>
      <c r="I224" s="56">
        <v>10.45</v>
      </c>
      <c r="J224" s="468">
        <v>1255</v>
      </c>
      <c r="K224" s="179">
        <f t="shared" si="104"/>
        <v>255</v>
      </c>
      <c r="L224" s="180">
        <f t="shared" si="1"/>
        <v>0</v>
      </c>
      <c r="M224" s="180">
        <f t="shared" si="2"/>
        <v>0</v>
      </c>
      <c r="N224" s="180">
        <f t="shared" si="3"/>
        <v>0</v>
      </c>
      <c r="O224" s="180">
        <f t="shared" si="4"/>
        <v>0</v>
      </c>
      <c r="P224" s="181">
        <f t="shared" si="105"/>
        <v>0</v>
      </c>
      <c r="Q224" s="180">
        <f t="shared" si="106"/>
        <v>0</v>
      </c>
      <c r="R224" s="180">
        <f t="shared" si="107"/>
        <v>0</v>
      </c>
      <c r="S224" s="180">
        <f t="shared" si="108"/>
        <v>0</v>
      </c>
      <c r="T224" s="440" t="str">
        <f t="shared" si="109"/>
        <v>B</v>
      </c>
      <c r="U224" s="469">
        <v>1</v>
      </c>
      <c r="V224" s="469">
        <v>1</v>
      </c>
      <c r="W224" s="469">
        <v>1</v>
      </c>
      <c r="X224" s="469">
        <v>1</v>
      </c>
      <c r="Y224" s="175"/>
      <c r="Z224" s="182">
        <f t="shared" si="10"/>
        <v>2664.75</v>
      </c>
      <c r="AA224" s="183">
        <f t="shared" si="11"/>
        <v>0</v>
      </c>
    </row>
    <row r="225" spans="2:27" ht="18" customHeight="1" x14ac:dyDescent="0.2">
      <c r="B225" s="175" t="s">
        <v>366</v>
      </c>
      <c r="C225" s="524" t="s">
        <v>618</v>
      </c>
      <c r="D225" s="56">
        <v>0</v>
      </c>
      <c r="E225" s="463" t="s">
        <v>623</v>
      </c>
      <c r="F225" s="56" t="s">
        <v>313</v>
      </c>
      <c r="G225" s="79" t="s">
        <v>321</v>
      </c>
      <c r="H225" s="56" t="s">
        <v>314</v>
      </c>
      <c r="I225" s="56">
        <v>26.89</v>
      </c>
      <c r="J225" s="468">
        <v>3255</v>
      </c>
      <c r="K225" s="179">
        <f t="shared" si="104"/>
        <v>255</v>
      </c>
      <c r="L225" s="180">
        <f t="shared" si="1"/>
        <v>0</v>
      </c>
      <c r="M225" s="180">
        <f t="shared" si="2"/>
        <v>0</v>
      </c>
      <c r="N225" s="180">
        <f t="shared" si="3"/>
        <v>0</v>
      </c>
      <c r="O225" s="180">
        <f t="shared" si="4"/>
        <v>0</v>
      </c>
      <c r="P225" s="181">
        <f t="shared" si="105"/>
        <v>0</v>
      </c>
      <c r="Q225" s="180">
        <f t="shared" si="106"/>
        <v>0</v>
      </c>
      <c r="R225" s="180">
        <f t="shared" si="107"/>
        <v>0</v>
      </c>
      <c r="S225" s="180">
        <f t="shared" si="108"/>
        <v>0</v>
      </c>
      <c r="T225" s="440" t="str">
        <f t="shared" si="109"/>
        <v>V</v>
      </c>
      <c r="U225" s="469">
        <v>1</v>
      </c>
      <c r="V225" s="469">
        <v>1</v>
      </c>
      <c r="W225" s="469">
        <v>1</v>
      </c>
      <c r="X225" s="469">
        <v>1</v>
      </c>
      <c r="Y225" s="175"/>
      <c r="Z225" s="182">
        <f t="shared" si="10"/>
        <v>6856.95</v>
      </c>
      <c r="AA225" s="183">
        <f t="shared" si="11"/>
        <v>0</v>
      </c>
    </row>
    <row r="226" spans="2:27" ht="18" customHeight="1" x14ac:dyDescent="0.2">
      <c r="B226" s="175" t="s">
        <v>366</v>
      </c>
      <c r="C226" s="524" t="s">
        <v>618</v>
      </c>
      <c r="D226" s="56">
        <v>0</v>
      </c>
      <c r="E226" s="463" t="s">
        <v>624</v>
      </c>
      <c r="F226" s="56" t="s">
        <v>318</v>
      </c>
      <c r="G226" s="79" t="s">
        <v>321</v>
      </c>
      <c r="H226" s="56" t="s">
        <v>625</v>
      </c>
      <c r="I226" s="56">
        <v>16.59</v>
      </c>
      <c r="J226" s="468">
        <v>5255</v>
      </c>
      <c r="K226" s="179">
        <f t="shared" si="104"/>
        <v>255</v>
      </c>
      <c r="L226" s="180">
        <f t="shared" si="1"/>
        <v>0</v>
      </c>
      <c r="M226" s="180">
        <f t="shared" si="2"/>
        <v>0</v>
      </c>
      <c r="N226" s="180">
        <f t="shared" si="3"/>
        <v>0</v>
      </c>
      <c r="O226" s="180">
        <f t="shared" si="4"/>
        <v>0</v>
      </c>
      <c r="P226" s="181">
        <f t="shared" si="105"/>
        <v>0</v>
      </c>
      <c r="Q226" s="180">
        <f t="shared" si="106"/>
        <v>0</v>
      </c>
      <c r="R226" s="180">
        <f t="shared" si="107"/>
        <v>0</v>
      </c>
      <c r="S226" s="180">
        <f t="shared" si="108"/>
        <v>0</v>
      </c>
      <c r="T226" s="440" t="str">
        <f t="shared" si="109"/>
        <v>V</v>
      </c>
      <c r="U226" s="469">
        <v>1</v>
      </c>
      <c r="V226" s="469">
        <v>1</v>
      </c>
      <c r="W226" s="469">
        <v>1</v>
      </c>
      <c r="X226" s="469">
        <v>1</v>
      </c>
      <c r="Y226" s="175"/>
      <c r="Z226" s="182">
        <f t="shared" si="10"/>
        <v>4230.45</v>
      </c>
      <c r="AA226" s="183">
        <f t="shared" si="11"/>
        <v>0</v>
      </c>
    </row>
    <row r="227" spans="2:27" ht="18" customHeight="1" x14ac:dyDescent="0.2">
      <c r="B227" s="175" t="s">
        <v>366</v>
      </c>
      <c r="C227" s="524" t="s">
        <v>618</v>
      </c>
      <c r="D227" s="56">
        <v>0</v>
      </c>
      <c r="E227" s="463" t="s">
        <v>626</v>
      </c>
      <c r="F227" s="56" t="s">
        <v>343</v>
      </c>
      <c r="G227" s="79" t="s">
        <v>351</v>
      </c>
      <c r="H227" s="56" t="s">
        <v>340</v>
      </c>
      <c r="I227" s="56">
        <v>6.36</v>
      </c>
      <c r="J227" s="468">
        <v>2255</v>
      </c>
      <c r="K227" s="179">
        <f t="shared" si="104"/>
        <v>255</v>
      </c>
      <c r="L227" s="180">
        <f t="shared" si="1"/>
        <v>0</v>
      </c>
      <c r="M227" s="180">
        <f t="shared" si="2"/>
        <v>0</v>
      </c>
      <c r="N227" s="180">
        <f t="shared" si="3"/>
        <v>0</v>
      </c>
      <c r="O227" s="180">
        <f t="shared" si="4"/>
        <v>0</v>
      </c>
      <c r="P227" s="181">
        <f t="shared" si="105"/>
        <v>0</v>
      </c>
      <c r="Q227" s="180">
        <f t="shared" si="106"/>
        <v>0</v>
      </c>
      <c r="R227" s="180">
        <f t="shared" si="107"/>
        <v>0</v>
      </c>
      <c r="S227" s="180">
        <f t="shared" si="108"/>
        <v>0</v>
      </c>
      <c r="T227" s="440" t="str">
        <f t="shared" si="109"/>
        <v>S</v>
      </c>
      <c r="U227" s="469">
        <v>1</v>
      </c>
      <c r="V227" s="469">
        <v>1</v>
      </c>
      <c r="W227" s="469">
        <v>1</v>
      </c>
      <c r="X227" s="469">
        <v>1</v>
      </c>
      <c r="Y227" s="175"/>
      <c r="Z227" s="182">
        <f t="shared" si="10"/>
        <v>1621.8000000000002</v>
      </c>
      <c r="AA227" s="183">
        <f t="shared" si="11"/>
        <v>0</v>
      </c>
    </row>
    <row r="228" spans="2:27" ht="18" customHeight="1" x14ac:dyDescent="0.2">
      <c r="B228" s="175" t="s">
        <v>366</v>
      </c>
      <c r="C228" s="524" t="s">
        <v>618</v>
      </c>
      <c r="D228" s="56">
        <v>0</v>
      </c>
      <c r="E228" s="463" t="s">
        <v>627</v>
      </c>
      <c r="F228" s="56" t="s">
        <v>311</v>
      </c>
      <c r="G228" s="79" t="s">
        <v>350</v>
      </c>
      <c r="H228" s="56" t="s">
        <v>314</v>
      </c>
      <c r="I228" s="56">
        <v>44.02</v>
      </c>
      <c r="J228" s="468">
        <v>1255</v>
      </c>
      <c r="K228" s="179">
        <f t="shared" si="104"/>
        <v>255</v>
      </c>
      <c r="L228" s="180">
        <f t="shared" si="1"/>
        <v>0</v>
      </c>
      <c r="M228" s="180">
        <f t="shared" si="2"/>
        <v>0</v>
      </c>
      <c r="N228" s="180">
        <f t="shared" si="3"/>
        <v>0</v>
      </c>
      <c r="O228" s="180">
        <f t="shared" si="4"/>
        <v>0</v>
      </c>
      <c r="P228" s="181">
        <f t="shared" si="105"/>
        <v>0</v>
      </c>
      <c r="Q228" s="180">
        <f t="shared" si="106"/>
        <v>0</v>
      </c>
      <c r="R228" s="180">
        <f t="shared" si="107"/>
        <v>0</v>
      </c>
      <c r="S228" s="180">
        <f t="shared" si="108"/>
        <v>0</v>
      </c>
      <c r="T228" s="440" t="str">
        <f t="shared" si="109"/>
        <v>B</v>
      </c>
      <c r="U228" s="469">
        <v>1</v>
      </c>
      <c r="V228" s="469">
        <v>1</v>
      </c>
      <c r="W228" s="469">
        <v>1</v>
      </c>
      <c r="X228" s="469">
        <v>1</v>
      </c>
      <c r="Y228" s="175"/>
      <c r="Z228" s="182">
        <f t="shared" si="10"/>
        <v>11225.1</v>
      </c>
      <c r="AA228" s="183">
        <f t="shared" si="11"/>
        <v>0</v>
      </c>
    </row>
    <row r="229" spans="2:27" ht="18" customHeight="1" x14ac:dyDescent="0.2">
      <c r="B229" s="175" t="s">
        <v>366</v>
      </c>
      <c r="C229" s="524" t="s">
        <v>618</v>
      </c>
      <c r="D229" s="56">
        <v>0</v>
      </c>
      <c r="E229" s="463" t="s">
        <v>628</v>
      </c>
      <c r="F229" s="56" t="s">
        <v>311</v>
      </c>
      <c r="G229" s="79" t="s">
        <v>350</v>
      </c>
      <c r="H229" s="56" t="s">
        <v>560</v>
      </c>
      <c r="I229" s="56">
        <v>22.88</v>
      </c>
      <c r="J229" s="468">
        <v>1255</v>
      </c>
      <c r="K229" s="179">
        <f t="shared" si="104"/>
        <v>255</v>
      </c>
      <c r="L229" s="180">
        <f t="shared" si="1"/>
        <v>0</v>
      </c>
      <c r="M229" s="180">
        <f t="shared" si="2"/>
        <v>0</v>
      </c>
      <c r="N229" s="180">
        <f t="shared" si="3"/>
        <v>0</v>
      </c>
      <c r="O229" s="180">
        <f t="shared" si="4"/>
        <v>0</v>
      </c>
      <c r="P229" s="181">
        <f t="shared" si="105"/>
        <v>0</v>
      </c>
      <c r="Q229" s="180">
        <f t="shared" si="106"/>
        <v>0</v>
      </c>
      <c r="R229" s="180">
        <f t="shared" si="107"/>
        <v>0</v>
      </c>
      <c r="S229" s="180">
        <f t="shared" si="108"/>
        <v>0</v>
      </c>
      <c r="T229" s="440" t="str">
        <f t="shared" si="109"/>
        <v>B</v>
      </c>
      <c r="U229" s="469">
        <v>1</v>
      </c>
      <c r="V229" s="469">
        <v>1</v>
      </c>
      <c r="W229" s="469">
        <v>1</v>
      </c>
      <c r="X229" s="469">
        <v>1</v>
      </c>
      <c r="Y229" s="175"/>
      <c r="Z229" s="182">
        <f t="shared" si="10"/>
        <v>5834.4</v>
      </c>
      <c r="AA229" s="183">
        <f t="shared" si="11"/>
        <v>0</v>
      </c>
    </row>
    <row r="230" spans="2:27" ht="18" customHeight="1" x14ac:dyDescent="0.2">
      <c r="B230" s="175" t="s">
        <v>366</v>
      </c>
      <c r="C230" s="524" t="s">
        <v>618</v>
      </c>
      <c r="D230" s="56">
        <v>0</v>
      </c>
      <c r="E230" s="463" t="s">
        <v>629</v>
      </c>
      <c r="F230" s="56" t="s">
        <v>311</v>
      </c>
      <c r="G230" s="79" t="s">
        <v>350</v>
      </c>
      <c r="H230" s="56" t="s">
        <v>560</v>
      </c>
      <c r="I230" s="56">
        <v>34.369999999999997</v>
      </c>
      <c r="J230" s="468">
        <v>1255</v>
      </c>
      <c r="K230" s="179">
        <f t="shared" si="104"/>
        <v>255</v>
      </c>
      <c r="L230" s="180">
        <f t="shared" si="1"/>
        <v>0</v>
      </c>
      <c r="M230" s="180">
        <f t="shared" si="2"/>
        <v>0</v>
      </c>
      <c r="N230" s="180">
        <f t="shared" si="3"/>
        <v>0</v>
      </c>
      <c r="O230" s="180">
        <f t="shared" si="4"/>
        <v>0</v>
      </c>
      <c r="P230" s="181">
        <f t="shared" si="105"/>
        <v>0</v>
      </c>
      <c r="Q230" s="180">
        <f t="shared" si="106"/>
        <v>0</v>
      </c>
      <c r="R230" s="180">
        <f t="shared" si="107"/>
        <v>0</v>
      </c>
      <c r="S230" s="180">
        <f t="shared" si="108"/>
        <v>0</v>
      </c>
      <c r="T230" s="440" t="str">
        <f t="shared" si="109"/>
        <v>B</v>
      </c>
      <c r="U230" s="469">
        <v>1</v>
      </c>
      <c r="V230" s="469">
        <v>1</v>
      </c>
      <c r="W230" s="469">
        <v>1</v>
      </c>
      <c r="X230" s="469">
        <v>1</v>
      </c>
      <c r="Y230" s="175"/>
      <c r="Z230" s="182">
        <f t="shared" si="10"/>
        <v>8764.3499999999985</v>
      </c>
      <c r="AA230" s="183">
        <f t="shared" si="11"/>
        <v>0</v>
      </c>
    </row>
    <row r="231" spans="2:27" ht="18" customHeight="1" x14ac:dyDescent="0.2">
      <c r="B231" s="175" t="s">
        <v>366</v>
      </c>
      <c r="C231" s="524" t="s">
        <v>618</v>
      </c>
      <c r="D231" s="56">
        <v>0</v>
      </c>
      <c r="E231" s="463" t="s">
        <v>630</v>
      </c>
      <c r="F231" s="56" t="s">
        <v>343</v>
      </c>
      <c r="G231" s="79" t="s">
        <v>351</v>
      </c>
      <c r="H231" s="56" t="s">
        <v>340</v>
      </c>
      <c r="I231" s="56">
        <v>3.77</v>
      </c>
      <c r="J231" s="468">
        <v>2255</v>
      </c>
      <c r="K231" s="179">
        <f t="shared" si="104"/>
        <v>255</v>
      </c>
      <c r="L231" s="180">
        <f t="shared" si="1"/>
        <v>0</v>
      </c>
      <c r="M231" s="180">
        <f t="shared" si="2"/>
        <v>0</v>
      </c>
      <c r="N231" s="180">
        <f t="shared" si="3"/>
        <v>0</v>
      </c>
      <c r="O231" s="180">
        <f t="shared" si="4"/>
        <v>0</v>
      </c>
      <c r="P231" s="181">
        <f t="shared" si="105"/>
        <v>0</v>
      </c>
      <c r="Q231" s="180">
        <f t="shared" si="106"/>
        <v>0</v>
      </c>
      <c r="R231" s="180">
        <f t="shared" si="107"/>
        <v>0</v>
      </c>
      <c r="S231" s="180">
        <f t="shared" si="108"/>
        <v>0</v>
      </c>
      <c r="T231" s="440" t="str">
        <f t="shared" si="109"/>
        <v>S</v>
      </c>
      <c r="U231" s="469">
        <v>1</v>
      </c>
      <c r="V231" s="469">
        <v>1</v>
      </c>
      <c r="W231" s="469">
        <v>1</v>
      </c>
      <c r="X231" s="469">
        <v>1</v>
      </c>
      <c r="Y231" s="175"/>
      <c r="Z231" s="182">
        <f t="shared" si="10"/>
        <v>961.35</v>
      </c>
      <c r="AA231" s="183">
        <f t="shared" si="11"/>
        <v>0</v>
      </c>
    </row>
    <row r="232" spans="2:27" ht="18" customHeight="1" x14ac:dyDescent="0.2">
      <c r="B232" s="175" t="s">
        <v>366</v>
      </c>
      <c r="C232" s="524" t="s">
        <v>618</v>
      </c>
      <c r="D232" s="56">
        <v>0</v>
      </c>
      <c r="E232" s="463" t="s">
        <v>631</v>
      </c>
      <c r="F232" s="56" t="s">
        <v>341</v>
      </c>
      <c r="G232" s="79" t="s">
        <v>351</v>
      </c>
      <c r="H232" s="56" t="s">
        <v>340</v>
      </c>
      <c r="I232" s="56">
        <v>5.59</v>
      </c>
      <c r="J232" s="468">
        <v>2255</v>
      </c>
      <c r="K232" s="179">
        <f t="shared" si="104"/>
        <v>255</v>
      </c>
      <c r="L232" s="180">
        <f t="shared" si="1"/>
        <v>0</v>
      </c>
      <c r="M232" s="180">
        <f t="shared" si="2"/>
        <v>0</v>
      </c>
      <c r="N232" s="180">
        <f t="shared" si="3"/>
        <v>0</v>
      </c>
      <c r="O232" s="180">
        <f t="shared" si="4"/>
        <v>0</v>
      </c>
      <c r="P232" s="181">
        <f t="shared" si="105"/>
        <v>0</v>
      </c>
      <c r="Q232" s="180">
        <f t="shared" si="106"/>
        <v>0</v>
      </c>
      <c r="R232" s="180">
        <f t="shared" si="107"/>
        <v>0</v>
      </c>
      <c r="S232" s="180">
        <f t="shared" si="108"/>
        <v>0</v>
      </c>
      <c r="T232" s="440" t="str">
        <f t="shared" si="109"/>
        <v>S</v>
      </c>
      <c r="U232" s="469">
        <v>1</v>
      </c>
      <c r="V232" s="469">
        <v>1</v>
      </c>
      <c r="W232" s="469">
        <v>1</v>
      </c>
      <c r="X232" s="469">
        <v>1</v>
      </c>
      <c r="Y232" s="175"/>
      <c r="Z232" s="182">
        <f t="shared" si="10"/>
        <v>1425.45</v>
      </c>
      <c r="AA232" s="183">
        <f t="shared" si="11"/>
        <v>0</v>
      </c>
    </row>
    <row r="233" spans="2:27" ht="18" customHeight="1" x14ac:dyDescent="0.2">
      <c r="B233" s="175" t="s">
        <v>366</v>
      </c>
      <c r="C233" s="524" t="s">
        <v>618</v>
      </c>
      <c r="D233" s="56">
        <v>0</v>
      </c>
      <c r="E233" s="463" t="s">
        <v>632</v>
      </c>
      <c r="F233" s="56" t="s">
        <v>311</v>
      </c>
      <c r="G233" s="79" t="s">
        <v>350</v>
      </c>
      <c r="H233" s="56" t="s">
        <v>314</v>
      </c>
      <c r="I233" s="56">
        <v>33.86</v>
      </c>
      <c r="J233" s="468">
        <v>1255</v>
      </c>
      <c r="K233" s="179">
        <f t="shared" si="104"/>
        <v>255</v>
      </c>
      <c r="L233" s="180">
        <f t="shared" si="1"/>
        <v>0</v>
      </c>
      <c r="M233" s="180">
        <f t="shared" si="2"/>
        <v>0</v>
      </c>
      <c r="N233" s="180">
        <f t="shared" si="3"/>
        <v>0</v>
      </c>
      <c r="O233" s="180">
        <f t="shared" si="4"/>
        <v>0</v>
      </c>
      <c r="P233" s="181">
        <f t="shared" si="105"/>
        <v>0</v>
      </c>
      <c r="Q233" s="180">
        <f t="shared" si="106"/>
        <v>0</v>
      </c>
      <c r="R233" s="180">
        <f t="shared" si="107"/>
        <v>0</v>
      </c>
      <c r="S233" s="180">
        <f t="shared" si="108"/>
        <v>0</v>
      </c>
      <c r="T233" s="440" t="str">
        <f t="shared" si="109"/>
        <v>B</v>
      </c>
      <c r="U233" s="469">
        <v>1</v>
      </c>
      <c r="V233" s="469">
        <v>1</v>
      </c>
      <c r="W233" s="469">
        <v>1</v>
      </c>
      <c r="X233" s="469">
        <v>1</v>
      </c>
      <c r="Y233" s="175"/>
      <c r="Z233" s="182">
        <f t="shared" si="10"/>
        <v>8634.2999999999993</v>
      </c>
      <c r="AA233" s="183">
        <f t="shared" si="11"/>
        <v>0</v>
      </c>
    </row>
    <row r="234" spans="2:27" ht="18" customHeight="1" x14ac:dyDescent="0.2">
      <c r="B234" s="175" t="s">
        <v>366</v>
      </c>
      <c r="C234" s="524" t="s">
        <v>618</v>
      </c>
      <c r="D234" s="56">
        <v>1</v>
      </c>
      <c r="E234" s="56">
        <v>101</v>
      </c>
      <c r="F234" s="56" t="s">
        <v>318</v>
      </c>
      <c r="G234" s="79" t="s">
        <v>321</v>
      </c>
      <c r="H234" s="56" t="s">
        <v>625</v>
      </c>
      <c r="I234" s="56">
        <v>11.04</v>
      </c>
      <c r="J234" s="468">
        <v>5255</v>
      </c>
      <c r="K234" s="179">
        <f t="shared" si="104"/>
        <v>255</v>
      </c>
      <c r="L234" s="180">
        <f t="shared" si="1"/>
        <v>0</v>
      </c>
      <c r="M234" s="180">
        <f t="shared" si="2"/>
        <v>0</v>
      </c>
      <c r="N234" s="180">
        <f t="shared" si="3"/>
        <v>0</v>
      </c>
      <c r="O234" s="180">
        <f t="shared" si="4"/>
        <v>0</v>
      </c>
      <c r="P234" s="181">
        <f t="shared" si="105"/>
        <v>0</v>
      </c>
      <c r="Q234" s="180">
        <f t="shared" si="106"/>
        <v>0</v>
      </c>
      <c r="R234" s="180">
        <f t="shared" si="107"/>
        <v>0</v>
      </c>
      <c r="S234" s="180">
        <f t="shared" si="108"/>
        <v>0</v>
      </c>
      <c r="T234" s="440" t="str">
        <f t="shared" si="109"/>
        <v>V</v>
      </c>
      <c r="U234" s="469">
        <v>1</v>
      </c>
      <c r="V234" s="469">
        <v>1</v>
      </c>
      <c r="W234" s="469">
        <v>1</v>
      </c>
      <c r="X234" s="469">
        <v>1</v>
      </c>
      <c r="Y234" s="175"/>
      <c r="Z234" s="182">
        <f t="shared" si="10"/>
        <v>2815.2</v>
      </c>
      <c r="AA234" s="183">
        <f t="shared" si="11"/>
        <v>0</v>
      </c>
    </row>
    <row r="235" spans="2:27" ht="18" customHeight="1" x14ac:dyDescent="0.2">
      <c r="B235" s="175" t="s">
        <v>366</v>
      </c>
      <c r="C235" s="524" t="s">
        <v>618</v>
      </c>
      <c r="D235" s="56">
        <v>1</v>
      </c>
      <c r="E235" s="56">
        <v>104</v>
      </c>
      <c r="F235" s="56" t="s">
        <v>311</v>
      </c>
      <c r="G235" s="79" t="s">
        <v>350</v>
      </c>
      <c r="H235" s="56" t="s">
        <v>314</v>
      </c>
      <c r="I235" s="56">
        <v>25.66</v>
      </c>
      <c r="J235" s="468">
        <v>1255</v>
      </c>
      <c r="K235" s="179">
        <f t="shared" si="104"/>
        <v>255</v>
      </c>
      <c r="L235" s="180">
        <f t="shared" si="1"/>
        <v>0</v>
      </c>
      <c r="M235" s="180">
        <f t="shared" si="2"/>
        <v>0</v>
      </c>
      <c r="N235" s="180">
        <f t="shared" si="3"/>
        <v>0</v>
      </c>
      <c r="O235" s="180">
        <f t="shared" si="4"/>
        <v>0</v>
      </c>
      <c r="P235" s="181">
        <f t="shared" si="105"/>
        <v>0</v>
      </c>
      <c r="Q235" s="180">
        <f t="shared" si="106"/>
        <v>0</v>
      </c>
      <c r="R235" s="180">
        <f t="shared" si="107"/>
        <v>0</v>
      </c>
      <c r="S235" s="180">
        <f t="shared" si="108"/>
        <v>0</v>
      </c>
      <c r="T235" s="440" t="str">
        <f t="shared" si="109"/>
        <v>B</v>
      </c>
      <c r="U235" s="469">
        <v>1</v>
      </c>
      <c r="V235" s="469">
        <v>1</v>
      </c>
      <c r="W235" s="469">
        <v>1</v>
      </c>
      <c r="X235" s="469">
        <v>1</v>
      </c>
      <c r="Y235" s="175"/>
      <c r="Z235" s="182">
        <f t="shared" si="10"/>
        <v>6543.3</v>
      </c>
      <c r="AA235" s="183">
        <f t="shared" si="11"/>
        <v>0</v>
      </c>
    </row>
    <row r="236" spans="2:27" ht="18" customHeight="1" x14ac:dyDescent="0.2">
      <c r="B236" s="175" t="s">
        <v>366</v>
      </c>
      <c r="C236" s="524" t="s">
        <v>618</v>
      </c>
      <c r="D236" s="56">
        <v>1</v>
      </c>
      <c r="E236" s="463">
        <v>106</v>
      </c>
      <c r="F236" s="56" t="s">
        <v>311</v>
      </c>
      <c r="G236" s="79" t="s">
        <v>350</v>
      </c>
      <c r="H236" s="56" t="s">
        <v>314</v>
      </c>
      <c r="I236" s="56">
        <v>32.590000000000003</v>
      </c>
      <c r="J236" s="468">
        <v>1255</v>
      </c>
      <c r="K236" s="179">
        <f t="shared" ref="K236" si="110">SUM(IF(J236="",0,VLOOKUP(J236,Kengetal,2)))</f>
        <v>255</v>
      </c>
      <c r="L236" s="180">
        <f t="shared" ref="L236" si="111">P236*I236*U236</f>
        <v>0</v>
      </c>
      <c r="M236" s="180">
        <f t="shared" ref="M236" si="112">Q236*I236*V236</f>
        <v>0</v>
      </c>
      <c r="N236" s="180">
        <f t="shared" ref="N236" si="113">R236*I236*W236</f>
        <v>0</v>
      </c>
      <c r="O236" s="180">
        <f t="shared" ref="O236" si="114">S236*I236*X236</f>
        <v>0</v>
      </c>
      <c r="P236" s="181">
        <f t="shared" si="105"/>
        <v>0</v>
      </c>
      <c r="Q236" s="180">
        <f t="shared" si="106"/>
        <v>0</v>
      </c>
      <c r="R236" s="180">
        <f t="shared" si="107"/>
        <v>0</v>
      </c>
      <c r="S236" s="180">
        <f t="shared" si="108"/>
        <v>0</v>
      </c>
      <c r="T236" s="440" t="str">
        <f t="shared" ref="T236" si="115">IF(J236="","",VLOOKUP(J236,Kengetal,13,FALSE))</f>
        <v>B</v>
      </c>
      <c r="U236" s="469">
        <v>1</v>
      </c>
      <c r="V236" s="469">
        <v>1</v>
      </c>
      <c r="W236" s="469">
        <v>1</v>
      </c>
      <c r="X236" s="469">
        <v>1</v>
      </c>
      <c r="Y236" s="175"/>
      <c r="Z236" s="182">
        <f t="shared" ref="Z236" si="116">I236*K236</f>
        <v>8310.4500000000007</v>
      </c>
      <c r="AA236" s="183">
        <f t="shared" ref="AA236" si="117">L236+M236+N236+O236</f>
        <v>0</v>
      </c>
    </row>
    <row r="237" spans="2:27" ht="18" customHeight="1" x14ac:dyDescent="0.2">
      <c r="B237" s="175" t="s">
        <v>366</v>
      </c>
      <c r="C237" s="524" t="s">
        <v>618</v>
      </c>
      <c r="D237" s="56">
        <v>1</v>
      </c>
      <c r="E237" s="463">
        <v>108</v>
      </c>
      <c r="F237" s="56" t="s">
        <v>343</v>
      </c>
      <c r="G237" s="79" t="s">
        <v>351</v>
      </c>
      <c r="H237" s="56" t="s">
        <v>340</v>
      </c>
      <c r="I237" s="56">
        <v>6.6</v>
      </c>
      <c r="J237" s="468">
        <v>2255</v>
      </c>
      <c r="K237" s="179">
        <f t="shared" ref="K237" si="118">SUM(IF(J237="",0,VLOOKUP(J237,Kengetal,2)))</f>
        <v>255</v>
      </c>
      <c r="L237" s="180">
        <f t="shared" ref="L237" si="119">P237*I237*U237</f>
        <v>0</v>
      </c>
      <c r="M237" s="180">
        <f t="shared" ref="M237" si="120">Q237*I237*V237</f>
        <v>0</v>
      </c>
      <c r="N237" s="180">
        <f t="shared" ref="N237" si="121">R237*I237*W237</f>
        <v>0</v>
      </c>
      <c r="O237" s="180">
        <f t="shared" ref="O237" si="122">S237*I237*X237</f>
        <v>0</v>
      </c>
      <c r="P237" s="181">
        <f t="shared" si="105"/>
        <v>0</v>
      </c>
      <c r="Q237" s="180">
        <f t="shared" si="106"/>
        <v>0</v>
      </c>
      <c r="R237" s="180">
        <f t="shared" si="107"/>
        <v>0</v>
      </c>
      <c r="S237" s="180">
        <f t="shared" si="108"/>
        <v>0</v>
      </c>
      <c r="T237" s="440" t="str">
        <f t="shared" ref="T237" si="123">IF(J237="","",VLOOKUP(J237,Kengetal,13,FALSE))</f>
        <v>S</v>
      </c>
      <c r="U237" s="469">
        <v>1</v>
      </c>
      <c r="V237" s="469">
        <v>1</v>
      </c>
      <c r="W237" s="469">
        <v>1</v>
      </c>
      <c r="X237" s="469">
        <v>1</v>
      </c>
      <c r="Y237" s="175"/>
      <c r="Z237" s="182">
        <f t="shared" ref="Z237" si="124">I237*K237</f>
        <v>1683</v>
      </c>
      <c r="AA237" s="183">
        <f t="shared" ref="AA237" si="125">L237+M237+N237+O237</f>
        <v>0</v>
      </c>
    </row>
    <row r="238" spans="2:27" ht="18" customHeight="1" x14ac:dyDescent="0.2">
      <c r="B238" s="175" t="s">
        <v>366</v>
      </c>
      <c r="C238" s="524" t="s">
        <v>618</v>
      </c>
      <c r="D238" s="56">
        <v>1</v>
      </c>
      <c r="E238" s="463">
        <v>111</v>
      </c>
      <c r="F238" s="56" t="s">
        <v>309</v>
      </c>
      <c r="G238" s="79" t="s">
        <v>321</v>
      </c>
      <c r="H238" s="56" t="s">
        <v>633</v>
      </c>
      <c r="I238" s="56">
        <v>33.82</v>
      </c>
      <c r="J238" s="468">
        <v>3255</v>
      </c>
      <c r="K238" s="179">
        <f t="shared" ref="K238" si="126">SUM(IF(J238="",0,VLOOKUP(J238,Kengetal,2)))</f>
        <v>255</v>
      </c>
      <c r="L238" s="180">
        <f t="shared" ref="L238" si="127">P238*I238*U238</f>
        <v>0</v>
      </c>
      <c r="M238" s="180">
        <f t="shared" ref="M238" si="128">Q238*I238*V238</f>
        <v>0</v>
      </c>
      <c r="N238" s="180">
        <f t="shared" ref="N238" si="129">R238*I238*W238</f>
        <v>0</v>
      </c>
      <c r="O238" s="180">
        <f t="shared" ref="O238" si="130">S238*I238*X238</f>
        <v>0</v>
      </c>
      <c r="P238" s="181">
        <f t="shared" si="105"/>
        <v>0</v>
      </c>
      <c r="Q238" s="180">
        <f t="shared" si="106"/>
        <v>0</v>
      </c>
      <c r="R238" s="180">
        <f t="shared" si="107"/>
        <v>0</v>
      </c>
      <c r="S238" s="180">
        <f t="shared" si="108"/>
        <v>0</v>
      </c>
      <c r="T238" s="440" t="str">
        <f t="shared" ref="T238" si="131">IF(J238="","",VLOOKUP(J238,Kengetal,13,FALSE))</f>
        <v>V</v>
      </c>
      <c r="U238" s="469">
        <v>1</v>
      </c>
      <c r="V238" s="469">
        <v>1</v>
      </c>
      <c r="W238" s="469">
        <v>1</v>
      </c>
      <c r="X238" s="469">
        <v>1</v>
      </c>
      <c r="Y238" s="175"/>
      <c r="Z238" s="182">
        <f t="shared" ref="Z238" si="132">I238*K238</f>
        <v>8624.1</v>
      </c>
      <c r="AA238" s="183">
        <f t="shared" ref="AA238" si="133">L238+M238+N238+O238</f>
        <v>0</v>
      </c>
    </row>
    <row r="239" spans="2:27" ht="18" customHeight="1" x14ac:dyDescent="0.2">
      <c r="B239" s="175" t="s">
        <v>366</v>
      </c>
      <c r="C239" s="524" t="s">
        <v>618</v>
      </c>
      <c r="D239" s="56">
        <v>1</v>
      </c>
      <c r="E239" s="463">
        <v>113</v>
      </c>
      <c r="F239" s="56" t="s">
        <v>311</v>
      </c>
      <c r="G239" s="79" t="s">
        <v>350</v>
      </c>
      <c r="H239" s="56" t="s">
        <v>560</v>
      </c>
      <c r="I239" s="56">
        <v>22.9</v>
      </c>
      <c r="J239" s="468">
        <v>1255</v>
      </c>
      <c r="K239" s="179">
        <f t="shared" ref="K239" si="134">SUM(IF(J239="",0,VLOOKUP(J239,Kengetal,2)))</f>
        <v>255</v>
      </c>
      <c r="L239" s="180">
        <f t="shared" ref="L239" si="135">P239*I239*U239</f>
        <v>0</v>
      </c>
      <c r="M239" s="180">
        <f t="shared" ref="M239" si="136">Q239*I239*V239</f>
        <v>0</v>
      </c>
      <c r="N239" s="180">
        <f t="shared" ref="N239" si="137">R239*I239*W239</f>
        <v>0</v>
      </c>
      <c r="O239" s="180">
        <f t="shared" ref="O239" si="138">S239*I239*X239</f>
        <v>0</v>
      </c>
      <c r="P239" s="181">
        <f t="shared" si="105"/>
        <v>0</v>
      </c>
      <c r="Q239" s="180">
        <f t="shared" si="106"/>
        <v>0</v>
      </c>
      <c r="R239" s="180">
        <f t="shared" si="107"/>
        <v>0</v>
      </c>
      <c r="S239" s="180">
        <f t="shared" si="108"/>
        <v>0</v>
      </c>
      <c r="T239" s="440" t="str">
        <f t="shared" ref="T239" si="139">IF(J239="","",VLOOKUP(J239,Kengetal,13,FALSE))</f>
        <v>B</v>
      </c>
      <c r="U239" s="469">
        <v>1</v>
      </c>
      <c r="V239" s="469">
        <v>1</v>
      </c>
      <c r="W239" s="469">
        <v>1</v>
      </c>
      <c r="X239" s="469">
        <v>1</v>
      </c>
      <c r="Y239" s="175"/>
      <c r="Z239" s="182">
        <f t="shared" ref="Z239" si="140">I239*K239</f>
        <v>5839.5</v>
      </c>
      <c r="AA239" s="183">
        <f t="shared" ref="AA239" si="141">L239+M239+N239+O239</f>
        <v>0</v>
      </c>
    </row>
    <row r="240" spans="2:27" ht="18" customHeight="1" x14ac:dyDescent="0.2">
      <c r="B240" s="175" t="s">
        <v>366</v>
      </c>
      <c r="C240" s="524" t="s">
        <v>618</v>
      </c>
      <c r="D240" s="56">
        <v>1</v>
      </c>
      <c r="E240" s="463">
        <v>114</v>
      </c>
      <c r="F240" s="56" t="s">
        <v>311</v>
      </c>
      <c r="G240" s="79" t="s">
        <v>350</v>
      </c>
      <c r="H240" s="56" t="s">
        <v>560</v>
      </c>
      <c r="I240" s="56">
        <v>57.35</v>
      </c>
      <c r="J240" s="468">
        <v>1255</v>
      </c>
      <c r="K240" s="179">
        <f t="shared" ref="K240" si="142">SUM(IF(J240="",0,VLOOKUP(J240,Kengetal,2)))</f>
        <v>255</v>
      </c>
      <c r="L240" s="180">
        <f t="shared" ref="L240" si="143">P240*I240*U240</f>
        <v>0</v>
      </c>
      <c r="M240" s="180">
        <f t="shared" ref="M240" si="144">Q240*I240*V240</f>
        <v>0</v>
      </c>
      <c r="N240" s="180">
        <f t="shared" ref="N240" si="145">R240*I240*W240</f>
        <v>0</v>
      </c>
      <c r="O240" s="180">
        <f t="shared" ref="O240" si="146">S240*I240*X240</f>
        <v>0</v>
      </c>
      <c r="P240" s="181">
        <f t="shared" si="105"/>
        <v>0</v>
      </c>
      <c r="Q240" s="180">
        <f t="shared" si="106"/>
        <v>0</v>
      </c>
      <c r="R240" s="180">
        <f t="shared" si="107"/>
        <v>0</v>
      </c>
      <c r="S240" s="180">
        <f t="shared" si="108"/>
        <v>0</v>
      </c>
      <c r="T240" s="440" t="str">
        <f t="shared" ref="T240" si="147">IF(J240="","",VLOOKUP(J240,Kengetal,13,FALSE))</f>
        <v>B</v>
      </c>
      <c r="U240" s="469">
        <v>1</v>
      </c>
      <c r="V240" s="469">
        <v>1</v>
      </c>
      <c r="W240" s="469">
        <v>1</v>
      </c>
      <c r="X240" s="469">
        <v>1</v>
      </c>
      <c r="Y240" s="175"/>
      <c r="Z240" s="182">
        <f t="shared" ref="Z240" si="148">I240*K240</f>
        <v>14624.25</v>
      </c>
      <c r="AA240" s="183">
        <f t="shared" ref="AA240" si="149">L240+M240+N240+O240</f>
        <v>0</v>
      </c>
    </row>
    <row r="241" spans="2:27" ht="18" customHeight="1" x14ac:dyDescent="0.2">
      <c r="B241" s="175" t="s">
        <v>366</v>
      </c>
      <c r="C241" s="524" t="s">
        <v>618</v>
      </c>
      <c r="D241" s="56">
        <v>1</v>
      </c>
      <c r="E241" s="463">
        <v>115</v>
      </c>
      <c r="F241" s="56" t="s">
        <v>436</v>
      </c>
      <c r="G241" s="79" t="s">
        <v>321</v>
      </c>
      <c r="H241" s="56" t="s">
        <v>340</v>
      </c>
      <c r="I241" s="56">
        <v>10.54</v>
      </c>
      <c r="J241" s="468">
        <v>6255</v>
      </c>
      <c r="K241" s="179">
        <f t="shared" ref="K241" si="150">SUM(IF(J241="",0,VLOOKUP(J241,Kengetal,2)))</f>
        <v>255</v>
      </c>
      <c r="L241" s="180">
        <f t="shared" ref="L241" si="151">P241*I241*U241</f>
        <v>0</v>
      </c>
      <c r="M241" s="180">
        <f t="shared" ref="M241" si="152">Q241*I241*V241</f>
        <v>0</v>
      </c>
      <c r="N241" s="180">
        <f t="shared" ref="N241" si="153">R241*I241*W241</f>
        <v>0</v>
      </c>
      <c r="O241" s="180">
        <f t="shared" ref="O241" si="154">S241*I241*X241</f>
        <v>0</v>
      </c>
      <c r="P241" s="181">
        <f t="shared" si="105"/>
        <v>0</v>
      </c>
      <c r="Q241" s="180">
        <f t="shared" si="106"/>
        <v>0</v>
      </c>
      <c r="R241" s="180">
        <f t="shared" si="107"/>
        <v>0</v>
      </c>
      <c r="S241" s="180">
        <f t="shared" si="108"/>
        <v>0</v>
      </c>
      <c r="T241" s="440" t="str">
        <f t="shared" ref="T241" si="155">IF(J241="","",VLOOKUP(J241,Kengetal,13,FALSE))</f>
        <v>V</v>
      </c>
      <c r="U241" s="469">
        <v>1</v>
      </c>
      <c r="V241" s="469">
        <v>1</v>
      </c>
      <c r="W241" s="469">
        <v>1</v>
      </c>
      <c r="X241" s="469">
        <v>1</v>
      </c>
      <c r="Y241" s="175"/>
      <c r="Z241" s="182">
        <f t="shared" ref="Z241" si="156">I241*K241</f>
        <v>2687.7</v>
      </c>
      <c r="AA241" s="183">
        <f t="shared" ref="AA241" si="157">L241+M241+N241+O241</f>
        <v>0</v>
      </c>
    </row>
    <row r="242" spans="2:27" ht="18" customHeight="1" x14ac:dyDescent="0.2">
      <c r="B242" s="175" t="s">
        <v>366</v>
      </c>
      <c r="C242" s="524" t="s">
        <v>618</v>
      </c>
      <c r="D242" s="56">
        <v>2</v>
      </c>
      <c r="E242" s="463">
        <v>201</v>
      </c>
      <c r="F242" s="56" t="s">
        <v>313</v>
      </c>
      <c r="G242" s="79" t="s">
        <v>321</v>
      </c>
      <c r="H242" s="56" t="s">
        <v>633</v>
      </c>
      <c r="I242" s="56">
        <v>10.7</v>
      </c>
      <c r="J242" s="468">
        <v>3255</v>
      </c>
      <c r="K242" s="179">
        <f t="shared" ref="K242" si="158">SUM(IF(J242="",0,VLOOKUP(J242,Kengetal,2)))</f>
        <v>255</v>
      </c>
      <c r="L242" s="180">
        <f t="shared" ref="L242" si="159">P242*I242*U242</f>
        <v>0</v>
      </c>
      <c r="M242" s="180">
        <f t="shared" ref="M242" si="160">Q242*I242*V242</f>
        <v>0</v>
      </c>
      <c r="N242" s="180">
        <f t="shared" ref="N242" si="161">R242*I242*W242</f>
        <v>0</v>
      </c>
      <c r="O242" s="180">
        <f t="shared" ref="O242" si="162">S242*I242*X242</f>
        <v>0</v>
      </c>
      <c r="P242" s="181">
        <f t="shared" si="105"/>
        <v>0</v>
      </c>
      <c r="Q242" s="180">
        <f t="shared" si="106"/>
        <v>0</v>
      </c>
      <c r="R242" s="180">
        <f t="shared" si="107"/>
        <v>0</v>
      </c>
      <c r="S242" s="180">
        <f t="shared" si="108"/>
        <v>0</v>
      </c>
      <c r="T242" s="440" t="str">
        <f t="shared" ref="T242" si="163">IF(J242="","",VLOOKUP(J242,Kengetal,13,FALSE))</f>
        <v>V</v>
      </c>
      <c r="U242" s="469">
        <v>1</v>
      </c>
      <c r="V242" s="469">
        <v>1</v>
      </c>
      <c r="W242" s="469">
        <v>1</v>
      </c>
      <c r="X242" s="469">
        <v>1</v>
      </c>
      <c r="Y242" s="175"/>
      <c r="Z242" s="182">
        <f t="shared" ref="Z242" si="164">I242*K242</f>
        <v>2728.5</v>
      </c>
      <c r="AA242" s="183">
        <f t="shared" ref="AA242" si="165">L242+M242+N242+O242</f>
        <v>0</v>
      </c>
    </row>
    <row r="243" spans="2:27" ht="18" customHeight="1" x14ac:dyDescent="0.2">
      <c r="B243" s="175" t="s">
        <v>366</v>
      </c>
      <c r="C243" s="524" t="s">
        <v>618</v>
      </c>
      <c r="D243" s="56">
        <v>2</v>
      </c>
      <c r="E243" s="463">
        <v>203</v>
      </c>
      <c r="F243" s="56" t="s">
        <v>311</v>
      </c>
      <c r="G243" s="79" t="s">
        <v>350</v>
      </c>
      <c r="H243" s="56" t="s">
        <v>314</v>
      </c>
      <c r="I243" s="56">
        <v>12.31</v>
      </c>
      <c r="J243" s="468">
        <v>1255</v>
      </c>
      <c r="K243" s="179">
        <f t="shared" ref="K243" si="166">SUM(IF(J243="",0,VLOOKUP(J243,Kengetal,2)))</f>
        <v>255</v>
      </c>
      <c r="L243" s="180">
        <f t="shared" ref="L243" si="167">P243*I243*U243</f>
        <v>0</v>
      </c>
      <c r="M243" s="180">
        <f t="shared" ref="M243" si="168">Q243*I243*V243</f>
        <v>0</v>
      </c>
      <c r="N243" s="180">
        <f t="shared" ref="N243" si="169">R243*I243*W243</f>
        <v>0</v>
      </c>
      <c r="O243" s="180">
        <f t="shared" ref="O243" si="170">S243*I243*X243</f>
        <v>0</v>
      </c>
      <c r="P243" s="181">
        <f t="shared" si="105"/>
        <v>0</v>
      </c>
      <c r="Q243" s="180">
        <f t="shared" si="106"/>
        <v>0</v>
      </c>
      <c r="R243" s="180">
        <f t="shared" si="107"/>
        <v>0</v>
      </c>
      <c r="S243" s="180">
        <f t="shared" si="108"/>
        <v>0</v>
      </c>
      <c r="T243" s="440" t="str">
        <f t="shared" ref="T243" si="171">IF(J243="","",VLOOKUP(J243,Kengetal,13,FALSE))</f>
        <v>B</v>
      </c>
      <c r="U243" s="469">
        <v>1</v>
      </c>
      <c r="V243" s="469">
        <v>1</v>
      </c>
      <c r="W243" s="469">
        <v>1</v>
      </c>
      <c r="X243" s="469">
        <v>1</v>
      </c>
      <c r="Y243" s="175"/>
      <c r="Z243" s="182">
        <f t="shared" ref="Z243" si="172">I243*K243</f>
        <v>3139.05</v>
      </c>
      <c r="AA243" s="183">
        <f t="shared" ref="AA243" si="173">L243+M243+N243+O243</f>
        <v>0</v>
      </c>
    </row>
    <row r="244" spans="2:27" ht="18" customHeight="1" x14ac:dyDescent="0.2">
      <c r="B244" s="175" t="s">
        <v>366</v>
      </c>
      <c r="C244" s="524" t="s">
        <v>618</v>
      </c>
      <c r="D244" s="56">
        <v>2</v>
      </c>
      <c r="E244" s="463">
        <v>206</v>
      </c>
      <c r="F244" s="56" t="s">
        <v>343</v>
      </c>
      <c r="G244" s="79" t="s">
        <v>351</v>
      </c>
      <c r="H244" s="56" t="s">
        <v>340</v>
      </c>
      <c r="I244" s="56">
        <v>3.7</v>
      </c>
      <c r="J244" s="468">
        <v>2255</v>
      </c>
      <c r="K244" s="179">
        <f t="shared" ref="K244" si="174">SUM(IF(J244="",0,VLOOKUP(J244,Kengetal,2)))</f>
        <v>255</v>
      </c>
      <c r="L244" s="180">
        <f t="shared" ref="L244" si="175">P244*I244*U244</f>
        <v>0</v>
      </c>
      <c r="M244" s="180">
        <f t="shared" ref="M244" si="176">Q244*I244*V244</f>
        <v>0</v>
      </c>
      <c r="N244" s="180">
        <f t="shared" ref="N244" si="177">R244*I244*W244</f>
        <v>0</v>
      </c>
      <c r="O244" s="180">
        <f t="shared" ref="O244" si="178">S244*I244*X244</f>
        <v>0</v>
      </c>
      <c r="P244" s="181">
        <f t="shared" si="105"/>
        <v>0</v>
      </c>
      <c r="Q244" s="180">
        <f t="shared" si="106"/>
        <v>0</v>
      </c>
      <c r="R244" s="180">
        <f t="shared" si="107"/>
        <v>0</v>
      </c>
      <c r="S244" s="180">
        <f t="shared" si="108"/>
        <v>0</v>
      </c>
      <c r="T244" s="440" t="str">
        <f t="shared" ref="T244" si="179">IF(J244="","",VLOOKUP(J244,Kengetal,13,FALSE))</f>
        <v>S</v>
      </c>
      <c r="U244" s="469">
        <v>1</v>
      </c>
      <c r="V244" s="469">
        <v>1</v>
      </c>
      <c r="W244" s="469">
        <v>1</v>
      </c>
      <c r="X244" s="469">
        <v>1</v>
      </c>
      <c r="Y244" s="175"/>
      <c r="Z244" s="182">
        <f t="shared" ref="Z244" si="180">I244*K244</f>
        <v>943.5</v>
      </c>
      <c r="AA244" s="183">
        <f t="shared" ref="AA244" si="181">L244+M244+N244+O244</f>
        <v>0</v>
      </c>
    </row>
    <row r="245" spans="2:27" ht="18" customHeight="1" x14ac:dyDescent="0.2">
      <c r="B245" s="175" t="s">
        <v>366</v>
      </c>
      <c r="C245" s="524" t="s">
        <v>618</v>
      </c>
      <c r="D245" s="56">
        <v>2</v>
      </c>
      <c r="E245" s="463">
        <v>208</v>
      </c>
      <c r="F245" s="56" t="s">
        <v>322</v>
      </c>
      <c r="G245" s="79" t="s">
        <v>321</v>
      </c>
      <c r="H245" s="56" t="s">
        <v>314</v>
      </c>
      <c r="I245" s="56">
        <v>8.1999999999999993</v>
      </c>
      <c r="J245" s="468">
        <v>3255</v>
      </c>
      <c r="K245" s="179">
        <f t="shared" ref="K245" si="182">SUM(IF(J245="",0,VLOOKUP(J245,Kengetal,2)))</f>
        <v>255</v>
      </c>
      <c r="L245" s="180">
        <f t="shared" ref="L245" si="183">P245*I245*U245</f>
        <v>0</v>
      </c>
      <c r="M245" s="180">
        <f t="shared" ref="M245" si="184">Q245*I245*V245</f>
        <v>0</v>
      </c>
      <c r="N245" s="180">
        <f t="shared" ref="N245" si="185">R245*I245*W245</f>
        <v>0</v>
      </c>
      <c r="O245" s="180">
        <f t="shared" ref="O245" si="186">S245*I245*X245</f>
        <v>0</v>
      </c>
      <c r="P245" s="181">
        <f t="shared" si="105"/>
        <v>0</v>
      </c>
      <c r="Q245" s="180">
        <f t="shared" si="106"/>
        <v>0</v>
      </c>
      <c r="R245" s="180">
        <f t="shared" si="107"/>
        <v>0</v>
      </c>
      <c r="S245" s="180">
        <f t="shared" si="108"/>
        <v>0</v>
      </c>
      <c r="T245" s="440" t="str">
        <f t="shared" ref="T245" si="187">IF(J245="","",VLOOKUP(J245,Kengetal,13,FALSE))</f>
        <v>V</v>
      </c>
      <c r="U245" s="469">
        <v>1</v>
      </c>
      <c r="V245" s="469">
        <v>1</v>
      </c>
      <c r="W245" s="469">
        <v>1</v>
      </c>
      <c r="X245" s="469">
        <v>1</v>
      </c>
      <c r="Y245" s="175"/>
      <c r="Z245" s="182">
        <f t="shared" ref="Z245" si="188">I245*K245</f>
        <v>2091</v>
      </c>
      <c r="AA245" s="183">
        <f t="shared" ref="AA245" si="189">L245+M245+N245+O245</f>
        <v>0</v>
      </c>
    </row>
    <row r="246" spans="2:27" ht="18" customHeight="1" x14ac:dyDescent="0.2">
      <c r="B246" s="175" t="s">
        <v>366</v>
      </c>
      <c r="C246" s="524" t="s">
        <v>618</v>
      </c>
      <c r="D246" s="56">
        <v>2</v>
      </c>
      <c r="E246" s="56">
        <v>210</v>
      </c>
      <c r="F246" s="56" t="s">
        <v>311</v>
      </c>
      <c r="G246" s="79" t="s">
        <v>350</v>
      </c>
      <c r="H246" s="56" t="s">
        <v>560</v>
      </c>
      <c r="I246" s="56">
        <v>12.2</v>
      </c>
      <c r="J246" s="468">
        <v>1255</v>
      </c>
      <c r="K246" s="179">
        <f t="shared" ref="K246" si="190">SUM(IF(J246="",0,VLOOKUP(J246,Kengetal,2)))</f>
        <v>255</v>
      </c>
      <c r="L246" s="180">
        <f t="shared" ref="L246" si="191">P246*I246*U246</f>
        <v>0</v>
      </c>
      <c r="M246" s="180">
        <f t="shared" ref="M246" si="192">Q246*I246*V246</f>
        <v>0</v>
      </c>
      <c r="N246" s="180">
        <f t="shared" ref="N246" si="193">R246*I246*W246</f>
        <v>0</v>
      </c>
      <c r="O246" s="180">
        <f t="shared" ref="O246" si="194">S246*I246*X246</f>
        <v>0</v>
      </c>
      <c r="P246" s="181">
        <f t="shared" si="105"/>
        <v>0</v>
      </c>
      <c r="Q246" s="180">
        <f t="shared" si="106"/>
        <v>0</v>
      </c>
      <c r="R246" s="180">
        <f t="shared" si="107"/>
        <v>0</v>
      </c>
      <c r="S246" s="180">
        <f t="shared" si="108"/>
        <v>0</v>
      </c>
      <c r="T246" s="440" t="str">
        <f t="shared" ref="T246" si="195">IF(J246="","",VLOOKUP(J246,Kengetal,13,FALSE))</f>
        <v>B</v>
      </c>
      <c r="U246" s="469">
        <v>1</v>
      </c>
      <c r="V246" s="469">
        <v>1</v>
      </c>
      <c r="W246" s="469">
        <v>1</v>
      </c>
      <c r="X246" s="469">
        <v>1</v>
      </c>
      <c r="Y246" s="175"/>
      <c r="Z246" s="182">
        <f t="shared" ref="Z246" si="196">I246*K246</f>
        <v>3111</v>
      </c>
      <c r="AA246" s="183">
        <f t="shared" ref="AA246" si="197">L246+M246+N246+O246</f>
        <v>0</v>
      </c>
    </row>
    <row r="247" spans="2:27" ht="18" customHeight="1" x14ac:dyDescent="0.2">
      <c r="B247" s="175" t="s">
        <v>366</v>
      </c>
      <c r="C247" s="524" t="s">
        <v>618</v>
      </c>
      <c r="D247" s="56">
        <v>2</v>
      </c>
      <c r="E247" s="56">
        <v>214</v>
      </c>
      <c r="F247" s="56" t="s">
        <v>318</v>
      </c>
      <c r="G247" s="79" t="s">
        <v>321</v>
      </c>
      <c r="H247" s="56" t="s">
        <v>633</v>
      </c>
      <c r="I247" s="56">
        <v>3.3</v>
      </c>
      <c r="J247" s="468">
        <v>5255</v>
      </c>
      <c r="K247" s="179">
        <f t="shared" ref="K247:K248" si="198">SUM(IF(J247="",0,VLOOKUP(J247,Kengetal,2)))</f>
        <v>255</v>
      </c>
      <c r="L247" s="180">
        <f t="shared" ref="L247:L248" si="199">P247*I247*U247</f>
        <v>0</v>
      </c>
      <c r="M247" s="180">
        <f t="shared" ref="M247:M248" si="200">Q247*I247*V247</f>
        <v>0</v>
      </c>
      <c r="N247" s="180">
        <f t="shared" ref="N247:N248" si="201">R247*I247*W247</f>
        <v>0</v>
      </c>
      <c r="O247" s="180">
        <f t="shared" ref="O247:O248" si="202">S247*I247*X247</f>
        <v>0</v>
      </c>
      <c r="P247" s="181">
        <f t="shared" si="105"/>
        <v>0</v>
      </c>
      <c r="Q247" s="180">
        <f t="shared" si="106"/>
        <v>0</v>
      </c>
      <c r="R247" s="180">
        <f t="shared" si="107"/>
        <v>0</v>
      </c>
      <c r="S247" s="180">
        <f t="shared" si="108"/>
        <v>0</v>
      </c>
      <c r="T247" s="440" t="str">
        <f t="shared" ref="T247:T248" si="203">IF(J247="","",VLOOKUP(J247,Kengetal,13,FALSE))</f>
        <v>V</v>
      </c>
      <c r="U247" s="469">
        <v>1</v>
      </c>
      <c r="V247" s="469">
        <v>1</v>
      </c>
      <c r="W247" s="469">
        <v>1</v>
      </c>
      <c r="X247" s="469">
        <v>1</v>
      </c>
      <c r="Y247" s="175"/>
      <c r="Z247" s="182">
        <f t="shared" ref="Z247:Z248" si="204">I247*K247</f>
        <v>841.5</v>
      </c>
      <c r="AA247" s="183">
        <f t="shared" ref="AA247:AA248" si="205">L247+M247+N247+O247</f>
        <v>0</v>
      </c>
    </row>
    <row r="248" spans="2:27" ht="18" customHeight="1" x14ac:dyDescent="0.2">
      <c r="B248" s="175" t="s">
        <v>366</v>
      </c>
      <c r="C248" s="524" t="s">
        <v>634</v>
      </c>
      <c r="D248" s="56">
        <v>0</v>
      </c>
      <c r="E248" s="463" t="s">
        <v>619</v>
      </c>
      <c r="F248" s="56" t="s">
        <v>306</v>
      </c>
      <c r="G248" s="79" t="s">
        <v>321</v>
      </c>
      <c r="H248" s="56" t="s">
        <v>493</v>
      </c>
      <c r="I248" s="56">
        <v>26.1</v>
      </c>
      <c r="J248" s="468">
        <v>8255</v>
      </c>
      <c r="K248" s="179">
        <f t="shared" si="198"/>
        <v>255</v>
      </c>
      <c r="L248" s="180">
        <f t="shared" si="199"/>
        <v>0</v>
      </c>
      <c r="M248" s="180">
        <f t="shared" si="200"/>
        <v>0</v>
      </c>
      <c r="N248" s="180">
        <f t="shared" si="201"/>
        <v>0</v>
      </c>
      <c r="O248" s="180">
        <f t="shared" si="202"/>
        <v>0</v>
      </c>
      <c r="P248" s="181">
        <f t="shared" si="105"/>
        <v>0</v>
      </c>
      <c r="Q248" s="180">
        <f t="shared" si="106"/>
        <v>0</v>
      </c>
      <c r="R248" s="180">
        <f t="shared" si="107"/>
        <v>0</v>
      </c>
      <c r="S248" s="180">
        <f t="shared" si="108"/>
        <v>0</v>
      </c>
      <c r="T248" s="440" t="str">
        <f t="shared" si="203"/>
        <v>V</v>
      </c>
      <c r="U248" s="469">
        <v>1</v>
      </c>
      <c r="V248" s="469">
        <v>1</v>
      </c>
      <c r="W248" s="469">
        <v>1</v>
      </c>
      <c r="X248" s="469">
        <v>1</v>
      </c>
      <c r="Y248" s="175"/>
      <c r="Z248" s="182">
        <f t="shared" si="204"/>
        <v>6655.5</v>
      </c>
      <c r="AA248" s="183">
        <f t="shared" si="205"/>
        <v>0</v>
      </c>
    </row>
    <row r="249" spans="2:27" ht="18" customHeight="1" x14ac:dyDescent="0.2">
      <c r="B249" s="175" t="s">
        <v>366</v>
      </c>
      <c r="C249" s="524" t="s">
        <v>634</v>
      </c>
      <c r="D249" s="56">
        <v>0</v>
      </c>
      <c r="E249" s="463" t="s">
        <v>620</v>
      </c>
      <c r="F249" s="56" t="s">
        <v>310</v>
      </c>
      <c r="G249" s="79" t="s">
        <v>350</v>
      </c>
      <c r="H249" s="56" t="s">
        <v>314</v>
      </c>
      <c r="I249" s="56">
        <v>25.72</v>
      </c>
      <c r="J249" s="468">
        <v>1255</v>
      </c>
      <c r="K249" s="179">
        <f t="shared" ref="K249:K252" si="206">SUM(IF(J249="",0,VLOOKUP(J249,Kengetal,2)))</f>
        <v>255</v>
      </c>
      <c r="L249" s="180">
        <f t="shared" ref="L249:L252" si="207">P249*I249*U249</f>
        <v>0</v>
      </c>
      <c r="M249" s="180">
        <f t="shared" ref="M249:M252" si="208">Q249*I249*V249</f>
        <v>0</v>
      </c>
      <c r="N249" s="180">
        <f t="shared" ref="N249:N252" si="209">R249*I249*W249</f>
        <v>0</v>
      </c>
      <c r="O249" s="180">
        <f t="shared" ref="O249:O252" si="210">S249*I249*X249</f>
        <v>0</v>
      </c>
      <c r="P249" s="181">
        <f t="shared" si="105"/>
        <v>0</v>
      </c>
      <c r="Q249" s="180">
        <f t="shared" si="106"/>
        <v>0</v>
      </c>
      <c r="R249" s="180">
        <f t="shared" si="107"/>
        <v>0</v>
      </c>
      <c r="S249" s="180">
        <f t="shared" si="108"/>
        <v>0</v>
      </c>
      <c r="T249" s="440" t="str">
        <f t="shared" ref="T249:T252" si="211">IF(J249="","",VLOOKUP(J249,Kengetal,13,FALSE))</f>
        <v>B</v>
      </c>
      <c r="U249" s="469">
        <v>1</v>
      </c>
      <c r="V249" s="469">
        <v>1</v>
      </c>
      <c r="W249" s="469">
        <v>1</v>
      </c>
      <c r="X249" s="469">
        <v>1</v>
      </c>
      <c r="Y249" s="175"/>
      <c r="Z249" s="182">
        <f t="shared" ref="Z249:Z252" si="212">I249*K249</f>
        <v>6558.5999999999995</v>
      </c>
      <c r="AA249" s="183">
        <f t="shared" ref="AA249:AA252" si="213">L249+M249+N249+O249</f>
        <v>0</v>
      </c>
    </row>
    <row r="250" spans="2:27" ht="18" customHeight="1" x14ac:dyDescent="0.2">
      <c r="B250" s="175" t="s">
        <v>366</v>
      </c>
      <c r="C250" s="524" t="s">
        <v>634</v>
      </c>
      <c r="D250" s="56">
        <v>0</v>
      </c>
      <c r="E250" s="463" t="s">
        <v>635</v>
      </c>
      <c r="F250" s="56" t="s">
        <v>311</v>
      </c>
      <c r="G250" s="79" t="s">
        <v>350</v>
      </c>
      <c r="H250" s="56" t="s">
        <v>314</v>
      </c>
      <c r="I250" s="56">
        <v>46.6</v>
      </c>
      <c r="J250" s="468">
        <v>1255</v>
      </c>
      <c r="K250" s="179">
        <f t="shared" si="206"/>
        <v>255</v>
      </c>
      <c r="L250" s="180">
        <f t="shared" si="207"/>
        <v>0</v>
      </c>
      <c r="M250" s="180">
        <f t="shared" si="208"/>
        <v>0</v>
      </c>
      <c r="N250" s="180">
        <f t="shared" si="209"/>
        <v>0</v>
      </c>
      <c r="O250" s="180">
        <f t="shared" si="210"/>
        <v>0</v>
      </c>
      <c r="P250" s="181">
        <f t="shared" si="105"/>
        <v>0</v>
      </c>
      <c r="Q250" s="180">
        <f t="shared" si="106"/>
        <v>0</v>
      </c>
      <c r="R250" s="180">
        <f t="shared" si="107"/>
        <v>0</v>
      </c>
      <c r="S250" s="180">
        <f t="shared" si="108"/>
        <v>0</v>
      </c>
      <c r="T250" s="440" t="str">
        <f t="shared" si="211"/>
        <v>B</v>
      </c>
      <c r="U250" s="469">
        <v>1</v>
      </c>
      <c r="V250" s="469">
        <v>1</v>
      </c>
      <c r="W250" s="469">
        <v>1</v>
      </c>
      <c r="X250" s="469">
        <v>1</v>
      </c>
      <c r="Y250" s="175"/>
      <c r="Z250" s="182">
        <f t="shared" si="212"/>
        <v>11883</v>
      </c>
      <c r="AA250" s="183">
        <f t="shared" si="213"/>
        <v>0</v>
      </c>
    </row>
    <row r="251" spans="2:27" ht="18" customHeight="1" x14ac:dyDescent="0.2">
      <c r="B251" s="175" t="s">
        <v>366</v>
      </c>
      <c r="C251" s="524" t="s">
        <v>634</v>
      </c>
      <c r="D251" s="56">
        <v>0</v>
      </c>
      <c r="E251" s="463" t="s">
        <v>636</v>
      </c>
      <c r="F251" s="56" t="s">
        <v>322</v>
      </c>
      <c r="G251" s="79" t="s">
        <v>321</v>
      </c>
      <c r="H251" s="56" t="s">
        <v>560</v>
      </c>
      <c r="I251" s="56">
        <v>4.25</v>
      </c>
      <c r="J251" s="468">
        <v>3255</v>
      </c>
      <c r="K251" s="179">
        <f t="shared" si="206"/>
        <v>255</v>
      </c>
      <c r="L251" s="180">
        <f t="shared" si="207"/>
        <v>0</v>
      </c>
      <c r="M251" s="180">
        <f t="shared" si="208"/>
        <v>0</v>
      </c>
      <c r="N251" s="180">
        <f t="shared" si="209"/>
        <v>0</v>
      </c>
      <c r="O251" s="180">
        <f t="shared" si="210"/>
        <v>0</v>
      </c>
      <c r="P251" s="181">
        <f t="shared" si="105"/>
        <v>0</v>
      </c>
      <c r="Q251" s="180">
        <f t="shared" si="106"/>
        <v>0</v>
      </c>
      <c r="R251" s="180">
        <f t="shared" si="107"/>
        <v>0</v>
      </c>
      <c r="S251" s="180">
        <f t="shared" si="108"/>
        <v>0</v>
      </c>
      <c r="T251" s="440" t="str">
        <f t="shared" si="211"/>
        <v>V</v>
      </c>
      <c r="U251" s="469">
        <v>1</v>
      </c>
      <c r="V251" s="469">
        <v>1</v>
      </c>
      <c r="W251" s="469">
        <v>1</v>
      </c>
      <c r="X251" s="469">
        <v>1</v>
      </c>
      <c r="Y251" s="175"/>
      <c r="Z251" s="182">
        <f t="shared" si="212"/>
        <v>1083.75</v>
      </c>
      <c r="AA251" s="183">
        <f t="shared" si="213"/>
        <v>0</v>
      </c>
    </row>
    <row r="252" spans="2:27" ht="18" customHeight="1" x14ac:dyDescent="0.2">
      <c r="B252" s="175" t="s">
        <v>366</v>
      </c>
      <c r="C252" s="524" t="s">
        <v>634</v>
      </c>
      <c r="D252" s="56">
        <v>0</v>
      </c>
      <c r="E252" s="463" t="s">
        <v>622</v>
      </c>
      <c r="F252" s="56" t="s">
        <v>313</v>
      </c>
      <c r="G252" s="79" t="s">
        <v>321</v>
      </c>
      <c r="H252" s="56" t="s">
        <v>340</v>
      </c>
      <c r="I252" s="56">
        <v>22.45</v>
      </c>
      <c r="J252" s="468">
        <v>3255</v>
      </c>
      <c r="K252" s="179">
        <f t="shared" si="206"/>
        <v>255</v>
      </c>
      <c r="L252" s="180">
        <f t="shared" si="207"/>
        <v>0</v>
      </c>
      <c r="M252" s="180">
        <f t="shared" si="208"/>
        <v>0</v>
      </c>
      <c r="N252" s="180">
        <f t="shared" si="209"/>
        <v>0</v>
      </c>
      <c r="O252" s="180">
        <f t="shared" si="210"/>
        <v>0</v>
      </c>
      <c r="P252" s="181">
        <f t="shared" si="105"/>
        <v>0</v>
      </c>
      <c r="Q252" s="180">
        <f t="shared" si="106"/>
        <v>0</v>
      </c>
      <c r="R252" s="180">
        <f t="shared" si="107"/>
        <v>0</v>
      </c>
      <c r="S252" s="180">
        <f t="shared" si="108"/>
        <v>0</v>
      </c>
      <c r="T252" s="440" t="str">
        <f t="shared" si="211"/>
        <v>V</v>
      </c>
      <c r="U252" s="469">
        <v>1</v>
      </c>
      <c r="V252" s="469">
        <v>1</v>
      </c>
      <c r="W252" s="469">
        <v>1</v>
      </c>
      <c r="X252" s="469">
        <v>1</v>
      </c>
      <c r="Y252" s="175"/>
      <c r="Z252" s="182">
        <f t="shared" si="212"/>
        <v>5724.75</v>
      </c>
      <c r="AA252" s="183">
        <f t="shared" si="213"/>
        <v>0</v>
      </c>
    </row>
    <row r="253" spans="2:27" ht="18" customHeight="1" x14ac:dyDescent="0.2">
      <c r="B253" s="175" t="s">
        <v>366</v>
      </c>
      <c r="C253" s="524" t="s">
        <v>634</v>
      </c>
      <c r="D253" s="56">
        <v>0</v>
      </c>
      <c r="E253" s="463" t="s">
        <v>637</v>
      </c>
      <c r="F253" s="56" t="s">
        <v>343</v>
      </c>
      <c r="G253" s="79" t="s">
        <v>351</v>
      </c>
      <c r="H253" s="56" t="s">
        <v>340</v>
      </c>
      <c r="I253" s="56">
        <v>3.65</v>
      </c>
      <c r="J253" s="468">
        <v>2255</v>
      </c>
      <c r="K253" s="179">
        <f t="shared" ref="K253:K256" si="214">SUM(IF(J253="",0,VLOOKUP(J253,Kengetal,2)))</f>
        <v>255</v>
      </c>
      <c r="L253" s="180">
        <f t="shared" ref="L253:L256" si="215">P253*I253*U253</f>
        <v>0</v>
      </c>
      <c r="M253" s="180">
        <f t="shared" ref="M253:M256" si="216">Q253*I253*V253</f>
        <v>0</v>
      </c>
      <c r="N253" s="180">
        <f t="shared" ref="N253:N256" si="217">R253*I253*W253</f>
        <v>0</v>
      </c>
      <c r="O253" s="180">
        <f t="shared" ref="O253:O256" si="218">S253*I253*X253</f>
        <v>0</v>
      </c>
      <c r="P253" s="181">
        <f t="shared" si="105"/>
        <v>0</v>
      </c>
      <c r="Q253" s="180">
        <f t="shared" si="106"/>
        <v>0</v>
      </c>
      <c r="R253" s="180">
        <f t="shared" si="107"/>
        <v>0</v>
      </c>
      <c r="S253" s="180">
        <f t="shared" si="108"/>
        <v>0</v>
      </c>
      <c r="T253" s="440" t="str">
        <f t="shared" ref="T253:T256" si="219">IF(J253="","",VLOOKUP(J253,Kengetal,13,FALSE))</f>
        <v>S</v>
      </c>
      <c r="U253" s="469">
        <v>1</v>
      </c>
      <c r="V253" s="469">
        <v>1</v>
      </c>
      <c r="W253" s="469">
        <v>1</v>
      </c>
      <c r="X253" s="469">
        <v>1</v>
      </c>
      <c r="Y253" s="175"/>
      <c r="Z253" s="182">
        <f t="shared" ref="Z253:Z256" si="220">I253*K253</f>
        <v>930.75</v>
      </c>
      <c r="AA253" s="183">
        <f t="shared" ref="AA253:AA256" si="221">L253+M253+N253+O253</f>
        <v>0</v>
      </c>
    </row>
    <row r="254" spans="2:27" ht="18" customHeight="1" x14ac:dyDescent="0.2">
      <c r="B254" s="175" t="s">
        <v>366</v>
      </c>
      <c r="C254" s="524" t="s">
        <v>634</v>
      </c>
      <c r="D254" s="56">
        <v>0</v>
      </c>
      <c r="E254" s="463" t="s">
        <v>623</v>
      </c>
      <c r="F254" s="56" t="s">
        <v>343</v>
      </c>
      <c r="G254" s="79" t="s">
        <v>351</v>
      </c>
      <c r="H254" s="56" t="s">
        <v>340</v>
      </c>
      <c r="I254" s="56">
        <v>1.3</v>
      </c>
      <c r="J254" s="468">
        <v>2255</v>
      </c>
      <c r="K254" s="179">
        <f t="shared" si="214"/>
        <v>255</v>
      </c>
      <c r="L254" s="180">
        <f t="shared" si="215"/>
        <v>0</v>
      </c>
      <c r="M254" s="180">
        <f t="shared" si="216"/>
        <v>0</v>
      </c>
      <c r="N254" s="180">
        <f t="shared" si="217"/>
        <v>0</v>
      </c>
      <c r="O254" s="180">
        <f t="shared" si="218"/>
        <v>0</v>
      </c>
      <c r="P254" s="181">
        <f t="shared" si="105"/>
        <v>0</v>
      </c>
      <c r="Q254" s="180">
        <f t="shared" si="106"/>
        <v>0</v>
      </c>
      <c r="R254" s="180">
        <f t="shared" si="107"/>
        <v>0</v>
      </c>
      <c r="S254" s="180">
        <f t="shared" si="108"/>
        <v>0</v>
      </c>
      <c r="T254" s="440" t="str">
        <f t="shared" si="219"/>
        <v>S</v>
      </c>
      <c r="U254" s="469">
        <v>1</v>
      </c>
      <c r="V254" s="469">
        <v>1</v>
      </c>
      <c r="W254" s="469">
        <v>1</v>
      </c>
      <c r="X254" s="469">
        <v>1</v>
      </c>
      <c r="Y254" s="175"/>
      <c r="Z254" s="182">
        <f t="shared" si="220"/>
        <v>331.5</v>
      </c>
      <c r="AA254" s="183">
        <f t="shared" si="221"/>
        <v>0</v>
      </c>
    </row>
    <row r="255" spans="2:27" ht="18" customHeight="1" x14ac:dyDescent="0.2">
      <c r="B255" s="175" t="s">
        <v>366</v>
      </c>
      <c r="C255" s="524" t="s">
        <v>634</v>
      </c>
      <c r="D255" s="56">
        <v>0</v>
      </c>
      <c r="E255" s="463" t="s">
        <v>638</v>
      </c>
      <c r="F255" s="56" t="s">
        <v>343</v>
      </c>
      <c r="G255" s="79" t="s">
        <v>351</v>
      </c>
      <c r="H255" s="56" t="s">
        <v>340</v>
      </c>
      <c r="I255" s="56">
        <v>1.2</v>
      </c>
      <c r="J255" s="468">
        <v>2255</v>
      </c>
      <c r="K255" s="179">
        <f t="shared" si="214"/>
        <v>255</v>
      </c>
      <c r="L255" s="180">
        <f t="shared" si="215"/>
        <v>0</v>
      </c>
      <c r="M255" s="180">
        <f t="shared" si="216"/>
        <v>0</v>
      </c>
      <c r="N255" s="180">
        <f t="shared" si="217"/>
        <v>0</v>
      </c>
      <c r="O255" s="180">
        <f t="shared" si="218"/>
        <v>0</v>
      </c>
      <c r="P255" s="181">
        <f t="shared" si="105"/>
        <v>0</v>
      </c>
      <c r="Q255" s="180">
        <f t="shared" si="106"/>
        <v>0</v>
      </c>
      <c r="R255" s="180">
        <f t="shared" si="107"/>
        <v>0</v>
      </c>
      <c r="S255" s="180">
        <f t="shared" si="108"/>
        <v>0</v>
      </c>
      <c r="T255" s="440" t="str">
        <f t="shared" si="219"/>
        <v>S</v>
      </c>
      <c r="U255" s="469">
        <v>1</v>
      </c>
      <c r="V255" s="469">
        <v>1</v>
      </c>
      <c r="W255" s="469">
        <v>1</v>
      </c>
      <c r="X255" s="469">
        <v>1</v>
      </c>
      <c r="Y255" s="175"/>
      <c r="Z255" s="182">
        <f t="shared" si="220"/>
        <v>306</v>
      </c>
      <c r="AA255" s="183">
        <f t="shared" si="221"/>
        <v>0</v>
      </c>
    </row>
    <row r="256" spans="2:27" ht="18" customHeight="1" x14ac:dyDescent="0.2">
      <c r="B256" s="175" t="s">
        <v>366</v>
      </c>
      <c r="C256" s="524" t="s">
        <v>634</v>
      </c>
      <c r="D256" s="56">
        <v>0</v>
      </c>
      <c r="E256" s="463" t="s">
        <v>639</v>
      </c>
      <c r="F256" s="56" t="s">
        <v>604</v>
      </c>
      <c r="G256" s="79" t="s">
        <v>321</v>
      </c>
      <c r="H256" s="56" t="s">
        <v>340</v>
      </c>
      <c r="I256" s="56">
        <v>36.75</v>
      </c>
      <c r="J256" s="468">
        <v>11255</v>
      </c>
      <c r="K256" s="179">
        <f t="shared" si="214"/>
        <v>255</v>
      </c>
      <c r="L256" s="180">
        <f t="shared" si="215"/>
        <v>0</v>
      </c>
      <c r="M256" s="180">
        <f t="shared" si="216"/>
        <v>0</v>
      </c>
      <c r="N256" s="180">
        <f t="shared" si="217"/>
        <v>0</v>
      </c>
      <c r="O256" s="180">
        <f t="shared" si="218"/>
        <v>0</v>
      </c>
      <c r="P256" s="181">
        <f t="shared" si="105"/>
        <v>0</v>
      </c>
      <c r="Q256" s="180">
        <f t="shared" si="106"/>
        <v>0</v>
      </c>
      <c r="R256" s="180">
        <f t="shared" si="107"/>
        <v>0</v>
      </c>
      <c r="S256" s="180">
        <f t="shared" si="108"/>
        <v>0</v>
      </c>
      <c r="T256" s="440" t="str">
        <f t="shared" si="219"/>
        <v>S</v>
      </c>
      <c r="U256" s="469">
        <v>1</v>
      </c>
      <c r="V256" s="469">
        <v>1</v>
      </c>
      <c r="W256" s="469">
        <v>1</v>
      </c>
      <c r="X256" s="469">
        <v>1</v>
      </c>
      <c r="Y256" s="175"/>
      <c r="Z256" s="182">
        <f t="shared" si="220"/>
        <v>9371.25</v>
      </c>
      <c r="AA256" s="183">
        <f t="shared" si="221"/>
        <v>0</v>
      </c>
    </row>
    <row r="257" spans="2:27" ht="18" customHeight="1" x14ac:dyDescent="0.2">
      <c r="B257" s="175" t="s">
        <v>366</v>
      </c>
      <c r="C257" s="524" t="s">
        <v>634</v>
      </c>
      <c r="D257" s="56">
        <v>0</v>
      </c>
      <c r="E257" s="463" t="s">
        <v>624</v>
      </c>
      <c r="F257" s="56" t="s">
        <v>604</v>
      </c>
      <c r="G257" s="79" t="s">
        <v>321</v>
      </c>
      <c r="H257" s="56" t="s">
        <v>340</v>
      </c>
      <c r="I257" s="56">
        <v>20.05</v>
      </c>
      <c r="J257" s="468">
        <v>11255</v>
      </c>
      <c r="K257" s="179">
        <f t="shared" ref="K257:K260" si="222">SUM(IF(J257="",0,VLOOKUP(J257,Kengetal,2)))</f>
        <v>255</v>
      </c>
      <c r="L257" s="180">
        <f t="shared" ref="L257:L260" si="223">P257*I257*U257</f>
        <v>0</v>
      </c>
      <c r="M257" s="180">
        <f t="shared" ref="M257:M260" si="224">Q257*I257*V257</f>
        <v>0</v>
      </c>
      <c r="N257" s="180">
        <f t="shared" ref="N257:N260" si="225">R257*I257*W257</f>
        <v>0</v>
      </c>
      <c r="O257" s="180">
        <f t="shared" ref="O257:O260" si="226">S257*I257*X257</f>
        <v>0</v>
      </c>
      <c r="P257" s="181">
        <f t="shared" si="105"/>
        <v>0</v>
      </c>
      <c r="Q257" s="180">
        <f t="shared" si="106"/>
        <v>0</v>
      </c>
      <c r="R257" s="180">
        <f t="shared" si="107"/>
        <v>0</v>
      </c>
      <c r="S257" s="180">
        <f t="shared" si="108"/>
        <v>0</v>
      </c>
      <c r="T257" s="440" t="str">
        <f t="shared" ref="T257:T260" si="227">IF(J257="","",VLOOKUP(J257,Kengetal,13,FALSE))</f>
        <v>S</v>
      </c>
      <c r="U257" s="469">
        <v>1</v>
      </c>
      <c r="V257" s="469">
        <v>1</v>
      </c>
      <c r="W257" s="469">
        <v>1</v>
      </c>
      <c r="X257" s="469">
        <v>1</v>
      </c>
      <c r="Y257" s="175"/>
      <c r="Z257" s="182">
        <f t="shared" ref="Z257:Z260" si="228">I257*K257</f>
        <v>5112.75</v>
      </c>
      <c r="AA257" s="183">
        <f t="shared" ref="AA257:AA260" si="229">L257+M257+N257+O257</f>
        <v>0</v>
      </c>
    </row>
    <row r="258" spans="2:27" ht="18" customHeight="1" x14ac:dyDescent="0.2">
      <c r="B258" s="175" t="s">
        <v>366</v>
      </c>
      <c r="C258" s="524" t="s">
        <v>634</v>
      </c>
      <c r="D258" s="56">
        <v>0</v>
      </c>
      <c r="E258" s="463" t="s">
        <v>626</v>
      </c>
      <c r="F258" s="56" t="s">
        <v>343</v>
      </c>
      <c r="G258" s="79" t="s">
        <v>351</v>
      </c>
      <c r="H258" s="56" t="s">
        <v>340</v>
      </c>
      <c r="I258" s="56">
        <v>1.46</v>
      </c>
      <c r="J258" s="468">
        <v>2255</v>
      </c>
      <c r="K258" s="179">
        <f t="shared" si="222"/>
        <v>255</v>
      </c>
      <c r="L258" s="180">
        <f t="shared" si="223"/>
        <v>0</v>
      </c>
      <c r="M258" s="180">
        <f t="shared" si="224"/>
        <v>0</v>
      </c>
      <c r="N258" s="180">
        <f t="shared" si="225"/>
        <v>0</v>
      </c>
      <c r="O258" s="180">
        <f t="shared" si="226"/>
        <v>0</v>
      </c>
      <c r="P258" s="181">
        <f t="shared" si="105"/>
        <v>0</v>
      </c>
      <c r="Q258" s="180">
        <f t="shared" si="106"/>
        <v>0</v>
      </c>
      <c r="R258" s="180">
        <f t="shared" si="107"/>
        <v>0</v>
      </c>
      <c r="S258" s="180">
        <f t="shared" si="108"/>
        <v>0</v>
      </c>
      <c r="T258" s="440" t="str">
        <f t="shared" si="227"/>
        <v>S</v>
      </c>
      <c r="U258" s="469">
        <v>1</v>
      </c>
      <c r="V258" s="469">
        <v>1</v>
      </c>
      <c r="W258" s="469">
        <v>1</v>
      </c>
      <c r="X258" s="469">
        <v>1</v>
      </c>
      <c r="Y258" s="175"/>
      <c r="Z258" s="182">
        <f t="shared" si="228"/>
        <v>372.3</v>
      </c>
      <c r="AA258" s="183">
        <f t="shared" si="229"/>
        <v>0</v>
      </c>
    </row>
    <row r="259" spans="2:27" ht="18" customHeight="1" x14ac:dyDescent="0.2">
      <c r="B259" s="175" t="s">
        <v>366</v>
      </c>
      <c r="C259" s="524" t="s">
        <v>634</v>
      </c>
      <c r="D259" s="56">
        <v>1</v>
      </c>
      <c r="E259" s="56">
        <v>101</v>
      </c>
      <c r="F259" s="56" t="s">
        <v>313</v>
      </c>
      <c r="G259" s="79" t="s">
        <v>321</v>
      </c>
      <c r="H259" s="56" t="s">
        <v>560</v>
      </c>
      <c r="I259" s="56">
        <v>20.399999999999999</v>
      </c>
      <c r="J259" s="468">
        <v>3255</v>
      </c>
      <c r="K259" s="179">
        <f t="shared" si="222"/>
        <v>255</v>
      </c>
      <c r="L259" s="180">
        <f t="shared" si="223"/>
        <v>0</v>
      </c>
      <c r="M259" s="180">
        <f t="shared" si="224"/>
        <v>0</v>
      </c>
      <c r="N259" s="180">
        <f t="shared" si="225"/>
        <v>0</v>
      </c>
      <c r="O259" s="180">
        <f t="shared" si="226"/>
        <v>0</v>
      </c>
      <c r="P259" s="181">
        <f t="shared" si="105"/>
        <v>0</v>
      </c>
      <c r="Q259" s="180">
        <f t="shared" si="106"/>
        <v>0</v>
      </c>
      <c r="R259" s="180">
        <f t="shared" si="107"/>
        <v>0</v>
      </c>
      <c r="S259" s="180">
        <f t="shared" si="108"/>
        <v>0</v>
      </c>
      <c r="T259" s="440" t="str">
        <f t="shared" si="227"/>
        <v>V</v>
      </c>
      <c r="U259" s="469">
        <v>1</v>
      </c>
      <c r="V259" s="469">
        <v>1</v>
      </c>
      <c r="W259" s="469">
        <v>1</v>
      </c>
      <c r="X259" s="469">
        <v>1</v>
      </c>
      <c r="Y259" s="175"/>
      <c r="Z259" s="182">
        <f t="shared" si="228"/>
        <v>5202</v>
      </c>
      <c r="AA259" s="183">
        <f t="shared" si="229"/>
        <v>0</v>
      </c>
    </row>
    <row r="260" spans="2:27" ht="18" customHeight="1" x14ac:dyDescent="0.2">
      <c r="B260" s="175" t="s">
        <v>366</v>
      </c>
      <c r="C260" s="524" t="s">
        <v>634</v>
      </c>
      <c r="D260" s="56">
        <v>1</v>
      </c>
      <c r="E260" s="56">
        <v>102</v>
      </c>
      <c r="F260" s="56" t="s">
        <v>311</v>
      </c>
      <c r="G260" s="79" t="s">
        <v>350</v>
      </c>
      <c r="H260" s="56" t="s">
        <v>560</v>
      </c>
      <c r="I260" s="56">
        <v>99.66</v>
      </c>
      <c r="J260" s="468">
        <v>1255</v>
      </c>
      <c r="K260" s="179">
        <f t="shared" si="222"/>
        <v>255</v>
      </c>
      <c r="L260" s="180">
        <f t="shared" si="223"/>
        <v>0</v>
      </c>
      <c r="M260" s="180">
        <f t="shared" si="224"/>
        <v>0</v>
      </c>
      <c r="N260" s="180">
        <f t="shared" si="225"/>
        <v>0</v>
      </c>
      <c r="O260" s="180">
        <f t="shared" si="226"/>
        <v>0</v>
      </c>
      <c r="P260" s="181">
        <f t="shared" si="105"/>
        <v>0</v>
      </c>
      <c r="Q260" s="180">
        <f t="shared" si="106"/>
        <v>0</v>
      </c>
      <c r="R260" s="180">
        <f t="shared" si="107"/>
        <v>0</v>
      </c>
      <c r="S260" s="180">
        <f t="shared" si="108"/>
        <v>0</v>
      </c>
      <c r="T260" s="440" t="str">
        <f t="shared" si="227"/>
        <v>B</v>
      </c>
      <c r="U260" s="469">
        <v>1</v>
      </c>
      <c r="V260" s="469">
        <v>1</v>
      </c>
      <c r="W260" s="469">
        <v>1</v>
      </c>
      <c r="X260" s="469">
        <v>1</v>
      </c>
      <c r="Y260" s="175"/>
      <c r="Z260" s="182">
        <f t="shared" si="228"/>
        <v>25413.3</v>
      </c>
      <c r="AA260" s="183">
        <f t="shared" si="229"/>
        <v>0</v>
      </c>
    </row>
    <row r="261" spans="2:27" ht="18" customHeight="1" x14ac:dyDescent="0.2">
      <c r="B261" s="175" t="s">
        <v>366</v>
      </c>
      <c r="C261" s="524" t="s">
        <v>634</v>
      </c>
      <c r="D261" s="56">
        <v>1</v>
      </c>
      <c r="E261" s="56">
        <v>103</v>
      </c>
      <c r="F261" s="56" t="s">
        <v>436</v>
      </c>
      <c r="G261" s="79" t="s">
        <v>321</v>
      </c>
      <c r="H261" s="56" t="s">
        <v>560</v>
      </c>
      <c r="I261" s="56">
        <v>9.75</v>
      </c>
      <c r="J261" s="468">
        <v>6255</v>
      </c>
      <c r="K261" s="179">
        <f t="shared" ref="K261" si="230">SUM(IF(J261="",0,VLOOKUP(J261,Kengetal,2)))</f>
        <v>255</v>
      </c>
      <c r="L261" s="180">
        <f t="shared" ref="L261" si="231">P261*I261*U261</f>
        <v>0</v>
      </c>
      <c r="M261" s="180">
        <f t="shared" ref="M261" si="232">Q261*I261*V261</f>
        <v>0</v>
      </c>
      <c r="N261" s="180">
        <f t="shared" ref="N261" si="233">R261*I261*W261</f>
        <v>0</v>
      </c>
      <c r="O261" s="180">
        <f t="shared" ref="O261" si="234">S261*I261*X261</f>
        <v>0</v>
      </c>
      <c r="P261" s="181">
        <f t="shared" si="105"/>
        <v>0</v>
      </c>
      <c r="Q261" s="180">
        <f t="shared" si="106"/>
        <v>0</v>
      </c>
      <c r="R261" s="180">
        <f t="shared" si="107"/>
        <v>0</v>
      </c>
      <c r="S261" s="180">
        <f t="shared" si="108"/>
        <v>0</v>
      </c>
      <c r="T261" s="440" t="str">
        <f t="shared" ref="T261" si="235">IF(J261="","",VLOOKUP(J261,Kengetal,13,FALSE))</f>
        <v>V</v>
      </c>
      <c r="U261" s="469">
        <v>1</v>
      </c>
      <c r="V261" s="469">
        <v>1</v>
      </c>
      <c r="W261" s="469">
        <v>1</v>
      </c>
      <c r="X261" s="469">
        <v>1</v>
      </c>
      <c r="Y261" s="175"/>
      <c r="Z261" s="182">
        <f t="shared" ref="Z261" si="236">I261*K261</f>
        <v>2486.25</v>
      </c>
      <c r="AA261" s="183">
        <f t="shared" ref="AA261" si="237">L261+M261+N261+O261</f>
        <v>0</v>
      </c>
    </row>
    <row r="262" spans="2:27" ht="18" customHeight="1" x14ac:dyDescent="0.2">
      <c r="B262" s="175" t="s">
        <v>366</v>
      </c>
      <c r="C262" s="524" t="s">
        <v>634</v>
      </c>
      <c r="D262" s="56">
        <v>1</v>
      </c>
      <c r="E262" s="56">
        <v>104</v>
      </c>
      <c r="F262" s="56" t="s">
        <v>311</v>
      </c>
      <c r="G262" s="79" t="s">
        <v>350</v>
      </c>
      <c r="H262" s="56" t="s">
        <v>314</v>
      </c>
      <c r="I262" s="56">
        <v>26.64</v>
      </c>
      <c r="J262" s="468">
        <v>1255</v>
      </c>
      <c r="K262" s="179">
        <f t="shared" ref="K262:K264" si="238">SUM(IF(J262="",0,VLOOKUP(J262,Kengetal,2)))</f>
        <v>255</v>
      </c>
      <c r="L262" s="180">
        <f t="shared" ref="L262:L264" si="239">P262*I262*U262</f>
        <v>0</v>
      </c>
      <c r="M262" s="180">
        <f t="shared" ref="M262:M264" si="240">Q262*I262*V262</f>
        <v>0</v>
      </c>
      <c r="N262" s="180">
        <f t="shared" ref="N262:N264" si="241">R262*I262*W262</f>
        <v>0</v>
      </c>
      <c r="O262" s="180">
        <f t="shared" ref="O262:O264" si="242">S262*I262*X262</f>
        <v>0</v>
      </c>
      <c r="P262" s="181">
        <f t="shared" si="105"/>
        <v>0</v>
      </c>
      <c r="Q262" s="180">
        <f t="shared" si="106"/>
        <v>0</v>
      </c>
      <c r="R262" s="180">
        <f t="shared" si="107"/>
        <v>0</v>
      </c>
      <c r="S262" s="180">
        <f t="shared" si="108"/>
        <v>0</v>
      </c>
      <c r="T262" s="440" t="str">
        <f t="shared" ref="T262:T264" si="243">IF(J262="","",VLOOKUP(J262,Kengetal,13,FALSE))</f>
        <v>B</v>
      </c>
      <c r="U262" s="469">
        <v>1</v>
      </c>
      <c r="V262" s="469">
        <v>1</v>
      </c>
      <c r="W262" s="469">
        <v>1</v>
      </c>
      <c r="X262" s="469">
        <v>1</v>
      </c>
      <c r="Y262" s="175"/>
      <c r="Z262" s="182">
        <f t="shared" ref="Z262:Z264" si="244">I262*K262</f>
        <v>6793.2</v>
      </c>
      <c r="AA262" s="183">
        <f t="shared" ref="AA262:AA264" si="245">L262+M262+N262+O262</f>
        <v>0</v>
      </c>
    </row>
    <row r="263" spans="2:27" ht="18" customHeight="1" x14ac:dyDescent="0.2">
      <c r="B263" s="175" t="s">
        <v>366</v>
      </c>
      <c r="C263" s="524" t="s">
        <v>634</v>
      </c>
      <c r="D263" s="56">
        <v>1</v>
      </c>
      <c r="E263" s="56">
        <v>105</v>
      </c>
      <c r="F263" s="56" t="s">
        <v>311</v>
      </c>
      <c r="G263" s="79" t="s">
        <v>350</v>
      </c>
      <c r="H263" s="56" t="s">
        <v>560</v>
      </c>
      <c r="I263" s="56">
        <v>23.23</v>
      </c>
      <c r="J263" s="468">
        <v>1255</v>
      </c>
      <c r="K263" s="179">
        <f t="shared" si="238"/>
        <v>255</v>
      </c>
      <c r="L263" s="180">
        <f t="shared" si="239"/>
        <v>0</v>
      </c>
      <c r="M263" s="180">
        <f t="shared" si="240"/>
        <v>0</v>
      </c>
      <c r="N263" s="180">
        <f t="shared" si="241"/>
        <v>0</v>
      </c>
      <c r="O263" s="180">
        <f t="shared" si="242"/>
        <v>0</v>
      </c>
      <c r="P263" s="181">
        <f t="shared" si="105"/>
        <v>0</v>
      </c>
      <c r="Q263" s="180">
        <f t="shared" si="106"/>
        <v>0</v>
      </c>
      <c r="R263" s="180">
        <f t="shared" si="107"/>
        <v>0</v>
      </c>
      <c r="S263" s="180">
        <f t="shared" si="108"/>
        <v>0</v>
      </c>
      <c r="T263" s="440" t="str">
        <f t="shared" si="243"/>
        <v>B</v>
      </c>
      <c r="U263" s="469">
        <v>1</v>
      </c>
      <c r="V263" s="469">
        <v>1</v>
      </c>
      <c r="W263" s="469">
        <v>1</v>
      </c>
      <c r="X263" s="469">
        <v>1</v>
      </c>
      <c r="Y263" s="175"/>
      <c r="Z263" s="182">
        <f t="shared" si="244"/>
        <v>5923.6500000000005</v>
      </c>
      <c r="AA263" s="183">
        <f t="shared" si="245"/>
        <v>0</v>
      </c>
    </row>
    <row r="264" spans="2:27" ht="18" customHeight="1" x14ac:dyDescent="0.2">
      <c r="B264" s="175" t="s">
        <v>366</v>
      </c>
      <c r="C264" s="524" t="s">
        <v>640</v>
      </c>
      <c r="D264" s="56">
        <v>0</v>
      </c>
      <c r="E264" s="463" t="s">
        <v>641</v>
      </c>
      <c r="F264" s="56" t="s">
        <v>306</v>
      </c>
      <c r="G264" s="79" t="s">
        <v>321</v>
      </c>
      <c r="H264" s="56" t="s">
        <v>314</v>
      </c>
      <c r="I264" s="56">
        <v>23.03</v>
      </c>
      <c r="J264" s="468">
        <v>8255</v>
      </c>
      <c r="K264" s="179">
        <f t="shared" si="238"/>
        <v>255</v>
      </c>
      <c r="L264" s="180">
        <f t="shared" si="239"/>
        <v>0</v>
      </c>
      <c r="M264" s="180">
        <f t="shared" si="240"/>
        <v>0</v>
      </c>
      <c r="N264" s="180">
        <f t="shared" si="241"/>
        <v>0</v>
      </c>
      <c r="O264" s="180">
        <f t="shared" si="242"/>
        <v>0</v>
      </c>
      <c r="P264" s="181">
        <f t="shared" si="105"/>
        <v>0</v>
      </c>
      <c r="Q264" s="180">
        <f t="shared" si="106"/>
        <v>0</v>
      </c>
      <c r="R264" s="180">
        <f t="shared" si="107"/>
        <v>0</v>
      </c>
      <c r="S264" s="180">
        <f t="shared" si="108"/>
        <v>0</v>
      </c>
      <c r="T264" s="440" t="str">
        <f t="shared" si="243"/>
        <v>V</v>
      </c>
      <c r="U264" s="469">
        <v>1</v>
      </c>
      <c r="V264" s="469">
        <v>1</v>
      </c>
      <c r="W264" s="469">
        <v>1</v>
      </c>
      <c r="X264" s="469">
        <v>1</v>
      </c>
      <c r="Y264" s="175"/>
      <c r="Z264" s="182">
        <f t="shared" si="244"/>
        <v>5872.6500000000005</v>
      </c>
      <c r="AA264" s="183">
        <f t="shared" si="245"/>
        <v>0</v>
      </c>
    </row>
    <row r="265" spans="2:27" ht="18" customHeight="1" x14ac:dyDescent="0.2">
      <c r="B265" s="175" t="s">
        <v>366</v>
      </c>
      <c r="C265" s="524" t="s">
        <v>640</v>
      </c>
      <c r="D265" s="56">
        <v>0</v>
      </c>
      <c r="E265" s="463" t="s">
        <v>619</v>
      </c>
      <c r="F265" s="56" t="s">
        <v>313</v>
      </c>
      <c r="G265" s="79" t="s">
        <v>321</v>
      </c>
      <c r="H265" s="56" t="s">
        <v>314</v>
      </c>
      <c r="I265" s="56">
        <v>22.2</v>
      </c>
      <c r="J265" s="468">
        <v>3255</v>
      </c>
      <c r="K265" s="179">
        <f t="shared" ref="K265" si="246">SUM(IF(J265="",0,VLOOKUP(J265,Kengetal,2)))</f>
        <v>255</v>
      </c>
      <c r="L265" s="180">
        <f t="shared" ref="L265" si="247">P265*I265*U265</f>
        <v>0</v>
      </c>
      <c r="M265" s="180">
        <f t="shared" ref="M265" si="248">Q265*I265*V265</f>
        <v>0</v>
      </c>
      <c r="N265" s="180">
        <f t="shared" ref="N265" si="249">R265*I265*W265</f>
        <v>0</v>
      </c>
      <c r="O265" s="180">
        <f t="shared" ref="O265" si="250">S265*I265*X265</f>
        <v>0</v>
      </c>
      <c r="P265" s="181">
        <f t="shared" si="105"/>
        <v>0</v>
      </c>
      <c r="Q265" s="180">
        <f t="shared" si="106"/>
        <v>0</v>
      </c>
      <c r="R265" s="180">
        <f t="shared" si="107"/>
        <v>0</v>
      </c>
      <c r="S265" s="180">
        <f t="shared" si="108"/>
        <v>0</v>
      </c>
      <c r="T265" s="440" t="str">
        <f t="shared" ref="T265" si="251">IF(J265="","",VLOOKUP(J265,Kengetal,13,FALSE))</f>
        <v>V</v>
      </c>
      <c r="U265" s="469">
        <v>1</v>
      </c>
      <c r="V265" s="469">
        <v>1</v>
      </c>
      <c r="W265" s="469">
        <v>1</v>
      </c>
      <c r="X265" s="469">
        <v>1</v>
      </c>
      <c r="Y265" s="175"/>
      <c r="Z265" s="182">
        <f t="shared" ref="Z265" si="252">I265*K265</f>
        <v>5661</v>
      </c>
      <c r="AA265" s="183">
        <f t="shared" ref="AA265" si="253">L265+M265+N265+O265</f>
        <v>0</v>
      </c>
    </row>
    <row r="266" spans="2:27" ht="18" customHeight="1" x14ac:dyDescent="0.2">
      <c r="B266" s="175" t="s">
        <v>366</v>
      </c>
      <c r="C266" s="524" t="s">
        <v>640</v>
      </c>
      <c r="D266" s="56">
        <v>0</v>
      </c>
      <c r="E266" s="463" t="s">
        <v>620</v>
      </c>
      <c r="F266" s="56" t="s">
        <v>436</v>
      </c>
      <c r="G266" s="79" t="s">
        <v>321</v>
      </c>
      <c r="H266" s="56" t="s">
        <v>560</v>
      </c>
      <c r="I266" s="56">
        <v>3.18</v>
      </c>
      <c r="J266" s="468">
        <v>6255</v>
      </c>
      <c r="K266" s="179">
        <f t="shared" si="104"/>
        <v>255</v>
      </c>
      <c r="L266" s="180">
        <f t="shared" si="1"/>
        <v>0</v>
      </c>
      <c r="M266" s="180">
        <f t="shared" si="2"/>
        <v>0</v>
      </c>
      <c r="N266" s="180">
        <f t="shared" si="3"/>
        <v>0</v>
      </c>
      <c r="O266" s="180">
        <f t="shared" si="4"/>
        <v>0</v>
      </c>
      <c r="P266" s="181">
        <f t="shared" si="105"/>
        <v>0</v>
      </c>
      <c r="Q266" s="180">
        <f t="shared" si="106"/>
        <v>0</v>
      </c>
      <c r="R266" s="180">
        <f t="shared" si="107"/>
        <v>0</v>
      </c>
      <c r="S266" s="180">
        <f t="shared" si="108"/>
        <v>0</v>
      </c>
      <c r="T266" s="440" t="str">
        <f t="shared" si="109"/>
        <v>V</v>
      </c>
      <c r="U266" s="469">
        <v>1</v>
      </c>
      <c r="V266" s="469">
        <v>1</v>
      </c>
      <c r="W266" s="469">
        <v>1</v>
      </c>
      <c r="X266" s="469">
        <v>1</v>
      </c>
      <c r="Y266" s="175"/>
      <c r="Z266" s="182">
        <f t="shared" si="10"/>
        <v>810.90000000000009</v>
      </c>
      <c r="AA266" s="183">
        <f t="shared" si="11"/>
        <v>0</v>
      </c>
    </row>
    <row r="267" spans="2:27" ht="18" customHeight="1" x14ac:dyDescent="0.2">
      <c r="B267" s="175" t="s">
        <v>366</v>
      </c>
      <c r="C267" s="524" t="s">
        <v>640</v>
      </c>
      <c r="D267" s="56">
        <v>0</v>
      </c>
      <c r="E267" s="463" t="s">
        <v>635</v>
      </c>
      <c r="F267" s="56" t="s">
        <v>311</v>
      </c>
      <c r="G267" s="79" t="s">
        <v>350</v>
      </c>
      <c r="H267" s="56" t="s">
        <v>314</v>
      </c>
      <c r="I267" s="56">
        <v>58</v>
      </c>
      <c r="J267" s="468">
        <v>1255</v>
      </c>
      <c r="K267" s="179">
        <f t="shared" si="104"/>
        <v>255</v>
      </c>
      <c r="L267" s="180">
        <f t="shared" si="1"/>
        <v>0</v>
      </c>
      <c r="M267" s="180">
        <f t="shared" si="2"/>
        <v>0</v>
      </c>
      <c r="N267" s="180">
        <f t="shared" si="3"/>
        <v>0</v>
      </c>
      <c r="O267" s="180">
        <f t="shared" si="4"/>
        <v>0</v>
      </c>
      <c r="P267" s="181">
        <f t="shared" si="105"/>
        <v>0</v>
      </c>
      <c r="Q267" s="180">
        <f t="shared" si="106"/>
        <v>0</v>
      </c>
      <c r="R267" s="180">
        <f t="shared" si="107"/>
        <v>0</v>
      </c>
      <c r="S267" s="180">
        <f t="shared" si="108"/>
        <v>0</v>
      </c>
      <c r="T267" s="440" t="str">
        <f t="shared" si="109"/>
        <v>B</v>
      </c>
      <c r="U267" s="469">
        <v>1</v>
      </c>
      <c r="V267" s="469">
        <v>1</v>
      </c>
      <c r="W267" s="469">
        <v>1</v>
      </c>
      <c r="X267" s="469">
        <v>1</v>
      </c>
      <c r="Y267" s="175"/>
      <c r="Z267" s="182">
        <f t="shared" si="10"/>
        <v>14790</v>
      </c>
      <c r="AA267" s="183">
        <f t="shared" si="11"/>
        <v>0</v>
      </c>
    </row>
    <row r="268" spans="2:27" ht="18" customHeight="1" x14ac:dyDescent="0.2">
      <c r="B268" s="175" t="s">
        <v>366</v>
      </c>
      <c r="C268" s="524" t="s">
        <v>640</v>
      </c>
      <c r="D268" s="56">
        <v>0</v>
      </c>
      <c r="E268" s="463" t="s">
        <v>636</v>
      </c>
      <c r="F268" s="56" t="s">
        <v>311</v>
      </c>
      <c r="G268" s="79" t="s">
        <v>350</v>
      </c>
      <c r="H268" s="56" t="s">
        <v>314</v>
      </c>
      <c r="I268" s="56">
        <v>22.9</v>
      </c>
      <c r="J268" s="468">
        <v>1255</v>
      </c>
      <c r="K268" s="179">
        <f t="shared" si="104"/>
        <v>255</v>
      </c>
      <c r="L268" s="180">
        <f t="shared" si="1"/>
        <v>0</v>
      </c>
      <c r="M268" s="180">
        <f t="shared" si="2"/>
        <v>0</v>
      </c>
      <c r="N268" s="180">
        <f t="shared" si="3"/>
        <v>0</v>
      </c>
      <c r="O268" s="180">
        <f t="shared" si="4"/>
        <v>0</v>
      </c>
      <c r="P268" s="181">
        <f t="shared" si="105"/>
        <v>0</v>
      </c>
      <c r="Q268" s="180">
        <f t="shared" si="106"/>
        <v>0</v>
      </c>
      <c r="R268" s="180">
        <f t="shared" si="107"/>
        <v>0</v>
      </c>
      <c r="S268" s="180">
        <f t="shared" si="108"/>
        <v>0</v>
      </c>
      <c r="T268" s="440" t="str">
        <f t="shared" si="109"/>
        <v>B</v>
      </c>
      <c r="U268" s="469">
        <v>1</v>
      </c>
      <c r="V268" s="469">
        <v>1</v>
      </c>
      <c r="W268" s="469">
        <v>1</v>
      </c>
      <c r="X268" s="469">
        <v>1</v>
      </c>
      <c r="Y268" s="175"/>
      <c r="Z268" s="182">
        <f t="shared" si="10"/>
        <v>5839.5</v>
      </c>
      <c r="AA268" s="183">
        <f t="shared" si="11"/>
        <v>0</v>
      </c>
    </row>
    <row r="269" spans="2:27" ht="18" customHeight="1" x14ac:dyDescent="0.2">
      <c r="B269" s="175" t="s">
        <v>366</v>
      </c>
      <c r="C269" s="524" t="s">
        <v>640</v>
      </c>
      <c r="D269" s="56">
        <v>0</v>
      </c>
      <c r="E269" s="463" t="s">
        <v>622</v>
      </c>
      <c r="F269" s="56" t="s">
        <v>311</v>
      </c>
      <c r="G269" s="79" t="s">
        <v>350</v>
      </c>
      <c r="H269" s="56" t="s">
        <v>314</v>
      </c>
      <c r="I269" s="56">
        <v>28.35</v>
      </c>
      <c r="J269" s="468">
        <v>1255</v>
      </c>
      <c r="K269" s="179">
        <f t="shared" si="104"/>
        <v>255</v>
      </c>
      <c r="L269" s="180">
        <f t="shared" si="1"/>
        <v>0</v>
      </c>
      <c r="M269" s="180">
        <f t="shared" si="2"/>
        <v>0</v>
      </c>
      <c r="N269" s="180">
        <f t="shared" si="3"/>
        <v>0</v>
      </c>
      <c r="O269" s="180">
        <f t="shared" si="4"/>
        <v>0</v>
      </c>
      <c r="P269" s="181">
        <f t="shared" si="105"/>
        <v>0</v>
      </c>
      <c r="Q269" s="180">
        <f t="shared" si="106"/>
        <v>0</v>
      </c>
      <c r="R269" s="180">
        <f t="shared" si="107"/>
        <v>0</v>
      </c>
      <c r="S269" s="180">
        <f t="shared" si="108"/>
        <v>0</v>
      </c>
      <c r="T269" s="440" t="str">
        <f t="shared" si="109"/>
        <v>B</v>
      </c>
      <c r="U269" s="469">
        <v>1</v>
      </c>
      <c r="V269" s="469">
        <v>1</v>
      </c>
      <c r="W269" s="469">
        <v>1</v>
      </c>
      <c r="X269" s="469">
        <v>1</v>
      </c>
      <c r="Y269" s="175"/>
      <c r="Z269" s="182">
        <f t="shared" si="10"/>
        <v>7229.25</v>
      </c>
      <c r="AA269" s="183">
        <f t="shared" si="11"/>
        <v>0</v>
      </c>
    </row>
    <row r="270" spans="2:27" ht="18" customHeight="1" x14ac:dyDescent="0.2">
      <c r="B270" s="175" t="s">
        <v>366</v>
      </c>
      <c r="C270" s="524" t="s">
        <v>640</v>
      </c>
      <c r="D270" s="56">
        <v>0</v>
      </c>
      <c r="E270" s="463" t="s">
        <v>637</v>
      </c>
      <c r="F270" s="56" t="s">
        <v>311</v>
      </c>
      <c r="G270" s="79" t="s">
        <v>350</v>
      </c>
      <c r="H270" s="56" t="s">
        <v>314</v>
      </c>
      <c r="I270" s="56">
        <v>19.16</v>
      </c>
      <c r="J270" s="468">
        <v>1255</v>
      </c>
      <c r="K270" s="179">
        <f t="shared" si="104"/>
        <v>255</v>
      </c>
      <c r="L270" s="180">
        <f t="shared" si="1"/>
        <v>0</v>
      </c>
      <c r="M270" s="180">
        <f t="shared" si="2"/>
        <v>0</v>
      </c>
      <c r="N270" s="180">
        <f t="shared" si="3"/>
        <v>0</v>
      </c>
      <c r="O270" s="180">
        <f t="shared" si="4"/>
        <v>0</v>
      </c>
      <c r="P270" s="181">
        <f t="shared" si="105"/>
        <v>0</v>
      </c>
      <c r="Q270" s="180">
        <f t="shared" si="106"/>
        <v>0</v>
      </c>
      <c r="R270" s="180">
        <f t="shared" si="107"/>
        <v>0</v>
      </c>
      <c r="S270" s="180">
        <f t="shared" si="108"/>
        <v>0</v>
      </c>
      <c r="T270" s="440" t="str">
        <f t="shared" si="109"/>
        <v>B</v>
      </c>
      <c r="U270" s="469">
        <v>1</v>
      </c>
      <c r="V270" s="469">
        <v>1</v>
      </c>
      <c r="W270" s="469">
        <v>1</v>
      </c>
      <c r="X270" s="469">
        <v>1</v>
      </c>
      <c r="Y270" s="175"/>
      <c r="Z270" s="182">
        <f t="shared" si="10"/>
        <v>4885.8</v>
      </c>
      <c r="AA270" s="183">
        <f t="shared" si="11"/>
        <v>0</v>
      </c>
    </row>
    <row r="271" spans="2:27" ht="18" customHeight="1" x14ac:dyDescent="0.2">
      <c r="B271" s="175" t="s">
        <v>366</v>
      </c>
      <c r="C271" s="524" t="s">
        <v>640</v>
      </c>
      <c r="D271" s="56">
        <v>0</v>
      </c>
      <c r="E271" s="463" t="s">
        <v>623</v>
      </c>
      <c r="F271" s="56" t="s">
        <v>343</v>
      </c>
      <c r="G271" s="79" t="s">
        <v>351</v>
      </c>
      <c r="H271" s="56" t="s">
        <v>340</v>
      </c>
      <c r="I271" s="56">
        <v>1.23</v>
      </c>
      <c r="J271" s="468">
        <v>2255</v>
      </c>
      <c r="K271" s="179">
        <f t="shared" si="104"/>
        <v>255</v>
      </c>
      <c r="L271" s="180">
        <f t="shared" si="1"/>
        <v>0</v>
      </c>
      <c r="M271" s="180">
        <f t="shared" si="2"/>
        <v>0</v>
      </c>
      <c r="N271" s="180">
        <f t="shared" si="3"/>
        <v>0</v>
      </c>
      <c r="O271" s="180">
        <f t="shared" si="4"/>
        <v>0</v>
      </c>
      <c r="P271" s="181">
        <f t="shared" si="105"/>
        <v>0</v>
      </c>
      <c r="Q271" s="180">
        <f t="shared" si="106"/>
        <v>0</v>
      </c>
      <c r="R271" s="180">
        <f t="shared" si="107"/>
        <v>0</v>
      </c>
      <c r="S271" s="180">
        <f t="shared" si="108"/>
        <v>0</v>
      </c>
      <c r="T271" s="440" t="str">
        <f t="shared" si="109"/>
        <v>S</v>
      </c>
      <c r="U271" s="469">
        <v>1</v>
      </c>
      <c r="V271" s="469">
        <v>1</v>
      </c>
      <c r="W271" s="469">
        <v>1</v>
      </c>
      <c r="X271" s="469">
        <v>1</v>
      </c>
      <c r="Y271" s="175"/>
      <c r="Z271" s="182">
        <f t="shared" si="10"/>
        <v>313.64999999999998</v>
      </c>
      <c r="AA271" s="183">
        <f t="shared" si="11"/>
        <v>0</v>
      </c>
    </row>
    <row r="272" spans="2:27" ht="18" customHeight="1" x14ac:dyDescent="0.2">
      <c r="B272" s="175" t="s">
        <v>366</v>
      </c>
      <c r="C272" s="524" t="s">
        <v>640</v>
      </c>
      <c r="D272" s="56">
        <v>0</v>
      </c>
      <c r="E272" s="463" t="s">
        <v>638</v>
      </c>
      <c r="F272" s="56" t="s">
        <v>343</v>
      </c>
      <c r="G272" s="79" t="s">
        <v>351</v>
      </c>
      <c r="H272" s="56" t="s">
        <v>340</v>
      </c>
      <c r="I272" s="56">
        <v>1.23</v>
      </c>
      <c r="J272" s="468">
        <v>2255</v>
      </c>
      <c r="K272" s="179">
        <f t="shared" si="104"/>
        <v>255</v>
      </c>
      <c r="L272" s="180">
        <f t="shared" si="1"/>
        <v>0</v>
      </c>
      <c r="M272" s="180">
        <f t="shared" si="2"/>
        <v>0</v>
      </c>
      <c r="N272" s="180">
        <f t="shared" si="3"/>
        <v>0</v>
      </c>
      <c r="O272" s="180">
        <f t="shared" si="4"/>
        <v>0</v>
      </c>
      <c r="P272" s="181">
        <f t="shared" si="105"/>
        <v>0</v>
      </c>
      <c r="Q272" s="180">
        <f t="shared" si="106"/>
        <v>0</v>
      </c>
      <c r="R272" s="180">
        <f t="shared" si="107"/>
        <v>0</v>
      </c>
      <c r="S272" s="180">
        <f t="shared" si="108"/>
        <v>0</v>
      </c>
      <c r="T272" s="440" t="str">
        <f t="shared" si="109"/>
        <v>S</v>
      </c>
      <c r="U272" s="469">
        <v>1</v>
      </c>
      <c r="V272" s="469">
        <v>1</v>
      </c>
      <c r="W272" s="469">
        <v>1</v>
      </c>
      <c r="X272" s="469">
        <v>1</v>
      </c>
      <c r="Y272" s="175"/>
      <c r="Z272" s="182">
        <f t="shared" si="10"/>
        <v>313.64999999999998</v>
      </c>
      <c r="AA272" s="183">
        <f t="shared" si="11"/>
        <v>0</v>
      </c>
    </row>
    <row r="273" spans="2:27" ht="18" customHeight="1" x14ac:dyDescent="0.2">
      <c r="B273" s="175" t="s">
        <v>366</v>
      </c>
      <c r="C273" s="524" t="s">
        <v>640</v>
      </c>
      <c r="D273" s="56">
        <v>0</v>
      </c>
      <c r="E273" s="463" t="s">
        <v>639</v>
      </c>
      <c r="F273" s="56" t="s">
        <v>309</v>
      </c>
      <c r="G273" s="79" t="s">
        <v>321</v>
      </c>
      <c r="H273" s="56" t="s">
        <v>340</v>
      </c>
      <c r="I273" s="56">
        <v>7.9</v>
      </c>
      <c r="J273" s="468">
        <v>3255</v>
      </c>
      <c r="K273" s="179">
        <f t="shared" si="104"/>
        <v>255</v>
      </c>
      <c r="L273" s="180">
        <f t="shared" si="1"/>
        <v>0</v>
      </c>
      <c r="M273" s="180">
        <f t="shared" si="2"/>
        <v>0</v>
      </c>
      <c r="N273" s="180">
        <f t="shared" si="3"/>
        <v>0</v>
      </c>
      <c r="O273" s="180">
        <f t="shared" si="4"/>
        <v>0</v>
      </c>
      <c r="P273" s="181">
        <f t="shared" si="105"/>
        <v>0</v>
      </c>
      <c r="Q273" s="180">
        <f t="shared" si="106"/>
        <v>0</v>
      </c>
      <c r="R273" s="180">
        <f t="shared" si="107"/>
        <v>0</v>
      </c>
      <c r="S273" s="180">
        <f t="shared" si="108"/>
        <v>0</v>
      </c>
      <c r="T273" s="440" t="str">
        <f t="shared" si="109"/>
        <v>V</v>
      </c>
      <c r="U273" s="469">
        <v>1</v>
      </c>
      <c r="V273" s="469">
        <v>1</v>
      </c>
      <c r="W273" s="469">
        <v>1</v>
      </c>
      <c r="X273" s="469">
        <v>1</v>
      </c>
      <c r="Y273" s="175"/>
      <c r="Z273" s="182">
        <f t="shared" si="10"/>
        <v>2014.5</v>
      </c>
      <c r="AA273" s="183">
        <f t="shared" si="11"/>
        <v>0</v>
      </c>
    </row>
    <row r="274" spans="2:27" ht="18" customHeight="1" x14ac:dyDescent="0.2">
      <c r="B274" s="175" t="s">
        <v>366</v>
      </c>
      <c r="C274" s="524" t="s">
        <v>640</v>
      </c>
      <c r="D274" s="56">
        <v>0</v>
      </c>
      <c r="E274" s="463" t="s">
        <v>624</v>
      </c>
      <c r="F274" s="56" t="s">
        <v>341</v>
      </c>
      <c r="G274" s="79" t="s">
        <v>351</v>
      </c>
      <c r="H274" s="56" t="s">
        <v>340</v>
      </c>
      <c r="I274" s="56">
        <v>4.21</v>
      </c>
      <c r="J274" s="468">
        <v>2255</v>
      </c>
      <c r="K274" s="179">
        <f t="shared" si="104"/>
        <v>255</v>
      </c>
      <c r="L274" s="180">
        <f t="shared" si="1"/>
        <v>0</v>
      </c>
      <c r="M274" s="180">
        <f t="shared" si="2"/>
        <v>0</v>
      </c>
      <c r="N274" s="180">
        <f t="shared" si="3"/>
        <v>0</v>
      </c>
      <c r="O274" s="180">
        <f t="shared" si="4"/>
        <v>0</v>
      </c>
      <c r="P274" s="181">
        <f t="shared" si="105"/>
        <v>0</v>
      </c>
      <c r="Q274" s="180">
        <f t="shared" si="106"/>
        <v>0</v>
      </c>
      <c r="R274" s="180">
        <f t="shared" si="107"/>
        <v>0</v>
      </c>
      <c r="S274" s="180">
        <f t="shared" si="108"/>
        <v>0</v>
      </c>
      <c r="T274" s="440" t="str">
        <f t="shared" si="109"/>
        <v>S</v>
      </c>
      <c r="U274" s="469">
        <v>1</v>
      </c>
      <c r="V274" s="469">
        <v>1</v>
      </c>
      <c r="W274" s="469">
        <v>1</v>
      </c>
      <c r="X274" s="469">
        <v>1</v>
      </c>
      <c r="Y274" s="175"/>
      <c r="Z274" s="182">
        <f t="shared" si="10"/>
        <v>1073.55</v>
      </c>
      <c r="AA274" s="183">
        <f t="shared" si="11"/>
        <v>0</v>
      </c>
    </row>
    <row r="275" spans="2:27" ht="18" customHeight="1" x14ac:dyDescent="0.2">
      <c r="B275" s="175" t="s">
        <v>366</v>
      </c>
      <c r="C275" s="524" t="s">
        <v>640</v>
      </c>
      <c r="D275" s="56">
        <v>0</v>
      </c>
      <c r="E275" s="463" t="s">
        <v>626</v>
      </c>
      <c r="F275" s="56" t="s">
        <v>642</v>
      </c>
      <c r="G275" s="79" t="s">
        <v>321</v>
      </c>
      <c r="H275" s="56" t="s">
        <v>314</v>
      </c>
      <c r="I275" s="56">
        <v>43.8</v>
      </c>
      <c r="J275" s="468">
        <v>3255</v>
      </c>
      <c r="K275" s="179">
        <f t="shared" si="104"/>
        <v>255</v>
      </c>
      <c r="L275" s="180">
        <f t="shared" si="1"/>
        <v>0</v>
      </c>
      <c r="M275" s="180">
        <f t="shared" si="2"/>
        <v>0</v>
      </c>
      <c r="N275" s="180">
        <f t="shared" si="3"/>
        <v>0</v>
      </c>
      <c r="O275" s="180">
        <f t="shared" si="4"/>
        <v>0</v>
      </c>
      <c r="P275" s="181">
        <f t="shared" si="105"/>
        <v>0</v>
      </c>
      <c r="Q275" s="180">
        <f t="shared" si="106"/>
        <v>0</v>
      </c>
      <c r="R275" s="180">
        <f t="shared" si="107"/>
        <v>0</v>
      </c>
      <c r="S275" s="180">
        <f t="shared" si="108"/>
        <v>0</v>
      </c>
      <c r="T275" s="440" t="str">
        <f t="shared" si="109"/>
        <v>V</v>
      </c>
      <c r="U275" s="469">
        <v>1</v>
      </c>
      <c r="V275" s="469">
        <v>1</v>
      </c>
      <c r="W275" s="469">
        <v>1</v>
      </c>
      <c r="X275" s="469">
        <v>1</v>
      </c>
      <c r="Y275" s="175"/>
      <c r="Z275" s="182">
        <f t="shared" si="10"/>
        <v>11169</v>
      </c>
      <c r="AA275" s="183">
        <f t="shared" si="11"/>
        <v>0</v>
      </c>
    </row>
    <row r="276" spans="2:27" ht="18" customHeight="1" x14ac:dyDescent="0.2">
      <c r="B276" s="175" t="s">
        <v>366</v>
      </c>
      <c r="C276" s="524" t="s">
        <v>640</v>
      </c>
      <c r="D276" s="56">
        <v>0</v>
      </c>
      <c r="E276" s="463" t="s">
        <v>643</v>
      </c>
      <c r="F276" s="56" t="s">
        <v>311</v>
      </c>
      <c r="G276" s="79" t="s">
        <v>350</v>
      </c>
      <c r="H276" s="56" t="s">
        <v>314</v>
      </c>
      <c r="I276" s="56">
        <v>257.75</v>
      </c>
      <c r="J276" s="468">
        <v>1255</v>
      </c>
      <c r="K276" s="179">
        <f t="shared" si="104"/>
        <v>255</v>
      </c>
      <c r="L276" s="180">
        <f t="shared" si="1"/>
        <v>0</v>
      </c>
      <c r="M276" s="180">
        <f t="shared" si="2"/>
        <v>0</v>
      </c>
      <c r="N276" s="180">
        <f t="shared" si="3"/>
        <v>0</v>
      </c>
      <c r="O276" s="180">
        <f t="shared" si="4"/>
        <v>0</v>
      </c>
      <c r="P276" s="181">
        <f t="shared" si="105"/>
        <v>0</v>
      </c>
      <c r="Q276" s="180">
        <f t="shared" si="106"/>
        <v>0</v>
      </c>
      <c r="R276" s="180">
        <f t="shared" si="107"/>
        <v>0</v>
      </c>
      <c r="S276" s="180">
        <f t="shared" si="108"/>
        <v>0</v>
      </c>
      <c r="T276" s="440" t="str">
        <f t="shared" si="109"/>
        <v>B</v>
      </c>
      <c r="U276" s="469">
        <v>1</v>
      </c>
      <c r="V276" s="469">
        <v>1</v>
      </c>
      <c r="W276" s="469">
        <v>1</v>
      </c>
      <c r="X276" s="469">
        <v>1</v>
      </c>
      <c r="Y276" s="175"/>
      <c r="Z276" s="182">
        <f t="shared" si="10"/>
        <v>65726.25</v>
      </c>
      <c r="AA276" s="183">
        <f t="shared" si="11"/>
        <v>0</v>
      </c>
    </row>
    <row r="277" spans="2:27" ht="18" customHeight="1" x14ac:dyDescent="0.2">
      <c r="B277" s="175" t="s">
        <v>366</v>
      </c>
      <c r="C277" s="524" t="s">
        <v>640</v>
      </c>
      <c r="D277" s="56">
        <v>0</v>
      </c>
      <c r="E277" s="463" t="s">
        <v>644</v>
      </c>
      <c r="F277" s="56" t="s">
        <v>324</v>
      </c>
      <c r="G277" s="79" t="s">
        <v>350</v>
      </c>
      <c r="H277" s="56" t="s">
        <v>314</v>
      </c>
      <c r="I277" s="56">
        <v>207.75</v>
      </c>
      <c r="J277" s="468">
        <v>15255</v>
      </c>
      <c r="K277" s="179">
        <f t="shared" si="104"/>
        <v>255</v>
      </c>
      <c r="L277" s="180">
        <f t="shared" si="1"/>
        <v>0</v>
      </c>
      <c r="M277" s="180">
        <f t="shared" si="2"/>
        <v>0</v>
      </c>
      <c r="N277" s="180">
        <f t="shared" si="3"/>
        <v>0</v>
      </c>
      <c r="O277" s="180">
        <f t="shared" si="4"/>
        <v>0</v>
      </c>
      <c r="P277" s="181">
        <f t="shared" si="105"/>
        <v>0</v>
      </c>
      <c r="Q277" s="180">
        <f t="shared" si="106"/>
        <v>0</v>
      </c>
      <c r="R277" s="180">
        <f t="shared" si="107"/>
        <v>0</v>
      </c>
      <c r="S277" s="180">
        <f t="shared" si="108"/>
        <v>0</v>
      </c>
      <c r="T277" s="440" t="str">
        <f t="shared" si="109"/>
        <v>B</v>
      </c>
      <c r="U277" s="469">
        <v>1</v>
      </c>
      <c r="V277" s="469">
        <v>1</v>
      </c>
      <c r="W277" s="469">
        <v>1</v>
      </c>
      <c r="X277" s="469">
        <v>1</v>
      </c>
      <c r="Y277" s="175"/>
      <c r="Z277" s="182">
        <f t="shared" si="10"/>
        <v>52976.25</v>
      </c>
      <c r="AA277" s="183">
        <f t="shared" si="11"/>
        <v>0</v>
      </c>
    </row>
    <row r="278" spans="2:27" ht="18" customHeight="1" x14ac:dyDescent="0.2">
      <c r="B278" s="175" t="s">
        <v>366</v>
      </c>
      <c r="C278" s="524" t="s">
        <v>640</v>
      </c>
      <c r="D278" s="56">
        <v>0</v>
      </c>
      <c r="E278" s="463" t="s">
        <v>645</v>
      </c>
      <c r="F278" s="56" t="s">
        <v>648</v>
      </c>
      <c r="G278" s="79" t="s">
        <v>321</v>
      </c>
      <c r="H278" s="56" t="s">
        <v>314</v>
      </c>
      <c r="I278" s="56">
        <v>191.6</v>
      </c>
      <c r="J278" s="468">
        <v>3255</v>
      </c>
      <c r="K278" s="179">
        <f t="shared" ref="K278" si="254">SUM(IF(J278="",0,VLOOKUP(J278,Kengetal,2)))</f>
        <v>255</v>
      </c>
      <c r="L278" s="180">
        <f t="shared" ref="L278" si="255">P278*I278*U278</f>
        <v>0</v>
      </c>
      <c r="M278" s="180">
        <f t="shared" ref="M278" si="256">Q278*I278*V278</f>
        <v>0</v>
      </c>
      <c r="N278" s="180">
        <f t="shared" ref="N278" si="257">R278*I278*W278</f>
        <v>0</v>
      </c>
      <c r="O278" s="180">
        <f t="shared" ref="O278" si="258">S278*I278*X278</f>
        <v>0</v>
      </c>
      <c r="P278" s="181">
        <f t="shared" si="105"/>
        <v>0</v>
      </c>
      <c r="Q278" s="180">
        <f t="shared" si="106"/>
        <v>0</v>
      </c>
      <c r="R278" s="180">
        <f t="shared" si="107"/>
        <v>0</v>
      </c>
      <c r="S278" s="180">
        <f t="shared" si="108"/>
        <v>0</v>
      </c>
      <c r="T278" s="440" t="str">
        <f t="shared" ref="T278" si="259">IF(J278="","",VLOOKUP(J278,Kengetal,13,FALSE))</f>
        <v>V</v>
      </c>
      <c r="U278" s="469">
        <v>1</v>
      </c>
      <c r="V278" s="469">
        <v>1</v>
      </c>
      <c r="W278" s="469">
        <v>1</v>
      </c>
      <c r="X278" s="469">
        <v>1</v>
      </c>
      <c r="Y278" s="175"/>
      <c r="Z278" s="182">
        <f t="shared" ref="Z278" si="260">I278*K278</f>
        <v>48858</v>
      </c>
      <c r="AA278" s="183">
        <f t="shared" ref="AA278" si="261">L278+M278+N278+O278</f>
        <v>0</v>
      </c>
    </row>
    <row r="279" spans="2:27" ht="18" customHeight="1" x14ac:dyDescent="0.2">
      <c r="B279" s="175" t="s">
        <v>366</v>
      </c>
      <c r="C279" s="524" t="s">
        <v>640</v>
      </c>
      <c r="D279" s="56">
        <v>0</v>
      </c>
      <c r="E279" s="463" t="s">
        <v>646</v>
      </c>
      <c r="F279" s="56" t="s">
        <v>311</v>
      </c>
      <c r="G279" s="79" t="s">
        <v>350</v>
      </c>
      <c r="H279" s="56" t="s">
        <v>314</v>
      </c>
      <c r="I279" s="56">
        <v>19.600000000000001</v>
      </c>
      <c r="J279" s="468">
        <v>1255</v>
      </c>
      <c r="K279" s="179">
        <f t="shared" si="104"/>
        <v>255</v>
      </c>
      <c r="L279" s="180">
        <f t="shared" si="1"/>
        <v>0</v>
      </c>
      <c r="M279" s="180">
        <f t="shared" si="2"/>
        <v>0</v>
      </c>
      <c r="N279" s="180">
        <f t="shared" si="3"/>
        <v>0</v>
      </c>
      <c r="O279" s="180">
        <f t="shared" si="4"/>
        <v>0</v>
      </c>
      <c r="P279" s="181">
        <f t="shared" si="105"/>
        <v>0</v>
      </c>
      <c r="Q279" s="180">
        <f t="shared" si="106"/>
        <v>0</v>
      </c>
      <c r="R279" s="180">
        <f t="shared" si="107"/>
        <v>0</v>
      </c>
      <c r="S279" s="180">
        <f t="shared" si="108"/>
        <v>0</v>
      </c>
      <c r="T279" s="440" t="str">
        <f t="shared" si="109"/>
        <v>B</v>
      </c>
      <c r="U279" s="469">
        <v>1</v>
      </c>
      <c r="V279" s="469">
        <v>1</v>
      </c>
      <c r="W279" s="469">
        <v>1</v>
      </c>
      <c r="X279" s="469">
        <v>1</v>
      </c>
      <c r="Y279" s="175"/>
      <c r="Z279" s="182">
        <f t="shared" si="10"/>
        <v>4998</v>
      </c>
      <c r="AA279" s="183">
        <f t="shared" si="11"/>
        <v>0</v>
      </c>
    </row>
    <row r="280" spans="2:27" ht="18" customHeight="1" x14ac:dyDescent="0.2">
      <c r="B280" s="175" t="s">
        <v>366</v>
      </c>
      <c r="C280" s="524" t="s">
        <v>640</v>
      </c>
      <c r="D280" s="56">
        <v>0</v>
      </c>
      <c r="E280" s="463" t="s">
        <v>627</v>
      </c>
      <c r="F280" s="56" t="s">
        <v>614</v>
      </c>
      <c r="G280" s="79" t="s">
        <v>321</v>
      </c>
      <c r="H280" s="56" t="s">
        <v>647</v>
      </c>
      <c r="I280" s="56">
        <v>11.44</v>
      </c>
      <c r="J280" s="468">
        <v>14012</v>
      </c>
      <c r="K280" s="179">
        <f t="shared" si="104"/>
        <v>12</v>
      </c>
      <c r="L280" s="180">
        <f t="shared" si="1"/>
        <v>0</v>
      </c>
      <c r="M280" s="180">
        <f t="shared" si="2"/>
        <v>0</v>
      </c>
      <c r="N280" s="180">
        <f t="shared" si="3"/>
        <v>0</v>
      </c>
      <c r="O280" s="180">
        <f t="shared" si="4"/>
        <v>0</v>
      </c>
      <c r="P280" s="181">
        <f t="shared" si="105"/>
        <v>0</v>
      </c>
      <c r="Q280" s="180">
        <f t="shared" si="106"/>
        <v>0</v>
      </c>
      <c r="R280" s="180">
        <f t="shared" si="107"/>
        <v>0</v>
      </c>
      <c r="S280" s="180">
        <f t="shared" si="108"/>
        <v>0</v>
      </c>
      <c r="T280" s="440" t="str">
        <f t="shared" si="109"/>
        <v>V</v>
      </c>
      <c r="U280" s="469">
        <v>1</v>
      </c>
      <c r="V280" s="469">
        <v>1</v>
      </c>
      <c r="W280" s="469">
        <v>1</v>
      </c>
      <c r="X280" s="469">
        <v>1</v>
      </c>
      <c r="Y280" s="175"/>
      <c r="Z280" s="182">
        <f t="shared" si="10"/>
        <v>137.28</v>
      </c>
      <c r="AA280" s="183">
        <f t="shared" si="11"/>
        <v>0</v>
      </c>
    </row>
    <row r="281" spans="2:27" ht="18" customHeight="1" x14ac:dyDescent="0.2">
      <c r="B281" s="175" t="s">
        <v>366</v>
      </c>
      <c r="C281" s="524" t="s">
        <v>640</v>
      </c>
      <c r="D281" s="56">
        <v>0</v>
      </c>
      <c r="E281" s="463" t="s">
        <v>628</v>
      </c>
      <c r="F281" s="56" t="s">
        <v>423</v>
      </c>
      <c r="G281" s="79" t="s">
        <v>350</v>
      </c>
      <c r="H281" s="56" t="s">
        <v>314</v>
      </c>
      <c r="I281" s="56">
        <v>70.150000000000006</v>
      </c>
      <c r="J281" s="468">
        <v>15255</v>
      </c>
      <c r="K281" s="179">
        <f t="shared" si="104"/>
        <v>255</v>
      </c>
      <c r="L281" s="180">
        <f t="shared" si="1"/>
        <v>0</v>
      </c>
      <c r="M281" s="180">
        <f t="shared" si="2"/>
        <v>0</v>
      </c>
      <c r="N281" s="180">
        <f t="shared" si="3"/>
        <v>0</v>
      </c>
      <c r="O281" s="180">
        <f t="shared" si="4"/>
        <v>0</v>
      </c>
      <c r="P281" s="181">
        <f t="shared" si="105"/>
        <v>0</v>
      </c>
      <c r="Q281" s="180">
        <f t="shared" si="106"/>
        <v>0</v>
      </c>
      <c r="R281" s="180">
        <f t="shared" si="107"/>
        <v>0</v>
      </c>
      <c r="S281" s="180">
        <f t="shared" si="108"/>
        <v>0</v>
      </c>
      <c r="T281" s="440" t="str">
        <f t="shared" si="109"/>
        <v>B</v>
      </c>
      <c r="U281" s="469">
        <v>1</v>
      </c>
      <c r="V281" s="469">
        <v>1</v>
      </c>
      <c r="W281" s="469">
        <v>1</v>
      </c>
      <c r="X281" s="469">
        <v>1</v>
      </c>
      <c r="Y281" s="175"/>
      <c r="Z281" s="182">
        <f t="shared" si="10"/>
        <v>17888.25</v>
      </c>
      <c r="AA281" s="183">
        <f t="shared" si="11"/>
        <v>0</v>
      </c>
    </row>
    <row r="282" spans="2:27" ht="18" customHeight="1" x14ac:dyDescent="0.2">
      <c r="B282" s="175" t="s">
        <v>366</v>
      </c>
      <c r="C282" s="524" t="s">
        <v>640</v>
      </c>
      <c r="D282" s="56">
        <v>0</v>
      </c>
      <c r="E282" s="463" t="s">
        <v>629</v>
      </c>
      <c r="F282" s="56" t="s">
        <v>648</v>
      </c>
      <c r="G282" s="79" t="s">
        <v>321</v>
      </c>
      <c r="H282" s="56" t="s">
        <v>314</v>
      </c>
      <c r="I282" s="56">
        <v>89.73</v>
      </c>
      <c r="J282" s="468">
        <v>3255</v>
      </c>
      <c r="K282" s="179">
        <f t="shared" si="104"/>
        <v>255</v>
      </c>
      <c r="L282" s="180">
        <f t="shared" si="1"/>
        <v>0</v>
      </c>
      <c r="M282" s="180">
        <f t="shared" si="2"/>
        <v>0</v>
      </c>
      <c r="N282" s="180">
        <f t="shared" si="3"/>
        <v>0</v>
      </c>
      <c r="O282" s="180">
        <f t="shared" si="4"/>
        <v>0</v>
      </c>
      <c r="P282" s="181">
        <f t="shared" si="105"/>
        <v>0</v>
      </c>
      <c r="Q282" s="180">
        <f t="shared" si="106"/>
        <v>0</v>
      </c>
      <c r="R282" s="180">
        <f t="shared" si="107"/>
        <v>0</v>
      </c>
      <c r="S282" s="180">
        <f t="shared" si="108"/>
        <v>0</v>
      </c>
      <c r="T282" s="440" t="str">
        <f t="shared" si="109"/>
        <v>V</v>
      </c>
      <c r="U282" s="469">
        <v>1</v>
      </c>
      <c r="V282" s="469">
        <v>1</v>
      </c>
      <c r="W282" s="469">
        <v>1</v>
      </c>
      <c r="X282" s="469">
        <v>1</v>
      </c>
      <c r="Y282" s="175"/>
      <c r="Z282" s="182">
        <f t="shared" si="10"/>
        <v>22881.15</v>
      </c>
      <c r="AA282" s="183">
        <f t="shared" si="11"/>
        <v>0</v>
      </c>
    </row>
    <row r="283" spans="2:27" ht="18" customHeight="1" x14ac:dyDescent="0.2">
      <c r="B283" s="175" t="s">
        <v>366</v>
      </c>
      <c r="C283" s="524" t="s">
        <v>640</v>
      </c>
      <c r="D283" s="56">
        <v>0</v>
      </c>
      <c r="E283" s="463" t="s">
        <v>630</v>
      </c>
      <c r="F283" s="56" t="s">
        <v>648</v>
      </c>
      <c r="G283" s="79" t="s">
        <v>321</v>
      </c>
      <c r="H283" s="56" t="s">
        <v>647</v>
      </c>
      <c r="I283" s="56">
        <v>235.7</v>
      </c>
      <c r="J283" s="468">
        <v>3255</v>
      </c>
      <c r="K283" s="179">
        <f t="shared" ref="K283" si="262">SUM(IF(J283="",0,VLOOKUP(J283,Kengetal,2)))</f>
        <v>255</v>
      </c>
      <c r="L283" s="180">
        <f t="shared" ref="L283" si="263">P283*I283*U283</f>
        <v>0</v>
      </c>
      <c r="M283" s="180">
        <f t="shared" ref="M283" si="264">Q283*I283*V283</f>
        <v>0</v>
      </c>
      <c r="N283" s="180">
        <f t="shared" ref="N283" si="265">R283*I283*W283</f>
        <v>0</v>
      </c>
      <c r="O283" s="180">
        <f t="shared" ref="O283" si="266">S283*I283*X283</f>
        <v>0</v>
      </c>
      <c r="P283" s="181">
        <f t="shared" si="105"/>
        <v>0</v>
      </c>
      <c r="Q283" s="180">
        <f t="shared" si="106"/>
        <v>0</v>
      </c>
      <c r="R283" s="180">
        <f t="shared" si="107"/>
        <v>0</v>
      </c>
      <c r="S283" s="180">
        <f t="shared" si="108"/>
        <v>0</v>
      </c>
      <c r="T283" s="440" t="str">
        <f t="shared" ref="T283" si="267">IF(J283="","",VLOOKUP(J283,Kengetal,13,FALSE))</f>
        <v>V</v>
      </c>
      <c r="U283" s="469">
        <v>1</v>
      </c>
      <c r="V283" s="469">
        <v>1</v>
      </c>
      <c r="W283" s="469">
        <v>1</v>
      </c>
      <c r="X283" s="469">
        <v>1</v>
      </c>
      <c r="Y283" s="175"/>
      <c r="Z283" s="182">
        <f t="shared" ref="Z283" si="268">I283*K283</f>
        <v>60103.5</v>
      </c>
      <c r="AA283" s="183">
        <f t="shared" ref="AA283" si="269">L283+M283+N283+O283</f>
        <v>0</v>
      </c>
    </row>
    <row r="284" spans="2:27" ht="18" customHeight="1" x14ac:dyDescent="0.2">
      <c r="B284" s="175" t="s">
        <v>366</v>
      </c>
      <c r="C284" s="524" t="s">
        <v>650</v>
      </c>
      <c r="D284" s="56">
        <v>0</v>
      </c>
      <c r="E284" s="463" t="s">
        <v>619</v>
      </c>
      <c r="F284" s="56" t="s">
        <v>306</v>
      </c>
      <c r="G284" s="79" t="s">
        <v>321</v>
      </c>
      <c r="H284" s="56" t="s">
        <v>340</v>
      </c>
      <c r="I284" s="56">
        <v>19.440000000000001</v>
      </c>
      <c r="J284" s="468">
        <v>8230</v>
      </c>
      <c r="K284" s="179">
        <f t="shared" ref="K284" si="270">SUM(IF(J284="",0,VLOOKUP(J284,Kengetal,2)))</f>
        <v>230</v>
      </c>
      <c r="L284" s="180">
        <f t="shared" ref="L284" si="271">P284*I284*U284</f>
        <v>0</v>
      </c>
      <c r="M284" s="180">
        <f t="shared" ref="M284" si="272">Q284*I284*V284</f>
        <v>0</v>
      </c>
      <c r="N284" s="180">
        <f t="shared" ref="N284" si="273">R284*I284*W284</f>
        <v>0</v>
      </c>
      <c r="O284" s="180">
        <f t="shared" ref="O284" si="274">S284*I284*X284</f>
        <v>0</v>
      </c>
      <c r="P284" s="181">
        <f t="shared" si="105"/>
        <v>0</v>
      </c>
      <c r="Q284" s="180">
        <f t="shared" si="106"/>
        <v>0</v>
      </c>
      <c r="R284" s="180">
        <f t="shared" si="107"/>
        <v>0</v>
      </c>
      <c r="S284" s="180">
        <f t="shared" si="108"/>
        <v>0</v>
      </c>
      <c r="T284" s="440" t="str">
        <f t="shared" ref="T284" si="275">IF(J284="","",VLOOKUP(J284,Kengetal,13,FALSE))</f>
        <v>V</v>
      </c>
      <c r="U284" s="469">
        <v>1</v>
      </c>
      <c r="V284" s="469">
        <v>1</v>
      </c>
      <c r="W284" s="469">
        <v>1</v>
      </c>
      <c r="X284" s="469">
        <v>1</v>
      </c>
      <c r="Y284" s="175"/>
      <c r="Z284" s="182">
        <f t="shared" ref="Z284" si="276">I284*K284</f>
        <v>4471.2000000000007</v>
      </c>
      <c r="AA284" s="183">
        <f t="shared" ref="AA284" si="277">L284+M284+N284+O284</f>
        <v>0</v>
      </c>
    </row>
    <row r="285" spans="2:27" ht="18" customHeight="1" x14ac:dyDescent="0.2">
      <c r="B285" s="175" t="s">
        <v>366</v>
      </c>
      <c r="C285" s="524" t="s">
        <v>650</v>
      </c>
      <c r="D285" s="56">
        <v>0</v>
      </c>
      <c r="E285" s="463" t="s">
        <v>620</v>
      </c>
      <c r="F285" s="56" t="s">
        <v>651</v>
      </c>
      <c r="G285" s="79" t="s">
        <v>351</v>
      </c>
      <c r="H285" s="56" t="s">
        <v>340</v>
      </c>
      <c r="I285" s="56">
        <v>4.9000000000000004</v>
      </c>
      <c r="J285" s="468">
        <v>2230</v>
      </c>
      <c r="K285" s="179">
        <f t="shared" ref="K285" si="278">SUM(IF(J285="",0,VLOOKUP(J285,Kengetal,2)))</f>
        <v>230</v>
      </c>
      <c r="L285" s="180">
        <f t="shared" ref="L285" si="279">P285*I285*U285</f>
        <v>0</v>
      </c>
      <c r="M285" s="180">
        <f t="shared" ref="M285" si="280">Q285*I285*V285</f>
        <v>0</v>
      </c>
      <c r="N285" s="180">
        <f t="shared" ref="N285" si="281">R285*I285*W285</f>
        <v>0</v>
      </c>
      <c r="O285" s="180">
        <f t="shared" ref="O285" si="282">S285*I285*X285</f>
        <v>0</v>
      </c>
      <c r="P285" s="181">
        <f t="shared" si="105"/>
        <v>0</v>
      </c>
      <c r="Q285" s="180">
        <f t="shared" si="106"/>
        <v>0</v>
      </c>
      <c r="R285" s="180">
        <f t="shared" si="107"/>
        <v>0</v>
      </c>
      <c r="S285" s="180">
        <f t="shared" si="108"/>
        <v>0</v>
      </c>
      <c r="T285" s="440" t="str">
        <f t="shared" ref="T285" si="283">IF(J285="","",VLOOKUP(J285,Kengetal,13,FALSE))</f>
        <v>S</v>
      </c>
      <c r="U285" s="469">
        <v>1</v>
      </c>
      <c r="V285" s="469">
        <v>1</v>
      </c>
      <c r="W285" s="469">
        <v>1</v>
      </c>
      <c r="X285" s="469">
        <v>1</v>
      </c>
      <c r="Y285" s="175"/>
      <c r="Z285" s="182">
        <f t="shared" ref="Z285" si="284">I285*K285</f>
        <v>1127</v>
      </c>
      <c r="AA285" s="183">
        <f t="shared" ref="AA285" si="285">L285+M285+N285+O285</f>
        <v>0</v>
      </c>
    </row>
    <row r="286" spans="2:27" ht="18" customHeight="1" x14ac:dyDescent="0.2">
      <c r="B286" s="175" t="s">
        <v>366</v>
      </c>
      <c r="C286" s="524" t="s">
        <v>650</v>
      </c>
      <c r="D286" s="56">
        <v>0</v>
      </c>
      <c r="E286" s="463" t="s">
        <v>635</v>
      </c>
      <c r="F286" s="56" t="s">
        <v>607</v>
      </c>
      <c r="G286" s="79" t="s">
        <v>351</v>
      </c>
      <c r="H286" s="56" t="s">
        <v>340</v>
      </c>
      <c r="I286" s="56">
        <v>1.49</v>
      </c>
      <c r="J286" s="468">
        <v>2230</v>
      </c>
      <c r="K286" s="179">
        <f t="shared" si="104"/>
        <v>230</v>
      </c>
      <c r="L286" s="180">
        <f t="shared" si="1"/>
        <v>0</v>
      </c>
      <c r="M286" s="180">
        <f t="shared" si="2"/>
        <v>0</v>
      </c>
      <c r="N286" s="180">
        <f t="shared" si="3"/>
        <v>0</v>
      </c>
      <c r="O286" s="180">
        <f t="shared" si="4"/>
        <v>0</v>
      </c>
      <c r="P286" s="181">
        <f t="shared" si="105"/>
        <v>0</v>
      </c>
      <c r="Q286" s="180">
        <f t="shared" si="106"/>
        <v>0</v>
      </c>
      <c r="R286" s="180">
        <f t="shared" si="107"/>
        <v>0</v>
      </c>
      <c r="S286" s="180">
        <f t="shared" si="108"/>
        <v>0</v>
      </c>
      <c r="T286" s="440" t="str">
        <f t="shared" si="109"/>
        <v>S</v>
      </c>
      <c r="U286" s="469">
        <v>1</v>
      </c>
      <c r="V286" s="469">
        <v>1</v>
      </c>
      <c r="W286" s="469">
        <v>1</v>
      </c>
      <c r="X286" s="469">
        <v>1</v>
      </c>
      <c r="Y286" s="175"/>
      <c r="Z286" s="182">
        <f t="shared" si="10"/>
        <v>342.7</v>
      </c>
      <c r="AA286" s="183">
        <f t="shared" si="11"/>
        <v>0</v>
      </c>
    </row>
    <row r="287" spans="2:27" ht="18" customHeight="1" x14ac:dyDescent="0.2">
      <c r="B287" s="175" t="s">
        <v>366</v>
      </c>
      <c r="C287" s="524" t="s">
        <v>650</v>
      </c>
      <c r="D287" s="56">
        <v>0</v>
      </c>
      <c r="E287" s="463" t="s">
        <v>636</v>
      </c>
      <c r="F287" s="56" t="s">
        <v>604</v>
      </c>
      <c r="G287" s="79" t="s">
        <v>321</v>
      </c>
      <c r="H287" s="56" t="s">
        <v>340</v>
      </c>
      <c r="I287" s="56">
        <v>31.7</v>
      </c>
      <c r="J287" s="468">
        <v>11230</v>
      </c>
      <c r="K287" s="179">
        <f t="shared" si="104"/>
        <v>230</v>
      </c>
      <c r="L287" s="180">
        <f t="shared" si="1"/>
        <v>0</v>
      </c>
      <c r="M287" s="180">
        <f t="shared" si="2"/>
        <v>0</v>
      </c>
      <c r="N287" s="180">
        <f t="shared" si="3"/>
        <v>0</v>
      </c>
      <c r="O287" s="180">
        <f t="shared" si="4"/>
        <v>0</v>
      </c>
      <c r="P287" s="181">
        <f t="shared" si="105"/>
        <v>0</v>
      </c>
      <c r="Q287" s="180">
        <f t="shared" si="106"/>
        <v>0</v>
      </c>
      <c r="R287" s="180">
        <f t="shared" si="107"/>
        <v>0</v>
      </c>
      <c r="S287" s="180">
        <f t="shared" si="108"/>
        <v>0</v>
      </c>
      <c r="T287" s="440" t="str">
        <f t="shared" si="109"/>
        <v>S</v>
      </c>
      <c r="U287" s="469">
        <v>1</v>
      </c>
      <c r="V287" s="469">
        <v>1</v>
      </c>
      <c r="W287" s="469">
        <v>1</v>
      </c>
      <c r="X287" s="469">
        <v>1</v>
      </c>
      <c r="Y287" s="175"/>
      <c r="Z287" s="182">
        <f t="shared" si="10"/>
        <v>7291</v>
      </c>
      <c r="AA287" s="183">
        <f t="shared" si="11"/>
        <v>0</v>
      </c>
    </row>
    <row r="288" spans="2:27" ht="18" customHeight="1" x14ac:dyDescent="0.2">
      <c r="B288" s="175" t="s">
        <v>366</v>
      </c>
      <c r="C288" s="524" t="s">
        <v>650</v>
      </c>
      <c r="D288" s="56">
        <v>0</v>
      </c>
      <c r="E288" s="463" t="s">
        <v>622</v>
      </c>
      <c r="F288" s="56" t="s">
        <v>652</v>
      </c>
      <c r="G288" s="79" t="s">
        <v>351</v>
      </c>
      <c r="H288" s="56" t="s">
        <v>340</v>
      </c>
      <c r="I288" s="56">
        <v>11.71</v>
      </c>
      <c r="J288" s="468">
        <v>2230</v>
      </c>
      <c r="K288" s="179">
        <f t="shared" si="104"/>
        <v>230</v>
      </c>
      <c r="L288" s="180">
        <f t="shared" si="1"/>
        <v>0</v>
      </c>
      <c r="M288" s="180">
        <f t="shared" si="2"/>
        <v>0</v>
      </c>
      <c r="N288" s="180">
        <f t="shared" si="3"/>
        <v>0</v>
      </c>
      <c r="O288" s="180">
        <f t="shared" si="4"/>
        <v>0</v>
      </c>
      <c r="P288" s="181">
        <f t="shared" si="105"/>
        <v>0</v>
      </c>
      <c r="Q288" s="180">
        <f t="shared" si="106"/>
        <v>0</v>
      </c>
      <c r="R288" s="180">
        <f t="shared" si="107"/>
        <v>0</v>
      </c>
      <c r="S288" s="180">
        <f t="shared" si="108"/>
        <v>0</v>
      </c>
      <c r="T288" s="440" t="str">
        <f t="shared" si="109"/>
        <v>S</v>
      </c>
      <c r="U288" s="469">
        <v>1</v>
      </c>
      <c r="V288" s="469">
        <v>1</v>
      </c>
      <c r="W288" s="469">
        <v>1</v>
      </c>
      <c r="X288" s="469">
        <v>1</v>
      </c>
      <c r="Y288" s="175"/>
      <c r="Z288" s="182">
        <f t="shared" si="10"/>
        <v>2693.3</v>
      </c>
      <c r="AA288" s="183">
        <f t="shared" si="11"/>
        <v>0</v>
      </c>
    </row>
    <row r="289" spans="2:27" ht="18" customHeight="1" x14ac:dyDescent="0.2">
      <c r="B289" s="175" t="s">
        <v>366</v>
      </c>
      <c r="C289" s="524" t="s">
        <v>650</v>
      </c>
      <c r="D289" s="56">
        <v>0</v>
      </c>
      <c r="E289" s="463" t="s">
        <v>637</v>
      </c>
      <c r="F289" s="56" t="s">
        <v>653</v>
      </c>
      <c r="G289" s="79" t="s">
        <v>321</v>
      </c>
      <c r="H289" s="56" t="s">
        <v>654</v>
      </c>
      <c r="I289" s="56">
        <v>200</v>
      </c>
      <c r="J289" s="468" t="s">
        <v>223</v>
      </c>
      <c r="K289" s="179">
        <f t="shared" si="104"/>
        <v>0</v>
      </c>
      <c r="L289" s="180">
        <f t="shared" si="1"/>
        <v>0</v>
      </c>
      <c r="M289" s="180">
        <f t="shared" si="2"/>
        <v>0</v>
      </c>
      <c r="N289" s="180">
        <f t="shared" si="3"/>
        <v>0</v>
      </c>
      <c r="O289" s="180">
        <f t="shared" si="4"/>
        <v>0</v>
      </c>
      <c r="P289" s="181">
        <f t="shared" si="105"/>
        <v>0</v>
      </c>
      <c r="Q289" s="180">
        <f t="shared" si="106"/>
        <v>0</v>
      </c>
      <c r="R289" s="180">
        <f t="shared" si="107"/>
        <v>0</v>
      </c>
      <c r="S289" s="180">
        <f t="shared" si="108"/>
        <v>0</v>
      </c>
      <c r="T289" s="440">
        <f t="shared" si="109"/>
        <v>0</v>
      </c>
      <c r="U289" s="469">
        <v>1</v>
      </c>
      <c r="V289" s="469">
        <v>1</v>
      </c>
      <c r="W289" s="469">
        <v>1</v>
      </c>
      <c r="X289" s="469">
        <v>1</v>
      </c>
      <c r="Y289" s="175"/>
      <c r="Z289" s="182">
        <f t="shared" si="10"/>
        <v>0</v>
      </c>
      <c r="AA289" s="183">
        <f t="shared" si="11"/>
        <v>0</v>
      </c>
    </row>
    <row r="290" spans="2:27" ht="18" customHeight="1" x14ac:dyDescent="0.2">
      <c r="B290" s="175" t="s">
        <v>366</v>
      </c>
      <c r="C290" s="524" t="s">
        <v>650</v>
      </c>
      <c r="D290" s="56">
        <v>0</v>
      </c>
      <c r="E290" s="463" t="s">
        <v>623</v>
      </c>
      <c r="F290" s="56" t="s">
        <v>655</v>
      </c>
      <c r="G290" s="79" t="s">
        <v>321</v>
      </c>
      <c r="H290" s="56" t="s">
        <v>654</v>
      </c>
      <c r="I290" s="56">
        <v>42.92</v>
      </c>
      <c r="J290" s="468" t="s">
        <v>223</v>
      </c>
      <c r="K290" s="179">
        <f t="shared" si="104"/>
        <v>0</v>
      </c>
      <c r="L290" s="180">
        <f t="shared" si="1"/>
        <v>0</v>
      </c>
      <c r="M290" s="180">
        <f t="shared" si="2"/>
        <v>0</v>
      </c>
      <c r="N290" s="180">
        <f t="shared" si="3"/>
        <v>0</v>
      </c>
      <c r="O290" s="180">
        <f t="shared" si="4"/>
        <v>0</v>
      </c>
      <c r="P290" s="181">
        <f t="shared" si="105"/>
        <v>0</v>
      </c>
      <c r="Q290" s="180">
        <f t="shared" si="106"/>
        <v>0</v>
      </c>
      <c r="R290" s="180">
        <f t="shared" si="107"/>
        <v>0</v>
      </c>
      <c r="S290" s="180">
        <f t="shared" si="108"/>
        <v>0</v>
      </c>
      <c r="T290" s="440">
        <f t="shared" si="109"/>
        <v>0</v>
      </c>
      <c r="U290" s="469">
        <v>1</v>
      </c>
      <c r="V290" s="469">
        <v>1</v>
      </c>
      <c r="W290" s="469">
        <v>1</v>
      </c>
      <c r="X290" s="469">
        <v>1</v>
      </c>
      <c r="Y290" s="175"/>
      <c r="Z290" s="182">
        <f t="shared" si="10"/>
        <v>0</v>
      </c>
      <c r="AA290" s="183">
        <f t="shared" si="11"/>
        <v>0</v>
      </c>
    </row>
    <row r="291" spans="2:27" ht="18" customHeight="1" x14ac:dyDescent="0.2">
      <c r="B291" s="175" t="s">
        <v>366</v>
      </c>
      <c r="C291" s="524" t="s">
        <v>650</v>
      </c>
      <c r="D291" s="56">
        <v>0</v>
      </c>
      <c r="E291" s="463" t="s">
        <v>638</v>
      </c>
      <c r="F291" s="56" t="s">
        <v>604</v>
      </c>
      <c r="G291" s="79" t="s">
        <v>321</v>
      </c>
      <c r="H291" s="56" t="s">
        <v>340</v>
      </c>
      <c r="I291" s="56">
        <v>31.7</v>
      </c>
      <c r="J291" s="468">
        <v>11230</v>
      </c>
      <c r="K291" s="179">
        <f t="shared" si="104"/>
        <v>230</v>
      </c>
      <c r="L291" s="180">
        <f t="shared" si="1"/>
        <v>0</v>
      </c>
      <c r="M291" s="180">
        <f t="shared" si="2"/>
        <v>0</v>
      </c>
      <c r="N291" s="180">
        <f t="shared" si="3"/>
        <v>0</v>
      </c>
      <c r="O291" s="180">
        <f t="shared" si="4"/>
        <v>0</v>
      </c>
      <c r="P291" s="181">
        <f t="shared" si="105"/>
        <v>0</v>
      </c>
      <c r="Q291" s="180">
        <f t="shared" si="106"/>
        <v>0</v>
      </c>
      <c r="R291" s="180">
        <f t="shared" si="107"/>
        <v>0</v>
      </c>
      <c r="S291" s="180">
        <f t="shared" si="108"/>
        <v>0</v>
      </c>
      <c r="T291" s="440" t="str">
        <f t="shared" si="109"/>
        <v>S</v>
      </c>
      <c r="U291" s="469">
        <v>1</v>
      </c>
      <c r="V291" s="469">
        <v>1</v>
      </c>
      <c r="W291" s="469">
        <v>1</v>
      </c>
      <c r="X291" s="469">
        <v>1</v>
      </c>
      <c r="Y291" s="175"/>
      <c r="Z291" s="182">
        <f t="shared" si="10"/>
        <v>7291</v>
      </c>
      <c r="AA291" s="183">
        <f t="shared" si="11"/>
        <v>0</v>
      </c>
    </row>
    <row r="292" spans="2:27" ht="18" customHeight="1" x14ac:dyDescent="0.2">
      <c r="B292" s="175" t="s">
        <v>366</v>
      </c>
      <c r="C292" s="524" t="s">
        <v>650</v>
      </c>
      <c r="D292" s="56">
        <v>0</v>
      </c>
      <c r="E292" s="463" t="s">
        <v>639</v>
      </c>
      <c r="F292" s="56" t="s">
        <v>652</v>
      </c>
      <c r="G292" s="79" t="s">
        <v>351</v>
      </c>
      <c r="H292" s="56" t="s">
        <v>340</v>
      </c>
      <c r="I292" s="56">
        <v>11.71</v>
      </c>
      <c r="J292" s="468">
        <v>2230</v>
      </c>
      <c r="K292" s="179">
        <f t="shared" si="104"/>
        <v>230</v>
      </c>
      <c r="L292" s="180">
        <f t="shared" si="1"/>
        <v>0</v>
      </c>
      <c r="M292" s="180">
        <f t="shared" si="2"/>
        <v>0</v>
      </c>
      <c r="N292" s="180">
        <f t="shared" si="3"/>
        <v>0</v>
      </c>
      <c r="O292" s="180">
        <f t="shared" si="4"/>
        <v>0</v>
      </c>
      <c r="P292" s="181">
        <f t="shared" si="105"/>
        <v>0</v>
      </c>
      <c r="Q292" s="180">
        <f t="shared" si="106"/>
        <v>0</v>
      </c>
      <c r="R292" s="180">
        <f t="shared" si="107"/>
        <v>0</v>
      </c>
      <c r="S292" s="180">
        <f t="shared" si="108"/>
        <v>0</v>
      </c>
      <c r="T292" s="440" t="str">
        <f t="shared" si="109"/>
        <v>S</v>
      </c>
      <c r="U292" s="469">
        <v>1</v>
      </c>
      <c r="V292" s="469">
        <v>1</v>
      </c>
      <c r="W292" s="469">
        <v>1</v>
      </c>
      <c r="X292" s="469">
        <v>1</v>
      </c>
      <c r="Y292" s="175"/>
      <c r="Z292" s="182">
        <f t="shared" si="10"/>
        <v>2693.3</v>
      </c>
      <c r="AA292" s="183">
        <f t="shared" si="11"/>
        <v>0</v>
      </c>
    </row>
    <row r="293" spans="2:27" ht="18" customHeight="1" x14ac:dyDescent="0.2">
      <c r="B293" s="175" t="s">
        <v>366</v>
      </c>
      <c r="C293" s="524" t="s">
        <v>650</v>
      </c>
      <c r="D293" s="56">
        <v>0</v>
      </c>
      <c r="E293" s="463" t="s">
        <v>624</v>
      </c>
      <c r="F293" s="56" t="s">
        <v>607</v>
      </c>
      <c r="G293" s="79" t="s">
        <v>351</v>
      </c>
      <c r="H293" s="56" t="s">
        <v>340</v>
      </c>
      <c r="I293" s="56">
        <v>1.46</v>
      </c>
      <c r="J293" s="468">
        <v>2230</v>
      </c>
      <c r="K293" s="179">
        <f t="shared" si="104"/>
        <v>230</v>
      </c>
      <c r="L293" s="180">
        <f t="shared" si="1"/>
        <v>0</v>
      </c>
      <c r="M293" s="180">
        <f t="shared" si="2"/>
        <v>0</v>
      </c>
      <c r="N293" s="180">
        <f t="shared" si="3"/>
        <v>0</v>
      </c>
      <c r="O293" s="180">
        <f t="shared" si="4"/>
        <v>0</v>
      </c>
      <c r="P293" s="181">
        <f t="shared" si="105"/>
        <v>0</v>
      </c>
      <c r="Q293" s="180">
        <f t="shared" si="106"/>
        <v>0</v>
      </c>
      <c r="R293" s="180">
        <f t="shared" si="107"/>
        <v>0</v>
      </c>
      <c r="S293" s="180">
        <f t="shared" si="108"/>
        <v>0</v>
      </c>
      <c r="T293" s="440" t="str">
        <f t="shared" si="109"/>
        <v>S</v>
      </c>
      <c r="U293" s="469">
        <v>1</v>
      </c>
      <c r="V293" s="469">
        <v>1</v>
      </c>
      <c r="W293" s="469">
        <v>1</v>
      </c>
      <c r="X293" s="469">
        <v>1</v>
      </c>
      <c r="Y293" s="175"/>
      <c r="Z293" s="182">
        <f t="shared" si="10"/>
        <v>335.8</v>
      </c>
      <c r="AA293" s="183">
        <f t="shared" si="11"/>
        <v>0</v>
      </c>
    </row>
    <row r="294" spans="2:27" ht="18" customHeight="1" x14ac:dyDescent="0.2">
      <c r="B294" s="175" t="s">
        <v>366</v>
      </c>
      <c r="C294" s="524" t="s">
        <v>689</v>
      </c>
      <c r="D294" s="56">
        <v>0</v>
      </c>
      <c r="E294" s="463" t="s">
        <v>619</v>
      </c>
      <c r="F294" s="56" t="s">
        <v>306</v>
      </c>
      <c r="G294" s="79" t="s">
        <v>321</v>
      </c>
      <c r="H294" s="56" t="s">
        <v>314</v>
      </c>
      <c r="I294" s="56">
        <v>8.3000000000000007</v>
      </c>
      <c r="J294" s="468" t="s">
        <v>223</v>
      </c>
      <c r="K294" s="179">
        <f t="shared" si="104"/>
        <v>0</v>
      </c>
      <c r="L294" s="180">
        <f t="shared" si="1"/>
        <v>0</v>
      </c>
      <c r="M294" s="180">
        <f t="shared" si="2"/>
        <v>0</v>
      </c>
      <c r="N294" s="180">
        <f t="shared" si="3"/>
        <v>0</v>
      </c>
      <c r="O294" s="180">
        <f t="shared" si="4"/>
        <v>0</v>
      </c>
      <c r="P294" s="181">
        <f t="shared" si="105"/>
        <v>0</v>
      </c>
      <c r="Q294" s="180">
        <f t="shared" si="106"/>
        <v>0</v>
      </c>
      <c r="R294" s="180">
        <f t="shared" si="107"/>
        <v>0</v>
      </c>
      <c r="S294" s="180">
        <f t="shared" si="108"/>
        <v>0</v>
      </c>
      <c r="T294" s="440">
        <f t="shared" si="109"/>
        <v>0</v>
      </c>
      <c r="U294" s="469">
        <v>1</v>
      </c>
      <c r="V294" s="469">
        <v>1</v>
      </c>
      <c r="W294" s="469">
        <v>1</v>
      </c>
      <c r="X294" s="469">
        <v>1</v>
      </c>
      <c r="Y294" s="175"/>
      <c r="Z294" s="182">
        <f t="shared" si="10"/>
        <v>0</v>
      </c>
      <c r="AA294" s="183">
        <f t="shared" si="11"/>
        <v>0</v>
      </c>
    </row>
    <row r="295" spans="2:27" ht="18" customHeight="1" x14ac:dyDescent="0.2">
      <c r="B295" s="175" t="s">
        <v>366</v>
      </c>
      <c r="C295" s="524" t="s">
        <v>689</v>
      </c>
      <c r="D295" s="56">
        <v>0</v>
      </c>
      <c r="E295" s="463" t="s">
        <v>620</v>
      </c>
      <c r="F295" s="56" t="s">
        <v>677</v>
      </c>
      <c r="G295" s="79" t="s">
        <v>350</v>
      </c>
      <c r="H295" s="56" t="s">
        <v>314</v>
      </c>
      <c r="I295" s="56">
        <v>20.95</v>
      </c>
      <c r="J295" s="468" t="s">
        <v>223</v>
      </c>
      <c r="K295" s="179">
        <f t="shared" si="104"/>
        <v>0</v>
      </c>
      <c r="L295" s="180">
        <f t="shared" si="1"/>
        <v>0</v>
      </c>
      <c r="M295" s="180">
        <f t="shared" si="2"/>
        <v>0</v>
      </c>
      <c r="N295" s="180">
        <f t="shared" si="3"/>
        <v>0</v>
      </c>
      <c r="O295" s="180">
        <f t="shared" si="4"/>
        <v>0</v>
      </c>
      <c r="P295" s="181">
        <f t="shared" si="105"/>
        <v>0</v>
      </c>
      <c r="Q295" s="180">
        <f t="shared" si="106"/>
        <v>0</v>
      </c>
      <c r="R295" s="180">
        <f t="shared" si="107"/>
        <v>0</v>
      </c>
      <c r="S295" s="180">
        <f t="shared" si="108"/>
        <v>0</v>
      </c>
      <c r="T295" s="440">
        <f t="shared" si="109"/>
        <v>0</v>
      </c>
      <c r="U295" s="469">
        <v>1</v>
      </c>
      <c r="V295" s="469">
        <v>1</v>
      </c>
      <c r="W295" s="469">
        <v>1</v>
      </c>
      <c r="X295" s="469">
        <v>1</v>
      </c>
      <c r="Y295" s="175"/>
      <c r="Z295" s="182">
        <f t="shared" si="10"/>
        <v>0</v>
      </c>
      <c r="AA295" s="183">
        <f t="shared" si="11"/>
        <v>0</v>
      </c>
    </row>
    <row r="296" spans="2:27" ht="18" customHeight="1" x14ac:dyDescent="0.2">
      <c r="B296" s="175" t="s">
        <v>366</v>
      </c>
      <c r="C296" s="524" t="s">
        <v>689</v>
      </c>
      <c r="D296" s="56">
        <v>0</v>
      </c>
      <c r="E296" s="463" t="s">
        <v>635</v>
      </c>
      <c r="F296" s="56" t="s">
        <v>309</v>
      </c>
      <c r="G296" s="79" t="s">
        <v>321</v>
      </c>
      <c r="H296" s="56" t="s">
        <v>493</v>
      </c>
      <c r="I296" s="56">
        <v>52.62</v>
      </c>
      <c r="J296" s="468" t="s">
        <v>223</v>
      </c>
      <c r="K296" s="179">
        <f t="shared" si="104"/>
        <v>0</v>
      </c>
      <c r="L296" s="180">
        <f t="shared" si="1"/>
        <v>0</v>
      </c>
      <c r="M296" s="180">
        <f t="shared" si="2"/>
        <v>0</v>
      </c>
      <c r="N296" s="180">
        <f t="shared" si="3"/>
        <v>0</v>
      </c>
      <c r="O296" s="180">
        <f t="shared" si="4"/>
        <v>0</v>
      </c>
      <c r="P296" s="181">
        <f t="shared" si="105"/>
        <v>0</v>
      </c>
      <c r="Q296" s="180">
        <f t="shared" si="106"/>
        <v>0</v>
      </c>
      <c r="R296" s="180">
        <f t="shared" si="107"/>
        <v>0</v>
      </c>
      <c r="S296" s="180">
        <f t="shared" si="108"/>
        <v>0</v>
      </c>
      <c r="T296" s="440">
        <f t="shared" si="109"/>
        <v>0</v>
      </c>
      <c r="U296" s="469">
        <v>1</v>
      </c>
      <c r="V296" s="469">
        <v>1</v>
      </c>
      <c r="W296" s="469">
        <v>1</v>
      </c>
      <c r="X296" s="469">
        <v>1</v>
      </c>
      <c r="Y296" s="175"/>
      <c r="Z296" s="182">
        <f t="shared" si="10"/>
        <v>0</v>
      </c>
      <c r="AA296" s="183">
        <f t="shared" si="11"/>
        <v>0</v>
      </c>
    </row>
    <row r="297" spans="2:27" ht="18" customHeight="1" x14ac:dyDescent="0.2">
      <c r="B297" s="175" t="s">
        <v>366</v>
      </c>
      <c r="C297" s="524" t="s">
        <v>689</v>
      </c>
      <c r="D297" s="56">
        <v>0</v>
      </c>
      <c r="E297" s="463" t="s">
        <v>636</v>
      </c>
      <c r="F297" s="56" t="s">
        <v>341</v>
      </c>
      <c r="G297" s="79" t="s">
        <v>351</v>
      </c>
      <c r="H297" s="56" t="s">
        <v>340</v>
      </c>
      <c r="I297" s="56">
        <v>5.93</v>
      </c>
      <c r="J297" s="468">
        <v>2230</v>
      </c>
      <c r="K297" s="179">
        <f t="shared" si="104"/>
        <v>230</v>
      </c>
      <c r="L297" s="180">
        <f t="shared" si="1"/>
        <v>0</v>
      </c>
      <c r="M297" s="180">
        <f t="shared" si="2"/>
        <v>0</v>
      </c>
      <c r="N297" s="180">
        <f t="shared" si="3"/>
        <v>0</v>
      </c>
      <c r="O297" s="180">
        <f t="shared" si="4"/>
        <v>0</v>
      </c>
      <c r="P297" s="181">
        <f t="shared" si="105"/>
        <v>0</v>
      </c>
      <c r="Q297" s="180">
        <f t="shared" si="106"/>
        <v>0</v>
      </c>
      <c r="R297" s="180">
        <f t="shared" si="107"/>
        <v>0</v>
      </c>
      <c r="S297" s="180">
        <f t="shared" si="108"/>
        <v>0</v>
      </c>
      <c r="T297" s="440" t="str">
        <f t="shared" si="109"/>
        <v>S</v>
      </c>
      <c r="U297" s="469">
        <v>1</v>
      </c>
      <c r="V297" s="469">
        <v>1</v>
      </c>
      <c r="W297" s="469">
        <v>1</v>
      </c>
      <c r="X297" s="469">
        <v>1</v>
      </c>
      <c r="Y297" s="175"/>
      <c r="Z297" s="182">
        <f t="shared" si="10"/>
        <v>1363.8999999999999</v>
      </c>
      <c r="AA297" s="183">
        <f t="shared" si="11"/>
        <v>0</v>
      </c>
    </row>
    <row r="298" spans="2:27" ht="18" customHeight="1" x14ac:dyDescent="0.2">
      <c r="B298" s="175" t="s">
        <v>366</v>
      </c>
      <c r="C298" s="524" t="s">
        <v>689</v>
      </c>
      <c r="D298" s="56">
        <v>0</v>
      </c>
      <c r="E298" s="463" t="s">
        <v>622</v>
      </c>
      <c r="F298" s="56" t="s">
        <v>678</v>
      </c>
      <c r="G298" s="79" t="s">
        <v>351</v>
      </c>
      <c r="H298" s="56" t="s">
        <v>340</v>
      </c>
      <c r="I298" s="56">
        <v>8.4499999999999993</v>
      </c>
      <c r="J298" s="468">
        <v>2230</v>
      </c>
      <c r="K298" s="179">
        <f t="shared" si="104"/>
        <v>230</v>
      </c>
      <c r="L298" s="180">
        <f t="shared" si="1"/>
        <v>0</v>
      </c>
      <c r="M298" s="180">
        <f t="shared" si="2"/>
        <v>0</v>
      </c>
      <c r="N298" s="180">
        <f t="shared" si="3"/>
        <v>0</v>
      </c>
      <c r="O298" s="180">
        <f t="shared" si="4"/>
        <v>0</v>
      </c>
      <c r="P298" s="181">
        <f t="shared" si="105"/>
        <v>0</v>
      </c>
      <c r="Q298" s="180">
        <f t="shared" si="106"/>
        <v>0</v>
      </c>
      <c r="R298" s="180">
        <f t="shared" si="107"/>
        <v>0</v>
      </c>
      <c r="S298" s="180">
        <f t="shared" si="108"/>
        <v>0</v>
      </c>
      <c r="T298" s="440" t="str">
        <f t="shared" si="109"/>
        <v>S</v>
      </c>
      <c r="U298" s="469">
        <v>1</v>
      </c>
      <c r="V298" s="469">
        <v>1</v>
      </c>
      <c r="W298" s="469">
        <v>1</v>
      </c>
      <c r="X298" s="469">
        <v>1</v>
      </c>
      <c r="Y298" s="175"/>
      <c r="Z298" s="182">
        <f t="shared" si="10"/>
        <v>1943.4999999999998</v>
      </c>
      <c r="AA298" s="183">
        <f t="shared" si="11"/>
        <v>0</v>
      </c>
    </row>
    <row r="299" spans="2:27" ht="18" customHeight="1" x14ac:dyDescent="0.2">
      <c r="B299" s="175" t="s">
        <v>366</v>
      </c>
      <c r="C299" s="524" t="s">
        <v>689</v>
      </c>
      <c r="D299" s="56">
        <v>0</v>
      </c>
      <c r="E299" s="463" t="s">
        <v>637</v>
      </c>
      <c r="F299" s="56" t="s">
        <v>679</v>
      </c>
      <c r="G299" s="79" t="s">
        <v>351</v>
      </c>
      <c r="H299" s="56" t="s">
        <v>340</v>
      </c>
      <c r="I299" s="56">
        <v>8.4600000000000009</v>
      </c>
      <c r="J299" s="76">
        <v>2230</v>
      </c>
      <c r="K299" s="179">
        <f t="shared" si="104"/>
        <v>230</v>
      </c>
      <c r="L299" s="180">
        <f t="shared" si="1"/>
        <v>0</v>
      </c>
      <c r="M299" s="180">
        <f t="shared" si="2"/>
        <v>0</v>
      </c>
      <c r="N299" s="180">
        <f t="shared" si="3"/>
        <v>0</v>
      </c>
      <c r="O299" s="180">
        <f t="shared" si="4"/>
        <v>0</v>
      </c>
      <c r="P299" s="181">
        <f t="shared" si="105"/>
        <v>0</v>
      </c>
      <c r="Q299" s="180">
        <f t="shared" si="106"/>
        <v>0</v>
      </c>
      <c r="R299" s="180">
        <f t="shared" si="107"/>
        <v>0</v>
      </c>
      <c r="S299" s="180">
        <f t="shared" si="108"/>
        <v>0</v>
      </c>
      <c r="T299" s="440" t="str">
        <f t="shared" si="109"/>
        <v>S</v>
      </c>
      <c r="U299" s="469">
        <v>1</v>
      </c>
      <c r="V299" s="469">
        <v>1</v>
      </c>
      <c r="W299" s="469">
        <v>1</v>
      </c>
      <c r="X299" s="469">
        <v>1</v>
      </c>
      <c r="Y299" s="175"/>
      <c r="Z299" s="182">
        <f t="shared" si="10"/>
        <v>1945.8000000000002</v>
      </c>
      <c r="AA299" s="183">
        <f t="shared" si="11"/>
        <v>0</v>
      </c>
    </row>
    <row r="300" spans="2:27" ht="18" customHeight="1" x14ac:dyDescent="0.2">
      <c r="B300" s="175" t="s">
        <v>366</v>
      </c>
      <c r="C300" s="524" t="s">
        <v>689</v>
      </c>
      <c r="D300" s="56">
        <v>0</v>
      </c>
      <c r="E300" s="463" t="s">
        <v>623</v>
      </c>
      <c r="F300" s="56" t="s">
        <v>313</v>
      </c>
      <c r="G300" s="79" t="s">
        <v>321</v>
      </c>
      <c r="H300" s="56" t="s">
        <v>340</v>
      </c>
      <c r="I300" s="56">
        <v>40.06</v>
      </c>
      <c r="J300" s="76">
        <v>3230</v>
      </c>
      <c r="K300" s="179">
        <f t="shared" ref="K300:K331" si="286">SUM(IF(J300="",0,VLOOKUP(J300,Kengetal,2)))</f>
        <v>230</v>
      </c>
      <c r="L300" s="180">
        <f t="shared" si="1"/>
        <v>0</v>
      </c>
      <c r="M300" s="180">
        <f t="shared" si="2"/>
        <v>0</v>
      </c>
      <c r="N300" s="180">
        <f t="shared" si="3"/>
        <v>0</v>
      </c>
      <c r="O300" s="180">
        <f t="shared" si="4"/>
        <v>0</v>
      </c>
      <c r="P300" s="181">
        <f t="shared" ref="P300:P336" si="287">IF($J300="",0,VLOOKUP($J300,Kengetal,5,FALSE))</f>
        <v>0</v>
      </c>
      <c r="Q300" s="180">
        <f t="shared" ref="Q300:Q336" si="288">IF($J300="",0,VLOOKUP($J300,Kengetal,6,FALSE))</f>
        <v>0</v>
      </c>
      <c r="R300" s="180">
        <f t="shared" ref="R300:R336" si="289">IF($J300="",0,VLOOKUP($J300,Kengetal,7,FALSE))</f>
        <v>0</v>
      </c>
      <c r="S300" s="180">
        <f t="shared" ref="S300:S336" si="290">IF($J300="",0,VLOOKUP($J300,Kengetal,8,FALSE))</f>
        <v>0</v>
      </c>
      <c r="T300" s="440" t="str">
        <f t="shared" ref="T300:T331" si="291">IF(J300="","",VLOOKUP(J300,Kengetal,13,FALSE))</f>
        <v>V</v>
      </c>
      <c r="U300" s="469">
        <v>1</v>
      </c>
      <c r="V300" s="469">
        <v>1</v>
      </c>
      <c r="W300" s="469">
        <v>1</v>
      </c>
      <c r="X300" s="469">
        <v>1</v>
      </c>
      <c r="Y300" s="175"/>
      <c r="Z300" s="182">
        <f t="shared" si="10"/>
        <v>9213.8000000000011</v>
      </c>
      <c r="AA300" s="183">
        <f t="shared" si="11"/>
        <v>0</v>
      </c>
    </row>
    <row r="301" spans="2:27" ht="18" customHeight="1" x14ac:dyDescent="0.2">
      <c r="B301" s="175" t="s">
        <v>366</v>
      </c>
      <c r="C301" s="524" t="s">
        <v>689</v>
      </c>
      <c r="D301" s="56">
        <v>0</v>
      </c>
      <c r="E301" s="463" t="s">
        <v>638</v>
      </c>
      <c r="F301" s="56" t="s">
        <v>604</v>
      </c>
      <c r="G301" s="79" t="s">
        <v>321</v>
      </c>
      <c r="H301" s="56" t="s">
        <v>340</v>
      </c>
      <c r="I301" s="56">
        <v>28.53</v>
      </c>
      <c r="J301" s="76">
        <v>11230</v>
      </c>
      <c r="K301" s="179">
        <f t="shared" si="286"/>
        <v>230</v>
      </c>
      <c r="L301" s="180">
        <f t="shared" si="1"/>
        <v>0</v>
      </c>
      <c r="M301" s="180">
        <f t="shared" si="2"/>
        <v>0</v>
      </c>
      <c r="N301" s="180">
        <f t="shared" si="3"/>
        <v>0</v>
      </c>
      <c r="O301" s="180">
        <f t="shared" si="4"/>
        <v>0</v>
      </c>
      <c r="P301" s="181">
        <f t="shared" si="287"/>
        <v>0</v>
      </c>
      <c r="Q301" s="180">
        <f t="shared" si="288"/>
        <v>0</v>
      </c>
      <c r="R301" s="180">
        <f t="shared" si="289"/>
        <v>0</v>
      </c>
      <c r="S301" s="180">
        <f t="shared" si="290"/>
        <v>0</v>
      </c>
      <c r="T301" s="440" t="str">
        <f t="shared" si="291"/>
        <v>S</v>
      </c>
      <c r="U301" s="469">
        <v>1</v>
      </c>
      <c r="V301" s="469">
        <v>1</v>
      </c>
      <c r="W301" s="469">
        <v>1</v>
      </c>
      <c r="X301" s="469">
        <v>1</v>
      </c>
      <c r="Y301" s="175"/>
      <c r="Z301" s="182">
        <f t="shared" si="10"/>
        <v>6561.9000000000005</v>
      </c>
      <c r="AA301" s="183">
        <f t="shared" si="11"/>
        <v>0</v>
      </c>
    </row>
    <row r="302" spans="2:27" ht="18" customHeight="1" x14ac:dyDescent="0.2">
      <c r="B302" s="175" t="s">
        <v>366</v>
      </c>
      <c r="C302" s="524" t="s">
        <v>689</v>
      </c>
      <c r="D302" s="56">
        <v>0</v>
      </c>
      <c r="E302" s="463" t="s">
        <v>639</v>
      </c>
      <c r="F302" s="56" t="s">
        <v>652</v>
      </c>
      <c r="G302" s="79" t="s">
        <v>351</v>
      </c>
      <c r="H302" s="56" t="s">
        <v>340</v>
      </c>
      <c r="I302" s="56">
        <v>12.4</v>
      </c>
      <c r="J302" s="76">
        <v>2230</v>
      </c>
      <c r="K302" s="179">
        <f t="shared" si="286"/>
        <v>230</v>
      </c>
      <c r="L302" s="180">
        <f t="shared" si="1"/>
        <v>0</v>
      </c>
      <c r="M302" s="180">
        <f t="shared" si="2"/>
        <v>0</v>
      </c>
      <c r="N302" s="180">
        <f t="shared" si="3"/>
        <v>0</v>
      </c>
      <c r="O302" s="180">
        <f t="shared" si="4"/>
        <v>0</v>
      </c>
      <c r="P302" s="181">
        <f t="shared" si="287"/>
        <v>0</v>
      </c>
      <c r="Q302" s="180">
        <f t="shared" si="288"/>
        <v>0</v>
      </c>
      <c r="R302" s="180">
        <f t="shared" si="289"/>
        <v>0</v>
      </c>
      <c r="S302" s="180">
        <f t="shared" si="290"/>
        <v>0</v>
      </c>
      <c r="T302" s="440" t="str">
        <f t="shared" si="291"/>
        <v>S</v>
      </c>
      <c r="U302" s="469">
        <v>1</v>
      </c>
      <c r="V302" s="469">
        <v>1</v>
      </c>
      <c r="W302" s="469">
        <v>1</v>
      </c>
      <c r="X302" s="469">
        <v>1</v>
      </c>
      <c r="Y302" s="175"/>
      <c r="Z302" s="182">
        <f t="shared" si="10"/>
        <v>2852</v>
      </c>
      <c r="AA302" s="183">
        <f t="shared" si="11"/>
        <v>0</v>
      </c>
    </row>
    <row r="303" spans="2:27" ht="18" customHeight="1" x14ac:dyDescent="0.2">
      <c r="B303" s="175" t="s">
        <v>366</v>
      </c>
      <c r="C303" s="524" t="s">
        <v>689</v>
      </c>
      <c r="D303" s="56">
        <v>0</v>
      </c>
      <c r="E303" s="463" t="s">
        <v>624</v>
      </c>
      <c r="F303" s="56" t="s">
        <v>607</v>
      </c>
      <c r="G303" s="79" t="s">
        <v>351</v>
      </c>
      <c r="H303" s="56" t="s">
        <v>340</v>
      </c>
      <c r="I303" s="56">
        <v>1</v>
      </c>
      <c r="J303" s="76">
        <v>2230</v>
      </c>
      <c r="K303" s="179">
        <f t="shared" si="286"/>
        <v>230</v>
      </c>
      <c r="L303" s="180">
        <f t="shared" si="1"/>
        <v>0</v>
      </c>
      <c r="M303" s="180">
        <f t="shared" si="2"/>
        <v>0</v>
      </c>
      <c r="N303" s="180">
        <f t="shared" si="3"/>
        <v>0</v>
      </c>
      <c r="O303" s="180">
        <f t="shared" si="4"/>
        <v>0</v>
      </c>
      <c r="P303" s="181">
        <f t="shared" si="287"/>
        <v>0</v>
      </c>
      <c r="Q303" s="180">
        <f t="shared" si="288"/>
        <v>0</v>
      </c>
      <c r="R303" s="180">
        <f t="shared" si="289"/>
        <v>0</v>
      </c>
      <c r="S303" s="180">
        <f t="shared" si="290"/>
        <v>0</v>
      </c>
      <c r="T303" s="440" t="str">
        <f t="shared" si="291"/>
        <v>S</v>
      </c>
      <c r="U303" s="469">
        <v>1</v>
      </c>
      <c r="V303" s="469">
        <v>1</v>
      </c>
      <c r="W303" s="469">
        <v>1</v>
      </c>
      <c r="X303" s="469">
        <v>1</v>
      </c>
      <c r="Y303" s="175"/>
      <c r="Z303" s="182">
        <f t="shared" si="10"/>
        <v>230</v>
      </c>
      <c r="AA303" s="183">
        <f t="shared" si="11"/>
        <v>0</v>
      </c>
    </row>
    <row r="304" spans="2:27" ht="18" customHeight="1" x14ac:dyDescent="0.2">
      <c r="B304" s="175" t="s">
        <v>366</v>
      </c>
      <c r="C304" s="524" t="s">
        <v>689</v>
      </c>
      <c r="D304" s="56">
        <v>0</v>
      </c>
      <c r="E304" s="463" t="s">
        <v>626</v>
      </c>
      <c r="F304" s="56" t="s">
        <v>604</v>
      </c>
      <c r="G304" s="79" t="s">
        <v>321</v>
      </c>
      <c r="H304" s="56" t="s">
        <v>340</v>
      </c>
      <c r="I304" s="56">
        <v>24.88</v>
      </c>
      <c r="J304" s="76">
        <v>11230</v>
      </c>
      <c r="K304" s="179">
        <f t="shared" si="286"/>
        <v>230</v>
      </c>
      <c r="L304" s="180">
        <f t="shared" si="1"/>
        <v>0</v>
      </c>
      <c r="M304" s="180">
        <f t="shared" si="2"/>
        <v>0</v>
      </c>
      <c r="N304" s="180">
        <f t="shared" si="3"/>
        <v>0</v>
      </c>
      <c r="O304" s="180">
        <f t="shared" si="4"/>
        <v>0</v>
      </c>
      <c r="P304" s="181">
        <f t="shared" si="287"/>
        <v>0</v>
      </c>
      <c r="Q304" s="180">
        <f t="shared" si="288"/>
        <v>0</v>
      </c>
      <c r="R304" s="180">
        <f t="shared" si="289"/>
        <v>0</v>
      </c>
      <c r="S304" s="180">
        <f t="shared" si="290"/>
        <v>0</v>
      </c>
      <c r="T304" s="440" t="str">
        <f t="shared" si="291"/>
        <v>S</v>
      </c>
      <c r="U304" s="469">
        <v>1</v>
      </c>
      <c r="V304" s="469">
        <v>1</v>
      </c>
      <c r="W304" s="469">
        <v>1</v>
      </c>
      <c r="X304" s="469">
        <v>1</v>
      </c>
      <c r="Y304" s="175"/>
      <c r="Z304" s="182">
        <f t="shared" si="10"/>
        <v>5722.4</v>
      </c>
      <c r="AA304" s="183">
        <f t="shared" si="11"/>
        <v>0</v>
      </c>
    </row>
    <row r="305" spans="2:27" ht="18" customHeight="1" x14ac:dyDescent="0.2">
      <c r="B305" s="175" t="s">
        <v>366</v>
      </c>
      <c r="C305" s="524" t="s">
        <v>689</v>
      </c>
      <c r="D305" s="56">
        <v>0</v>
      </c>
      <c r="E305" s="463" t="s">
        <v>643</v>
      </c>
      <c r="F305" s="56" t="s">
        <v>652</v>
      </c>
      <c r="G305" s="79" t="s">
        <v>351</v>
      </c>
      <c r="H305" s="56" t="s">
        <v>340</v>
      </c>
      <c r="I305" s="56">
        <v>12.4</v>
      </c>
      <c r="J305" s="76">
        <v>2230</v>
      </c>
      <c r="K305" s="179">
        <f t="shared" si="286"/>
        <v>230</v>
      </c>
      <c r="L305" s="180">
        <f t="shared" si="1"/>
        <v>0</v>
      </c>
      <c r="M305" s="180">
        <f t="shared" si="2"/>
        <v>0</v>
      </c>
      <c r="N305" s="180">
        <f t="shared" si="3"/>
        <v>0</v>
      </c>
      <c r="O305" s="180">
        <f t="shared" si="4"/>
        <v>0</v>
      </c>
      <c r="P305" s="181">
        <f t="shared" si="287"/>
        <v>0</v>
      </c>
      <c r="Q305" s="180">
        <f t="shared" si="288"/>
        <v>0</v>
      </c>
      <c r="R305" s="180">
        <f t="shared" si="289"/>
        <v>0</v>
      </c>
      <c r="S305" s="180">
        <f t="shared" si="290"/>
        <v>0</v>
      </c>
      <c r="T305" s="440" t="str">
        <f t="shared" si="291"/>
        <v>S</v>
      </c>
      <c r="U305" s="469">
        <v>1</v>
      </c>
      <c r="V305" s="469">
        <v>1</v>
      </c>
      <c r="W305" s="469">
        <v>1</v>
      </c>
      <c r="X305" s="469">
        <v>1</v>
      </c>
      <c r="Y305" s="175"/>
      <c r="Z305" s="182">
        <f t="shared" si="10"/>
        <v>2852</v>
      </c>
      <c r="AA305" s="183">
        <f t="shared" si="11"/>
        <v>0</v>
      </c>
    </row>
    <row r="306" spans="2:27" ht="18" customHeight="1" x14ac:dyDescent="0.2">
      <c r="B306" s="175" t="s">
        <v>366</v>
      </c>
      <c r="C306" s="524" t="s">
        <v>689</v>
      </c>
      <c r="D306" s="56">
        <v>0</v>
      </c>
      <c r="E306" s="463" t="s">
        <v>644</v>
      </c>
      <c r="F306" s="56" t="s">
        <v>607</v>
      </c>
      <c r="G306" s="79" t="s">
        <v>351</v>
      </c>
      <c r="H306" s="56" t="s">
        <v>340</v>
      </c>
      <c r="I306" s="56">
        <v>1</v>
      </c>
      <c r="J306" s="76">
        <v>2230</v>
      </c>
      <c r="K306" s="179">
        <f t="shared" si="286"/>
        <v>230</v>
      </c>
      <c r="L306" s="180">
        <f t="shared" si="1"/>
        <v>0</v>
      </c>
      <c r="M306" s="180">
        <f t="shared" si="2"/>
        <v>0</v>
      </c>
      <c r="N306" s="180">
        <f t="shared" si="3"/>
        <v>0</v>
      </c>
      <c r="O306" s="180">
        <f t="shared" si="4"/>
        <v>0</v>
      </c>
      <c r="P306" s="181">
        <f t="shared" si="287"/>
        <v>0</v>
      </c>
      <c r="Q306" s="180">
        <f t="shared" si="288"/>
        <v>0</v>
      </c>
      <c r="R306" s="180">
        <f t="shared" si="289"/>
        <v>0</v>
      </c>
      <c r="S306" s="180">
        <f t="shared" si="290"/>
        <v>0</v>
      </c>
      <c r="T306" s="440" t="str">
        <f t="shared" si="291"/>
        <v>S</v>
      </c>
      <c r="U306" s="469">
        <v>1</v>
      </c>
      <c r="V306" s="469">
        <v>1</v>
      </c>
      <c r="W306" s="469">
        <v>1</v>
      </c>
      <c r="X306" s="469">
        <v>1</v>
      </c>
      <c r="Y306" s="175"/>
      <c r="Z306" s="182">
        <f t="shared" si="10"/>
        <v>230</v>
      </c>
      <c r="AA306" s="183">
        <f t="shared" si="11"/>
        <v>0</v>
      </c>
    </row>
    <row r="307" spans="2:27" ht="18" customHeight="1" x14ac:dyDescent="0.2">
      <c r="B307" s="175" t="s">
        <v>366</v>
      </c>
      <c r="C307" s="524" t="s">
        <v>689</v>
      </c>
      <c r="D307" s="56">
        <v>0</v>
      </c>
      <c r="E307" s="463" t="s">
        <v>645</v>
      </c>
      <c r="F307" s="374" t="s">
        <v>604</v>
      </c>
      <c r="G307" s="528" t="s">
        <v>321</v>
      </c>
      <c r="H307" s="529" t="s">
        <v>340</v>
      </c>
      <c r="I307" s="529">
        <v>24.85</v>
      </c>
      <c r="J307" s="530">
        <v>11230</v>
      </c>
      <c r="K307" s="179">
        <f t="shared" si="286"/>
        <v>230</v>
      </c>
      <c r="L307" s="180">
        <f t="shared" si="1"/>
        <v>0</v>
      </c>
      <c r="M307" s="180">
        <f t="shared" si="2"/>
        <v>0</v>
      </c>
      <c r="N307" s="180">
        <f t="shared" si="3"/>
        <v>0</v>
      </c>
      <c r="O307" s="180">
        <f t="shared" si="4"/>
        <v>0</v>
      </c>
      <c r="P307" s="181">
        <f t="shared" si="287"/>
        <v>0</v>
      </c>
      <c r="Q307" s="180">
        <f t="shared" si="288"/>
        <v>0</v>
      </c>
      <c r="R307" s="180">
        <f t="shared" si="289"/>
        <v>0</v>
      </c>
      <c r="S307" s="180">
        <f t="shared" si="290"/>
        <v>0</v>
      </c>
      <c r="T307" s="440" t="str">
        <f t="shared" si="291"/>
        <v>S</v>
      </c>
      <c r="U307" s="469">
        <v>1</v>
      </c>
      <c r="V307" s="469">
        <v>1</v>
      </c>
      <c r="W307" s="469">
        <v>1</v>
      </c>
      <c r="X307" s="469">
        <v>1</v>
      </c>
      <c r="Y307" s="175"/>
      <c r="Z307" s="182">
        <f t="shared" si="10"/>
        <v>5715.5</v>
      </c>
      <c r="AA307" s="183">
        <f t="shared" si="11"/>
        <v>0</v>
      </c>
    </row>
    <row r="308" spans="2:27" ht="18" customHeight="1" x14ac:dyDescent="0.2">
      <c r="B308" s="175" t="s">
        <v>366</v>
      </c>
      <c r="C308" s="524" t="s">
        <v>689</v>
      </c>
      <c r="D308" s="56">
        <v>0</v>
      </c>
      <c r="E308" s="463" t="s">
        <v>646</v>
      </c>
      <c r="F308" s="531" t="s">
        <v>652</v>
      </c>
      <c r="G308" s="532" t="s">
        <v>351</v>
      </c>
      <c r="H308" s="533" t="s">
        <v>340</v>
      </c>
      <c r="I308" s="533">
        <v>12.4</v>
      </c>
      <c r="J308" s="534">
        <v>2230</v>
      </c>
      <c r="K308" s="179">
        <f t="shared" si="286"/>
        <v>230</v>
      </c>
      <c r="L308" s="180">
        <f t="shared" si="1"/>
        <v>0</v>
      </c>
      <c r="M308" s="180">
        <f t="shared" si="2"/>
        <v>0</v>
      </c>
      <c r="N308" s="180">
        <f t="shared" si="3"/>
        <v>0</v>
      </c>
      <c r="O308" s="180">
        <f t="shared" si="4"/>
        <v>0</v>
      </c>
      <c r="P308" s="181">
        <f t="shared" si="287"/>
        <v>0</v>
      </c>
      <c r="Q308" s="180">
        <f t="shared" si="288"/>
        <v>0</v>
      </c>
      <c r="R308" s="180">
        <f t="shared" si="289"/>
        <v>0</v>
      </c>
      <c r="S308" s="180">
        <f t="shared" si="290"/>
        <v>0</v>
      </c>
      <c r="T308" s="440" t="str">
        <f t="shared" si="291"/>
        <v>S</v>
      </c>
      <c r="U308" s="469">
        <v>1</v>
      </c>
      <c r="V308" s="469">
        <v>1</v>
      </c>
      <c r="W308" s="469">
        <v>1</v>
      </c>
      <c r="X308" s="469">
        <v>1</v>
      </c>
      <c r="Y308" s="175"/>
      <c r="Z308" s="182">
        <f t="shared" si="10"/>
        <v>2852</v>
      </c>
      <c r="AA308" s="183">
        <f t="shared" si="11"/>
        <v>0</v>
      </c>
    </row>
    <row r="309" spans="2:27" ht="18" customHeight="1" x14ac:dyDescent="0.2">
      <c r="B309" s="175" t="s">
        <v>366</v>
      </c>
      <c r="C309" s="524" t="s">
        <v>689</v>
      </c>
      <c r="D309" s="56">
        <v>0</v>
      </c>
      <c r="E309" s="463" t="s">
        <v>627</v>
      </c>
      <c r="F309" s="531" t="s">
        <v>607</v>
      </c>
      <c r="G309" s="532" t="s">
        <v>351</v>
      </c>
      <c r="H309" s="533" t="s">
        <v>340</v>
      </c>
      <c r="I309" s="533">
        <v>1</v>
      </c>
      <c r="J309" s="534">
        <v>2230</v>
      </c>
      <c r="K309" s="179">
        <f t="shared" si="286"/>
        <v>230</v>
      </c>
      <c r="L309" s="180">
        <f t="shared" si="1"/>
        <v>0</v>
      </c>
      <c r="M309" s="180">
        <f t="shared" si="2"/>
        <v>0</v>
      </c>
      <c r="N309" s="180">
        <f t="shared" si="3"/>
        <v>0</v>
      </c>
      <c r="O309" s="180">
        <f t="shared" si="4"/>
        <v>0</v>
      </c>
      <c r="P309" s="181">
        <f t="shared" si="287"/>
        <v>0</v>
      </c>
      <c r="Q309" s="180">
        <f t="shared" si="288"/>
        <v>0</v>
      </c>
      <c r="R309" s="180">
        <f t="shared" si="289"/>
        <v>0</v>
      </c>
      <c r="S309" s="180">
        <f t="shared" si="290"/>
        <v>0</v>
      </c>
      <c r="T309" s="440" t="str">
        <f t="shared" si="291"/>
        <v>S</v>
      </c>
      <c r="U309" s="469">
        <v>1</v>
      </c>
      <c r="V309" s="469">
        <v>1</v>
      </c>
      <c r="W309" s="469">
        <v>1</v>
      </c>
      <c r="X309" s="469">
        <v>1</v>
      </c>
      <c r="Y309" s="175"/>
      <c r="Z309" s="182">
        <f t="shared" si="10"/>
        <v>230</v>
      </c>
      <c r="AA309" s="183">
        <f t="shared" si="11"/>
        <v>0</v>
      </c>
    </row>
    <row r="310" spans="2:27" ht="18" customHeight="1" x14ac:dyDescent="0.2">
      <c r="B310" s="175" t="s">
        <v>366</v>
      </c>
      <c r="C310" s="524" t="s">
        <v>689</v>
      </c>
      <c r="D310" s="56">
        <v>0</v>
      </c>
      <c r="E310" s="463" t="s">
        <v>628</v>
      </c>
      <c r="F310" s="374" t="s">
        <v>604</v>
      </c>
      <c r="G310" s="528" t="s">
        <v>321</v>
      </c>
      <c r="H310" s="529" t="s">
        <v>340</v>
      </c>
      <c r="I310" s="529">
        <v>24.85</v>
      </c>
      <c r="J310" s="530">
        <v>11230</v>
      </c>
      <c r="K310" s="179">
        <f t="shared" si="286"/>
        <v>230</v>
      </c>
      <c r="L310" s="180">
        <f t="shared" si="1"/>
        <v>0</v>
      </c>
      <c r="M310" s="180">
        <f t="shared" si="2"/>
        <v>0</v>
      </c>
      <c r="N310" s="180">
        <f t="shared" si="3"/>
        <v>0</v>
      </c>
      <c r="O310" s="180">
        <f t="shared" si="4"/>
        <v>0</v>
      </c>
      <c r="P310" s="181">
        <f t="shared" si="287"/>
        <v>0</v>
      </c>
      <c r="Q310" s="180">
        <f t="shared" si="288"/>
        <v>0</v>
      </c>
      <c r="R310" s="180">
        <f t="shared" si="289"/>
        <v>0</v>
      </c>
      <c r="S310" s="180">
        <f t="shared" si="290"/>
        <v>0</v>
      </c>
      <c r="T310" s="440" t="str">
        <f t="shared" si="291"/>
        <v>S</v>
      </c>
      <c r="U310" s="469">
        <v>1</v>
      </c>
      <c r="V310" s="469">
        <v>1</v>
      </c>
      <c r="W310" s="469">
        <v>1</v>
      </c>
      <c r="X310" s="469">
        <v>1</v>
      </c>
      <c r="Y310" s="175"/>
      <c r="Z310" s="182">
        <f t="shared" si="10"/>
        <v>5715.5</v>
      </c>
      <c r="AA310" s="183">
        <f t="shared" si="11"/>
        <v>0</v>
      </c>
    </row>
    <row r="311" spans="2:27" ht="18" customHeight="1" x14ac:dyDescent="0.2">
      <c r="B311" s="175" t="s">
        <v>366</v>
      </c>
      <c r="C311" s="524" t="s">
        <v>689</v>
      </c>
      <c r="D311" s="56">
        <v>0</v>
      </c>
      <c r="E311" s="463" t="s">
        <v>629</v>
      </c>
      <c r="F311" s="531" t="s">
        <v>652</v>
      </c>
      <c r="G311" s="532" t="s">
        <v>351</v>
      </c>
      <c r="H311" s="533" t="s">
        <v>340</v>
      </c>
      <c r="I311" s="533">
        <v>12.4</v>
      </c>
      <c r="J311" s="534">
        <v>2230</v>
      </c>
      <c r="K311" s="179">
        <f t="shared" si="286"/>
        <v>230</v>
      </c>
      <c r="L311" s="180">
        <f t="shared" si="1"/>
        <v>0</v>
      </c>
      <c r="M311" s="180">
        <f t="shared" si="2"/>
        <v>0</v>
      </c>
      <c r="N311" s="180">
        <f t="shared" si="3"/>
        <v>0</v>
      </c>
      <c r="O311" s="180">
        <f t="shared" si="4"/>
        <v>0</v>
      </c>
      <c r="P311" s="181">
        <f t="shared" si="287"/>
        <v>0</v>
      </c>
      <c r="Q311" s="180">
        <f t="shared" si="288"/>
        <v>0</v>
      </c>
      <c r="R311" s="180">
        <f t="shared" si="289"/>
        <v>0</v>
      </c>
      <c r="S311" s="180">
        <f t="shared" si="290"/>
        <v>0</v>
      </c>
      <c r="T311" s="440" t="str">
        <f t="shared" si="291"/>
        <v>S</v>
      </c>
      <c r="U311" s="469">
        <v>1</v>
      </c>
      <c r="V311" s="469">
        <v>1</v>
      </c>
      <c r="W311" s="469">
        <v>1</v>
      </c>
      <c r="X311" s="469">
        <v>1</v>
      </c>
      <c r="Y311" s="175"/>
      <c r="Z311" s="182">
        <f t="shared" si="10"/>
        <v>2852</v>
      </c>
      <c r="AA311" s="183">
        <f t="shared" si="11"/>
        <v>0</v>
      </c>
    </row>
    <row r="312" spans="2:27" ht="18" customHeight="1" x14ac:dyDescent="0.2">
      <c r="B312" s="175" t="s">
        <v>366</v>
      </c>
      <c r="C312" s="524" t="s">
        <v>689</v>
      </c>
      <c r="D312" s="56">
        <v>0</v>
      </c>
      <c r="E312" s="463" t="s">
        <v>630</v>
      </c>
      <c r="F312" s="531" t="s">
        <v>607</v>
      </c>
      <c r="G312" s="532" t="s">
        <v>351</v>
      </c>
      <c r="H312" s="533" t="s">
        <v>340</v>
      </c>
      <c r="I312" s="533">
        <v>1</v>
      </c>
      <c r="J312" s="534">
        <v>2230</v>
      </c>
      <c r="K312" s="179">
        <f t="shared" si="286"/>
        <v>230</v>
      </c>
      <c r="L312" s="180">
        <f t="shared" si="1"/>
        <v>0</v>
      </c>
      <c r="M312" s="180">
        <f t="shared" si="2"/>
        <v>0</v>
      </c>
      <c r="N312" s="180">
        <f t="shared" si="3"/>
        <v>0</v>
      </c>
      <c r="O312" s="180">
        <f t="shared" si="4"/>
        <v>0</v>
      </c>
      <c r="P312" s="181">
        <f t="shared" si="287"/>
        <v>0</v>
      </c>
      <c r="Q312" s="180">
        <f t="shared" si="288"/>
        <v>0</v>
      </c>
      <c r="R312" s="180">
        <f t="shared" si="289"/>
        <v>0</v>
      </c>
      <c r="S312" s="180">
        <f t="shared" si="290"/>
        <v>0</v>
      </c>
      <c r="T312" s="440" t="str">
        <f t="shared" si="291"/>
        <v>S</v>
      </c>
      <c r="U312" s="469">
        <v>1</v>
      </c>
      <c r="V312" s="469">
        <v>1</v>
      </c>
      <c r="W312" s="469">
        <v>1</v>
      </c>
      <c r="X312" s="469">
        <v>1</v>
      </c>
      <c r="Y312" s="175"/>
      <c r="Z312" s="182">
        <f t="shared" si="10"/>
        <v>230</v>
      </c>
      <c r="AA312" s="183">
        <f t="shared" si="11"/>
        <v>0</v>
      </c>
    </row>
    <row r="313" spans="2:27" ht="18" customHeight="1" x14ac:dyDescent="0.2">
      <c r="B313" s="175" t="s">
        <v>366</v>
      </c>
      <c r="C313" s="524" t="s">
        <v>689</v>
      </c>
      <c r="D313" s="56">
        <v>0</v>
      </c>
      <c r="E313" s="463" t="s">
        <v>662</v>
      </c>
      <c r="F313" s="374" t="s">
        <v>604</v>
      </c>
      <c r="G313" s="528" t="s">
        <v>321</v>
      </c>
      <c r="H313" s="529" t="s">
        <v>340</v>
      </c>
      <c r="I313" s="529">
        <v>24.85</v>
      </c>
      <c r="J313" s="530">
        <v>11230</v>
      </c>
      <c r="K313" s="179">
        <f t="shared" si="286"/>
        <v>230</v>
      </c>
      <c r="L313" s="180">
        <f t="shared" si="1"/>
        <v>0</v>
      </c>
      <c r="M313" s="180">
        <f t="shared" si="2"/>
        <v>0</v>
      </c>
      <c r="N313" s="180">
        <f t="shared" si="3"/>
        <v>0</v>
      </c>
      <c r="O313" s="180">
        <f t="shared" si="4"/>
        <v>0</v>
      </c>
      <c r="P313" s="181">
        <f t="shared" si="287"/>
        <v>0</v>
      </c>
      <c r="Q313" s="180">
        <f t="shared" si="288"/>
        <v>0</v>
      </c>
      <c r="R313" s="180">
        <f t="shared" si="289"/>
        <v>0</v>
      </c>
      <c r="S313" s="180">
        <f t="shared" si="290"/>
        <v>0</v>
      </c>
      <c r="T313" s="440" t="str">
        <f t="shared" si="291"/>
        <v>S</v>
      </c>
      <c r="U313" s="469">
        <v>1</v>
      </c>
      <c r="V313" s="469">
        <v>1</v>
      </c>
      <c r="W313" s="469">
        <v>1</v>
      </c>
      <c r="X313" s="469">
        <v>1</v>
      </c>
      <c r="Y313" s="175"/>
      <c r="Z313" s="182">
        <f t="shared" si="10"/>
        <v>5715.5</v>
      </c>
      <c r="AA313" s="183">
        <f t="shared" si="11"/>
        <v>0</v>
      </c>
    </row>
    <row r="314" spans="2:27" ht="18" customHeight="1" x14ac:dyDescent="0.2">
      <c r="B314" s="175" t="s">
        <v>366</v>
      </c>
      <c r="C314" s="524" t="s">
        <v>689</v>
      </c>
      <c r="D314" s="56">
        <v>0</v>
      </c>
      <c r="E314" s="463" t="s">
        <v>631</v>
      </c>
      <c r="F314" s="531" t="s">
        <v>652</v>
      </c>
      <c r="G314" s="532" t="s">
        <v>351</v>
      </c>
      <c r="H314" s="533" t="s">
        <v>340</v>
      </c>
      <c r="I314" s="533">
        <v>12.4</v>
      </c>
      <c r="J314" s="534">
        <v>2230</v>
      </c>
      <c r="K314" s="179">
        <f t="shared" si="286"/>
        <v>230</v>
      </c>
      <c r="L314" s="180">
        <f t="shared" si="1"/>
        <v>0</v>
      </c>
      <c r="M314" s="180">
        <f t="shared" si="2"/>
        <v>0</v>
      </c>
      <c r="N314" s="180">
        <f t="shared" si="3"/>
        <v>0</v>
      </c>
      <c r="O314" s="180">
        <f t="shared" si="4"/>
        <v>0</v>
      </c>
      <c r="P314" s="181">
        <f t="shared" si="287"/>
        <v>0</v>
      </c>
      <c r="Q314" s="180">
        <f t="shared" si="288"/>
        <v>0</v>
      </c>
      <c r="R314" s="180">
        <f t="shared" si="289"/>
        <v>0</v>
      </c>
      <c r="S314" s="180">
        <f t="shared" si="290"/>
        <v>0</v>
      </c>
      <c r="T314" s="440" t="str">
        <f t="shared" si="291"/>
        <v>S</v>
      </c>
      <c r="U314" s="469">
        <v>1</v>
      </c>
      <c r="V314" s="469">
        <v>1</v>
      </c>
      <c r="W314" s="469">
        <v>1</v>
      </c>
      <c r="X314" s="469">
        <v>1</v>
      </c>
      <c r="Y314" s="175"/>
      <c r="Z314" s="182">
        <f t="shared" si="10"/>
        <v>2852</v>
      </c>
      <c r="AA314" s="183">
        <f t="shared" si="11"/>
        <v>0</v>
      </c>
    </row>
    <row r="315" spans="2:27" ht="18" customHeight="1" x14ac:dyDescent="0.2">
      <c r="B315" s="175" t="s">
        <v>366</v>
      </c>
      <c r="C315" s="524" t="s">
        <v>689</v>
      </c>
      <c r="D315" s="56">
        <v>0</v>
      </c>
      <c r="E315" s="463" t="s">
        <v>663</v>
      </c>
      <c r="F315" s="531" t="s">
        <v>607</v>
      </c>
      <c r="G315" s="532" t="s">
        <v>351</v>
      </c>
      <c r="H315" s="533" t="s">
        <v>340</v>
      </c>
      <c r="I315" s="533">
        <v>1</v>
      </c>
      <c r="J315" s="534">
        <v>2230</v>
      </c>
      <c r="K315" s="179">
        <f t="shared" si="286"/>
        <v>230</v>
      </c>
      <c r="L315" s="180">
        <f t="shared" si="1"/>
        <v>0</v>
      </c>
      <c r="M315" s="180">
        <f t="shared" si="2"/>
        <v>0</v>
      </c>
      <c r="N315" s="180">
        <f t="shared" si="3"/>
        <v>0</v>
      </c>
      <c r="O315" s="180">
        <f t="shared" si="4"/>
        <v>0</v>
      </c>
      <c r="P315" s="181">
        <f t="shared" si="287"/>
        <v>0</v>
      </c>
      <c r="Q315" s="180">
        <f t="shared" si="288"/>
        <v>0</v>
      </c>
      <c r="R315" s="180">
        <f t="shared" si="289"/>
        <v>0</v>
      </c>
      <c r="S315" s="180">
        <f t="shared" si="290"/>
        <v>0</v>
      </c>
      <c r="T315" s="440" t="str">
        <f t="shared" si="291"/>
        <v>S</v>
      </c>
      <c r="U315" s="469">
        <v>1</v>
      </c>
      <c r="V315" s="469">
        <v>1</v>
      </c>
      <c r="W315" s="469">
        <v>1</v>
      </c>
      <c r="X315" s="469">
        <v>1</v>
      </c>
      <c r="Y315" s="175"/>
      <c r="Z315" s="182">
        <f t="shared" si="10"/>
        <v>230</v>
      </c>
      <c r="AA315" s="183">
        <f t="shared" si="11"/>
        <v>0</v>
      </c>
    </row>
    <row r="316" spans="2:27" ht="18" customHeight="1" x14ac:dyDescent="0.2">
      <c r="B316" s="175" t="s">
        <v>366</v>
      </c>
      <c r="C316" s="524" t="s">
        <v>689</v>
      </c>
      <c r="D316" s="56">
        <v>0</v>
      </c>
      <c r="E316" s="463" t="s">
        <v>632</v>
      </c>
      <c r="F316" s="374" t="s">
        <v>604</v>
      </c>
      <c r="G316" s="528" t="s">
        <v>321</v>
      </c>
      <c r="H316" s="529" t="s">
        <v>340</v>
      </c>
      <c r="I316" s="529">
        <v>24.85</v>
      </c>
      <c r="J316" s="530">
        <v>11230</v>
      </c>
      <c r="K316" s="179">
        <f t="shared" si="286"/>
        <v>230</v>
      </c>
      <c r="L316" s="180">
        <f t="shared" si="1"/>
        <v>0</v>
      </c>
      <c r="M316" s="180">
        <f t="shared" si="2"/>
        <v>0</v>
      </c>
      <c r="N316" s="180">
        <f t="shared" si="3"/>
        <v>0</v>
      </c>
      <c r="O316" s="180">
        <f t="shared" si="4"/>
        <v>0</v>
      </c>
      <c r="P316" s="181">
        <f t="shared" si="287"/>
        <v>0</v>
      </c>
      <c r="Q316" s="180">
        <f t="shared" si="288"/>
        <v>0</v>
      </c>
      <c r="R316" s="180">
        <f t="shared" si="289"/>
        <v>0</v>
      </c>
      <c r="S316" s="180">
        <f t="shared" si="290"/>
        <v>0</v>
      </c>
      <c r="T316" s="440" t="str">
        <f t="shared" si="291"/>
        <v>S</v>
      </c>
      <c r="U316" s="469">
        <v>1</v>
      </c>
      <c r="V316" s="469">
        <v>1</v>
      </c>
      <c r="W316" s="469">
        <v>1</v>
      </c>
      <c r="X316" s="469">
        <v>1</v>
      </c>
      <c r="Y316" s="175"/>
      <c r="Z316" s="182">
        <f t="shared" si="10"/>
        <v>5715.5</v>
      </c>
      <c r="AA316" s="183">
        <f t="shared" si="11"/>
        <v>0</v>
      </c>
    </row>
    <row r="317" spans="2:27" ht="18" customHeight="1" x14ac:dyDescent="0.2">
      <c r="B317" s="175" t="s">
        <v>366</v>
      </c>
      <c r="C317" s="524" t="s">
        <v>689</v>
      </c>
      <c r="D317" s="56">
        <v>0</v>
      </c>
      <c r="E317" s="463" t="s">
        <v>664</v>
      </c>
      <c r="F317" s="531" t="s">
        <v>652</v>
      </c>
      <c r="G317" s="532" t="s">
        <v>351</v>
      </c>
      <c r="H317" s="533" t="s">
        <v>340</v>
      </c>
      <c r="I317" s="533">
        <v>12.4</v>
      </c>
      <c r="J317" s="534">
        <v>2230</v>
      </c>
      <c r="K317" s="179">
        <f t="shared" si="286"/>
        <v>230</v>
      </c>
      <c r="L317" s="180">
        <f t="shared" ref="L317:L331" si="292">P317*I317*U317</f>
        <v>0</v>
      </c>
      <c r="M317" s="180">
        <f t="shared" ref="M317:M331" si="293">Q317*I317*V317</f>
        <v>0</v>
      </c>
      <c r="N317" s="180">
        <f t="shared" ref="N317:N331" si="294">R317*I317*W317</f>
        <v>0</v>
      </c>
      <c r="O317" s="180">
        <f t="shared" ref="O317:O331" si="295">S317*I317*X317</f>
        <v>0</v>
      </c>
      <c r="P317" s="181">
        <f t="shared" si="287"/>
        <v>0</v>
      </c>
      <c r="Q317" s="180">
        <f t="shared" si="288"/>
        <v>0</v>
      </c>
      <c r="R317" s="180">
        <f t="shared" si="289"/>
        <v>0</v>
      </c>
      <c r="S317" s="180">
        <f t="shared" si="290"/>
        <v>0</v>
      </c>
      <c r="T317" s="440" t="str">
        <f t="shared" si="291"/>
        <v>S</v>
      </c>
      <c r="U317" s="469">
        <v>1</v>
      </c>
      <c r="V317" s="469">
        <v>1</v>
      </c>
      <c r="W317" s="469">
        <v>1</v>
      </c>
      <c r="X317" s="469">
        <v>1</v>
      </c>
      <c r="Y317" s="175"/>
      <c r="Z317" s="182">
        <f t="shared" ref="Z317:Z331" si="296">I317*K317</f>
        <v>2852</v>
      </c>
      <c r="AA317" s="183">
        <f t="shared" ref="AA317:AA331" si="297">L317+M317+N317+O317</f>
        <v>0</v>
      </c>
    </row>
    <row r="318" spans="2:27" ht="18" customHeight="1" x14ac:dyDescent="0.2">
      <c r="B318" s="175" t="s">
        <v>366</v>
      </c>
      <c r="C318" s="524" t="s">
        <v>689</v>
      </c>
      <c r="D318" s="56">
        <v>0</v>
      </c>
      <c r="E318" s="463" t="s">
        <v>665</v>
      </c>
      <c r="F318" s="531" t="s">
        <v>607</v>
      </c>
      <c r="G318" s="532" t="s">
        <v>351</v>
      </c>
      <c r="H318" s="533" t="s">
        <v>340</v>
      </c>
      <c r="I318" s="533">
        <v>1</v>
      </c>
      <c r="J318" s="534">
        <v>2230</v>
      </c>
      <c r="K318" s="179">
        <f t="shared" si="286"/>
        <v>230</v>
      </c>
      <c r="L318" s="180">
        <f t="shared" si="292"/>
        <v>0</v>
      </c>
      <c r="M318" s="180">
        <f t="shared" si="293"/>
        <v>0</v>
      </c>
      <c r="N318" s="180">
        <f t="shared" si="294"/>
        <v>0</v>
      </c>
      <c r="O318" s="180">
        <f t="shared" si="295"/>
        <v>0</v>
      </c>
      <c r="P318" s="181">
        <f t="shared" si="287"/>
        <v>0</v>
      </c>
      <c r="Q318" s="180">
        <f t="shared" si="288"/>
        <v>0</v>
      </c>
      <c r="R318" s="180">
        <f t="shared" si="289"/>
        <v>0</v>
      </c>
      <c r="S318" s="180">
        <f t="shared" si="290"/>
        <v>0</v>
      </c>
      <c r="T318" s="440" t="str">
        <f t="shared" si="291"/>
        <v>S</v>
      </c>
      <c r="U318" s="469">
        <v>1</v>
      </c>
      <c r="V318" s="469">
        <v>1</v>
      </c>
      <c r="W318" s="469">
        <v>1</v>
      </c>
      <c r="X318" s="469">
        <v>1</v>
      </c>
      <c r="Y318" s="175"/>
      <c r="Z318" s="182">
        <f t="shared" si="296"/>
        <v>230</v>
      </c>
      <c r="AA318" s="183">
        <f t="shared" si="297"/>
        <v>0</v>
      </c>
    </row>
    <row r="319" spans="2:27" ht="18" customHeight="1" x14ac:dyDescent="0.2">
      <c r="B319" s="175" t="s">
        <v>366</v>
      </c>
      <c r="C319" s="524" t="s">
        <v>689</v>
      </c>
      <c r="D319" s="56">
        <v>0</v>
      </c>
      <c r="E319" s="463" t="s">
        <v>666</v>
      </c>
      <c r="F319" s="56" t="s">
        <v>341</v>
      </c>
      <c r="G319" s="79" t="s">
        <v>351</v>
      </c>
      <c r="H319" s="56" t="s">
        <v>340</v>
      </c>
      <c r="I319" s="56">
        <v>5.26</v>
      </c>
      <c r="J319" s="76">
        <v>2230</v>
      </c>
      <c r="K319" s="179">
        <f t="shared" si="286"/>
        <v>230</v>
      </c>
      <c r="L319" s="180">
        <f t="shared" si="292"/>
        <v>0</v>
      </c>
      <c r="M319" s="180">
        <f t="shared" si="293"/>
        <v>0</v>
      </c>
      <c r="N319" s="180">
        <f t="shared" si="294"/>
        <v>0</v>
      </c>
      <c r="O319" s="180">
        <f t="shared" si="295"/>
        <v>0</v>
      </c>
      <c r="P319" s="181">
        <f t="shared" si="287"/>
        <v>0</v>
      </c>
      <c r="Q319" s="180">
        <f t="shared" si="288"/>
        <v>0</v>
      </c>
      <c r="R319" s="180">
        <f t="shared" si="289"/>
        <v>0</v>
      </c>
      <c r="S319" s="180">
        <f t="shared" si="290"/>
        <v>0</v>
      </c>
      <c r="T319" s="440" t="str">
        <f t="shared" si="291"/>
        <v>S</v>
      </c>
      <c r="U319" s="469">
        <v>1</v>
      </c>
      <c r="V319" s="469">
        <v>1</v>
      </c>
      <c r="W319" s="469">
        <v>1</v>
      </c>
      <c r="X319" s="469">
        <v>1</v>
      </c>
      <c r="Y319" s="175"/>
      <c r="Z319" s="182">
        <f t="shared" si="296"/>
        <v>1209.8</v>
      </c>
      <c r="AA319" s="183">
        <f t="shared" si="297"/>
        <v>0</v>
      </c>
    </row>
    <row r="320" spans="2:27" ht="18" customHeight="1" x14ac:dyDescent="0.2">
      <c r="B320" s="175" t="s">
        <v>366</v>
      </c>
      <c r="C320" s="524" t="s">
        <v>689</v>
      </c>
      <c r="D320" s="56">
        <v>0</v>
      </c>
      <c r="E320" s="463" t="s">
        <v>667</v>
      </c>
      <c r="F320" s="56" t="s">
        <v>680</v>
      </c>
      <c r="G320" s="79" t="s">
        <v>321</v>
      </c>
      <c r="H320" s="56" t="s">
        <v>340</v>
      </c>
      <c r="I320" s="56">
        <v>13.8</v>
      </c>
      <c r="J320" s="76">
        <v>3230</v>
      </c>
      <c r="K320" s="179">
        <f t="shared" si="286"/>
        <v>230</v>
      </c>
      <c r="L320" s="180">
        <f t="shared" si="292"/>
        <v>0</v>
      </c>
      <c r="M320" s="180">
        <f t="shared" si="293"/>
        <v>0</v>
      </c>
      <c r="N320" s="180">
        <f t="shared" si="294"/>
        <v>0</v>
      </c>
      <c r="O320" s="180">
        <f t="shared" si="295"/>
        <v>0</v>
      </c>
      <c r="P320" s="181">
        <f t="shared" si="287"/>
        <v>0</v>
      </c>
      <c r="Q320" s="180">
        <f t="shared" si="288"/>
        <v>0</v>
      </c>
      <c r="R320" s="180">
        <f t="shared" si="289"/>
        <v>0</v>
      </c>
      <c r="S320" s="180">
        <f t="shared" si="290"/>
        <v>0</v>
      </c>
      <c r="T320" s="440" t="str">
        <f t="shared" si="291"/>
        <v>V</v>
      </c>
      <c r="U320" s="469">
        <v>1</v>
      </c>
      <c r="V320" s="469">
        <v>1</v>
      </c>
      <c r="W320" s="469">
        <v>1</v>
      </c>
      <c r="X320" s="469">
        <v>1</v>
      </c>
      <c r="Y320" s="175"/>
      <c r="Z320" s="182">
        <f t="shared" si="296"/>
        <v>3174</v>
      </c>
      <c r="AA320" s="183">
        <f t="shared" si="297"/>
        <v>0</v>
      </c>
    </row>
    <row r="321" spans="2:27" ht="18" customHeight="1" x14ac:dyDescent="0.2">
      <c r="B321" s="175" t="s">
        <v>366</v>
      </c>
      <c r="C321" s="524" t="s">
        <v>689</v>
      </c>
      <c r="D321" s="56">
        <v>0</v>
      </c>
      <c r="E321" s="463" t="s">
        <v>668</v>
      </c>
      <c r="F321" s="56" t="s">
        <v>681</v>
      </c>
      <c r="G321" s="79" t="s">
        <v>321</v>
      </c>
      <c r="H321" s="56" t="s">
        <v>654</v>
      </c>
      <c r="I321" s="56">
        <v>392</v>
      </c>
      <c r="J321" s="468" t="s">
        <v>223</v>
      </c>
      <c r="K321" s="179">
        <f t="shared" si="286"/>
        <v>0</v>
      </c>
      <c r="L321" s="180">
        <f t="shared" si="292"/>
        <v>0</v>
      </c>
      <c r="M321" s="180">
        <f t="shared" si="293"/>
        <v>0</v>
      </c>
      <c r="N321" s="180">
        <f t="shared" si="294"/>
        <v>0</v>
      </c>
      <c r="O321" s="180">
        <f t="shared" si="295"/>
        <v>0</v>
      </c>
      <c r="P321" s="181">
        <f t="shared" si="287"/>
        <v>0</v>
      </c>
      <c r="Q321" s="180">
        <f t="shared" si="288"/>
        <v>0</v>
      </c>
      <c r="R321" s="180">
        <f t="shared" si="289"/>
        <v>0</v>
      </c>
      <c r="S321" s="180">
        <f t="shared" si="290"/>
        <v>0</v>
      </c>
      <c r="T321" s="440">
        <f t="shared" si="291"/>
        <v>0</v>
      </c>
      <c r="U321" s="469">
        <v>1</v>
      </c>
      <c r="V321" s="469">
        <v>1</v>
      </c>
      <c r="W321" s="469">
        <v>1</v>
      </c>
      <c r="X321" s="469">
        <v>1</v>
      </c>
      <c r="Y321" s="175"/>
      <c r="Z321" s="182">
        <f t="shared" si="296"/>
        <v>0</v>
      </c>
      <c r="AA321" s="183">
        <f t="shared" si="297"/>
        <v>0</v>
      </c>
    </row>
    <row r="322" spans="2:27" ht="18" customHeight="1" x14ac:dyDescent="0.2">
      <c r="B322" s="175" t="s">
        <v>366</v>
      </c>
      <c r="C322" s="524" t="s">
        <v>689</v>
      </c>
      <c r="D322" s="56">
        <v>0</v>
      </c>
      <c r="E322" s="463" t="s">
        <v>669</v>
      </c>
      <c r="F322" s="56" t="s">
        <v>313</v>
      </c>
      <c r="G322" s="79" t="s">
        <v>321</v>
      </c>
      <c r="H322" s="56" t="s">
        <v>340</v>
      </c>
      <c r="I322" s="56">
        <v>36.799999999999997</v>
      </c>
      <c r="J322" s="468" t="s">
        <v>223</v>
      </c>
      <c r="K322" s="179">
        <f t="shared" si="286"/>
        <v>0</v>
      </c>
      <c r="L322" s="180">
        <f t="shared" si="292"/>
        <v>0</v>
      </c>
      <c r="M322" s="180">
        <f t="shared" si="293"/>
        <v>0</v>
      </c>
      <c r="N322" s="180">
        <f t="shared" si="294"/>
        <v>0</v>
      </c>
      <c r="O322" s="180">
        <f t="shared" si="295"/>
        <v>0</v>
      </c>
      <c r="P322" s="181">
        <f t="shared" si="287"/>
        <v>0</v>
      </c>
      <c r="Q322" s="180">
        <f t="shared" si="288"/>
        <v>0</v>
      </c>
      <c r="R322" s="180">
        <f t="shared" si="289"/>
        <v>0</v>
      </c>
      <c r="S322" s="180">
        <f t="shared" si="290"/>
        <v>0</v>
      </c>
      <c r="T322" s="440">
        <f t="shared" si="291"/>
        <v>0</v>
      </c>
      <c r="U322" s="469">
        <v>1</v>
      </c>
      <c r="V322" s="469">
        <v>1</v>
      </c>
      <c r="W322" s="469">
        <v>1</v>
      </c>
      <c r="X322" s="469">
        <v>1</v>
      </c>
      <c r="Y322" s="175"/>
      <c r="Z322" s="182">
        <f t="shared" si="296"/>
        <v>0</v>
      </c>
      <c r="AA322" s="183">
        <f t="shared" si="297"/>
        <v>0</v>
      </c>
    </row>
    <row r="323" spans="2:27" ht="18" customHeight="1" x14ac:dyDescent="0.2">
      <c r="B323" s="175" t="s">
        <v>366</v>
      </c>
      <c r="C323" s="524" t="s">
        <v>689</v>
      </c>
      <c r="D323" s="56">
        <v>0</v>
      </c>
      <c r="E323" s="463" t="s">
        <v>670</v>
      </c>
      <c r="F323" s="56" t="s">
        <v>682</v>
      </c>
      <c r="G323" s="79" t="s">
        <v>351</v>
      </c>
      <c r="H323" s="56" t="s">
        <v>340</v>
      </c>
      <c r="I323" s="56">
        <v>6.75</v>
      </c>
      <c r="J323" s="468">
        <v>2230</v>
      </c>
      <c r="K323" s="179">
        <f t="shared" si="286"/>
        <v>230</v>
      </c>
      <c r="L323" s="180">
        <f t="shared" si="292"/>
        <v>0</v>
      </c>
      <c r="M323" s="180">
        <f t="shared" si="293"/>
        <v>0</v>
      </c>
      <c r="N323" s="180">
        <f t="shared" si="294"/>
        <v>0</v>
      </c>
      <c r="O323" s="180">
        <f t="shared" si="295"/>
        <v>0</v>
      </c>
      <c r="P323" s="181">
        <f t="shared" si="287"/>
        <v>0</v>
      </c>
      <c r="Q323" s="180">
        <f t="shared" si="288"/>
        <v>0</v>
      </c>
      <c r="R323" s="180">
        <f t="shared" si="289"/>
        <v>0</v>
      </c>
      <c r="S323" s="180">
        <f t="shared" si="290"/>
        <v>0</v>
      </c>
      <c r="T323" s="440" t="str">
        <f t="shared" si="291"/>
        <v>S</v>
      </c>
      <c r="U323" s="469">
        <v>1</v>
      </c>
      <c r="V323" s="469">
        <v>1</v>
      </c>
      <c r="W323" s="469">
        <v>1</v>
      </c>
      <c r="X323" s="469">
        <v>1</v>
      </c>
      <c r="Y323" s="175"/>
      <c r="Z323" s="182">
        <f t="shared" si="296"/>
        <v>1552.5</v>
      </c>
      <c r="AA323" s="183">
        <f t="shared" si="297"/>
        <v>0</v>
      </c>
    </row>
    <row r="324" spans="2:27" ht="18" customHeight="1" x14ac:dyDescent="0.2">
      <c r="B324" s="175" t="s">
        <v>366</v>
      </c>
      <c r="C324" s="524" t="s">
        <v>689</v>
      </c>
      <c r="D324" s="56">
        <v>0</v>
      </c>
      <c r="E324" s="463" t="s">
        <v>671</v>
      </c>
      <c r="F324" s="56" t="s">
        <v>683</v>
      </c>
      <c r="G324" s="79" t="s">
        <v>321</v>
      </c>
      <c r="H324" s="56" t="s">
        <v>654</v>
      </c>
      <c r="I324" s="56">
        <v>448</v>
      </c>
      <c r="J324" s="76" t="s">
        <v>223</v>
      </c>
      <c r="K324" s="179">
        <f t="shared" si="286"/>
        <v>0</v>
      </c>
      <c r="L324" s="180">
        <f t="shared" si="292"/>
        <v>0</v>
      </c>
      <c r="M324" s="180">
        <f t="shared" si="293"/>
        <v>0</v>
      </c>
      <c r="N324" s="180">
        <f t="shared" si="294"/>
        <v>0</v>
      </c>
      <c r="O324" s="180">
        <f t="shared" si="295"/>
        <v>0</v>
      </c>
      <c r="P324" s="181">
        <f t="shared" si="287"/>
        <v>0</v>
      </c>
      <c r="Q324" s="180">
        <f t="shared" si="288"/>
        <v>0</v>
      </c>
      <c r="R324" s="180">
        <f t="shared" si="289"/>
        <v>0</v>
      </c>
      <c r="S324" s="180">
        <f t="shared" si="290"/>
        <v>0</v>
      </c>
      <c r="T324" s="440">
        <f t="shared" si="291"/>
        <v>0</v>
      </c>
      <c r="U324" s="469">
        <v>1</v>
      </c>
      <c r="V324" s="469">
        <v>1</v>
      </c>
      <c r="W324" s="469">
        <v>1</v>
      </c>
      <c r="X324" s="469">
        <v>1</v>
      </c>
      <c r="Y324" s="175"/>
      <c r="Z324" s="182">
        <f t="shared" si="296"/>
        <v>0</v>
      </c>
      <c r="AA324" s="183">
        <f t="shared" si="297"/>
        <v>0</v>
      </c>
    </row>
    <row r="325" spans="2:27" ht="18" customHeight="1" x14ac:dyDescent="0.2">
      <c r="B325" s="175" t="s">
        <v>366</v>
      </c>
      <c r="C325" s="524" t="s">
        <v>689</v>
      </c>
      <c r="D325" s="56">
        <v>0</v>
      </c>
      <c r="E325" s="463" t="s">
        <v>672</v>
      </c>
      <c r="F325" s="56" t="s">
        <v>682</v>
      </c>
      <c r="G325" s="79" t="s">
        <v>351</v>
      </c>
      <c r="H325" s="56" t="s">
        <v>340</v>
      </c>
      <c r="I325" s="56">
        <v>6.75</v>
      </c>
      <c r="J325" s="468">
        <v>2230</v>
      </c>
      <c r="K325" s="179">
        <f t="shared" si="286"/>
        <v>230</v>
      </c>
      <c r="L325" s="180">
        <f t="shared" si="292"/>
        <v>0</v>
      </c>
      <c r="M325" s="180">
        <f t="shared" si="293"/>
        <v>0</v>
      </c>
      <c r="N325" s="180">
        <f t="shared" si="294"/>
        <v>0</v>
      </c>
      <c r="O325" s="180">
        <f t="shared" si="295"/>
        <v>0</v>
      </c>
      <c r="P325" s="181">
        <f t="shared" si="287"/>
        <v>0</v>
      </c>
      <c r="Q325" s="180">
        <f t="shared" si="288"/>
        <v>0</v>
      </c>
      <c r="R325" s="180">
        <f t="shared" si="289"/>
        <v>0</v>
      </c>
      <c r="S325" s="180">
        <f t="shared" si="290"/>
        <v>0</v>
      </c>
      <c r="T325" s="440" t="str">
        <f t="shared" si="291"/>
        <v>S</v>
      </c>
      <c r="U325" s="469">
        <v>1</v>
      </c>
      <c r="V325" s="469">
        <v>1</v>
      </c>
      <c r="W325" s="469">
        <v>1</v>
      </c>
      <c r="X325" s="469">
        <v>1</v>
      </c>
      <c r="Y325" s="175"/>
      <c r="Z325" s="182">
        <f t="shared" si="296"/>
        <v>1552.5</v>
      </c>
      <c r="AA325" s="183">
        <f t="shared" si="297"/>
        <v>0</v>
      </c>
    </row>
    <row r="326" spans="2:27" ht="18" customHeight="1" x14ac:dyDescent="0.2">
      <c r="B326" s="175" t="s">
        <v>366</v>
      </c>
      <c r="C326" s="524" t="s">
        <v>689</v>
      </c>
      <c r="D326" s="56">
        <v>0</v>
      </c>
      <c r="E326" s="463" t="s">
        <v>673</v>
      </c>
      <c r="F326" s="56" t="s">
        <v>681</v>
      </c>
      <c r="G326" s="79" t="s">
        <v>321</v>
      </c>
      <c r="H326" s="56" t="s">
        <v>654</v>
      </c>
      <c r="I326" s="56">
        <v>392</v>
      </c>
      <c r="J326" s="76" t="s">
        <v>223</v>
      </c>
      <c r="K326" s="179">
        <f t="shared" si="286"/>
        <v>0</v>
      </c>
      <c r="L326" s="180">
        <f t="shared" si="292"/>
        <v>0</v>
      </c>
      <c r="M326" s="180">
        <f t="shared" si="293"/>
        <v>0</v>
      </c>
      <c r="N326" s="180">
        <f t="shared" si="294"/>
        <v>0</v>
      </c>
      <c r="O326" s="180">
        <f t="shared" si="295"/>
        <v>0</v>
      </c>
      <c r="P326" s="181">
        <f t="shared" si="287"/>
        <v>0</v>
      </c>
      <c r="Q326" s="180">
        <f t="shared" si="288"/>
        <v>0</v>
      </c>
      <c r="R326" s="180">
        <f t="shared" si="289"/>
        <v>0</v>
      </c>
      <c r="S326" s="180">
        <f t="shared" si="290"/>
        <v>0</v>
      </c>
      <c r="T326" s="440">
        <f t="shared" si="291"/>
        <v>0</v>
      </c>
      <c r="U326" s="469">
        <v>1</v>
      </c>
      <c r="V326" s="469">
        <v>1</v>
      </c>
      <c r="W326" s="469">
        <v>1</v>
      </c>
      <c r="X326" s="469">
        <v>1</v>
      </c>
      <c r="Y326" s="175"/>
      <c r="Z326" s="182">
        <f t="shared" si="296"/>
        <v>0</v>
      </c>
      <c r="AA326" s="183">
        <f t="shared" si="297"/>
        <v>0</v>
      </c>
    </row>
    <row r="327" spans="2:27" ht="18" customHeight="1" x14ac:dyDescent="0.2">
      <c r="B327" s="175" t="s">
        <v>366</v>
      </c>
      <c r="C327" s="524" t="s">
        <v>689</v>
      </c>
      <c r="D327" s="56">
        <v>0</v>
      </c>
      <c r="E327" s="463" t="s">
        <v>674</v>
      </c>
      <c r="F327" s="56" t="s">
        <v>318</v>
      </c>
      <c r="G327" s="79" t="s">
        <v>321</v>
      </c>
      <c r="H327" s="56" t="s">
        <v>684</v>
      </c>
      <c r="I327" s="56">
        <v>5.3</v>
      </c>
      <c r="J327" s="468" t="s">
        <v>223</v>
      </c>
      <c r="K327" s="179">
        <f t="shared" si="286"/>
        <v>0</v>
      </c>
      <c r="L327" s="180">
        <f t="shared" si="292"/>
        <v>0</v>
      </c>
      <c r="M327" s="180">
        <f t="shared" si="293"/>
        <v>0</v>
      </c>
      <c r="N327" s="180">
        <f t="shared" si="294"/>
        <v>0</v>
      </c>
      <c r="O327" s="180">
        <f t="shared" si="295"/>
        <v>0</v>
      </c>
      <c r="P327" s="181">
        <f t="shared" si="287"/>
        <v>0</v>
      </c>
      <c r="Q327" s="180">
        <f t="shared" si="288"/>
        <v>0</v>
      </c>
      <c r="R327" s="180">
        <f t="shared" si="289"/>
        <v>0</v>
      </c>
      <c r="S327" s="180">
        <f t="shared" si="290"/>
        <v>0</v>
      </c>
      <c r="T327" s="440">
        <f t="shared" si="291"/>
        <v>0</v>
      </c>
      <c r="U327" s="469">
        <v>1</v>
      </c>
      <c r="V327" s="469">
        <v>1</v>
      </c>
      <c r="W327" s="469">
        <v>1</v>
      </c>
      <c r="X327" s="469">
        <v>1</v>
      </c>
      <c r="Y327" s="175"/>
      <c r="Z327" s="182">
        <f t="shared" si="296"/>
        <v>0</v>
      </c>
      <c r="AA327" s="183">
        <f t="shared" si="297"/>
        <v>0</v>
      </c>
    </row>
    <row r="328" spans="2:27" ht="18" customHeight="1" x14ac:dyDescent="0.2">
      <c r="B328" s="175" t="s">
        <v>366</v>
      </c>
      <c r="C328" s="524" t="s">
        <v>689</v>
      </c>
      <c r="D328" s="56">
        <v>0</v>
      </c>
      <c r="E328" s="463" t="s">
        <v>675</v>
      </c>
      <c r="F328" s="56" t="s">
        <v>655</v>
      </c>
      <c r="G328" s="79" t="s">
        <v>321</v>
      </c>
      <c r="H328" s="56" t="s">
        <v>654</v>
      </c>
      <c r="I328" s="56">
        <v>25</v>
      </c>
      <c r="J328" s="468" t="s">
        <v>223</v>
      </c>
      <c r="K328" s="179">
        <f t="shared" si="286"/>
        <v>0</v>
      </c>
      <c r="L328" s="180">
        <f t="shared" si="292"/>
        <v>0</v>
      </c>
      <c r="M328" s="180">
        <f t="shared" si="293"/>
        <v>0</v>
      </c>
      <c r="N328" s="180">
        <f t="shared" si="294"/>
        <v>0</v>
      </c>
      <c r="O328" s="180">
        <f t="shared" si="295"/>
        <v>0</v>
      </c>
      <c r="P328" s="181">
        <f t="shared" si="287"/>
        <v>0</v>
      </c>
      <c r="Q328" s="180">
        <f t="shared" si="288"/>
        <v>0</v>
      </c>
      <c r="R328" s="180">
        <f t="shared" si="289"/>
        <v>0</v>
      </c>
      <c r="S328" s="180">
        <f t="shared" si="290"/>
        <v>0</v>
      </c>
      <c r="T328" s="440">
        <f t="shared" si="291"/>
        <v>0</v>
      </c>
      <c r="U328" s="469">
        <v>1</v>
      </c>
      <c r="V328" s="469">
        <v>1</v>
      </c>
      <c r="W328" s="469">
        <v>1</v>
      </c>
      <c r="X328" s="469">
        <v>1</v>
      </c>
      <c r="Y328" s="175"/>
      <c r="Z328" s="182">
        <f t="shared" si="296"/>
        <v>0</v>
      </c>
      <c r="AA328" s="183">
        <f t="shared" si="297"/>
        <v>0</v>
      </c>
    </row>
    <row r="329" spans="2:27" ht="18" customHeight="1" x14ac:dyDescent="0.2">
      <c r="B329" s="175" t="s">
        <v>366</v>
      </c>
      <c r="C329" s="524" t="s">
        <v>689</v>
      </c>
      <c r="D329" s="56">
        <v>0</v>
      </c>
      <c r="E329" s="463" t="s">
        <v>676</v>
      </c>
      <c r="F329" s="56" t="s">
        <v>655</v>
      </c>
      <c r="G329" s="79" t="s">
        <v>321</v>
      </c>
      <c r="H329" s="56" t="s">
        <v>654</v>
      </c>
      <c r="I329" s="56">
        <v>92.8</v>
      </c>
      <c r="J329" s="468" t="s">
        <v>223</v>
      </c>
      <c r="K329" s="179">
        <f t="shared" si="286"/>
        <v>0</v>
      </c>
      <c r="L329" s="180">
        <f t="shared" si="292"/>
        <v>0</v>
      </c>
      <c r="M329" s="180">
        <f t="shared" si="293"/>
        <v>0</v>
      </c>
      <c r="N329" s="180">
        <f t="shared" si="294"/>
        <v>0</v>
      </c>
      <c r="O329" s="180">
        <f t="shared" si="295"/>
        <v>0</v>
      </c>
      <c r="P329" s="181">
        <f t="shared" si="287"/>
        <v>0</v>
      </c>
      <c r="Q329" s="180">
        <f t="shared" si="288"/>
        <v>0</v>
      </c>
      <c r="R329" s="180">
        <f t="shared" si="289"/>
        <v>0</v>
      </c>
      <c r="S329" s="180">
        <f t="shared" si="290"/>
        <v>0</v>
      </c>
      <c r="T329" s="440">
        <f t="shared" si="291"/>
        <v>0</v>
      </c>
      <c r="U329" s="469">
        <v>1</v>
      </c>
      <c r="V329" s="469">
        <v>1</v>
      </c>
      <c r="W329" s="469">
        <v>1</v>
      </c>
      <c r="X329" s="469">
        <v>1</v>
      </c>
      <c r="Y329" s="175"/>
      <c r="Z329" s="182">
        <f t="shared" si="296"/>
        <v>0</v>
      </c>
      <c r="AA329" s="183">
        <f t="shared" si="297"/>
        <v>0</v>
      </c>
    </row>
    <row r="330" spans="2:27" ht="18" customHeight="1" x14ac:dyDescent="0.2">
      <c r="B330" s="175" t="s">
        <v>366</v>
      </c>
      <c r="C330" s="524" t="s">
        <v>689</v>
      </c>
      <c r="D330" s="56">
        <v>1</v>
      </c>
      <c r="E330" s="56">
        <v>101</v>
      </c>
      <c r="F330" s="56" t="s">
        <v>685</v>
      </c>
      <c r="G330" s="79" t="s">
        <v>321</v>
      </c>
      <c r="H330" s="56" t="s">
        <v>340</v>
      </c>
      <c r="I330" s="56">
        <v>23.3</v>
      </c>
      <c r="J330" s="468" t="s">
        <v>223</v>
      </c>
      <c r="K330" s="179">
        <f t="shared" si="286"/>
        <v>0</v>
      </c>
      <c r="L330" s="180">
        <f t="shared" si="292"/>
        <v>0</v>
      </c>
      <c r="M330" s="180">
        <f t="shared" si="293"/>
        <v>0</v>
      </c>
      <c r="N330" s="180">
        <f t="shared" si="294"/>
        <v>0</v>
      </c>
      <c r="O330" s="180">
        <f t="shared" si="295"/>
        <v>0</v>
      </c>
      <c r="P330" s="181">
        <f t="shared" si="287"/>
        <v>0</v>
      </c>
      <c r="Q330" s="180">
        <f t="shared" si="288"/>
        <v>0</v>
      </c>
      <c r="R330" s="180">
        <f t="shared" si="289"/>
        <v>0</v>
      </c>
      <c r="S330" s="180">
        <f t="shared" si="290"/>
        <v>0</v>
      </c>
      <c r="T330" s="440">
        <f t="shared" si="291"/>
        <v>0</v>
      </c>
      <c r="U330" s="469">
        <v>1</v>
      </c>
      <c r="V330" s="469">
        <v>1</v>
      </c>
      <c r="W330" s="469">
        <v>1</v>
      </c>
      <c r="X330" s="469">
        <v>1</v>
      </c>
      <c r="Y330" s="175"/>
      <c r="Z330" s="182">
        <f t="shared" si="296"/>
        <v>0</v>
      </c>
      <c r="AA330" s="183">
        <f t="shared" si="297"/>
        <v>0</v>
      </c>
    </row>
    <row r="331" spans="2:27" ht="18" customHeight="1" x14ac:dyDescent="0.2">
      <c r="B331" s="175" t="s">
        <v>366</v>
      </c>
      <c r="C331" s="524" t="s">
        <v>689</v>
      </c>
      <c r="D331" s="56">
        <v>1</v>
      </c>
      <c r="E331" s="56">
        <v>102</v>
      </c>
      <c r="F331" s="56" t="s">
        <v>685</v>
      </c>
      <c r="G331" s="79" t="s">
        <v>321</v>
      </c>
      <c r="H331" s="56" t="s">
        <v>340</v>
      </c>
      <c r="I331" s="56">
        <v>39.35</v>
      </c>
      <c r="J331" s="468" t="s">
        <v>223</v>
      </c>
      <c r="K331" s="179">
        <f t="shared" si="286"/>
        <v>0</v>
      </c>
      <c r="L331" s="180">
        <f t="shared" si="292"/>
        <v>0</v>
      </c>
      <c r="M331" s="180">
        <f t="shared" si="293"/>
        <v>0</v>
      </c>
      <c r="N331" s="180">
        <f t="shared" si="294"/>
        <v>0</v>
      </c>
      <c r="O331" s="180">
        <f t="shared" si="295"/>
        <v>0</v>
      </c>
      <c r="P331" s="181">
        <f t="shared" si="287"/>
        <v>0</v>
      </c>
      <c r="Q331" s="180">
        <f t="shared" si="288"/>
        <v>0</v>
      </c>
      <c r="R331" s="180">
        <f t="shared" si="289"/>
        <v>0</v>
      </c>
      <c r="S331" s="180">
        <f t="shared" si="290"/>
        <v>0</v>
      </c>
      <c r="T331" s="440">
        <f t="shared" si="291"/>
        <v>0</v>
      </c>
      <c r="U331" s="469">
        <v>1</v>
      </c>
      <c r="V331" s="469">
        <v>1</v>
      </c>
      <c r="W331" s="469">
        <v>1</v>
      </c>
      <c r="X331" s="469">
        <v>1</v>
      </c>
      <c r="Y331" s="175"/>
      <c r="Z331" s="182">
        <f t="shared" si="296"/>
        <v>0</v>
      </c>
      <c r="AA331" s="183">
        <f t="shared" si="297"/>
        <v>0</v>
      </c>
    </row>
    <row r="332" spans="2:27" ht="18" customHeight="1" x14ac:dyDescent="0.2">
      <c r="B332" s="175" t="s">
        <v>366</v>
      </c>
      <c r="C332" s="524" t="s">
        <v>689</v>
      </c>
      <c r="D332" s="56">
        <v>1</v>
      </c>
      <c r="E332" s="56">
        <v>103</v>
      </c>
      <c r="F332" s="56" t="s">
        <v>686</v>
      </c>
      <c r="G332" s="79" t="s">
        <v>321</v>
      </c>
      <c r="H332" s="56" t="s">
        <v>340</v>
      </c>
      <c r="I332" s="56">
        <v>8.3000000000000007</v>
      </c>
      <c r="J332" s="468" t="s">
        <v>223</v>
      </c>
      <c r="K332" s="179">
        <f t="shared" ref="K332" si="298">SUM(IF(J332="",0,VLOOKUP(J332,Kengetal,2)))</f>
        <v>0</v>
      </c>
      <c r="L332" s="180">
        <f t="shared" ref="L332" si="299">P332*I332*U332</f>
        <v>0</v>
      </c>
      <c r="M332" s="180">
        <f t="shared" ref="M332" si="300">Q332*I332*V332</f>
        <v>0</v>
      </c>
      <c r="N332" s="180">
        <f t="shared" ref="N332" si="301">R332*I332*W332</f>
        <v>0</v>
      </c>
      <c r="O332" s="180">
        <f t="shared" ref="O332" si="302">S332*I332*X332</f>
        <v>0</v>
      </c>
      <c r="P332" s="181">
        <f t="shared" si="287"/>
        <v>0</v>
      </c>
      <c r="Q332" s="180">
        <f t="shared" si="288"/>
        <v>0</v>
      </c>
      <c r="R332" s="180">
        <f t="shared" si="289"/>
        <v>0</v>
      </c>
      <c r="S332" s="180">
        <f t="shared" si="290"/>
        <v>0</v>
      </c>
      <c r="T332" s="440">
        <f t="shared" ref="T332" si="303">IF(J332="","",VLOOKUP(J332,Kengetal,13,FALSE))</f>
        <v>0</v>
      </c>
      <c r="U332" s="469">
        <v>1</v>
      </c>
      <c r="V332" s="469">
        <v>1</v>
      </c>
      <c r="W332" s="469">
        <v>1</v>
      </c>
      <c r="X332" s="469">
        <v>1</v>
      </c>
      <c r="Y332" s="175"/>
      <c r="Z332" s="182">
        <f t="shared" ref="Z332" si="304">I332*K332</f>
        <v>0</v>
      </c>
      <c r="AA332" s="183">
        <f t="shared" ref="AA332" si="305">L332+M332+N332+O332</f>
        <v>0</v>
      </c>
    </row>
    <row r="333" spans="2:27" ht="18" customHeight="1" x14ac:dyDescent="0.2">
      <c r="B333" s="175" t="s">
        <v>366</v>
      </c>
      <c r="C333" s="524" t="s">
        <v>689</v>
      </c>
      <c r="D333" s="56">
        <v>1</v>
      </c>
      <c r="E333" s="56">
        <v>104</v>
      </c>
      <c r="F333" s="56" t="s">
        <v>685</v>
      </c>
      <c r="G333" s="79" t="s">
        <v>321</v>
      </c>
      <c r="H333" s="56" t="s">
        <v>340</v>
      </c>
      <c r="I333" s="56">
        <v>39.35</v>
      </c>
      <c r="J333" s="468" t="s">
        <v>223</v>
      </c>
      <c r="K333" s="179">
        <f t="shared" ref="K333" si="306">SUM(IF(J333="",0,VLOOKUP(J333,Kengetal,2)))</f>
        <v>0</v>
      </c>
      <c r="L333" s="180">
        <f t="shared" ref="L333" si="307">P333*I333*U333</f>
        <v>0</v>
      </c>
      <c r="M333" s="180">
        <f t="shared" ref="M333" si="308">Q333*I333*V333</f>
        <v>0</v>
      </c>
      <c r="N333" s="180">
        <f t="shared" ref="N333" si="309">R333*I333*W333</f>
        <v>0</v>
      </c>
      <c r="O333" s="180">
        <f t="shared" ref="O333" si="310">S333*I333*X333</f>
        <v>0</v>
      </c>
      <c r="P333" s="181">
        <f t="shared" si="287"/>
        <v>0</v>
      </c>
      <c r="Q333" s="180">
        <f t="shared" si="288"/>
        <v>0</v>
      </c>
      <c r="R333" s="180">
        <f t="shared" si="289"/>
        <v>0</v>
      </c>
      <c r="S333" s="180">
        <f t="shared" si="290"/>
        <v>0</v>
      </c>
      <c r="T333" s="440">
        <f t="shared" ref="T333" si="311">IF(J333="","",VLOOKUP(J333,Kengetal,13,FALSE))</f>
        <v>0</v>
      </c>
      <c r="U333" s="469">
        <v>1</v>
      </c>
      <c r="V333" s="469">
        <v>1</v>
      </c>
      <c r="W333" s="469">
        <v>1</v>
      </c>
      <c r="X333" s="469">
        <v>1</v>
      </c>
      <c r="Y333" s="175"/>
      <c r="Z333" s="182">
        <f t="shared" ref="Z333" si="312">I333*K333</f>
        <v>0</v>
      </c>
      <c r="AA333" s="183">
        <f t="shared" ref="AA333" si="313">L333+M333+N333+O333</f>
        <v>0</v>
      </c>
    </row>
    <row r="334" spans="2:27" ht="18" customHeight="1" x14ac:dyDescent="0.2">
      <c r="B334" s="175" t="s">
        <v>366</v>
      </c>
      <c r="C334" s="524" t="s">
        <v>687</v>
      </c>
      <c r="D334" s="56">
        <v>0</v>
      </c>
      <c r="E334" s="463" t="s">
        <v>619</v>
      </c>
      <c r="F334" s="56" t="s">
        <v>318</v>
      </c>
      <c r="G334" s="79" t="s">
        <v>321</v>
      </c>
      <c r="H334" s="56" t="s">
        <v>688</v>
      </c>
      <c r="I334" s="56">
        <v>25.66</v>
      </c>
      <c r="J334" s="468">
        <v>5052</v>
      </c>
      <c r="K334" s="179">
        <f t="shared" ref="K334" si="314">SUM(IF(J334="",0,VLOOKUP(J334,Kengetal,2)))</f>
        <v>52</v>
      </c>
      <c r="L334" s="180">
        <f t="shared" ref="L334" si="315">P334*I334*U334</f>
        <v>0</v>
      </c>
      <c r="M334" s="180">
        <f t="shared" ref="M334" si="316">Q334*I334*V334</f>
        <v>0</v>
      </c>
      <c r="N334" s="180">
        <f t="shared" ref="N334" si="317">R334*I334*W334</f>
        <v>0</v>
      </c>
      <c r="O334" s="180">
        <f t="shared" ref="O334" si="318">S334*I334*X334</f>
        <v>0</v>
      </c>
      <c r="P334" s="181">
        <f t="shared" si="287"/>
        <v>0</v>
      </c>
      <c r="Q334" s="180">
        <f t="shared" si="288"/>
        <v>0</v>
      </c>
      <c r="R334" s="180">
        <f t="shared" si="289"/>
        <v>0</v>
      </c>
      <c r="S334" s="180">
        <f t="shared" si="290"/>
        <v>0</v>
      </c>
      <c r="T334" s="440" t="str">
        <f t="shared" ref="T334" si="319">IF(J334="","",VLOOKUP(J334,Kengetal,13,FALSE))</f>
        <v>V</v>
      </c>
      <c r="U334" s="469">
        <v>1</v>
      </c>
      <c r="V334" s="469">
        <v>1</v>
      </c>
      <c r="W334" s="469">
        <v>1</v>
      </c>
      <c r="X334" s="469">
        <v>1</v>
      </c>
      <c r="Y334" s="175"/>
      <c r="Z334" s="182">
        <f t="shared" ref="Z334" si="320">I334*K334</f>
        <v>1334.32</v>
      </c>
      <c r="AA334" s="183">
        <f t="shared" ref="AA334" si="321">L334+M334+N334+O334</f>
        <v>0</v>
      </c>
    </row>
    <row r="335" spans="2:27" ht="18" customHeight="1" x14ac:dyDescent="0.2">
      <c r="B335" s="175" t="s">
        <v>366</v>
      </c>
      <c r="C335" s="524" t="s">
        <v>687</v>
      </c>
      <c r="D335" s="56">
        <v>1</v>
      </c>
      <c r="E335" s="463">
        <v>101</v>
      </c>
      <c r="F335" s="56" t="s">
        <v>318</v>
      </c>
      <c r="G335" s="79" t="s">
        <v>321</v>
      </c>
      <c r="H335" s="56" t="s">
        <v>688</v>
      </c>
      <c r="I335" s="56">
        <v>25.66</v>
      </c>
      <c r="J335" s="468">
        <v>5052</v>
      </c>
      <c r="K335" s="179">
        <f t="shared" ref="K335:K336" si="322">SUM(IF(J335="",0,VLOOKUP(J335,Kengetal,2)))</f>
        <v>52</v>
      </c>
      <c r="L335" s="180">
        <f t="shared" ref="L335:L336" si="323">P335*I335*U335</f>
        <v>0</v>
      </c>
      <c r="M335" s="180">
        <f t="shared" ref="M335:M336" si="324">Q335*I335*V335</f>
        <v>0</v>
      </c>
      <c r="N335" s="180">
        <f t="shared" ref="N335:N336" si="325">R335*I335*W335</f>
        <v>0</v>
      </c>
      <c r="O335" s="180">
        <f t="shared" ref="O335:O336" si="326">S335*I335*X335</f>
        <v>0</v>
      </c>
      <c r="P335" s="181">
        <f t="shared" si="287"/>
        <v>0</v>
      </c>
      <c r="Q335" s="180">
        <f t="shared" si="288"/>
        <v>0</v>
      </c>
      <c r="R335" s="180">
        <f t="shared" si="289"/>
        <v>0</v>
      </c>
      <c r="S335" s="180">
        <f t="shared" si="290"/>
        <v>0</v>
      </c>
      <c r="T335" s="440" t="str">
        <f t="shared" ref="T335:T336" si="327">IF(J335="","",VLOOKUP(J335,Kengetal,13,FALSE))</f>
        <v>V</v>
      </c>
      <c r="U335" s="469">
        <v>1</v>
      </c>
      <c r="V335" s="469">
        <v>1</v>
      </c>
      <c r="W335" s="469">
        <v>1</v>
      </c>
      <c r="X335" s="469">
        <v>1</v>
      </c>
      <c r="Y335" s="175"/>
      <c r="Z335" s="182">
        <f t="shared" ref="Z335:Z336" si="328">I335*K335</f>
        <v>1334.32</v>
      </c>
      <c r="AA335" s="183">
        <f t="shared" ref="AA335:AA336" si="329">L335+M335+N335+O335</f>
        <v>0</v>
      </c>
    </row>
    <row r="336" spans="2:27" ht="18" customHeight="1" x14ac:dyDescent="0.2">
      <c r="B336" s="175" t="s">
        <v>366</v>
      </c>
      <c r="C336" s="524" t="s">
        <v>687</v>
      </c>
      <c r="D336" s="56">
        <v>2</v>
      </c>
      <c r="E336" s="463">
        <v>201</v>
      </c>
      <c r="F336" s="56" t="s">
        <v>318</v>
      </c>
      <c r="G336" s="79" t="s">
        <v>321</v>
      </c>
      <c r="H336" s="56" t="s">
        <v>688</v>
      </c>
      <c r="I336" s="56">
        <v>25.66</v>
      </c>
      <c r="J336" s="468">
        <v>5052</v>
      </c>
      <c r="K336" s="179">
        <f t="shared" si="322"/>
        <v>52</v>
      </c>
      <c r="L336" s="180">
        <f t="shared" si="323"/>
        <v>0</v>
      </c>
      <c r="M336" s="180">
        <f t="shared" si="324"/>
        <v>0</v>
      </c>
      <c r="N336" s="180">
        <f t="shared" si="325"/>
        <v>0</v>
      </c>
      <c r="O336" s="180">
        <f t="shared" si="326"/>
        <v>0</v>
      </c>
      <c r="P336" s="181">
        <f t="shared" si="287"/>
        <v>0</v>
      </c>
      <c r="Q336" s="180">
        <f t="shared" si="288"/>
        <v>0</v>
      </c>
      <c r="R336" s="180">
        <f t="shared" si="289"/>
        <v>0</v>
      </c>
      <c r="S336" s="180">
        <f t="shared" si="290"/>
        <v>0</v>
      </c>
      <c r="T336" s="440" t="str">
        <f t="shared" si="327"/>
        <v>V</v>
      </c>
      <c r="U336" s="469">
        <v>1</v>
      </c>
      <c r="V336" s="469">
        <v>1</v>
      </c>
      <c r="W336" s="469">
        <v>1</v>
      </c>
      <c r="X336" s="469">
        <v>1</v>
      </c>
      <c r="Y336" s="175"/>
      <c r="Z336" s="182">
        <f t="shared" si="328"/>
        <v>1334.32</v>
      </c>
      <c r="AA336" s="183">
        <f t="shared" si="329"/>
        <v>0</v>
      </c>
    </row>
    <row r="337" spans="2:27" ht="18" customHeight="1" x14ac:dyDescent="0.2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406"/>
      <c r="Q337" s="10"/>
      <c r="R337" s="10"/>
      <c r="S337" s="10"/>
      <c r="T337" s="9"/>
      <c r="U337" s="10"/>
      <c r="V337" s="10"/>
      <c r="W337" s="10"/>
      <c r="X337" s="10"/>
      <c r="Y337" s="10"/>
      <c r="Z337" s="10" t="s">
        <v>298</v>
      </c>
      <c r="AA337" s="10" t="e">
        <f>Z335/AA335</f>
        <v>#DIV/0!</v>
      </c>
    </row>
    <row r="338" spans="2:27" ht="18" customHeight="1" x14ac:dyDescent="0.2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406"/>
      <c r="Q338" s="10"/>
      <c r="R338" s="10"/>
      <c r="S338" s="10"/>
      <c r="T338" s="9"/>
      <c r="U338" s="10"/>
      <c r="V338" s="10"/>
      <c r="W338" s="10"/>
      <c r="X338" s="10"/>
      <c r="Y338" s="10"/>
      <c r="Z338" s="10"/>
      <c r="AA338" s="10"/>
    </row>
    <row r="339" spans="2:27" ht="18" customHeight="1" x14ac:dyDescent="0.2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406"/>
      <c r="Q339" s="10"/>
      <c r="R339" s="10"/>
      <c r="S339" s="10"/>
      <c r="T339" s="9"/>
      <c r="U339" s="10"/>
      <c r="V339" s="10"/>
      <c r="W339" s="10"/>
      <c r="X339" s="10"/>
      <c r="Y339" s="10"/>
      <c r="Z339" s="10"/>
      <c r="AA339" s="10"/>
    </row>
    <row r="340" spans="2:27" ht="18" customHeight="1" x14ac:dyDescent="0.2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406"/>
      <c r="Q340" s="10"/>
      <c r="R340" s="10"/>
      <c r="S340" s="10"/>
      <c r="T340" s="9"/>
      <c r="U340" s="10"/>
      <c r="V340" s="10"/>
      <c r="W340" s="10"/>
      <c r="X340" s="10"/>
      <c r="Y340" s="10"/>
      <c r="Z340" s="10"/>
      <c r="AA340" s="10"/>
    </row>
    <row r="341" spans="2:27" ht="18" customHeight="1" x14ac:dyDescent="0.2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406"/>
      <c r="Q341" s="10"/>
      <c r="R341" s="10"/>
      <c r="S341" s="10"/>
      <c r="T341" s="9"/>
      <c r="U341" s="10"/>
      <c r="V341" s="10"/>
      <c r="W341" s="10"/>
      <c r="X341" s="10"/>
      <c r="Y341" s="10"/>
      <c r="Z341" s="10"/>
      <c r="AA341" s="10"/>
    </row>
    <row r="342" spans="2:27" ht="18" customHeight="1" x14ac:dyDescent="0.2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406"/>
      <c r="Q342" s="10"/>
      <c r="R342" s="10"/>
      <c r="S342" s="10"/>
      <c r="T342" s="9"/>
      <c r="U342" s="10"/>
      <c r="V342" s="10"/>
      <c r="W342" s="10"/>
      <c r="X342" s="10"/>
      <c r="Y342" s="10"/>
      <c r="Z342" s="10"/>
      <c r="AA342" s="10"/>
    </row>
    <row r="343" spans="2:27" ht="18" customHeight="1" x14ac:dyDescent="0.2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406"/>
      <c r="Q343" s="10"/>
      <c r="R343" s="10"/>
      <c r="S343" s="10"/>
      <c r="T343" s="9"/>
      <c r="U343" s="10"/>
      <c r="V343" s="10"/>
      <c r="W343" s="10"/>
      <c r="X343" s="10"/>
      <c r="Y343" s="10"/>
      <c r="Z343" s="10"/>
      <c r="AA343" s="10"/>
    </row>
    <row r="344" spans="2:27" ht="18" customHeight="1" x14ac:dyDescent="0.2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406"/>
      <c r="Q344" s="10"/>
      <c r="R344" s="10"/>
      <c r="S344" s="10"/>
      <c r="T344" s="9"/>
      <c r="U344" s="10"/>
      <c r="V344" s="10"/>
      <c r="W344" s="10"/>
      <c r="X344" s="10"/>
      <c r="Y344" s="10"/>
      <c r="Z344" s="10"/>
      <c r="AA344" s="10"/>
    </row>
    <row r="345" spans="2:27" ht="18" customHeight="1" x14ac:dyDescent="0.2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406"/>
      <c r="Q345" s="10"/>
      <c r="R345" s="10"/>
      <c r="S345" s="10"/>
      <c r="T345" s="9"/>
      <c r="U345" s="10"/>
      <c r="V345" s="10"/>
      <c r="W345" s="10"/>
      <c r="X345" s="10"/>
      <c r="Y345" s="10"/>
      <c r="Z345" s="10"/>
      <c r="AA345" s="10"/>
    </row>
    <row r="346" spans="2:27" ht="18" customHeight="1" x14ac:dyDescent="0.2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406"/>
      <c r="Q346" s="10"/>
      <c r="R346" s="10"/>
      <c r="S346" s="10"/>
      <c r="T346" s="9"/>
      <c r="U346" s="10"/>
      <c r="V346" s="10"/>
      <c r="W346" s="10"/>
      <c r="X346" s="10"/>
      <c r="Y346" s="10"/>
      <c r="Z346" s="10"/>
      <c r="AA346" s="10"/>
    </row>
    <row r="347" spans="2:27" ht="18" customHeight="1" x14ac:dyDescent="0.2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406"/>
      <c r="Q347" s="10"/>
      <c r="R347" s="10"/>
      <c r="S347" s="10"/>
      <c r="T347" s="9"/>
      <c r="U347" s="10"/>
      <c r="V347" s="10"/>
      <c r="W347" s="10"/>
      <c r="X347" s="10"/>
      <c r="Y347" s="10"/>
      <c r="Z347" s="10"/>
      <c r="AA347" s="10"/>
    </row>
    <row r="348" spans="2:27" ht="18" customHeight="1" x14ac:dyDescent="0.2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406"/>
      <c r="Q348" s="10"/>
      <c r="R348" s="10"/>
      <c r="S348" s="10"/>
      <c r="T348" s="9"/>
      <c r="U348" s="10"/>
      <c r="V348" s="10"/>
      <c r="W348" s="10"/>
      <c r="X348" s="10"/>
      <c r="Y348" s="10"/>
      <c r="Z348" s="10"/>
      <c r="AA348" s="10"/>
    </row>
    <row r="349" spans="2:27" ht="18" customHeight="1" x14ac:dyDescent="0.2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406"/>
      <c r="Q349" s="10"/>
      <c r="R349" s="10"/>
      <c r="S349" s="10"/>
      <c r="T349" s="9"/>
      <c r="U349" s="10"/>
      <c r="V349" s="10"/>
      <c r="W349" s="10"/>
      <c r="X349" s="10"/>
      <c r="Y349" s="10"/>
      <c r="Z349" s="10"/>
      <c r="AA349" s="10"/>
    </row>
    <row r="350" spans="2:27" ht="18" customHeight="1" x14ac:dyDescent="0.2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406"/>
      <c r="Q350" s="10"/>
      <c r="R350" s="10"/>
      <c r="S350" s="10"/>
      <c r="T350" s="9"/>
      <c r="U350" s="10"/>
      <c r="V350" s="10"/>
      <c r="W350" s="10"/>
      <c r="X350" s="10"/>
      <c r="Y350" s="10"/>
      <c r="Z350" s="10"/>
      <c r="AA350" s="10"/>
    </row>
    <row r="351" spans="2:27" ht="18" customHeight="1" x14ac:dyDescent="0.2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406"/>
      <c r="Q351" s="10"/>
      <c r="R351" s="10"/>
      <c r="S351" s="10"/>
      <c r="T351" s="9"/>
      <c r="U351" s="10"/>
      <c r="V351" s="10"/>
      <c r="W351" s="10"/>
      <c r="X351" s="10"/>
      <c r="Y351" s="10"/>
      <c r="Z351" s="10"/>
      <c r="AA351" s="10"/>
    </row>
    <row r="352" spans="2:27" ht="18" customHeight="1" x14ac:dyDescent="0.2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406"/>
      <c r="Q352" s="10"/>
      <c r="R352" s="10"/>
      <c r="S352" s="10"/>
      <c r="T352" s="9"/>
      <c r="U352" s="10"/>
      <c r="V352" s="10"/>
      <c r="W352" s="10"/>
      <c r="X352" s="10"/>
      <c r="Y352" s="10"/>
      <c r="Z352" s="10"/>
      <c r="AA352" s="10"/>
    </row>
    <row r="353" spans="2:27" ht="18" customHeight="1" x14ac:dyDescent="0.2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406"/>
      <c r="Q353" s="10"/>
      <c r="R353" s="10"/>
      <c r="S353" s="10"/>
      <c r="T353" s="9"/>
      <c r="U353" s="10"/>
      <c r="V353" s="10"/>
      <c r="W353" s="10"/>
      <c r="X353" s="10"/>
      <c r="Y353" s="10"/>
      <c r="Z353" s="10"/>
      <c r="AA353" s="10"/>
    </row>
    <row r="354" spans="2:27" ht="18" customHeight="1" x14ac:dyDescent="0.2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406"/>
      <c r="Q354" s="10"/>
      <c r="R354" s="10"/>
      <c r="S354" s="10"/>
      <c r="T354" s="9"/>
      <c r="U354" s="10"/>
      <c r="V354" s="10"/>
      <c r="W354" s="10"/>
      <c r="X354" s="10"/>
      <c r="Y354" s="10"/>
      <c r="Z354" s="10"/>
      <c r="AA354" s="10"/>
    </row>
    <row r="355" spans="2:27" ht="18" customHeight="1" x14ac:dyDescent="0.2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406"/>
      <c r="Q355" s="10"/>
      <c r="R355" s="10"/>
      <c r="S355" s="10"/>
      <c r="T355" s="9"/>
      <c r="U355" s="10"/>
      <c r="V355" s="10"/>
      <c r="W355" s="10"/>
      <c r="X355" s="10"/>
      <c r="Y355" s="10"/>
      <c r="Z355" s="10"/>
      <c r="AA355" s="10"/>
    </row>
    <row r="356" spans="2:27" ht="18" customHeight="1" x14ac:dyDescent="0.2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406"/>
      <c r="Q356" s="10"/>
      <c r="R356" s="10"/>
      <c r="S356" s="10"/>
      <c r="T356" s="9"/>
      <c r="U356" s="10"/>
      <c r="V356" s="10"/>
      <c r="W356" s="10"/>
      <c r="X356" s="10"/>
      <c r="Y356" s="10"/>
      <c r="Z356" s="10"/>
      <c r="AA356" s="10"/>
    </row>
    <row r="357" spans="2:27" ht="18" customHeight="1" x14ac:dyDescent="0.2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406"/>
      <c r="Q357" s="10"/>
      <c r="R357" s="10"/>
      <c r="S357" s="10"/>
      <c r="T357" s="9"/>
      <c r="U357" s="10"/>
      <c r="V357" s="10"/>
      <c r="W357" s="10"/>
      <c r="X357" s="10"/>
      <c r="Y357" s="10"/>
      <c r="Z357" s="10"/>
      <c r="AA357" s="10"/>
    </row>
    <row r="358" spans="2:27" ht="18" customHeight="1" x14ac:dyDescent="0.2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406"/>
      <c r="Q358" s="10"/>
      <c r="R358" s="10"/>
      <c r="S358" s="10"/>
      <c r="T358" s="9"/>
      <c r="U358" s="10"/>
      <c r="V358" s="10"/>
      <c r="W358" s="10"/>
      <c r="X358" s="10"/>
      <c r="Y358" s="10"/>
      <c r="Z358" s="10"/>
      <c r="AA358" s="10"/>
    </row>
    <row r="359" spans="2:27" ht="18" customHeight="1" x14ac:dyDescent="0.2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406"/>
      <c r="Q359" s="10"/>
      <c r="R359" s="10"/>
      <c r="S359" s="10"/>
      <c r="T359" s="9"/>
      <c r="U359" s="10"/>
      <c r="V359" s="10"/>
      <c r="W359" s="10"/>
      <c r="X359" s="10"/>
      <c r="Y359" s="10"/>
      <c r="Z359" s="10"/>
      <c r="AA359" s="10"/>
    </row>
    <row r="360" spans="2:27" ht="18" customHeight="1" x14ac:dyDescent="0.2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406"/>
      <c r="Q360" s="10"/>
      <c r="R360" s="10"/>
      <c r="S360" s="10"/>
      <c r="T360" s="9"/>
      <c r="U360" s="10"/>
      <c r="V360" s="10"/>
      <c r="W360" s="10"/>
      <c r="X360" s="10"/>
      <c r="Y360" s="10"/>
      <c r="Z360" s="10"/>
      <c r="AA360" s="10"/>
    </row>
    <row r="361" spans="2:27" ht="18" customHeight="1" x14ac:dyDescent="0.2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406"/>
      <c r="Q361" s="10"/>
      <c r="R361" s="10"/>
      <c r="S361" s="10"/>
      <c r="T361" s="9"/>
      <c r="U361" s="10"/>
      <c r="V361" s="10"/>
      <c r="W361" s="10"/>
      <c r="X361" s="10"/>
      <c r="Y361" s="10"/>
      <c r="Z361" s="10"/>
      <c r="AA361" s="10"/>
    </row>
    <row r="362" spans="2:27" ht="18" customHeight="1" x14ac:dyDescent="0.2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406"/>
      <c r="Q362" s="10"/>
      <c r="R362" s="10"/>
      <c r="S362" s="10"/>
      <c r="T362" s="9"/>
      <c r="U362" s="10"/>
      <c r="V362" s="10"/>
      <c r="W362" s="10"/>
      <c r="X362" s="10"/>
      <c r="Y362" s="10"/>
      <c r="Z362" s="10"/>
      <c r="AA362" s="10"/>
    </row>
    <row r="363" spans="2:27" ht="18" customHeight="1" x14ac:dyDescent="0.2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406"/>
      <c r="Q363" s="10"/>
      <c r="R363" s="10"/>
      <c r="S363" s="10"/>
      <c r="T363" s="9"/>
      <c r="U363" s="10"/>
      <c r="V363" s="10"/>
      <c r="W363" s="10"/>
      <c r="X363" s="10"/>
      <c r="Y363" s="10"/>
      <c r="Z363" s="10"/>
      <c r="AA363" s="10"/>
    </row>
    <row r="364" spans="2:27" ht="18" customHeight="1" x14ac:dyDescent="0.2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406"/>
      <c r="Q364" s="10"/>
      <c r="R364" s="10"/>
      <c r="S364" s="10"/>
      <c r="T364" s="9"/>
      <c r="U364" s="10"/>
      <c r="V364" s="10"/>
      <c r="W364" s="10"/>
      <c r="X364" s="10"/>
      <c r="Y364" s="10"/>
      <c r="Z364" s="10"/>
      <c r="AA364" s="10"/>
    </row>
    <row r="365" spans="2:27" ht="18" customHeight="1" x14ac:dyDescent="0.2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406"/>
      <c r="Q365" s="10"/>
      <c r="R365" s="10"/>
      <c r="S365" s="10"/>
      <c r="T365" s="9"/>
      <c r="U365" s="10"/>
      <c r="V365" s="10"/>
      <c r="W365" s="10"/>
      <c r="X365" s="10"/>
      <c r="Y365" s="10"/>
      <c r="Z365" s="10"/>
      <c r="AA365" s="10"/>
    </row>
    <row r="366" spans="2:27" ht="18" customHeight="1" x14ac:dyDescent="0.2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406"/>
      <c r="Q366" s="10"/>
      <c r="R366" s="10"/>
      <c r="S366" s="10"/>
      <c r="T366" s="9"/>
      <c r="U366" s="10"/>
      <c r="V366" s="10"/>
      <c r="W366" s="10"/>
      <c r="X366" s="10"/>
      <c r="Y366" s="10"/>
      <c r="Z366" s="10"/>
      <c r="AA366" s="10"/>
    </row>
    <row r="367" spans="2:27" ht="18" customHeight="1" x14ac:dyDescent="0.2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406"/>
      <c r="Q367" s="10"/>
      <c r="R367" s="10"/>
      <c r="S367" s="10"/>
      <c r="T367" s="9"/>
      <c r="U367" s="10"/>
      <c r="V367" s="10"/>
      <c r="W367" s="10"/>
      <c r="X367" s="10"/>
      <c r="Y367" s="10"/>
      <c r="Z367" s="10"/>
      <c r="AA367" s="10"/>
    </row>
    <row r="368" spans="2:27" ht="18" customHeight="1" x14ac:dyDescent="0.2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406"/>
      <c r="Q368" s="10"/>
      <c r="R368" s="10"/>
      <c r="S368" s="10"/>
      <c r="T368" s="9"/>
      <c r="U368" s="10"/>
      <c r="V368" s="10"/>
      <c r="W368" s="10"/>
      <c r="X368" s="10"/>
      <c r="Y368" s="10"/>
      <c r="Z368" s="10"/>
      <c r="AA368" s="10"/>
    </row>
    <row r="369" spans="2:27" ht="18" customHeight="1" x14ac:dyDescent="0.2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406"/>
      <c r="Q369" s="10"/>
      <c r="R369" s="10"/>
      <c r="S369" s="10"/>
      <c r="T369" s="9"/>
      <c r="U369" s="10"/>
      <c r="V369" s="10"/>
      <c r="W369" s="10"/>
      <c r="X369" s="10"/>
      <c r="Y369" s="10"/>
      <c r="Z369" s="10"/>
      <c r="AA369" s="10"/>
    </row>
    <row r="370" spans="2:27" ht="18" customHeight="1" x14ac:dyDescent="0.2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406"/>
      <c r="Q370" s="10"/>
      <c r="R370" s="10"/>
      <c r="S370" s="10"/>
      <c r="T370" s="9"/>
      <c r="U370" s="10"/>
      <c r="V370" s="10"/>
      <c r="W370" s="10"/>
      <c r="X370" s="10"/>
      <c r="Y370" s="10"/>
      <c r="Z370" s="10"/>
      <c r="AA370" s="10"/>
    </row>
    <row r="371" spans="2:27" ht="18" customHeight="1" x14ac:dyDescent="0.2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406"/>
      <c r="Q371" s="10"/>
      <c r="R371" s="10"/>
      <c r="S371" s="10"/>
      <c r="T371" s="9"/>
      <c r="U371" s="10"/>
      <c r="V371" s="10"/>
      <c r="W371" s="10"/>
      <c r="X371" s="10"/>
      <c r="Y371" s="10"/>
      <c r="Z371" s="10"/>
      <c r="AA371" s="10"/>
    </row>
    <row r="372" spans="2:27" ht="18" customHeight="1" x14ac:dyDescent="0.2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406"/>
      <c r="Q372" s="10"/>
      <c r="R372" s="10"/>
      <c r="S372" s="10"/>
      <c r="T372" s="9"/>
      <c r="U372" s="10"/>
      <c r="V372" s="10"/>
      <c r="W372" s="10"/>
      <c r="X372" s="10"/>
      <c r="Y372" s="10"/>
      <c r="Z372" s="10"/>
      <c r="AA372" s="10"/>
    </row>
    <row r="373" spans="2:27" ht="18" customHeight="1" x14ac:dyDescent="0.2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406"/>
      <c r="Q373" s="10"/>
      <c r="R373" s="10"/>
      <c r="S373" s="10"/>
      <c r="T373" s="9"/>
      <c r="U373" s="10"/>
      <c r="V373" s="10"/>
      <c r="W373" s="10"/>
      <c r="X373" s="10"/>
      <c r="Y373" s="10"/>
      <c r="Z373" s="10"/>
      <c r="AA373" s="10"/>
    </row>
    <row r="374" spans="2:27" ht="18" customHeight="1" x14ac:dyDescent="0.2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406"/>
      <c r="Q374" s="10"/>
      <c r="R374" s="10"/>
      <c r="S374" s="10"/>
      <c r="T374" s="9"/>
      <c r="U374" s="10"/>
      <c r="V374" s="10"/>
      <c r="W374" s="10"/>
      <c r="X374" s="10"/>
      <c r="Y374" s="10"/>
      <c r="Z374" s="10"/>
      <c r="AA374" s="10"/>
    </row>
    <row r="375" spans="2:27" ht="18" customHeight="1" x14ac:dyDescent="0.2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406"/>
      <c r="Q375" s="10"/>
      <c r="R375" s="10"/>
      <c r="S375" s="10"/>
      <c r="T375" s="9"/>
      <c r="U375" s="10"/>
      <c r="V375" s="10"/>
      <c r="W375" s="10"/>
      <c r="X375" s="10"/>
      <c r="Y375" s="10"/>
      <c r="Z375" s="10"/>
      <c r="AA375" s="10"/>
    </row>
    <row r="376" spans="2:27" ht="18" customHeight="1" x14ac:dyDescent="0.2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406"/>
      <c r="Q376" s="10"/>
      <c r="R376" s="10"/>
      <c r="S376" s="10"/>
      <c r="T376" s="9"/>
      <c r="U376" s="10"/>
      <c r="V376" s="10"/>
      <c r="W376" s="10"/>
      <c r="X376" s="10"/>
      <c r="Y376" s="10"/>
      <c r="Z376" s="10"/>
      <c r="AA376" s="10"/>
    </row>
    <row r="377" spans="2:27" ht="18" customHeight="1" x14ac:dyDescent="0.2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406"/>
      <c r="Q377" s="10"/>
      <c r="R377" s="10"/>
      <c r="S377" s="10"/>
      <c r="T377" s="9"/>
      <c r="U377" s="10"/>
      <c r="V377" s="10"/>
      <c r="W377" s="10"/>
      <c r="X377" s="10"/>
      <c r="Y377" s="10"/>
      <c r="Z377" s="10"/>
      <c r="AA377" s="10"/>
    </row>
    <row r="378" spans="2:27" ht="18" customHeight="1" x14ac:dyDescent="0.2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406"/>
      <c r="Q378" s="10"/>
      <c r="R378" s="10"/>
      <c r="S378" s="10"/>
      <c r="T378" s="9"/>
      <c r="U378" s="10"/>
      <c r="V378" s="10"/>
      <c r="W378" s="10"/>
      <c r="X378" s="10"/>
      <c r="Y378" s="10"/>
      <c r="Z378" s="10"/>
      <c r="AA378" s="10"/>
    </row>
    <row r="379" spans="2:27" ht="18" customHeight="1" x14ac:dyDescent="0.2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406"/>
      <c r="Q379" s="10"/>
      <c r="R379" s="10"/>
      <c r="S379" s="10"/>
      <c r="T379" s="9"/>
      <c r="U379" s="10"/>
      <c r="V379" s="10"/>
      <c r="W379" s="10"/>
      <c r="X379" s="10"/>
      <c r="Y379" s="10"/>
      <c r="Z379" s="10"/>
      <c r="AA379" s="10"/>
    </row>
    <row r="380" spans="2:27" ht="18" customHeight="1" x14ac:dyDescent="0.2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406"/>
      <c r="Q380" s="10"/>
      <c r="R380" s="10"/>
      <c r="S380" s="10"/>
      <c r="T380" s="9"/>
      <c r="U380" s="10"/>
      <c r="V380" s="10"/>
      <c r="W380" s="10"/>
      <c r="X380" s="10"/>
      <c r="Y380" s="10"/>
      <c r="Z380" s="10"/>
      <c r="AA380" s="10"/>
    </row>
    <row r="381" spans="2:27" ht="18" customHeight="1" x14ac:dyDescent="0.2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406"/>
      <c r="Q381" s="10"/>
      <c r="R381" s="10"/>
      <c r="S381" s="10"/>
      <c r="T381" s="9"/>
      <c r="U381" s="10"/>
      <c r="V381" s="10"/>
      <c r="W381" s="10"/>
      <c r="X381" s="10"/>
      <c r="Y381" s="10"/>
      <c r="Z381" s="10"/>
      <c r="AA381" s="10"/>
    </row>
    <row r="382" spans="2:27" ht="18" customHeight="1" x14ac:dyDescent="0.2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406"/>
      <c r="Q382" s="10"/>
      <c r="R382" s="10"/>
      <c r="S382" s="10"/>
      <c r="T382" s="9"/>
      <c r="U382" s="10"/>
      <c r="V382" s="10"/>
      <c r="W382" s="10"/>
      <c r="X382" s="10"/>
      <c r="Y382" s="10"/>
      <c r="Z382" s="10"/>
      <c r="AA382" s="10"/>
    </row>
    <row r="383" spans="2:27" ht="18" customHeight="1" x14ac:dyDescent="0.2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406"/>
      <c r="Q383" s="10"/>
      <c r="R383" s="10"/>
      <c r="S383" s="10"/>
      <c r="T383" s="9"/>
      <c r="U383" s="10"/>
      <c r="V383" s="10"/>
      <c r="W383" s="10"/>
      <c r="X383" s="10"/>
      <c r="Y383" s="10"/>
      <c r="Z383" s="10"/>
      <c r="AA383" s="10"/>
    </row>
    <row r="384" spans="2:27" ht="18" customHeight="1" x14ac:dyDescent="0.2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406"/>
      <c r="Q384" s="10"/>
      <c r="R384" s="10"/>
      <c r="S384" s="10"/>
      <c r="T384" s="9"/>
      <c r="U384" s="10"/>
      <c r="V384" s="10"/>
      <c r="W384" s="10"/>
      <c r="X384" s="10"/>
      <c r="Y384" s="10"/>
      <c r="Z384" s="10"/>
      <c r="AA384" s="10"/>
    </row>
    <row r="385" spans="2:27" ht="18" customHeight="1" x14ac:dyDescent="0.2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406"/>
      <c r="Q385" s="10"/>
      <c r="R385" s="10"/>
      <c r="S385" s="10"/>
      <c r="T385" s="9"/>
      <c r="U385" s="10"/>
      <c r="V385" s="10"/>
      <c r="W385" s="10"/>
      <c r="X385" s="10"/>
      <c r="Y385" s="10"/>
      <c r="Z385" s="10"/>
      <c r="AA385" s="10"/>
    </row>
    <row r="386" spans="2:27" ht="18" customHeight="1" x14ac:dyDescent="0.2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406"/>
      <c r="Q386" s="10"/>
      <c r="R386" s="10"/>
      <c r="S386" s="10"/>
      <c r="T386" s="9"/>
      <c r="U386" s="10"/>
      <c r="V386" s="10"/>
      <c r="W386" s="10"/>
      <c r="X386" s="10"/>
      <c r="Y386" s="10"/>
      <c r="Z386" s="10"/>
      <c r="AA386" s="10"/>
    </row>
    <row r="387" spans="2:27" ht="18" customHeight="1" x14ac:dyDescent="0.2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406"/>
      <c r="Q387" s="10"/>
      <c r="R387" s="10"/>
      <c r="S387" s="10"/>
      <c r="T387" s="9"/>
      <c r="U387" s="10"/>
      <c r="V387" s="10"/>
      <c r="W387" s="10"/>
      <c r="X387" s="10"/>
      <c r="Y387" s="10"/>
      <c r="Z387" s="10"/>
      <c r="AA387" s="10"/>
    </row>
    <row r="388" spans="2:27" ht="18" customHeight="1" x14ac:dyDescent="0.2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406"/>
      <c r="Q388" s="10"/>
      <c r="R388" s="10"/>
      <c r="S388" s="10"/>
      <c r="T388" s="9"/>
      <c r="U388" s="10"/>
      <c r="V388" s="10"/>
      <c r="W388" s="10"/>
      <c r="X388" s="10"/>
      <c r="Y388" s="10"/>
      <c r="Z388" s="10"/>
      <c r="AA388" s="10"/>
    </row>
    <row r="389" spans="2:27" ht="18" customHeight="1" x14ac:dyDescent="0.2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406"/>
      <c r="Q389" s="10"/>
      <c r="R389" s="10"/>
      <c r="S389" s="10"/>
      <c r="T389" s="9"/>
      <c r="U389" s="10"/>
      <c r="V389" s="10"/>
      <c r="W389" s="10"/>
      <c r="X389" s="10"/>
      <c r="Y389" s="10"/>
      <c r="Z389" s="10"/>
      <c r="AA389" s="10"/>
    </row>
    <row r="390" spans="2:27" ht="18" customHeight="1" x14ac:dyDescent="0.2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406"/>
      <c r="Q390" s="10"/>
      <c r="R390" s="10"/>
      <c r="S390" s="10"/>
      <c r="T390" s="9"/>
      <c r="U390" s="10"/>
      <c r="V390" s="10"/>
      <c r="W390" s="10"/>
      <c r="X390" s="10"/>
      <c r="Y390" s="10"/>
      <c r="Z390" s="10"/>
      <c r="AA390" s="10"/>
    </row>
    <row r="391" spans="2:27" ht="18" customHeight="1" x14ac:dyDescent="0.2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406"/>
      <c r="Q391" s="10"/>
      <c r="R391" s="10"/>
      <c r="S391" s="10"/>
      <c r="T391" s="9"/>
      <c r="U391" s="10"/>
      <c r="V391" s="10"/>
      <c r="W391" s="10"/>
      <c r="X391" s="10"/>
      <c r="Y391" s="10"/>
      <c r="Z391" s="10"/>
      <c r="AA391" s="10"/>
    </row>
    <row r="392" spans="2:27" ht="18" customHeight="1" x14ac:dyDescent="0.2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406"/>
      <c r="Q392" s="10"/>
      <c r="R392" s="10"/>
      <c r="S392" s="10"/>
      <c r="T392" s="9"/>
      <c r="U392" s="10"/>
      <c r="V392" s="10"/>
      <c r="W392" s="10"/>
      <c r="X392" s="10"/>
      <c r="Y392" s="10"/>
      <c r="Z392" s="10"/>
      <c r="AA392" s="10"/>
    </row>
    <row r="393" spans="2:27" ht="18" customHeight="1" x14ac:dyDescent="0.2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406"/>
      <c r="Q393" s="10"/>
      <c r="R393" s="10"/>
      <c r="S393" s="10"/>
      <c r="T393" s="9"/>
      <c r="U393" s="10"/>
      <c r="V393" s="10"/>
      <c r="W393" s="10"/>
      <c r="X393" s="10"/>
      <c r="Y393" s="10"/>
      <c r="Z393" s="10"/>
      <c r="AA393" s="10"/>
    </row>
    <row r="394" spans="2:27" ht="18" customHeight="1" x14ac:dyDescent="0.2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406"/>
      <c r="Q394" s="10"/>
      <c r="R394" s="10"/>
      <c r="S394" s="10"/>
      <c r="T394" s="9"/>
      <c r="U394" s="10"/>
      <c r="V394" s="10"/>
      <c r="W394" s="10"/>
      <c r="X394" s="10"/>
      <c r="Y394" s="10"/>
      <c r="Z394" s="10"/>
      <c r="AA394" s="10"/>
    </row>
    <row r="395" spans="2:27" ht="18" customHeight="1" x14ac:dyDescent="0.2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406"/>
      <c r="Q395" s="10"/>
      <c r="R395" s="10"/>
      <c r="S395" s="10"/>
      <c r="T395" s="9"/>
      <c r="U395" s="10"/>
      <c r="V395" s="10"/>
      <c r="W395" s="10"/>
      <c r="X395" s="10"/>
      <c r="Y395" s="10"/>
      <c r="Z395" s="10"/>
      <c r="AA395" s="10"/>
    </row>
    <row r="396" spans="2:27" ht="18" customHeight="1" x14ac:dyDescent="0.2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406"/>
      <c r="Q396" s="10"/>
      <c r="R396" s="10"/>
      <c r="S396" s="10"/>
      <c r="T396" s="9"/>
      <c r="U396" s="10"/>
      <c r="V396" s="10"/>
      <c r="W396" s="10"/>
      <c r="X396" s="10"/>
      <c r="Y396" s="10"/>
      <c r="Z396" s="10"/>
      <c r="AA396" s="10"/>
    </row>
    <row r="397" spans="2:27" ht="18" customHeight="1" x14ac:dyDescent="0.2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406"/>
      <c r="Q397" s="10"/>
      <c r="R397" s="10"/>
      <c r="S397" s="10"/>
      <c r="T397" s="9"/>
      <c r="U397" s="10"/>
      <c r="V397" s="10"/>
      <c r="W397" s="10"/>
      <c r="X397" s="10"/>
      <c r="Y397" s="10"/>
      <c r="Z397" s="10"/>
      <c r="AA397" s="10"/>
    </row>
    <row r="398" spans="2:27" ht="18" customHeight="1" x14ac:dyDescent="0.2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406"/>
      <c r="Q398" s="10"/>
      <c r="R398" s="10"/>
      <c r="S398" s="10"/>
      <c r="T398" s="9"/>
      <c r="U398" s="10"/>
      <c r="V398" s="10"/>
      <c r="W398" s="10"/>
      <c r="X398" s="10"/>
      <c r="Y398" s="10"/>
      <c r="Z398" s="10"/>
      <c r="AA398" s="10"/>
    </row>
    <row r="399" spans="2:27" ht="18" customHeight="1" x14ac:dyDescent="0.2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406"/>
      <c r="Q399" s="10"/>
      <c r="R399" s="10"/>
      <c r="S399" s="10"/>
      <c r="T399" s="9"/>
      <c r="U399" s="10"/>
      <c r="V399" s="10"/>
      <c r="W399" s="10"/>
      <c r="X399" s="10"/>
      <c r="Y399" s="10"/>
      <c r="Z399" s="10"/>
      <c r="AA399" s="10"/>
    </row>
    <row r="400" spans="2:27" ht="18" customHeight="1" x14ac:dyDescent="0.2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406"/>
      <c r="Q400" s="10"/>
      <c r="R400" s="10"/>
      <c r="S400" s="10"/>
      <c r="T400" s="9"/>
      <c r="U400" s="10"/>
      <c r="V400" s="10"/>
      <c r="W400" s="10"/>
      <c r="X400" s="10"/>
      <c r="Y400" s="10"/>
      <c r="Z400" s="10"/>
      <c r="AA400" s="10"/>
    </row>
    <row r="401" spans="2:27" ht="18" customHeight="1" x14ac:dyDescent="0.2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406"/>
      <c r="Q401" s="10"/>
      <c r="R401" s="10"/>
      <c r="S401" s="10"/>
      <c r="T401" s="9"/>
      <c r="U401" s="10"/>
      <c r="V401" s="10"/>
      <c r="W401" s="10"/>
      <c r="X401" s="10"/>
      <c r="Y401" s="10"/>
      <c r="Z401" s="10"/>
      <c r="AA401" s="10"/>
    </row>
    <row r="402" spans="2:27" ht="18" customHeight="1" x14ac:dyDescent="0.2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406"/>
      <c r="Q402" s="10"/>
      <c r="R402" s="10"/>
      <c r="S402" s="10"/>
      <c r="T402" s="9"/>
      <c r="U402" s="10"/>
      <c r="V402" s="10"/>
      <c r="W402" s="10"/>
      <c r="X402" s="10"/>
      <c r="Y402" s="10"/>
      <c r="Z402" s="10"/>
      <c r="AA402" s="10"/>
    </row>
    <row r="403" spans="2:27" ht="18" customHeight="1" x14ac:dyDescent="0.2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406"/>
      <c r="Q403" s="10"/>
      <c r="R403" s="10"/>
      <c r="S403" s="10"/>
      <c r="T403" s="9"/>
      <c r="U403" s="10"/>
      <c r="V403" s="10"/>
      <c r="W403" s="10"/>
      <c r="X403" s="10"/>
      <c r="Y403" s="10"/>
      <c r="Z403" s="10"/>
      <c r="AA403" s="10"/>
    </row>
    <row r="404" spans="2:27" ht="18" customHeight="1" x14ac:dyDescent="0.2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406"/>
      <c r="Q404" s="10"/>
      <c r="R404" s="10"/>
      <c r="S404" s="10"/>
      <c r="T404" s="9"/>
      <c r="U404" s="10"/>
      <c r="V404" s="10"/>
      <c r="W404" s="10"/>
      <c r="X404" s="10"/>
      <c r="Y404" s="10"/>
      <c r="Z404" s="10"/>
      <c r="AA404" s="10"/>
    </row>
    <row r="405" spans="2:27" ht="18" customHeight="1" x14ac:dyDescent="0.2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406"/>
      <c r="Q405" s="10"/>
      <c r="R405" s="10"/>
      <c r="S405" s="10"/>
      <c r="T405" s="9"/>
      <c r="U405" s="10"/>
      <c r="V405" s="10"/>
      <c r="W405" s="10"/>
      <c r="X405" s="10"/>
      <c r="Y405" s="10"/>
      <c r="Z405" s="10"/>
      <c r="AA405" s="10"/>
    </row>
    <row r="406" spans="2:27" ht="18" customHeight="1" x14ac:dyDescent="0.2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406"/>
      <c r="Q406" s="10"/>
      <c r="R406" s="10"/>
      <c r="S406" s="10"/>
      <c r="T406" s="9"/>
      <c r="U406" s="10"/>
      <c r="V406" s="10"/>
      <c r="W406" s="10"/>
      <c r="X406" s="10"/>
      <c r="Y406" s="10"/>
      <c r="Z406" s="10"/>
      <c r="AA406" s="10"/>
    </row>
    <row r="407" spans="2:27" ht="18" customHeight="1" x14ac:dyDescent="0.2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406"/>
      <c r="Q407" s="10"/>
      <c r="R407" s="10"/>
      <c r="S407" s="10"/>
      <c r="T407" s="9"/>
      <c r="U407" s="10"/>
      <c r="V407" s="10"/>
      <c r="W407" s="10"/>
      <c r="X407" s="10"/>
      <c r="Y407" s="10"/>
      <c r="Z407" s="10"/>
      <c r="AA407" s="10"/>
    </row>
    <row r="408" spans="2:27" ht="18" customHeight="1" x14ac:dyDescent="0.2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406"/>
      <c r="Q408" s="10"/>
      <c r="R408" s="10"/>
      <c r="S408" s="10"/>
      <c r="T408" s="9"/>
      <c r="U408" s="10"/>
      <c r="V408" s="10"/>
      <c r="W408" s="10"/>
      <c r="X408" s="10"/>
      <c r="Y408" s="10"/>
      <c r="Z408" s="10"/>
      <c r="AA408" s="10"/>
    </row>
    <row r="409" spans="2:27" ht="18" customHeight="1" x14ac:dyDescent="0.2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406"/>
      <c r="Q409" s="10"/>
      <c r="R409" s="10"/>
      <c r="S409" s="10"/>
      <c r="T409" s="9"/>
      <c r="U409" s="10"/>
      <c r="V409" s="10"/>
      <c r="W409" s="10"/>
      <c r="X409" s="10"/>
      <c r="Y409" s="10"/>
      <c r="Z409" s="10"/>
      <c r="AA409" s="10"/>
    </row>
    <row r="410" spans="2:27" ht="18" customHeight="1" x14ac:dyDescent="0.2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406"/>
      <c r="Q410" s="10"/>
      <c r="R410" s="10"/>
      <c r="S410" s="10"/>
      <c r="T410" s="9"/>
      <c r="U410" s="10"/>
      <c r="V410" s="10"/>
      <c r="W410" s="10"/>
      <c r="X410" s="10"/>
      <c r="Y410" s="10"/>
      <c r="Z410" s="10"/>
      <c r="AA410" s="10"/>
    </row>
    <row r="411" spans="2:27" ht="18" customHeight="1" x14ac:dyDescent="0.2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406"/>
      <c r="Q411" s="10"/>
      <c r="R411" s="10"/>
      <c r="S411" s="10"/>
      <c r="T411" s="9"/>
      <c r="U411" s="10"/>
      <c r="V411" s="10"/>
      <c r="W411" s="10"/>
      <c r="X411" s="10"/>
      <c r="Y411" s="10"/>
      <c r="Z411" s="10"/>
      <c r="AA411" s="10"/>
    </row>
    <row r="412" spans="2:27" ht="18" customHeight="1" x14ac:dyDescent="0.2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406"/>
      <c r="Q412" s="10"/>
      <c r="R412" s="10"/>
      <c r="S412" s="10"/>
      <c r="T412" s="9"/>
      <c r="U412" s="10"/>
      <c r="V412" s="10"/>
      <c r="W412" s="10"/>
      <c r="X412" s="10"/>
      <c r="Y412" s="10"/>
      <c r="Z412" s="10"/>
      <c r="AA412" s="10"/>
    </row>
    <row r="413" spans="2:27" ht="18" customHeight="1" x14ac:dyDescent="0.2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406"/>
      <c r="Q413" s="10"/>
      <c r="R413" s="10"/>
      <c r="S413" s="10"/>
      <c r="T413" s="9"/>
      <c r="U413" s="10"/>
      <c r="V413" s="10"/>
      <c r="W413" s="10"/>
      <c r="X413" s="10"/>
      <c r="Y413" s="10"/>
      <c r="Z413" s="10"/>
      <c r="AA413" s="10"/>
    </row>
    <row r="414" spans="2:27" ht="18" customHeight="1" x14ac:dyDescent="0.2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406"/>
      <c r="Q414" s="10"/>
      <c r="R414" s="10"/>
      <c r="S414" s="10"/>
      <c r="T414" s="9"/>
      <c r="U414" s="10"/>
      <c r="V414" s="10"/>
      <c r="W414" s="10"/>
      <c r="X414" s="10"/>
      <c r="Y414" s="10"/>
      <c r="Z414" s="10"/>
      <c r="AA414" s="10"/>
    </row>
    <row r="415" spans="2:27" ht="18" customHeight="1" x14ac:dyDescent="0.2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406"/>
      <c r="Q415" s="10"/>
      <c r="R415" s="10"/>
      <c r="S415" s="10"/>
      <c r="T415" s="9"/>
      <c r="U415" s="10"/>
      <c r="V415" s="10"/>
      <c r="W415" s="10"/>
      <c r="X415" s="10"/>
      <c r="Y415" s="10"/>
      <c r="Z415" s="10"/>
      <c r="AA415" s="10"/>
    </row>
    <row r="416" spans="2:27" ht="18" customHeight="1" x14ac:dyDescent="0.2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406"/>
      <c r="Q416" s="10"/>
      <c r="R416" s="10"/>
      <c r="S416" s="10"/>
      <c r="T416" s="9"/>
      <c r="U416" s="10"/>
      <c r="V416" s="10"/>
      <c r="W416" s="10"/>
      <c r="X416" s="10"/>
      <c r="Y416" s="10"/>
      <c r="Z416" s="10"/>
      <c r="AA416" s="10"/>
    </row>
    <row r="417" spans="2:27" ht="18" customHeight="1" x14ac:dyDescent="0.2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406"/>
      <c r="Q417" s="10"/>
      <c r="R417" s="10"/>
      <c r="S417" s="10"/>
      <c r="T417" s="9"/>
      <c r="U417" s="10"/>
      <c r="V417" s="10"/>
      <c r="W417" s="10"/>
      <c r="X417" s="10"/>
      <c r="Y417" s="10"/>
      <c r="Z417" s="10"/>
      <c r="AA417" s="10"/>
    </row>
    <row r="418" spans="2:27" ht="18" customHeight="1" x14ac:dyDescent="0.2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406"/>
      <c r="Q418" s="10"/>
      <c r="R418" s="10"/>
      <c r="S418" s="10"/>
      <c r="T418" s="9"/>
      <c r="U418" s="10"/>
      <c r="V418" s="10"/>
      <c r="W418" s="10"/>
      <c r="X418" s="10"/>
      <c r="Y418" s="10"/>
      <c r="Z418" s="10"/>
      <c r="AA418" s="10"/>
    </row>
    <row r="419" spans="2:27" ht="18" customHeight="1" x14ac:dyDescent="0.2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406"/>
      <c r="Q419" s="10"/>
      <c r="R419" s="10"/>
      <c r="S419" s="10"/>
      <c r="T419" s="9"/>
      <c r="U419" s="10"/>
      <c r="V419" s="10"/>
      <c r="W419" s="10"/>
      <c r="X419" s="10"/>
      <c r="Y419" s="10"/>
      <c r="Z419" s="10"/>
      <c r="AA419" s="10"/>
    </row>
    <row r="420" spans="2:27" ht="18" customHeight="1" x14ac:dyDescent="0.2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406"/>
      <c r="Q420" s="10"/>
      <c r="R420" s="10"/>
      <c r="S420" s="10"/>
      <c r="T420" s="9"/>
      <c r="U420" s="10"/>
      <c r="V420" s="10"/>
      <c r="W420" s="10"/>
      <c r="X420" s="10"/>
      <c r="Y420" s="10"/>
      <c r="Z420" s="10"/>
      <c r="AA420" s="10"/>
    </row>
    <row r="421" spans="2:27" ht="18" customHeight="1" x14ac:dyDescent="0.2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406"/>
      <c r="Q421" s="10"/>
      <c r="R421" s="10"/>
      <c r="S421" s="10"/>
      <c r="T421" s="9"/>
      <c r="U421" s="10"/>
      <c r="V421" s="10"/>
      <c r="W421" s="10"/>
      <c r="X421" s="10"/>
      <c r="Y421" s="10"/>
      <c r="Z421" s="10"/>
      <c r="AA421" s="10"/>
    </row>
    <row r="422" spans="2:27" ht="18" customHeight="1" x14ac:dyDescent="0.2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406"/>
      <c r="Q422" s="10"/>
      <c r="R422" s="10"/>
      <c r="S422" s="10"/>
      <c r="T422" s="9"/>
      <c r="U422" s="10"/>
      <c r="V422" s="10"/>
      <c r="W422" s="10"/>
      <c r="X422" s="10"/>
      <c r="Y422" s="10"/>
      <c r="Z422" s="10"/>
      <c r="AA422" s="10"/>
    </row>
    <row r="423" spans="2:27" ht="18" customHeight="1" x14ac:dyDescent="0.2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406"/>
      <c r="Q423" s="10"/>
      <c r="R423" s="10"/>
      <c r="S423" s="10"/>
      <c r="T423" s="9"/>
      <c r="U423" s="10"/>
      <c r="V423" s="10"/>
      <c r="W423" s="10"/>
      <c r="X423" s="10"/>
      <c r="Y423" s="10"/>
      <c r="Z423" s="10"/>
      <c r="AA423" s="10"/>
    </row>
    <row r="424" spans="2:27" ht="18" customHeight="1" x14ac:dyDescent="0.2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406"/>
      <c r="Q424" s="10"/>
      <c r="R424" s="10"/>
      <c r="S424" s="10"/>
      <c r="T424" s="9"/>
      <c r="U424" s="10"/>
      <c r="V424" s="10"/>
      <c r="W424" s="10"/>
      <c r="X424" s="10"/>
      <c r="Y424" s="10"/>
      <c r="Z424" s="10"/>
      <c r="AA424" s="10"/>
    </row>
    <row r="425" spans="2:27" ht="18" customHeight="1" x14ac:dyDescent="0.2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406"/>
      <c r="Q425" s="10"/>
      <c r="R425" s="10"/>
      <c r="S425" s="10"/>
      <c r="T425" s="9"/>
      <c r="U425" s="10"/>
      <c r="V425" s="10"/>
      <c r="W425" s="10"/>
      <c r="X425" s="10"/>
      <c r="Y425" s="10"/>
      <c r="Z425" s="10"/>
      <c r="AA425" s="10"/>
    </row>
    <row r="426" spans="2:27" ht="18" customHeight="1" x14ac:dyDescent="0.2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406"/>
      <c r="Q426" s="10"/>
      <c r="R426" s="10"/>
      <c r="S426" s="10"/>
      <c r="T426" s="9"/>
      <c r="U426" s="10"/>
      <c r="V426" s="10"/>
      <c r="W426" s="10"/>
      <c r="X426" s="10"/>
      <c r="Y426" s="10"/>
      <c r="Z426" s="10"/>
      <c r="AA426" s="10"/>
    </row>
    <row r="427" spans="2:27" ht="18" customHeight="1" x14ac:dyDescent="0.2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406"/>
      <c r="Q427" s="10"/>
      <c r="R427" s="10"/>
      <c r="S427" s="10"/>
      <c r="T427" s="9"/>
      <c r="U427" s="10"/>
      <c r="V427" s="10"/>
      <c r="W427" s="10"/>
      <c r="X427" s="10"/>
      <c r="Y427" s="10"/>
      <c r="Z427" s="10"/>
      <c r="AA427" s="10"/>
    </row>
    <row r="428" spans="2:27" ht="18" customHeight="1" x14ac:dyDescent="0.2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406"/>
      <c r="Q428" s="10"/>
      <c r="R428" s="10"/>
      <c r="S428" s="10"/>
      <c r="T428" s="9"/>
      <c r="U428" s="10"/>
      <c r="V428" s="10"/>
      <c r="W428" s="10"/>
      <c r="X428" s="10"/>
      <c r="Y428" s="10"/>
      <c r="Z428" s="10"/>
      <c r="AA428" s="10"/>
    </row>
    <row r="429" spans="2:27" ht="18" customHeight="1" x14ac:dyDescent="0.2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406"/>
      <c r="Q429" s="10"/>
      <c r="R429" s="10"/>
      <c r="S429" s="10"/>
      <c r="T429" s="9"/>
      <c r="U429" s="10"/>
      <c r="V429" s="10"/>
      <c r="W429" s="10"/>
      <c r="X429" s="10"/>
      <c r="Y429" s="10"/>
      <c r="Z429" s="10"/>
      <c r="AA429" s="10"/>
    </row>
    <row r="430" spans="2:27" ht="18" customHeight="1" x14ac:dyDescent="0.2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406"/>
      <c r="Q430" s="10"/>
      <c r="R430" s="10"/>
      <c r="S430" s="10"/>
      <c r="T430" s="9"/>
      <c r="U430" s="10"/>
      <c r="V430" s="10"/>
      <c r="W430" s="10"/>
      <c r="X430" s="10"/>
      <c r="Y430" s="10"/>
      <c r="Z430" s="10"/>
      <c r="AA430" s="10"/>
    </row>
    <row r="431" spans="2:27" ht="18" customHeight="1" x14ac:dyDescent="0.2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406"/>
      <c r="Q431" s="10"/>
      <c r="R431" s="10"/>
      <c r="S431" s="10"/>
      <c r="T431" s="9"/>
      <c r="U431" s="10"/>
      <c r="V431" s="10"/>
      <c r="W431" s="10"/>
      <c r="X431" s="10"/>
      <c r="Y431" s="10"/>
      <c r="Z431" s="10"/>
      <c r="AA431" s="10"/>
    </row>
    <row r="432" spans="2:27" ht="18" customHeight="1" x14ac:dyDescent="0.2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406"/>
      <c r="Q432" s="10"/>
      <c r="R432" s="10"/>
      <c r="S432" s="10"/>
      <c r="T432" s="9"/>
      <c r="U432" s="10"/>
      <c r="V432" s="10"/>
      <c r="W432" s="10"/>
      <c r="X432" s="10"/>
      <c r="Y432" s="10"/>
      <c r="Z432" s="10"/>
      <c r="AA432" s="10"/>
    </row>
    <row r="433" spans="2:27" ht="18" customHeight="1" x14ac:dyDescent="0.2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406"/>
      <c r="Q433" s="10"/>
      <c r="R433" s="10"/>
      <c r="S433" s="10"/>
      <c r="T433" s="9"/>
      <c r="U433" s="10"/>
      <c r="V433" s="10"/>
      <c r="W433" s="10"/>
      <c r="X433" s="10"/>
      <c r="Y433" s="10"/>
      <c r="Z433" s="10"/>
      <c r="AA433" s="10"/>
    </row>
    <row r="434" spans="2:27" ht="18" customHeight="1" x14ac:dyDescent="0.2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406"/>
      <c r="Q434" s="10"/>
      <c r="R434" s="10"/>
      <c r="S434" s="10"/>
      <c r="T434" s="9"/>
      <c r="U434" s="10"/>
      <c r="V434" s="10"/>
      <c r="W434" s="10"/>
      <c r="X434" s="10"/>
      <c r="Y434" s="10"/>
      <c r="Z434" s="10"/>
      <c r="AA434" s="10"/>
    </row>
    <row r="435" spans="2:27" ht="18" customHeight="1" x14ac:dyDescent="0.2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406"/>
      <c r="Q435" s="10"/>
      <c r="R435" s="10"/>
      <c r="S435" s="10"/>
      <c r="T435" s="9"/>
      <c r="U435" s="10"/>
      <c r="V435" s="10"/>
      <c r="W435" s="10"/>
      <c r="X435" s="10"/>
      <c r="Y435" s="10"/>
      <c r="Z435" s="10"/>
      <c r="AA435" s="10"/>
    </row>
    <row r="436" spans="2:27" ht="18" customHeight="1" x14ac:dyDescent="0.2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406"/>
      <c r="Q436" s="10"/>
      <c r="R436" s="10"/>
      <c r="S436" s="10"/>
      <c r="T436" s="9"/>
      <c r="U436" s="10"/>
      <c r="V436" s="10"/>
      <c r="W436" s="10"/>
      <c r="X436" s="10"/>
      <c r="Y436" s="10"/>
      <c r="Z436" s="10"/>
      <c r="AA436" s="10"/>
    </row>
    <row r="437" spans="2:27" ht="18" customHeight="1" x14ac:dyDescent="0.2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406"/>
      <c r="Q437" s="10"/>
      <c r="R437" s="10"/>
      <c r="S437" s="10"/>
      <c r="T437" s="9"/>
      <c r="U437" s="10"/>
      <c r="V437" s="10"/>
      <c r="W437" s="10"/>
      <c r="X437" s="10"/>
      <c r="Y437" s="10"/>
      <c r="Z437" s="10"/>
      <c r="AA437" s="10"/>
    </row>
    <row r="438" spans="2:27" ht="18" customHeight="1" x14ac:dyDescent="0.2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406"/>
      <c r="Q438" s="10"/>
      <c r="R438" s="10"/>
      <c r="S438" s="10"/>
      <c r="T438" s="9"/>
      <c r="U438" s="10"/>
      <c r="V438" s="10"/>
      <c r="W438" s="10"/>
      <c r="X438" s="10"/>
      <c r="Y438" s="10"/>
      <c r="Z438" s="10"/>
      <c r="AA438" s="10"/>
    </row>
    <row r="439" spans="2:27" ht="18" customHeight="1" x14ac:dyDescent="0.2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406"/>
      <c r="Q439" s="10"/>
      <c r="R439" s="10"/>
      <c r="S439" s="10"/>
      <c r="T439" s="9"/>
      <c r="U439" s="10"/>
      <c r="V439" s="10"/>
      <c r="W439" s="10"/>
      <c r="X439" s="10"/>
      <c r="Y439" s="10"/>
      <c r="Z439" s="10"/>
      <c r="AA439" s="10"/>
    </row>
    <row r="440" spans="2:27" ht="18" customHeight="1" x14ac:dyDescent="0.2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406"/>
      <c r="Q440" s="10"/>
      <c r="R440" s="10"/>
      <c r="S440" s="10"/>
      <c r="T440" s="9"/>
      <c r="U440" s="10"/>
      <c r="V440" s="10"/>
      <c r="W440" s="10"/>
      <c r="X440" s="10"/>
      <c r="Y440" s="10"/>
      <c r="Z440" s="10"/>
      <c r="AA440" s="10"/>
    </row>
    <row r="441" spans="2:27" ht="18" customHeight="1" x14ac:dyDescent="0.2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406"/>
      <c r="Q441" s="10"/>
      <c r="R441" s="10"/>
      <c r="S441" s="10"/>
      <c r="T441" s="9"/>
      <c r="U441" s="10"/>
      <c r="V441" s="10"/>
      <c r="W441" s="10"/>
      <c r="X441" s="10"/>
      <c r="Y441" s="10"/>
      <c r="Z441" s="10"/>
      <c r="AA441" s="10"/>
    </row>
    <row r="442" spans="2:27" ht="18" customHeight="1" x14ac:dyDescent="0.2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406"/>
      <c r="Q442" s="10"/>
      <c r="R442" s="10"/>
      <c r="S442" s="10"/>
      <c r="T442" s="9"/>
      <c r="U442" s="10"/>
      <c r="V442" s="10"/>
      <c r="W442" s="10"/>
      <c r="X442" s="10"/>
      <c r="Y442" s="10"/>
      <c r="Z442" s="10"/>
      <c r="AA442" s="10"/>
    </row>
    <row r="443" spans="2:27" ht="18" customHeight="1" x14ac:dyDescent="0.2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406"/>
      <c r="Q443" s="10"/>
      <c r="R443" s="10"/>
      <c r="S443" s="10"/>
      <c r="T443" s="9"/>
      <c r="U443" s="10"/>
      <c r="V443" s="10"/>
      <c r="W443" s="10"/>
      <c r="X443" s="10"/>
      <c r="Y443" s="10"/>
      <c r="Z443" s="10"/>
      <c r="AA443" s="10"/>
    </row>
    <row r="444" spans="2:27" ht="18" customHeight="1" x14ac:dyDescent="0.2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406"/>
      <c r="Q444" s="10"/>
      <c r="R444" s="10"/>
      <c r="S444" s="10"/>
      <c r="T444" s="9"/>
      <c r="U444" s="10"/>
      <c r="V444" s="10"/>
      <c r="W444" s="10"/>
      <c r="X444" s="10"/>
      <c r="Y444" s="10"/>
      <c r="Z444" s="10"/>
      <c r="AA444" s="10"/>
    </row>
    <row r="445" spans="2:27" ht="18" customHeight="1" x14ac:dyDescent="0.2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406"/>
      <c r="Q445" s="10"/>
      <c r="R445" s="10"/>
      <c r="S445" s="10"/>
      <c r="T445" s="9"/>
      <c r="U445" s="10"/>
      <c r="V445" s="10"/>
      <c r="W445" s="10"/>
      <c r="X445" s="10"/>
      <c r="Y445" s="10"/>
      <c r="Z445" s="10"/>
      <c r="AA445" s="10"/>
    </row>
    <row r="446" spans="2:27" ht="18" customHeight="1" x14ac:dyDescent="0.2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406"/>
      <c r="Q446" s="10"/>
      <c r="R446" s="10"/>
      <c r="S446" s="10"/>
      <c r="T446" s="9"/>
      <c r="U446" s="10"/>
      <c r="V446" s="10"/>
      <c r="W446" s="10"/>
      <c r="X446" s="10"/>
      <c r="Y446" s="10"/>
      <c r="Z446" s="10"/>
      <c r="AA446" s="10"/>
    </row>
    <row r="447" spans="2:27" ht="18" customHeight="1" x14ac:dyDescent="0.2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406"/>
      <c r="Q447" s="10"/>
      <c r="R447" s="10"/>
      <c r="S447" s="10"/>
      <c r="T447" s="9"/>
      <c r="U447" s="10"/>
      <c r="V447" s="10"/>
      <c r="W447" s="10"/>
      <c r="X447" s="10"/>
      <c r="Y447" s="10"/>
      <c r="Z447" s="10"/>
      <c r="AA447" s="10"/>
    </row>
    <row r="448" spans="2:27" ht="18" customHeight="1" x14ac:dyDescent="0.2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406"/>
      <c r="Q448" s="10"/>
      <c r="R448" s="10"/>
      <c r="S448" s="10"/>
      <c r="T448" s="9"/>
      <c r="U448" s="10"/>
      <c r="V448" s="10"/>
      <c r="W448" s="10"/>
      <c r="X448" s="10"/>
      <c r="Y448" s="10"/>
      <c r="Z448" s="10"/>
      <c r="AA448" s="10"/>
    </row>
    <row r="449" spans="2:27" ht="18" customHeight="1" x14ac:dyDescent="0.2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406"/>
      <c r="Q449" s="10"/>
      <c r="R449" s="10"/>
      <c r="S449" s="10"/>
      <c r="T449" s="9"/>
      <c r="U449" s="10"/>
      <c r="V449" s="10"/>
      <c r="W449" s="10"/>
      <c r="X449" s="10"/>
      <c r="Y449" s="10"/>
      <c r="Z449" s="10"/>
      <c r="AA449" s="10"/>
    </row>
    <row r="450" spans="2:27" ht="18" customHeight="1" x14ac:dyDescent="0.2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406"/>
      <c r="Q450" s="10"/>
      <c r="R450" s="10"/>
      <c r="S450" s="10"/>
      <c r="T450" s="9"/>
      <c r="U450" s="10"/>
      <c r="V450" s="10"/>
      <c r="W450" s="10"/>
      <c r="X450" s="10"/>
      <c r="Y450" s="10"/>
      <c r="Z450" s="10"/>
      <c r="AA450" s="10"/>
    </row>
    <row r="451" spans="2:27" ht="18" customHeight="1" x14ac:dyDescent="0.2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406"/>
      <c r="Q451" s="10"/>
      <c r="R451" s="10"/>
      <c r="S451" s="10"/>
      <c r="T451" s="9"/>
      <c r="U451" s="10"/>
      <c r="V451" s="10"/>
      <c r="W451" s="10"/>
      <c r="X451" s="10"/>
      <c r="Y451" s="10"/>
      <c r="Z451" s="10"/>
      <c r="AA451" s="10"/>
    </row>
    <row r="452" spans="2:27" ht="18" customHeight="1" x14ac:dyDescent="0.2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406"/>
      <c r="Q452" s="10"/>
      <c r="R452" s="10"/>
      <c r="S452" s="10"/>
      <c r="T452" s="9"/>
      <c r="U452" s="10"/>
      <c r="V452" s="10"/>
      <c r="W452" s="10"/>
      <c r="X452" s="10"/>
      <c r="Y452" s="10"/>
      <c r="Z452" s="10"/>
      <c r="AA452" s="10"/>
    </row>
    <row r="453" spans="2:27" ht="18" customHeight="1" x14ac:dyDescent="0.2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406"/>
      <c r="Q453" s="10"/>
      <c r="R453" s="10"/>
      <c r="S453" s="10"/>
      <c r="T453" s="9"/>
      <c r="U453" s="10"/>
      <c r="V453" s="10"/>
      <c r="W453" s="10"/>
      <c r="X453" s="10"/>
      <c r="Y453" s="10"/>
      <c r="Z453" s="10"/>
      <c r="AA453" s="10"/>
    </row>
    <row r="454" spans="2:27" ht="18" customHeight="1" x14ac:dyDescent="0.2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406"/>
      <c r="Q454" s="10"/>
      <c r="R454" s="10"/>
      <c r="S454" s="10"/>
      <c r="T454" s="9"/>
      <c r="U454" s="10"/>
      <c r="V454" s="10"/>
      <c r="W454" s="10"/>
      <c r="X454" s="10"/>
      <c r="Y454" s="10"/>
      <c r="Z454" s="10"/>
      <c r="AA454" s="10"/>
    </row>
    <row r="455" spans="2:27" ht="18" customHeight="1" x14ac:dyDescent="0.2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406"/>
      <c r="Q455" s="10"/>
      <c r="R455" s="10"/>
      <c r="S455" s="10"/>
      <c r="T455" s="9"/>
      <c r="U455" s="10"/>
      <c r="V455" s="10"/>
      <c r="W455" s="10"/>
      <c r="X455" s="10"/>
      <c r="Y455" s="10"/>
      <c r="Z455" s="10"/>
      <c r="AA455" s="10"/>
    </row>
    <row r="456" spans="2:27" ht="18" customHeight="1" x14ac:dyDescent="0.2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406"/>
      <c r="Q456" s="10"/>
      <c r="R456" s="10"/>
      <c r="S456" s="10"/>
      <c r="T456" s="9"/>
      <c r="U456" s="10"/>
      <c r="V456" s="10"/>
      <c r="W456" s="10"/>
      <c r="X456" s="10"/>
      <c r="Y456" s="10"/>
      <c r="Z456" s="10"/>
      <c r="AA456" s="10"/>
    </row>
    <row r="457" spans="2:27" ht="18" customHeight="1" x14ac:dyDescent="0.2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406"/>
      <c r="Q457" s="10"/>
      <c r="R457" s="10"/>
      <c r="S457" s="10"/>
      <c r="T457" s="9"/>
      <c r="U457" s="10"/>
      <c r="V457" s="10"/>
      <c r="W457" s="10"/>
      <c r="X457" s="10"/>
      <c r="Y457" s="10"/>
      <c r="Z457" s="10"/>
      <c r="AA457" s="10"/>
    </row>
    <row r="458" spans="2:27" ht="18" customHeight="1" x14ac:dyDescent="0.2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406"/>
      <c r="Q458" s="10"/>
      <c r="R458" s="10"/>
      <c r="S458" s="10"/>
      <c r="T458" s="9"/>
      <c r="U458" s="10"/>
      <c r="V458" s="10"/>
      <c r="W458" s="10"/>
      <c r="X458" s="10"/>
      <c r="Y458" s="10"/>
      <c r="Z458" s="10"/>
      <c r="AA458" s="10"/>
    </row>
    <row r="459" spans="2:27" ht="18" customHeight="1" x14ac:dyDescent="0.2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406"/>
      <c r="Q459" s="10"/>
      <c r="R459" s="10"/>
      <c r="S459" s="10"/>
      <c r="T459" s="9"/>
      <c r="U459" s="10"/>
      <c r="V459" s="10"/>
      <c r="W459" s="10"/>
      <c r="X459" s="10"/>
      <c r="Y459" s="10"/>
      <c r="Z459" s="10"/>
      <c r="AA459" s="10"/>
    </row>
    <row r="460" spans="2:27" ht="18" customHeight="1" x14ac:dyDescent="0.2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406"/>
      <c r="Q460" s="10"/>
      <c r="R460" s="10"/>
      <c r="S460" s="10"/>
      <c r="T460" s="9"/>
      <c r="U460" s="10"/>
      <c r="V460" s="10"/>
      <c r="W460" s="10"/>
      <c r="X460" s="10"/>
      <c r="Y460" s="10"/>
      <c r="Z460" s="10"/>
      <c r="AA460" s="10"/>
    </row>
    <row r="461" spans="2:27" ht="18" customHeight="1" x14ac:dyDescent="0.2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406"/>
      <c r="Q461" s="10"/>
      <c r="R461" s="10"/>
      <c r="S461" s="10"/>
      <c r="T461" s="9"/>
      <c r="U461" s="10"/>
      <c r="V461" s="10"/>
      <c r="W461" s="10"/>
      <c r="X461" s="10"/>
      <c r="Y461" s="10"/>
      <c r="Z461" s="10"/>
      <c r="AA461" s="10"/>
    </row>
    <row r="462" spans="2:27" ht="18" customHeight="1" x14ac:dyDescent="0.2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406"/>
      <c r="Q462" s="10"/>
      <c r="R462" s="10"/>
      <c r="S462" s="10"/>
      <c r="T462" s="9"/>
      <c r="U462" s="10"/>
      <c r="V462" s="10"/>
      <c r="W462" s="10"/>
      <c r="X462" s="10"/>
      <c r="Y462" s="10"/>
      <c r="Z462" s="10"/>
      <c r="AA462" s="10"/>
    </row>
    <row r="463" spans="2:27" ht="18" customHeight="1" x14ac:dyDescent="0.2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406"/>
      <c r="Q463" s="10"/>
      <c r="R463" s="10"/>
      <c r="S463" s="10"/>
      <c r="T463" s="9"/>
      <c r="U463" s="10"/>
      <c r="V463" s="10"/>
      <c r="W463" s="10"/>
      <c r="X463" s="10"/>
      <c r="Y463" s="10"/>
      <c r="Z463" s="10"/>
      <c r="AA463" s="10"/>
    </row>
    <row r="464" spans="2:27" ht="18" customHeight="1" x14ac:dyDescent="0.2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406"/>
      <c r="Q464" s="10"/>
      <c r="R464" s="10"/>
      <c r="S464" s="10"/>
      <c r="T464" s="9"/>
      <c r="U464" s="10"/>
      <c r="V464" s="10"/>
      <c r="W464" s="10"/>
      <c r="X464" s="10"/>
      <c r="Y464" s="10"/>
      <c r="Z464" s="10"/>
      <c r="AA464" s="10"/>
    </row>
    <row r="465" spans="2:27" ht="18" customHeight="1" x14ac:dyDescent="0.2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406"/>
      <c r="Q465" s="10"/>
      <c r="R465" s="10"/>
      <c r="S465" s="10"/>
      <c r="T465" s="9"/>
      <c r="U465" s="10"/>
      <c r="V465" s="10"/>
      <c r="W465" s="10"/>
      <c r="X465" s="10"/>
      <c r="Y465" s="10"/>
      <c r="Z465" s="10"/>
      <c r="AA465" s="10"/>
    </row>
    <row r="466" spans="2:27" ht="18" customHeight="1" x14ac:dyDescent="0.2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406"/>
      <c r="Q466" s="10"/>
      <c r="R466" s="10"/>
      <c r="S466" s="10"/>
      <c r="T466" s="9"/>
      <c r="U466" s="10"/>
      <c r="V466" s="10"/>
      <c r="W466" s="10"/>
      <c r="X466" s="10"/>
      <c r="Y466" s="10"/>
      <c r="Z466" s="10"/>
      <c r="AA466" s="10"/>
    </row>
    <row r="467" spans="2:27" ht="18" customHeight="1" x14ac:dyDescent="0.2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406"/>
      <c r="Q467" s="10"/>
      <c r="R467" s="10"/>
      <c r="S467" s="10"/>
      <c r="T467" s="9"/>
      <c r="U467" s="10"/>
      <c r="V467" s="10"/>
      <c r="W467" s="10"/>
      <c r="X467" s="10"/>
      <c r="Y467" s="10"/>
      <c r="Z467" s="10"/>
      <c r="AA467" s="10"/>
    </row>
    <row r="468" spans="2:27" ht="18" customHeight="1" x14ac:dyDescent="0.2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406"/>
      <c r="Q468" s="10"/>
      <c r="R468" s="10"/>
      <c r="S468" s="10"/>
      <c r="T468" s="9"/>
      <c r="U468" s="10"/>
      <c r="V468" s="10"/>
      <c r="W468" s="10"/>
      <c r="X468" s="10"/>
      <c r="Y468" s="10"/>
      <c r="Z468" s="10"/>
      <c r="AA468" s="10"/>
    </row>
    <row r="469" spans="2:27" ht="18" customHeight="1" x14ac:dyDescent="0.2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406"/>
      <c r="Q469" s="10"/>
      <c r="R469" s="10"/>
      <c r="S469" s="10"/>
      <c r="T469" s="9"/>
      <c r="U469" s="10"/>
      <c r="V469" s="10"/>
      <c r="W469" s="10"/>
      <c r="X469" s="10"/>
      <c r="Y469" s="10"/>
      <c r="Z469" s="10"/>
      <c r="AA469" s="10"/>
    </row>
    <row r="470" spans="2:27" ht="18" customHeight="1" x14ac:dyDescent="0.2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406"/>
      <c r="Q470" s="10"/>
      <c r="R470" s="10"/>
      <c r="S470" s="10"/>
      <c r="T470" s="9"/>
      <c r="U470" s="10"/>
      <c r="V470" s="10"/>
      <c r="W470" s="10"/>
      <c r="X470" s="10"/>
      <c r="Y470" s="10"/>
      <c r="Z470" s="10"/>
      <c r="AA470" s="10"/>
    </row>
    <row r="471" spans="2:27" ht="18" customHeight="1" x14ac:dyDescent="0.2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406"/>
      <c r="Q471" s="10"/>
      <c r="R471" s="10"/>
      <c r="S471" s="10"/>
      <c r="T471" s="9"/>
      <c r="U471" s="10"/>
      <c r="V471" s="10"/>
      <c r="W471" s="10"/>
      <c r="X471" s="10"/>
      <c r="Y471" s="10"/>
      <c r="Z471" s="10"/>
      <c r="AA471" s="10"/>
    </row>
    <row r="472" spans="2:27" ht="18" customHeight="1" x14ac:dyDescent="0.2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406"/>
      <c r="Q472" s="10"/>
      <c r="R472" s="10"/>
      <c r="S472" s="10"/>
      <c r="T472" s="9"/>
      <c r="U472" s="10"/>
      <c r="V472" s="10"/>
      <c r="W472" s="10"/>
      <c r="X472" s="10"/>
      <c r="Y472" s="10"/>
      <c r="Z472" s="10"/>
      <c r="AA472" s="10"/>
    </row>
    <row r="473" spans="2:27" ht="18" customHeight="1" x14ac:dyDescent="0.2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406"/>
      <c r="Q473" s="10"/>
      <c r="R473" s="10"/>
      <c r="S473" s="10"/>
      <c r="T473" s="9"/>
      <c r="U473" s="10"/>
      <c r="V473" s="10"/>
      <c r="W473" s="10"/>
      <c r="X473" s="10"/>
      <c r="Y473" s="10"/>
      <c r="Z473" s="10"/>
      <c r="AA473" s="10"/>
    </row>
    <row r="474" spans="2:27" ht="18" customHeight="1" x14ac:dyDescent="0.2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406"/>
      <c r="Q474" s="10"/>
      <c r="R474" s="10"/>
      <c r="S474" s="10"/>
      <c r="T474" s="9"/>
      <c r="U474" s="10"/>
      <c r="V474" s="10"/>
      <c r="W474" s="10"/>
      <c r="X474" s="10"/>
      <c r="Y474" s="10"/>
      <c r="Z474" s="10"/>
      <c r="AA474" s="10"/>
    </row>
    <row r="475" spans="2:27" ht="18" customHeight="1" x14ac:dyDescent="0.2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406"/>
      <c r="Q475" s="10"/>
      <c r="R475" s="10"/>
      <c r="S475" s="10"/>
      <c r="T475" s="9"/>
      <c r="U475" s="10"/>
      <c r="V475" s="10"/>
      <c r="W475" s="10"/>
      <c r="X475" s="10"/>
      <c r="Y475" s="10"/>
      <c r="Z475" s="10"/>
      <c r="AA475" s="10"/>
    </row>
    <row r="476" spans="2:27" ht="18" customHeight="1" x14ac:dyDescent="0.2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406"/>
      <c r="Q476" s="10"/>
      <c r="R476" s="10"/>
      <c r="S476" s="10"/>
      <c r="T476" s="9"/>
      <c r="U476" s="10"/>
      <c r="V476" s="10"/>
      <c r="W476" s="10"/>
      <c r="X476" s="10"/>
      <c r="Y476" s="10"/>
      <c r="Z476" s="10"/>
      <c r="AA476" s="10"/>
    </row>
    <row r="477" spans="2:27" ht="18" customHeight="1" x14ac:dyDescent="0.2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406"/>
      <c r="Q477" s="10"/>
      <c r="R477" s="10"/>
      <c r="S477" s="10"/>
      <c r="T477" s="9"/>
      <c r="U477" s="10"/>
      <c r="V477" s="10"/>
      <c r="W477" s="10"/>
      <c r="X477" s="10"/>
      <c r="Y477" s="10"/>
      <c r="Z477" s="10"/>
      <c r="AA477" s="10"/>
    </row>
    <row r="478" spans="2:27" ht="18" customHeight="1" x14ac:dyDescent="0.2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406"/>
      <c r="Q478" s="10"/>
      <c r="R478" s="10"/>
      <c r="S478" s="10"/>
      <c r="T478" s="9"/>
      <c r="U478" s="10"/>
      <c r="V478" s="10"/>
      <c r="W478" s="10"/>
      <c r="X478" s="10"/>
      <c r="Y478" s="10"/>
      <c r="Z478" s="10"/>
      <c r="AA478" s="10"/>
    </row>
    <row r="479" spans="2:27" ht="18" customHeight="1" x14ac:dyDescent="0.2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406"/>
      <c r="Q479" s="10"/>
      <c r="R479" s="10"/>
      <c r="S479" s="10"/>
      <c r="T479" s="9"/>
      <c r="U479" s="10"/>
      <c r="V479" s="10"/>
      <c r="W479" s="10"/>
      <c r="X479" s="10"/>
      <c r="Y479" s="10"/>
      <c r="Z479" s="10"/>
      <c r="AA479" s="10"/>
    </row>
    <row r="480" spans="2:27" ht="18" customHeight="1" x14ac:dyDescent="0.2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406"/>
      <c r="Q480" s="10"/>
      <c r="R480" s="10"/>
      <c r="S480" s="10"/>
      <c r="T480" s="9"/>
      <c r="U480" s="10"/>
      <c r="V480" s="10"/>
      <c r="W480" s="10"/>
      <c r="X480" s="10"/>
      <c r="Y480" s="10"/>
      <c r="Z480" s="10"/>
      <c r="AA480" s="10"/>
    </row>
    <row r="481" spans="2:27" ht="18" customHeight="1" x14ac:dyDescent="0.2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406"/>
      <c r="Q481" s="10"/>
      <c r="R481" s="10"/>
      <c r="S481" s="10"/>
      <c r="T481" s="9"/>
      <c r="U481" s="10"/>
      <c r="V481" s="10"/>
      <c r="W481" s="10"/>
      <c r="X481" s="10"/>
      <c r="Y481" s="10"/>
      <c r="Z481" s="10"/>
      <c r="AA481" s="10"/>
    </row>
    <row r="482" spans="2:27" ht="18" customHeight="1" x14ac:dyDescent="0.2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406"/>
      <c r="Q482" s="10"/>
      <c r="R482" s="10"/>
      <c r="S482" s="10"/>
      <c r="T482" s="9"/>
      <c r="U482" s="10"/>
      <c r="V482" s="10"/>
      <c r="W482" s="10"/>
      <c r="X482" s="10"/>
      <c r="Y482" s="10"/>
      <c r="Z482" s="10"/>
      <c r="AA482" s="10"/>
    </row>
    <row r="483" spans="2:27" ht="18" customHeight="1" x14ac:dyDescent="0.2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406"/>
      <c r="Q483" s="10"/>
      <c r="R483" s="10"/>
      <c r="S483" s="10"/>
      <c r="T483" s="9"/>
      <c r="U483" s="10"/>
      <c r="V483" s="10"/>
      <c r="W483" s="10"/>
      <c r="X483" s="10"/>
      <c r="Y483" s="10"/>
      <c r="Z483" s="10"/>
      <c r="AA483" s="10"/>
    </row>
    <row r="484" spans="2:27" ht="18" customHeight="1" x14ac:dyDescent="0.2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406"/>
      <c r="Q484" s="10"/>
      <c r="R484" s="10"/>
      <c r="S484" s="10"/>
      <c r="T484" s="9"/>
      <c r="U484" s="10"/>
      <c r="V484" s="10"/>
      <c r="W484" s="10"/>
      <c r="X484" s="10"/>
      <c r="Y484" s="10"/>
      <c r="Z484" s="10"/>
      <c r="AA484" s="10"/>
    </row>
    <row r="485" spans="2:27" ht="18" customHeight="1" x14ac:dyDescent="0.2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406"/>
      <c r="Q485" s="10"/>
      <c r="R485" s="10"/>
      <c r="S485" s="10"/>
      <c r="T485" s="9"/>
      <c r="U485" s="10"/>
      <c r="V485" s="10"/>
      <c r="W485" s="10"/>
      <c r="X485" s="10"/>
      <c r="Y485" s="10"/>
      <c r="Z485" s="10"/>
      <c r="AA485" s="10"/>
    </row>
    <row r="486" spans="2:27" ht="18" customHeight="1" x14ac:dyDescent="0.2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406"/>
      <c r="Q486" s="10"/>
      <c r="R486" s="10"/>
      <c r="S486" s="10"/>
      <c r="T486" s="9"/>
      <c r="U486" s="10"/>
      <c r="V486" s="10"/>
      <c r="W486" s="10"/>
      <c r="X486" s="10"/>
      <c r="Y486" s="10"/>
      <c r="Z486" s="10"/>
      <c r="AA486" s="10"/>
    </row>
    <row r="487" spans="2:27" ht="18" customHeight="1" x14ac:dyDescent="0.2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406"/>
      <c r="Q487" s="10"/>
      <c r="R487" s="10"/>
      <c r="S487" s="10"/>
      <c r="T487" s="9"/>
      <c r="U487" s="10"/>
      <c r="V487" s="10"/>
      <c r="W487" s="10"/>
      <c r="X487" s="10"/>
      <c r="Y487" s="10"/>
      <c r="Z487" s="10"/>
      <c r="AA487" s="10"/>
    </row>
    <row r="488" spans="2:27" ht="18" customHeight="1" x14ac:dyDescent="0.2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406"/>
      <c r="Q488" s="10"/>
      <c r="R488" s="10"/>
      <c r="S488" s="10"/>
      <c r="T488" s="9"/>
      <c r="U488" s="10"/>
      <c r="V488" s="10"/>
      <c r="W488" s="10"/>
      <c r="X488" s="10"/>
      <c r="Y488" s="10"/>
      <c r="Z488" s="10"/>
      <c r="AA488" s="10"/>
    </row>
    <row r="489" spans="2:27" ht="18" customHeight="1" x14ac:dyDescent="0.2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406"/>
      <c r="Q489" s="10"/>
      <c r="R489" s="10"/>
      <c r="S489" s="10"/>
      <c r="T489" s="9"/>
      <c r="U489" s="10"/>
      <c r="V489" s="10"/>
      <c r="W489" s="10"/>
      <c r="X489" s="10"/>
      <c r="Y489" s="10"/>
      <c r="Z489" s="10"/>
      <c r="AA489" s="10"/>
    </row>
    <row r="490" spans="2:27" ht="18" customHeight="1" x14ac:dyDescent="0.2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406"/>
      <c r="Q490" s="10"/>
      <c r="R490" s="10"/>
      <c r="S490" s="10"/>
      <c r="T490" s="9"/>
      <c r="U490" s="10"/>
      <c r="V490" s="10"/>
      <c r="W490" s="10"/>
      <c r="X490" s="10"/>
      <c r="Y490" s="10"/>
      <c r="Z490" s="10"/>
      <c r="AA490" s="10"/>
    </row>
    <row r="491" spans="2:27" ht="18" customHeight="1" x14ac:dyDescent="0.2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406"/>
      <c r="Q491" s="10"/>
      <c r="R491" s="10"/>
      <c r="S491" s="10"/>
      <c r="T491" s="9"/>
      <c r="U491" s="10"/>
      <c r="V491" s="10"/>
      <c r="W491" s="10"/>
      <c r="X491" s="10"/>
      <c r="Y491" s="10"/>
      <c r="Z491" s="10"/>
      <c r="AA491" s="10"/>
    </row>
    <row r="492" spans="2:27" ht="18" customHeight="1" x14ac:dyDescent="0.2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406"/>
      <c r="Q492" s="10"/>
      <c r="R492" s="10"/>
      <c r="S492" s="10"/>
      <c r="T492" s="9"/>
      <c r="U492" s="10"/>
      <c r="V492" s="10"/>
      <c r="W492" s="10"/>
      <c r="X492" s="10"/>
      <c r="Y492" s="10"/>
      <c r="Z492" s="10"/>
      <c r="AA492" s="10"/>
    </row>
    <row r="493" spans="2:27" ht="18" customHeight="1" x14ac:dyDescent="0.2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406"/>
      <c r="Q493" s="10"/>
      <c r="R493" s="10"/>
      <c r="S493" s="10"/>
      <c r="T493" s="9"/>
      <c r="U493" s="10"/>
      <c r="V493" s="10"/>
      <c r="W493" s="10"/>
      <c r="X493" s="10"/>
      <c r="Y493" s="10"/>
      <c r="Z493" s="10"/>
      <c r="AA493" s="10"/>
    </row>
    <row r="494" spans="2:27" ht="18" customHeight="1" x14ac:dyDescent="0.2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406"/>
      <c r="Q494" s="10"/>
      <c r="R494" s="10"/>
      <c r="S494" s="10"/>
      <c r="T494" s="9"/>
      <c r="U494" s="10"/>
      <c r="V494" s="10"/>
      <c r="W494" s="10"/>
      <c r="X494" s="10"/>
      <c r="Y494" s="10"/>
      <c r="Z494" s="10"/>
      <c r="AA494" s="10"/>
    </row>
    <row r="495" spans="2:27" ht="18" customHeight="1" x14ac:dyDescent="0.2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406"/>
      <c r="Q495" s="10"/>
      <c r="R495" s="10"/>
      <c r="S495" s="10"/>
      <c r="T495" s="9"/>
      <c r="U495" s="10"/>
      <c r="V495" s="10"/>
      <c r="W495" s="10"/>
      <c r="X495" s="10"/>
      <c r="Y495" s="10"/>
      <c r="Z495" s="10"/>
      <c r="AA495" s="10"/>
    </row>
    <row r="496" spans="2:27" ht="18" customHeight="1" x14ac:dyDescent="0.2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406"/>
      <c r="Q496" s="10"/>
      <c r="R496" s="10"/>
      <c r="S496" s="10"/>
      <c r="T496" s="9"/>
      <c r="U496" s="10"/>
      <c r="V496" s="10"/>
      <c r="W496" s="10"/>
      <c r="X496" s="10"/>
      <c r="Y496" s="10"/>
      <c r="Z496" s="10"/>
      <c r="AA496" s="10"/>
    </row>
    <row r="497" spans="2:27" ht="18" customHeight="1" x14ac:dyDescent="0.2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406"/>
      <c r="Q497" s="10"/>
      <c r="R497" s="10"/>
      <c r="S497" s="10"/>
      <c r="T497" s="9"/>
      <c r="U497" s="10"/>
      <c r="V497" s="10"/>
      <c r="W497" s="10"/>
      <c r="X497" s="10"/>
      <c r="Y497" s="10"/>
      <c r="Z497" s="10"/>
      <c r="AA497" s="10"/>
    </row>
    <row r="498" spans="2:27" ht="18" customHeight="1" x14ac:dyDescent="0.2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406"/>
      <c r="Q498" s="10"/>
      <c r="R498" s="10"/>
      <c r="S498" s="10"/>
      <c r="T498" s="9"/>
      <c r="U498" s="10"/>
      <c r="V498" s="10"/>
      <c r="W498" s="10"/>
      <c r="X498" s="10"/>
      <c r="Y498" s="10"/>
      <c r="Z498" s="10"/>
      <c r="AA498" s="10"/>
    </row>
    <row r="499" spans="2:27" ht="18" customHeight="1" x14ac:dyDescent="0.2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406"/>
      <c r="Q499" s="10"/>
      <c r="R499" s="10"/>
      <c r="S499" s="10"/>
      <c r="T499" s="9"/>
      <c r="U499" s="10"/>
      <c r="V499" s="10"/>
      <c r="W499" s="10"/>
      <c r="X499" s="10"/>
      <c r="Y499" s="10"/>
      <c r="Z499" s="10"/>
      <c r="AA499" s="10"/>
    </row>
    <row r="500" spans="2:27" ht="18" customHeight="1" x14ac:dyDescent="0.2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406"/>
      <c r="Q500" s="10"/>
      <c r="R500" s="10"/>
      <c r="S500" s="10"/>
      <c r="T500" s="9"/>
      <c r="U500" s="10"/>
      <c r="V500" s="10"/>
      <c r="W500" s="10"/>
      <c r="X500" s="10"/>
      <c r="Y500" s="10"/>
      <c r="Z500" s="10"/>
      <c r="AA500" s="10"/>
    </row>
    <row r="501" spans="2:27" ht="18" customHeight="1" x14ac:dyDescent="0.2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406"/>
      <c r="Q501" s="10"/>
      <c r="R501" s="10"/>
      <c r="S501" s="10"/>
      <c r="T501" s="9"/>
      <c r="U501" s="10"/>
      <c r="V501" s="10"/>
      <c r="W501" s="10"/>
      <c r="X501" s="10"/>
      <c r="Y501" s="10"/>
      <c r="Z501" s="10"/>
      <c r="AA501" s="10"/>
    </row>
    <row r="502" spans="2:27" ht="18" customHeight="1" x14ac:dyDescent="0.2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406"/>
      <c r="Q502" s="10"/>
      <c r="R502" s="10"/>
      <c r="S502" s="10"/>
      <c r="T502" s="9"/>
      <c r="U502" s="10"/>
      <c r="V502" s="10"/>
      <c r="W502" s="10"/>
      <c r="X502" s="10"/>
      <c r="Y502" s="10"/>
      <c r="Z502" s="10"/>
      <c r="AA502" s="10"/>
    </row>
    <row r="503" spans="2:27" ht="18" customHeight="1" x14ac:dyDescent="0.2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406"/>
      <c r="Q503" s="10"/>
      <c r="R503" s="10"/>
      <c r="S503" s="10"/>
      <c r="T503" s="9"/>
      <c r="U503" s="10"/>
      <c r="V503" s="10"/>
      <c r="W503" s="10"/>
      <c r="X503" s="10"/>
      <c r="Y503" s="10"/>
      <c r="Z503" s="10"/>
      <c r="AA503" s="10"/>
    </row>
    <row r="504" spans="2:27" ht="18" customHeight="1" x14ac:dyDescent="0.2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406"/>
      <c r="Q504" s="10"/>
      <c r="R504" s="10"/>
      <c r="S504" s="10"/>
      <c r="T504" s="9"/>
      <c r="U504" s="10"/>
      <c r="V504" s="10"/>
      <c r="W504" s="10"/>
      <c r="X504" s="10"/>
      <c r="Y504" s="10"/>
      <c r="Z504" s="10"/>
      <c r="AA504" s="10"/>
    </row>
    <row r="505" spans="2:27" ht="18" customHeight="1" x14ac:dyDescent="0.2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406"/>
      <c r="Q505" s="10"/>
      <c r="R505" s="10"/>
      <c r="S505" s="10"/>
      <c r="T505" s="9"/>
      <c r="U505" s="10"/>
      <c r="V505" s="10"/>
      <c r="W505" s="10"/>
      <c r="X505" s="10"/>
      <c r="Y505" s="10"/>
      <c r="Z505" s="10"/>
      <c r="AA505" s="10"/>
    </row>
    <row r="506" spans="2:27" ht="18" customHeight="1" x14ac:dyDescent="0.2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406"/>
      <c r="Q506" s="10"/>
      <c r="R506" s="10"/>
      <c r="S506" s="10"/>
      <c r="T506" s="9"/>
      <c r="U506" s="10"/>
      <c r="V506" s="10"/>
      <c r="W506" s="10"/>
      <c r="X506" s="10"/>
      <c r="Y506" s="10"/>
      <c r="Z506" s="10"/>
      <c r="AA506" s="10"/>
    </row>
    <row r="507" spans="2:27" ht="18" customHeight="1" x14ac:dyDescent="0.2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406"/>
      <c r="Q507" s="10"/>
      <c r="R507" s="10"/>
      <c r="S507" s="10"/>
      <c r="T507" s="9"/>
      <c r="U507" s="10"/>
      <c r="V507" s="10"/>
      <c r="W507" s="10"/>
      <c r="X507" s="10"/>
      <c r="Y507" s="10"/>
      <c r="Z507" s="10"/>
      <c r="AA507" s="10"/>
    </row>
    <row r="508" spans="2:27" ht="18" customHeight="1" x14ac:dyDescent="0.2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406"/>
      <c r="Q508" s="10"/>
      <c r="R508" s="10"/>
      <c r="S508" s="10"/>
      <c r="T508" s="9"/>
      <c r="U508" s="10"/>
      <c r="V508" s="10"/>
      <c r="W508" s="10"/>
      <c r="X508" s="10"/>
      <c r="Y508" s="10"/>
      <c r="Z508" s="10"/>
      <c r="AA508" s="10"/>
    </row>
    <row r="509" spans="2:27" ht="18" customHeight="1" x14ac:dyDescent="0.2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406"/>
      <c r="Q509" s="10"/>
      <c r="R509" s="10"/>
      <c r="S509" s="10"/>
      <c r="T509" s="9"/>
      <c r="U509" s="10"/>
      <c r="V509" s="10"/>
      <c r="W509" s="10"/>
      <c r="X509" s="10"/>
      <c r="Y509" s="10"/>
      <c r="Z509" s="10"/>
      <c r="AA509" s="10"/>
    </row>
    <row r="510" spans="2:27" ht="18" customHeight="1" x14ac:dyDescent="0.2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406"/>
      <c r="Q510" s="10"/>
      <c r="R510" s="10"/>
      <c r="S510" s="10"/>
      <c r="T510" s="9"/>
      <c r="U510" s="10"/>
      <c r="V510" s="10"/>
      <c r="W510" s="10"/>
      <c r="X510" s="10"/>
      <c r="Y510" s="10"/>
      <c r="Z510" s="10"/>
      <c r="AA510" s="10"/>
    </row>
    <row r="511" spans="2:27" ht="18" customHeight="1" x14ac:dyDescent="0.2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406"/>
      <c r="Q511" s="10"/>
      <c r="R511" s="10"/>
      <c r="S511" s="10"/>
      <c r="T511" s="9"/>
      <c r="U511" s="10"/>
      <c r="V511" s="10"/>
      <c r="W511" s="10"/>
      <c r="X511" s="10"/>
      <c r="Y511" s="10"/>
      <c r="Z511" s="10"/>
      <c r="AA511" s="10"/>
    </row>
    <row r="512" spans="2:27" ht="18" customHeight="1" x14ac:dyDescent="0.2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406"/>
      <c r="Q512" s="10"/>
      <c r="R512" s="10"/>
      <c r="S512" s="10"/>
      <c r="T512" s="9"/>
      <c r="U512" s="10"/>
      <c r="V512" s="10"/>
      <c r="W512" s="10"/>
      <c r="X512" s="10"/>
      <c r="Y512" s="10"/>
      <c r="Z512" s="10"/>
      <c r="AA512" s="10"/>
    </row>
    <row r="513" spans="2:27" ht="18" customHeight="1" x14ac:dyDescent="0.2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406"/>
      <c r="Q513" s="10"/>
      <c r="R513" s="10"/>
      <c r="S513" s="10"/>
      <c r="T513" s="9"/>
      <c r="U513" s="10"/>
      <c r="V513" s="10"/>
      <c r="W513" s="10"/>
      <c r="X513" s="10"/>
      <c r="Y513" s="10"/>
      <c r="Z513" s="10"/>
      <c r="AA513" s="10"/>
    </row>
    <row r="514" spans="2:27" ht="18" customHeight="1" x14ac:dyDescent="0.2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406"/>
      <c r="Q514" s="10"/>
      <c r="R514" s="10"/>
      <c r="S514" s="10"/>
      <c r="T514" s="9"/>
      <c r="U514" s="10"/>
      <c r="V514" s="10"/>
      <c r="W514" s="10"/>
      <c r="X514" s="10"/>
      <c r="Y514" s="10"/>
      <c r="Z514" s="10"/>
      <c r="AA514" s="10"/>
    </row>
    <row r="515" spans="2:27" ht="18" customHeight="1" x14ac:dyDescent="0.2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406"/>
      <c r="Q515" s="10"/>
      <c r="R515" s="10"/>
      <c r="S515" s="10"/>
      <c r="T515" s="9"/>
      <c r="U515" s="10"/>
      <c r="V515" s="10"/>
      <c r="W515" s="10"/>
      <c r="X515" s="10"/>
      <c r="Y515" s="10"/>
      <c r="Z515" s="10"/>
      <c r="AA515" s="10"/>
    </row>
    <row r="516" spans="2:27" ht="18" customHeight="1" x14ac:dyDescent="0.2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406"/>
      <c r="Q516" s="10"/>
      <c r="R516" s="10"/>
      <c r="S516" s="10"/>
      <c r="T516" s="9"/>
      <c r="U516" s="10"/>
      <c r="V516" s="10"/>
      <c r="W516" s="10"/>
      <c r="X516" s="10"/>
      <c r="Y516" s="10"/>
      <c r="Z516" s="10"/>
      <c r="AA516" s="10"/>
    </row>
    <row r="517" spans="2:27" ht="18" customHeight="1" x14ac:dyDescent="0.2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406"/>
      <c r="Q517" s="10"/>
      <c r="R517" s="10"/>
      <c r="S517" s="10"/>
      <c r="T517" s="9"/>
      <c r="U517" s="10"/>
      <c r="V517" s="10"/>
      <c r="W517" s="10"/>
      <c r="X517" s="10"/>
      <c r="Y517" s="10"/>
      <c r="Z517" s="10"/>
      <c r="AA517" s="10"/>
    </row>
    <row r="518" spans="2:27" ht="18" customHeight="1" x14ac:dyDescent="0.2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406"/>
      <c r="Q518" s="10"/>
      <c r="R518" s="10"/>
      <c r="S518" s="10"/>
      <c r="T518" s="9"/>
      <c r="U518" s="10"/>
      <c r="V518" s="10"/>
      <c r="W518" s="10"/>
      <c r="X518" s="10"/>
      <c r="Y518" s="10"/>
      <c r="Z518" s="10"/>
      <c r="AA518" s="10"/>
    </row>
    <row r="519" spans="2:27" ht="18" customHeight="1" x14ac:dyDescent="0.2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406"/>
      <c r="Q519" s="10"/>
      <c r="R519" s="10"/>
      <c r="S519" s="10"/>
      <c r="T519" s="9"/>
      <c r="U519" s="10"/>
      <c r="V519" s="10"/>
      <c r="W519" s="10"/>
      <c r="X519" s="10"/>
      <c r="Y519" s="10"/>
      <c r="Z519" s="10"/>
      <c r="AA519" s="10"/>
    </row>
    <row r="520" spans="2:27" ht="18" customHeight="1" x14ac:dyDescent="0.2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406"/>
      <c r="Q520" s="10"/>
      <c r="R520" s="10"/>
      <c r="S520" s="10"/>
      <c r="T520" s="9"/>
      <c r="U520" s="10"/>
      <c r="V520" s="10"/>
      <c r="W520" s="10"/>
      <c r="X520" s="10"/>
      <c r="Y520" s="10"/>
      <c r="Z520" s="10"/>
      <c r="AA520" s="10"/>
    </row>
    <row r="521" spans="2:27" ht="18" customHeight="1" x14ac:dyDescent="0.2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406"/>
      <c r="Q521" s="10"/>
      <c r="R521" s="10"/>
      <c r="S521" s="10"/>
      <c r="T521" s="9"/>
      <c r="U521" s="10"/>
      <c r="V521" s="10"/>
      <c r="W521" s="10"/>
      <c r="X521" s="10"/>
      <c r="Y521" s="10"/>
      <c r="Z521" s="10"/>
      <c r="AA521" s="10"/>
    </row>
    <row r="522" spans="2:27" ht="18" customHeight="1" x14ac:dyDescent="0.2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406"/>
      <c r="Q522" s="10"/>
      <c r="R522" s="10"/>
      <c r="S522" s="10"/>
      <c r="T522" s="9"/>
      <c r="U522" s="10"/>
      <c r="V522" s="10"/>
      <c r="W522" s="10"/>
      <c r="X522" s="10"/>
      <c r="Y522" s="10"/>
      <c r="Z522" s="10"/>
      <c r="AA522" s="10"/>
    </row>
    <row r="523" spans="2:27" ht="18" customHeight="1" x14ac:dyDescent="0.2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406"/>
      <c r="Q523" s="10"/>
      <c r="R523" s="10"/>
      <c r="S523" s="10"/>
      <c r="T523" s="9"/>
      <c r="U523" s="10"/>
      <c r="V523" s="10"/>
      <c r="W523" s="10"/>
      <c r="X523" s="10"/>
      <c r="Y523" s="10"/>
      <c r="Z523" s="10"/>
      <c r="AA523" s="10"/>
    </row>
    <row r="524" spans="2:27" ht="18" customHeight="1" x14ac:dyDescent="0.2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406"/>
      <c r="Q524" s="10"/>
      <c r="R524" s="10"/>
      <c r="S524" s="10"/>
      <c r="T524" s="9"/>
      <c r="U524" s="10"/>
      <c r="V524" s="10"/>
      <c r="W524" s="10"/>
      <c r="X524" s="10"/>
      <c r="Y524" s="10"/>
      <c r="Z524" s="10"/>
      <c r="AA524" s="10"/>
    </row>
    <row r="525" spans="2:27" ht="18" customHeight="1" x14ac:dyDescent="0.2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406"/>
      <c r="Q525" s="10"/>
      <c r="R525" s="10"/>
      <c r="S525" s="10"/>
      <c r="T525" s="9"/>
      <c r="U525" s="10"/>
      <c r="V525" s="10"/>
      <c r="W525" s="10"/>
      <c r="X525" s="10"/>
      <c r="Y525" s="10"/>
      <c r="Z525" s="10"/>
      <c r="AA525" s="10"/>
    </row>
    <row r="526" spans="2:27" ht="18" customHeight="1" x14ac:dyDescent="0.2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406"/>
      <c r="Q526" s="10"/>
      <c r="R526" s="10"/>
      <c r="S526" s="10"/>
      <c r="T526" s="9"/>
      <c r="U526" s="10"/>
      <c r="V526" s="10"/>
      <c r="W526" s="10"/>
      <c r="X526" s="10"/>
      <c r="Y526" s="10"/>
      <c r="Z526" s="10"/>
      <c r="AA526" s="10"/>
    </row>
    <row r="527" spans="2:27" ht="18" customHeight="1" x14ac:dyDescent="0.2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406"/>
      <c r="Q527" s="10"/>
      <c r="R527" s="10"/>
      <c r="S527" s="10"/>
      <c r="T527" s="9"/>
      <c r="U527" s="10"/>
      <c r="V527" s="10"/>
      <c r="W527" s="10"/>
      <c r="X527" s="10"/>
      <c r="Y527" s="10"/>
      <c r="Z527" s="10"/>
      <c r="AA527" s="10"/>
    </row>
    <row r="528" spans="2:27" ht="18" customHeight="1" x14ac:dyDescent="0.2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406"/>
      <c r="Q528" s="10"/>
      <c r="R528" s="10"/>
      <c r="S528" s="10"/>
      <c r="T528" s="9"/>
      <c r="U528" s="10"/>
      <c r="V528" s="10"/>
      <c r="W528" s="10"/>
      <c r="X528" s="10"/>
      <c r="Y528" s="10"/>
      <c r="Z528" s="10"/>
      <c r="AA528" s="10"/>
    </row>
    <row r="529" spans="2:27" ht="18" customHeight="1" x14ac:dyDescent="0.2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406"/>
      <c r="Q529" s="10"/>
      <c r="R529" s="10"/>
      <c r="S529" s="10"/>
      <c r="T529" s="9"/>
      <c r="U529" s="10"/>
      <c r="V529" s="10"/>
      <c r="W529" s="10"/>
      <c r="X529" s="10"/>
      <c r="Y529" s="10"/>
      <c r="Z529" s="10"/>
      <c r="AA529" s="10"/>
    </row>
    <row r="530" spans="2:27" ht="18" customHeight="1" x14ac:dyDescent="0.2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406"/>
      <c r="Q530" s="10"/>
      <c r="R530" s="10"/>
      <c r="S530" s="10"/>
      <c r="T530" s="9"/>
      <c r="U530" s="10"/>
      <c r="V530" s="10"/>
      <c r="W530" s="10"/>
      <c r="X530" s="10"/>
      <c r="Y530" s="10"/>
      <c r="Z530" s="10"/>
      <c r="AA530" s="10"/>
    </row>
    <row r="531" spans="2:27" ht="18" customHeight="1" x14ac:dyDescent="0.2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406"/>
      <c r="Q531" s="10"/>
      <c r="R531" s="10"/>
      <c r="S531" s="10"/>
      <c r="T531" s="9"/>
      <c r="U531" s="10"/>
      <c r="V531" s="10"/>
      <c r="W531" s="10"/>
      <c r="X531" s="10"/>
      <c r="Y531" s="10"/>
      <c r="Z531" s="10"/>
      <c r="AA531" s="10"/>
    </row>
    <row r="532" spans="2:27" ht="18" customHeight="1" x14ac:dyDescent="0.2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406"/>
      <c r="Q532" s="10"/>
      <c r="R532" s="10"/>
      <c r="S532" s="10"/>
      <c r="T532" s="9"/>
      <c r="U532" s="10"/>
      <c r="V532" s="10"/>
      <c r="W532" s="10"/>
      <c r="X532" s="10"/>
      <c r="Y532" s="10"/>
      <c r="Z532" s="10"/>
      <c r="AA532" s="10"/>
    </row>
    <row r="533" spans="2:27" ht="18" customHeight="1" x14ac:dyDescent="0.2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406"/>
      <c r="Q533" s="10"/>
      <c r="R533" s="10"/>
      <c r="S533" s="10"/>
      <c r="T533" s="9"/>
      <c r="U533" s="10"/>
      <c r="V533" s="10"/>
      <c r="W533" s="10"/>
      <c r="X533" s="10"/>
      <c r="Y533" s="10"/>
      <c r="Z533" s="10"/>
      <c r="AA533" s="10"/>
    </row>
    <row r="534" spans="2:27" ht="18" customHeight="1" x14ac:dyDescent="0.2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406"/>
      <c r="Q534" s="10"/>
      <c r="R534" s="10"/>
      <c r="S534" s="10"/>
      <c r="T534" s="9"/>
      <c r="U534" s="10"/>
      <c r="V534" s="10"/>
      <c r="W534" s="10"/>
      <c r="X534" s="10"/>
      <c r="Y534" s="10"/>
      <c r="Z534" s="10"/>
      <c r="AA534" s="10"/>
    </row>
    <row r="535" spans="2:27" ht="18" customHeight="1" x14ac:dyDescent="0.2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406"/>
      <c r="Q535" s="10"/>
      <c r="R535" s="10"/>
      <c r="S535" s="10"/>
      <c r="T535" s="9"/>
      <c r="U535" s="10"/>
      <c r="V535" s="10"/>
      <c r="W535" s="10"/>
      <c r="X535" s="10"/>
      <c r="Y535" s="10"/>
      <c r="Z535" s="10"/>
      <c r="AA535" s="10"/>
    </row>
    <row r="536" spans="2:27" ht="18" customHeight="1" x14ac:dyDescent="0.2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406"/>
      <c r="Q536" s="10"/>
      <c r="R536" s="10"/>
      <c r="S536" s="10"/>
      <c r="T536" s="9"/>
      <c r="U536" s="10"/>
      <c r="V536" s="10"/>
      <c r="W536" s="10"/>
      <c r="X536" s="10"/>
      <c r="Y536" s="10"/>
      <c r="Z536" s="10"/>
      <c r="AA536" s="10"/>
    </row>
    <row r="537" spans="2:27" ht="18" customHeight="1" x14ac:dyDescent="0.2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406"/>
      <c r="Q537" s="10"/>
      <c r="R537" s="10"/>
      <c r="S537" s="10"/>
      <c r="T537" s="9"/>
      <c r="U537" s="10"/>
      <c r="V537" s="10"/>
      <c r="W537" s="10"/>
      <c r="X537" s="10"/>
      <c r="Y537" s="10"/>
      <c r="Z537" s="10"/>
      <c r="AA537" s="10"/>
    </row>
    <row r="538" spans="2:27" ht="18" customHeight="1" x14ac:dyDescent="0.3">
      <c r="B538" s="139"/>
      <c r="C538" s="139"/>
      <c r="D538" s="139"/>
      <c r="E538" s="139"/>
      <c r="F538" s="139"/>
      <c r="G538" s="139"/>
      <c r="H538" s="139"/>
      <c r="I538" s="139"/>
      <c r="J538" s="129"/>
      <c r="P538" s="407"/>
      <c r="Y538" s="152"/>
    </row>
    <row r="539" spans="2:27" ht="18" customHeight="1" x14ac:dyDescent="0.3">
      <c r="B539" s="139"/>
      <c r="C539" s="139"/>
      <c r="D539" s="139"/>
      <c r="E539" s="139"/>
      <c r="F539" s="139"/>
      <c r="G539" s="139"/>
      <c r="H539" s="139"/>
      <c r="I539" s="139"/>
      <c r="J539" s="129"/>
      <c r="P539" s="407"/>
      <c r="Y539" s="152"/>
    </row>
    <row r="540" spans="2:27" ht="18" customHeight="1" x14ac:dyDescent="0.3">
      <c r="B540" s="139"/>
      <c r="C540" s="139"/>
      <c r="D540" s="139"/>
      <c r="E540" s="139"/>
      <c r="F540" s="139"/>
      <c r="G540" s="139"/>
      <c r="H540" s="139"/>
      <c r="I540" s="139"/>
      <c r="J540" s="129"/>
      <c r="P540" s="407"/>
      <c r="Y540" s="152"/>
    </row>
    <row r="541" spans="2:27" ht="18" customHeight="1" x14ac:dyDescent="0.3">
      <c r="B541" s="139"/>
      <c r="C541" s="139"/>
      <c r="D541" s="139"/>
      <c r="E541" s="139"/>
      <c r="F541" s="139"/>
      <c r="G541" s="139"/>
      <c r="H541" s="139"/>
      <c r="I541" s="139"/>
      <c r="J541" s="129"/>
      <c r="P541" s="407"/>
      <c r="Y541" s="152"/>
    </row>
    <row r="542" spans="2:27" ht="18" customHeight="1" x14ac:dyDescent="0.3">
      <c r="B542" s="139"/>
      <c r="C542" s="139"/>
      <c r="D542" s="139"/>
      <c r="E542" s="139"/>
      <c r="F542" s="139"/>
      <c r="G542" s="139"/>
      <c r="H542" s="139"/>
      <c r="I542" s="139"/>
      <c r="J542" s="129"/>
      <c r="P542" s="407"/>
      <c r="Y542" s="152"/>
    </row>
    <row r="543" spans="2:27" ht="18" customHeight="1" x14ac:dyDescent="0.3">
      <c r="B543" s="139"/>
      <c r="C543" s="139"/>
      <c r="D543" s="139"/>
      <c r="E543" s="139"/>
      <c r="F543" s="139"/>
      <c r="G543" s="139"/>
      <c r="H543" s="139"/>
      <c r="I543" s="139"/>
      <c r="J543" s="129"/>
      <c r="P543" s="407"/>
      <c r="Y543" s="152"/>
    </row>
    <row r="544" spans="2:27" ht="18" customHeight="1" x14ac:dyDescent="0.3">
      <c r="B544" s="139"/>
      <c r="C544" s="139"/>
      <c r="D544" s="139"/>
      <c r="E544" s="139"/>
      <c r="F544" s="139"/>
      <c r="G544" s="139"/>
      <c r="H544" s="139"/>
      <c r="I544" s="139"/>
      <c r="J544" s="129"/>
      <c r="P544" s="407"/>
      <c r="Y544" s="152"/>
    </row>
    <row r="545" spans="2:25" ht="18" customHeight="1" x14ac:dyDescent="0.3">
      <c r="B545" s="139"/>
      <c r="C545" s="139"/>
      <c r="D545" s="139"/>
      <c r="E545" s="139"/>
      <c r="F545" s="139"/>
      <c r="G545" s="139"/>
      <c r="H545" s="139"/>
      <c r="I545" s="139"/>
      <c r="J545" s="129"/>
      <c r="P545" s="407"/>
      <c r="Y545" s="152"/>
    </row>
    <row r="546" spans="2:25" ht="18" customHeight="1" x14ac:dyDescent="0.3">
      <c r="B546" s="139"/>
      <c r="C546" s="139"/>
      <c r="D546" s="139"/>
      <c r="E546" s="139"/>
      <c r="F546" s="139"/>
      <c r="G546" s="139"/>
      <c r="H546" s="139"/>
      <c r="I546" s="139"/>
      <c r="J546" s="129"/>
      <c r="P546" s="407"/>
      <c r="Y546" s="152"/>
    </row>
    <row r="547" spans="2:25" ht="18" customHeight="1" x14ac:dyDescent="0.3">
      <c r="B547" s="139"/>
      <c r="C547" s="139"/>
      <c r="D547" s="139"/>
      <c r="E547" s="139"/>
      <c r="F547" s="139"/>
      <c r="G547" s="139"/>
      <c r="H547" s="139"/>
      <c r="I547" s="139"/>
      <c r="J547" s="129"/>
      <c r="P547" s="407"/>
      <c r="Y547" s="152"/>
    </row>
    <row r="548" spans="2:25" ht="18" customHeight="1" x14ac:dyDescent="0.3">
      <c r="B548" s="139"/>
      <c r="C548" s="139"/>
      <c r="D548" s="139"/>
      <c r="E548" s="139"/>
      <c r="F548" s="139"/>
      <c r="G548" s="139"/>
      <c r="H548" s="139"/>
      <c r="I548" s="139"/>
      <c r="J548" s="129"/>
      <c r="P548" s="407"/>
      <c r="Y548" s="152"/>
    </row>
    <row r="549" spans="2:25" ht="18" customHeight="1" x14ac:dyDescent="0.3">
      <c r="B549" s="139"/>
      <c r="C549" s="139"/>
      <c r="D549" s="139"/>
      <c r="E549" s="139"/>
      <c r="F549" s="139"/>
      <c r="G549" s="139"/>
      <c r="H549" s="139"/>
      <c r="I549" s="139"/>
      <c r="J549" s="129"/>
      <c r="P549" s="407"/>
      <c r="Y549" s="152"/>
    </row>
    <row r="550" spans="2:25" ht="18" customHeight="1" x14ac:dyDescent="0.3">
      <c r="B550" s="139"/>
      <c r="C550" s="139"/>
      <c r="D550" s="139"/>
      <c r="E550" s="139"/>
      <c r="F550" s="139"/>
      <c r="G550" s="139"/>
      <c r="H550" s="139"/>
      <c r="I550" s="139"/>
      <c r="J550" s="129"/>
      <c r="P550" s="407"/>
      <c r="Y550" s="152"/>
    </row>
    <row r="551" spans="2:25" ht="18" customHeight="1" x14ac:dyDescent="0.3">
      <c r="B551" s="139"/>
      <c r="C551" s="139"/>
      <c r="D551" s="139"/>
      <c r="E551" s="139"/>
      <c r="F551" s="139"/>
      <c r="G551" s="139"/>
      <c r="H551" s="139"/>
      <c r="I551" s="139"/>
      <c r="J551" s="129"/>
      <c r="P551" s="407"/>
      <c r="Y551" s="152"/>
    </row>
    <row r="552" spans="2:25" ht="18" customHeight="1" x14ac:dyDescent="0.3">
      <c r="B552" s="139"/>
      <c r="C552" s="139"/>
      <c r="D552" s="139"/>
      <c r="E552" s="139"/>
      <c r="F552" s="139"/>
      <c r="G552" s="139"/>
      <c r="H552" s="139"/>
      <c r="I552" s="139"/>
      <c r="J552" s="129"/>
      <c r="P552" s="407"/>
      <c r="Y552" s="152"/>
    </row>
    <row r="553" spans="2:25" ht="18" customHeight="1" x14ac:dyDescent="0.3">
      <c r="B553" s="139"/>
      <c r="C553" s="139"/>
      <c r="D553" s="139"/>
      <c r="E553" s="139"/>
      <c r="F553" s="139"/>
      <c r="G553" s="139"/>
      <c r="H553" s="139"/>
      <c r="I553" s="139"/>
      <c r="J553" s="129"/>
      <c r="P553" s="407"/>
      <c r="Y553" s="152"/>
    </row>
    <row r="554" spans="2:25" ht="18" customHeight="1" x14ac:dyDescent="0.3">
      <c r="B554" s="139"/>
      <c r="C554" s="139"/>
      <c r="D554" s="139"/>
      <c r="E554" s="139"/>
      <c r="F554" s="139"/>
      <c r="G554" s="139"/>
      <c r="H554" s="139"/>
      <c r="I554" s="139"/>
      <c r="J554" s="129"/>
      <c r="P554" s="407"/>
      <c r="Y554" s="152"/>
    </row>
    <row r="555" spans="2:25" ht="18" customHeight="1" x14ac:dyDescent="0.3">
      <c r="B555" s="139"/>
      <c r="C555" s="139"/>
      <c r="D555" s="139"/>
      <c r="E555" s="139"/>
      <c r="F555" s="139"/>
      <c r="G555" s="139"/>
      <c r="H555" s="139"/>
      <c r="I555" s="139"/>
      <c r="J555" s="129"/>
      <c r="P555" s="407"/>
      <c r="Y555" s="152"/>
    </row>
    <row r="556" spans="2:25" ht="18" customHeight="1" x14ac:dyDescent="0.3">
      <c r="B556" s="139"/>
      <c r="C556" s="139"/>
      <c r="D556" s="139"/>
      <c r="E556" s="139"/>
      <c r="F556" s="139"/>
      <c r="G556" s="139"/>
      <c r="H556" s="139"/>
      <c r="I556" s="139"/>
      <c r="J556" s="129"/>
      <c r="P556" s="407"/>
      <c r="Y556" s="152"/>
    </row>
    <row r="557" spans="2:25" ht="18" customHeight="1" x14ac:dyDescent="0.3">
      <c r="B557" s="139"/>
      <c r="C557" s="139"/>
      <c r="D557" s="139"/>
      <c r="E557" s="139"/>
      <c r="F557" s="139"/>
      <c r="G557" s="139"/>
      <c r="H557" s="139"/>
      <c r="I557" s="139"/>
      <c r="J557" s="129"/>
      <c r="P557" s="407"/>
      <c r="Y557" s="152"/>
    </row>
    <row r="558" spans="2:25" ht="18" customHeight="1" x14ac:dyDescent="0.3">
      <c r="B558" s="139"/>
      <c r="C558" s="139"/>
      <c r="D558" s="139"/>
      <c r="E558" s="139"/>
      <c r="F558" s="139"/>
      <c r="G558" s="139"/>
      <c r="H558" s="139"/>
      <c r="I558" s="139"/>
      <c r="J558" s="129"/>
      <c r="P558" s="407"/>
      <c r="Y558" s="152"/>
    </row>
    <row r="559" spans="2:25" ht="18" customHeight="1" x14ac:dyDescent="0.3">
      <c r="B559" s="139"/>
      <c r="C559" s="139"/>
      <c r="D559" s="139"/>
      <c r="E559" s="139"/>
      <c r="F559" s="139"/>
      <c r="G559" s="139"/>
      <c r="H559" s="139"/>
      <c r="I559" s="139"/>
      <c r="J559" s="129"/>
      <c r="P559" s="407"/>
      <c r="Y559" s="152"/>
    </row>
    <row r="560" spans="2:25" ht="18" customHeight="1" x14ac:dyDescent="0.3">
      <c r="B560" s="139"/>
      <c r="C560" s="139"/>
      <c r="D560" s="139"/>
      <c r="E560" s="139"/>
      <c r="F560" s="139"/>
      <c r="G560" s="139"/>
      <c r="H560" s="139"/>
      <c r="I560" s="139"/>
      <c r="J560" s="129"/>
      <c r="P560" s="407"/>
      <c r="Y560" s="152"/>
    </row>
    <row r="561" spans="2:25" ht="18" customHeight="1" x14ac:dyDescent="0.3">
      <c r="B561" s="139"/>
      <c r="C561" s="139"/>
      <c r="D561" s="139"/>
      <c r="E561" s="139"/>
      <c r="F561" s="139"/>
      <c r="G561" s="139"/>
      <c r="H561" s="139"/>
      <c r="I561" s="139"/>
      <c r="J561" s="129"/>
      <c r="P561" s="407"/>
      <c r="Y561" s="152"/>
    </row>
    <row r="562" spans="2:25" ht="18" customHeight="1" x14ac:dyDescent="0.3">
      <c r="B562" s="139"/>
      <c r="C562" s="139"/>
      <c r="D562" s="139"/>
      <c r="E562" s="139"/>
      <c r="F562" s="139"/>
      <c r="G562" s="139"/>
      <c r="H562" s="139"/>
      <c r="I562" s="139"/>
      <c r="J562" s="129"/>
      <c r="P562" s="407"/>
      <c r="Y562" s="152"/>
    </row>
    <row r="563" spans="2:25" ht="18" customHeight="1" x14ac:dyDescent="0.3">
      <c r="B563" s="139"/>
      <c r="C563" s="139"/>
      <c r="D563" s="139"/>
      <c r="E563" s="139"/>
      <c r="F563" s="139"/>
      <c r="G563" s="139"/>
      <c r="H563" s="139"/>
      <c r="I563" s="139"/>
      <c r="J563" s="129"/>
      <c r="P563" s="407"/>
      <c r="Y563" s="152"/>
    </row>
    <row r="564" spans="2:25" ht="18" customHeight="1" x14ac:dyDescent="0.3">
      <c r="B564" s="139"/>
      <c r="C564" s="139"/>
      <c r="D564" s="139"/>
      <c r="E564" s="139"/>
      <c r="F564" s="139"/>
      <c r="G564" s="139"/>
      <c r="H564" s="139"/>
      <c r="I564" s="139"/>
      <c r="J564" s="129"/>
      <c r="P564" s="407"/>
      <c r="Y564" s="152"/>
    </row>
    <row r="565" spans="2:25" ht="18" customHeight="1" x14ac:dyDescent="0.3">
      <c r="B565" s="139"/>
      <c r="C565" s="139"/>
      <c r="D565" s="139"/>
      <c r="E565" s="139"/>
      <c r="F565" s="139"/>
      <c r="G565" s="139"/>
      <c r="H565" s="139"/>
      <c r="I565" s="139"/>
      <c r="J565" s="129"/>
      <c r="P565" s="407"/>
      <c r="Y565" s="152"/>
    </row>
    <row r="566" spans="2:25" ht="18" customHeight="1" x14ac:dyDescent="0.3">
      <c r="B566" s="139"/>
      <c r="C566" s="139"/>
      <c r="D566" s="139"/>
      <c r="E566" s="139"/>
      <c r="F566" s="139"/>
      <c r="G566" s="139"/>
      <c r="H566" s="139"/>
      <c r="I566" s="139"/>
      <c r="J566" s="129"/>
      <c r="P566" s="407"/>
      <c r="Y566" s="152"/>
    </row>
    <row r="567" spans="2:25" ht="18" customHeight="1" x14ac:dyDescent="0.3">
      <c r="B567" s="139"/>
      <c r="C567" s="139"/>
      <c r="D567" s="139"/>
      <c r="E567" s="139"/>
      <c r="F567" s="139"/>
      <c r="G567" s="139"/>
      <c r="H567" s="139"/>
      <c r="I567" s="139"/>
      <c r="J567" s="129"/>
      <c r="P567" s="407"/>
      <c r="Y567" s="152"/>
    </row>
    <row r="568" spans="2:25" ht="18" customHeight="1" x14ac:dyDescent="0.3">
      <c r="B568" s="139"/>
      <c r="C568" s="139"/>
      <c r="D568" s="139"/>
      <c r="E568" s="139"/>
      <c r="F568" s="139"/>
      <c r="G568" s="139"/>
      <c r="H568" s="139"/>
      <c r="I568" s="139"/>
      <c r="J568" s="129"/>
      <c r="P568" s="407"/>
      <c r="Y568" s="152"/>
    </row>
    <row r="569" spans="2:25" ht="18" customHeight="1" x14ac:dyDescent="0.3">
      <c r="B569" s="139"/>
      <c r="C569" s="139"/>
      <c r="D569" s="139"/>
      <c r="E569" s="139"/>
      <c r="F569" s="139"/>
      <c r="G569" s="139"/>
      <c r="H569" s="139"/>
      <c r="I569" s="139"/>
      <c r="J569" s="129"/>
      <c r="P569" s="407"/>
      <c r="Y569" s="152"/>
    </row>
    <row r="570" spans="2:25" ht="18" customHeight="1" x14ac:dyDescent="0.3">
      <c r="B570" s="139"/>
      <c r="C570" s="139"/>
      <c r="D570" s="139"/>
      <c r="E570" s="139"/>
      <c r="F570" s="139"/>
      <c r="G570" s="139"/>
      <c r="H570" s="139"/>
      <c r="I570" s="139"/>
      <c r="J570" s="129"/>
      <c r="P570" s="407"/>
      <c r="Y570" s="152"/>
    </row>
    <row r="571" spans="2:25" ht="18" customHeight="1" x14ac:dyDescent="0.3">
      <c r="B571" s="139"/>
      <c r="C571" s="139"/>
      <c r="D571" s="139"/>
      <c r="E571" s="139"/>
      <c r="F571" s="139"/>
      <c r="G571" s="139"/>
      <c r="H571" s="139"/>
      <c r="I571" s="139"/>
      <c r="J571" s="129"/>
      <c r="P571" s="407"/>
      <c r="Y571" s="152"/>
    </row>
    <row r="572" spans="2:25" ht="18" customHeight="1" x14ac:dyDescent="0.3">
      <c r="B572" s="139"/>
      <c r="C572" s="139"/>
      <c r="D572" s="139"/>
      <c r="E572" s="139"/>
      <c r="F572" s="139"/>
      <c r="G572" s="139"/>
      <c r="H572" s="139"/>
      <c r="I572" s="139"/>
      <c r="J572" s="129"/>
      <c r="P572" s="407"/>
      <c r="Y572" s="152"/>
    </row>
    <row r="573" spans="2:25" ht="18" customHeight="1" x14ac:dyDescent="0.3">
      <c r="B573" s="139"/>
      <c r="C573" s="139"/>
      <c r="D573" s="139"/>
      <c r="E573" s="139"/>
      <c r="F573" s="139"/>
      <c r="G573" s="139"/>
      <c r="H573" s="139"/>
      <c r="I573" s="139"/>
      <c r="J573" s="129"/>
      <c r="P573" s="407"/>
      <c r="Y573" s="152"/>
    </row>
    <row r="574" spans="2:25" ht="18" customHeight="1" x14ac:dyDescent="0.3">
      <c r="B574" s="139"/>
      <c r="C574" s="139"/>
      <c r="D574" s="139"/>
      <c r="E574" s="139"/>
      <c r="F574" s="139"/>
      <c r="G574" s="139"/>
      <c r="H574" s="139"/>
      <c r="I574" s="139"/>
      <c r="J574" s="129"/>
      <c r="P574" s="407"/>
      <c r="Y574" s="152"/>
    </row>
    <row r="575" spans="2:25" ht="18" customHeight="1" x14ac:dyDescent="0.3">
      <c r="B575" s="139"/>
      <c r="C575" s="139"/>
      <c r="D575" s="139"/>
      <c r="E575" s="139"/>
      <c r="F575" s="139"/>
      <c r="G575" s="139"/>
      <c r="H575" s="139"/>
      <c r="I575" s="139"/>
      <c r="J575" s="129"/>
      <c r="P575" s="407"/>
      <c r="Y575" s="152"/>
    </row>
    <row r="576" spans="2:25" ht="18" customHeight="1" x14ac:dyDescent="0.3">
      <c r="B576" s="139"/>
      <c r="C576" s="139"/>
      <c r="D576" s="139"/>
      <c r="E576" s="139"/>
      <c r="F576" s="139"/>
      <c r="G576" s="139"/>
      <c r="H576" s="139"/>
      <c r="I576" s="139"/>
      <c r="J576" s="129"/>
      <c r="P576" s="407"/>
      <c r="Y576" s="152"/>
    </row>
    <row r="577" spans="2:25" ht="18" customHeight="1" x14ac:dyDescent="0.3">
      <c r="B577" s="139"/>
      <c r="C577" s="139"/>
      <c r="D577" s="139"/>
      <c r="E577" s="139"/>
      <c r="F577" s="139"/>
      <c r="G577" s="139"/>
      <c r="H577" s="139"/>
      <c r="I577" s="139"/>
      <c r="J577" s="129"/>
      <c r="P577" s="407"/>
      <c r="Y577" s="152"/>
    </row>
    <row r="578" spans="2:25" ht="18" customHeight="1" x14ac:dyDescent="0.3">
      <c r="B578" s="139"/>
      <c r="C578" s="139"/>
      <c r="D578" s="139"/>
      <c r="E578" s="139"/>
      <c r="F578" s="139"/>
      <c r="G578" s="139"/>
      <c r="H578" s="139"/>
      <c r="I578" s="139"/>
      <c r="J578" s="129"/>
      <c r="P578" s="407"/>
      <c r="Y578" s="152"/>
    </row>
    <row r="579" spans="2:25" ht="18" customHeight="1" x14ac:dyDescent="0.3">
      <c r="B579" s="139"/>
      <c r="C579" s="139"/>
      <c r="D579" s="139"/>
      <c r="E579" s="139"/>
      <c r="F579" s="139"/>
      <c r="G579" s="139"/>
      <c r="H579" s="139"/>
      <c r="I579" s="139"/>
      <c r="J579" s="129"/>
      <c r="P579" s="407"/>
      <c r="Y579" s="152"/>
    </row>
    <row r="580" spans="2:25" ht="18" customHeight="1" x14ac:dyDescent="0.3">
      <c r="B580" s="139"/>
      <c r="C580" s="139"/>
      <c r="D580" s="139"/>
      <c r="E580" s="139"/>
      <c r="F580" s="139"/>
      <c r="G580" s="139"/>
      <c r="H580" s="139"/>
      <c r="I580" s="139"/>
      <c r="J580" s="129"/>
      <c r="P580" s="407"/>
      <c r="Y580" s="152"/>
    </row>
    <row r="581" spans="2:25" ht="18" customHeight="1" x14ac:dyDescent="0.3">
      <c r="B581" s="139"/>
      <c r="C581" s="139"/>
      <c r="D581" s="139"/>
      <c r="E581" s="139"/>
      <c r="F581" s="139"/>
      <c r="G581" s="139"/>
      <c r="H581" s="139"/>
      <c r="I581" s="139"/>
      <c r="J581" s="129"/>
      <c r="P581" s="407"/>
      <c r="Y581" s="152"/>
    </row>
    <row r="582" spans="2:25" ht="18" customHeight="1" x14ac:dyDescent="0.3">
      <c r="B582" s="139"/>
      <c r="C582" s="139"/>
      <c r="D582" s="139"/>
      <c r="E582" s="139"/>
      <c r="F582" s="139"/>
      <c r="G582" s="139"/>
      <c r="H582" s="139"/>
      <c r="I582" s="139"/>
      <c r="J582" s="129"/>
      <c r="P582" s="407"/>
      <c r="Y582" s="152"/>
    </row>
    <row r="583" spans="2:25" ht="18" customHeight="1" x14ac:dyDescent="0.3">
      <c r="B583" s="139"/>
      <c r="C583" s="139"/>
      <c r="D583" s="139"/>
      <c r="E583" s="139"/>
      <c r="F583" s="139"/>
      <c r="G583" s="139"/>
      <c r="H583" s="139"/>
      <c r="I583" s="139"/>
      <c r="J583" s="129"/>
      <c r="P583" s="407"/>
      <c r="Y583" s="152"/>
    </row>
    <row r="584" spans="2:25" ht="18" customHeight="1" x14ac:dyDescent="0.3">
      <c r="B584" s="139"/>
      <c r="C584" s="139"/>
      <c r="D584" s="139"/>
      <c r="E584" s="139"/>
      <c r="F584" s="139"/>
      <c r="G584" s="139"/>
      <c r="H584" s="139"/>
      <c r="I584" s="139"/>
      <c r="J584" s="129"/>
      <c r="P584" s="407"/>
      <c r="Y584" s="152"/>
    </row>
    <row r="585" spans="2:25" ht="18" customHeight="1" x14ac:dyDescent="0.3">
      <c r="B585" s="139"/>
      <c r="C585" s="139"/>
      <c r="D585" s="139"/>
      <c r="E585" s="139"/>
      <c r="F585" s="139"/>
      <c r="G585" s="139"/>
      <c r="H585" s="139"/>
      <c r="I585" s="139"/>
      <c r="J585" s="129"/>
      <c r="P585" s="407"/>
      <c r="Y585" s="152"/>
    </row>
    <row r="586" spans="2:25" ht="18" customHeight="1" x14ac:dyDescent="0.3">
      <c r="B586" s="139"/>
      <c r="C586" s="139"/>
      <c r="D586" s="139"/>
      <c r="E586" s="139"/>
      <c r="F586" s="139"/>
      <c r="G586" s="139"/>
      <c r="H586" s="139"/>
      <c r="I586" s="139"/>
      <c r="J586" s="129"/>
      <c r="P586" s="407"/>
      <c r="Y586" s="152"/>
    </row>
    <row r="587" spans="2:25" ht="18" customHeight="1" x14ac:dyDescent="0.3">
      <c r="B587" s="139"/>
      <c r="C587" s="139"/>
      <c r="D587" s="139"/>
      <c r="E587" s="139"/>
      <c r="F587" s="139"/>
      <c r="G587" s="139"/>
      <c r="H587" s="139"/>
      <c r="I587" s="139"/>
      <c r="J587" s="129"/>
      <c r="P587" s="407"/>
      <c r="Y587" s="152"/>
    </row>
    <row r="588" spans="2:25" ht="18" customHeight="1" x14ac:dyDescent="0.3">
      <c r="B588" s="139"/>
      <c r="C588" s="139"/>
      <c r="D588" s="139"/>
      <c r="E588" s="139"/>
      <c r="F588" s="139"/>
      <c r="G588" s="139"/>
      <c r="H588" s="139"/>
      <c r="I588" s="139"/>
      <c r="J588" s="129"/>
      <c r="P588" s="407"/>
      <c r="Y588" s="152"/>
    </row>
    <row r="589" spans="2:25" ht="18" customHeight="1" x14ac:dyDescent="0.3">
      <c r="B589" s="139"/>
      <c r="C589" s="139"/>
      <c r="D589" s="139"/>
      <c r="E589" s="139"/>
      <c r="F589" s="139"/>
      <c r="G589" s="139"/>
      <c r="H589" s="139"/>
      <c r="I589" s="139"/>
      <c r="J589" s="129"/>
      <c r="P589" s="407"/>
      <c r="Y589" s="152"/>
    </row>
    <row r="590" spans="2:25" ht="18" customHeight="1" x14ac:dyDescent="0.3">
      <c r="B590" s="139"/>
      <c r="C590" s="139"/>
      <c r="D590" s="139"/>
      <c r="E590" s="139"/>
      <c r="F590" s="139"/>
      <c r="G590" s="139"/>
      <c r="H590" s="139"/>
      <c r="I590" s="139"/>
      <c r="J590" s="129"/>
      <c r="P590" s="407"/>
      <c r="Y590" s="152"/>
    </row>
    <row r="591" spans="2:25" ht="18" customHeight="1" x14ac:dyDescent="0.3">
      <c r="B591" s="139"/>
      <c r="C591" s="139"/>
      <c r="D591" s="139"/>
      <c r="E591" s="139"/>
      <c r="F591" s="139"/>
      <c r="G591" s="139"/>
      <c r="H591" s="139"/>
      <c r="I591" s="139"/>
      <c r="J591" s="129"/>
      <c r="P591" s="407"/>
      <c r="Y591" s="152"/>
    </row>
    <row r="592" spans="2:25" ht="18" customHeight="1" x14ac:dyDescent="0.3">
      <c r="B592" s="139"/>
      <c r="C592" s="139"/>
      <c r="D592" s="139"/>
      <c r="E592" s="139"/>
      <c r="F592" s="139"/>
      <c r="G592" s="139"/>
      <c r="H592" s="139"/>
      <c r="I592" s="139"/>
      <c r="J592" s="129"/>
      <c r="P592" s="407"/>
      <c r="Y592" s="152"/>
    </row>
    <row r="593" spans="2:25" ht="18" customHeight="1" x14ac:dyDescent="0.3">
      <c r="B593" s="139"/>
      <c r="C593" s="139"/>
      <c r="D593" s="139"/>
      <c r="E593" s="139"/>
      <c r="F593" s="139"/>
      <c r="G593" s="139"/>
      <c r="H593" s="139"/>
      <c r="I593" s="139"/>
      <c r="J593" s="129"/>
      <c r="P593" s="407"/>
      <c r="Y593" s="152"/>
    </row>
    <row r="594" spans="2:25" ht="18" customHeight="1" x14ac:dyDescent="0.3">
      <c r="B594" s="139"/>
      <c r="C594" s="139"/>
      <c r="D594" s="139"/>
      <c r="E594" s="139"/>
      <c r="F594" s="139"/>
      <c r="G594" s="139"/>
      <c r="H594" s="139"/>
      <c r="I594" s="139"/>
      <c r="J594" s="129"/>
      <c r="P594" s="407"/>
      <c r="Y594" s="152"/>
    </row>
    <row r="595" spans="2:25" ht="18" customHeight="1" x14ac:dyDescent="0.3">
      <c r="B595" s="139"/>
      <c r="C595" s="139"/>
      <c r="D595" s="139"/>
      <c r="E595" s="139"/>
      <c r="F595" s="139"/>
      <c r="G595" s="139"/>
      <c r="H595" s="139"/>
      <c r="I595" s="139"/>
      <c r="J595" s="129"/>
      <c r="P595" s="407"/>
      <c r="Y595" s="152"/>
    </row>
    <row r="596" spans="2:25" ht="18" customHeight="1" x14ac:dyDescent="0.3">
      <c r="B596" s="139"/>
      <c r="C596" s="139"/>
      <c r="D596" s="139"/>
      <c r="E596" s="139"/>
      <c r="F596" s="139"/>
      <c r="G596" s="139"/>
      <c r="H596" s="139"/>
      <c r="I596" s="139"/>
      <c r="J596" s="129"/>
      <c r="P596" s="407"/>
      <c r="Y596" s="152"/>
    </row>
    <row r="597" spans="2:25" ht="18" customHeight="1" x14ac:dyDescent="0.3">
      <c r="B597" s="139"/>
      <c r="C597" s="139"/>
      <c r="D597" s="139"/>
      <c r="E597" s="139"/>
      <c r="F597" s="139"/>
      <c r="G597" s="139"/>
      <c r="H597" s="139"/>
      <c r="I597" s="139"/>
      <c r="J597" s="129"/>
      <c r="P597" s="407"/>
      <c r="Y597" s="152"/>
    </row>
    <row r="598" spans="2:25" ht="18" customHeight="1" x14ac:dyDescent="0.3">
      <c r="B598" s="139"/>
      <c r="C598" s="139"/>
      <c r="D598" s="139"/>
      <c r="E598" s="139"/>
      <c r="F598" s="139"/>
      <c r="G598" s="139"/>
      <c r="H598" s="139"/>
      <c r="I598" s="139"/>
      <c r="J598" s="129"/>
      <c r="P598" s="407"/>
      <c r="Y598" s="152"/>
    </row>
    <row r="599" spans="2:25" ht="18" customHeight="1" x14ac:dyDescent="0.3">
      <c r="B599" s="139"/>
      <c r="C599" s="139"/>
      <c r="D599" s="139"/>
      <c r="E599" s="139"/>
      <c r="F599" s="139"/>
      <c r="G599" s="139"/>
      <c r="H599" s="139"/>
      <c r="I599" s="139"/>
      <c r="J599" s="129"/>
      <c r="P599" s="407"/>
      <c r="Y599" s="152"/>
    </row>
    <row r="600" spans="2:25" ht="18" customHeight="1" x14ac:dyDescent="0.3">
      <c r="B600" s="139"/>
      <c r="C600" s="139"/>
      <c r="D600" s="139"/>
      <c r="E600" s="139"/>
      <c r="F600" s="139"/>
      <c r="G600" s="139"/>
      <c r="H600" s="139"/>
      <c r="I600" s="139"/>
      <c r="J600" s="129"/>
      <c r="P600" s="407"/>
      <c r="Y600" s="152"/>
    </row>
    <row r="601" spans="2:25" ht="18" customHeight="1" x14ac:dyDescent="0.3">
      <c r="B601" s="139"/>
      <c r="C601" s="139"/>
      <c r="D601" s="139"/>
      <c r="E601" s="139"/>
      <c r="F601" s="139"/>
      <c r="G601" s="139"/>
      <c r="H601" s="139"/>
      <c r="I601" s="139"/>
      <c r="J601" s="129"/>
      <c r="P601" s="407"/>
      <c r="Y601" s="152"/>
    </row>
    <row r="602" spans="2:25" ht="18" customHeight="1" x14ac:dyDescent="0.3">
      <c r="B602" s="139"/>
      <c r="C602" s="139"/>
      <c r="D602" s="139"/>
      <c r="E602" s="139"/>
      <c r="F602" s="139"/>
      <c r="G602" s="139"/>
      <c r="H602" s="139"/>
      <c r="I602" s="139"/>
      <c r="J602" s="129"/>
      <c r="P602" s="407"/>
      <c r="Y602" s="152"/>
    </row>
    <row r="603" spans="2:25" ht="18" customHeight="1" x14ac:dyDescent="0.3">
      <c r="B603" s="139"/>
      <c r="C603" s="139"/>
      <c r="D603" s="139"/>
      <c r="E603" s="139"/>
      <c r="F603" s="139"/>
      <c r="G603" s="139"/>
      <c r="H603" s="139"/>
      <c r="I603" s="139"/>
      <c r="J603" s="129"/>
      <c r="P603" s="407"/>
      <c r="Y603" s="152"/>
    </row>
    <row r="604" spans="2:25" ht="18" customHeight="1" x14ac:dyDescent="0.3">
      <c r="B604" s="139"/>
      <c r="C604" s="139"/>
      <c r="D604" s="139"/>
      <c r="E604" s="139"/>
      <c r="F604" s="139"/>
      <c r="G604" s="139"/>
      <c r="H604" s="139"/>
      <c r="I604" s="139"/>
      <c r="J604" s="129"/>
      <c r="P604" s="407"/>
      <c r="Y604" s="152"/>
    </row>
    <row r="605" spans="2:25" ht="18" customHeight="1" x14ac:dyDescent="0.3">
      <c r="B605" s="139"/>
      <c r="C605" s="139"/>
      <c r="D605" s="139"/>
      <c r="E605" s="139"/>
      <c r="F605" s="139"/>
      <c r="G605" s="139"/>
      <c r="H605" s="139"/>
      <c r="I605" s="139"/>
      <c r="J605" s="129"/>
      <c r="P605" s="407"/>
      <c r="Y605" s="152"/>
    </row>
    <row r="606" spans="2:25" ht="18" customHeight="1" x14ac:dyDescent="0.3">
      <c r="B606" s="139"/>
      <c r="C606" s="139"/>
      <c r="D606" s="139"/>
      <c r="E606" s="139"/>
      <c r="F606" s="139"/>
      <c r="G606" s="139"/>
      <c r="H606" s="139"/>
      <c r="I606" s="139"/>
      <c r="J606" s="129"/>
      <c r="P606" s="407"/>
      <c r="Y606" s="152"/>
    </row>
    <row r="607" spans="2:25" ht="18" customHeight="1" x14ac:dyDescent="0.3">
      <c r="B607" s="139"/>
      <c r="C607" s="139"/>
      <c r="D607" s="139"/>
      <c r="E607" s="139"/>
      <c r="F607" s="139"/>
      <c r="G607" s="139"/>
      <c r="H607" s="139"/>
      <c r="I607" s="139"/>
      <c r="J607" s="129"/>
      <c r="P607" s="407"/>
      <c r="Y607" s="152"/>
    </row>
    <row r="608" spans="2:25" ht="18" customHeight="1" x14ac:dyDescent="0.3">
      <c r="B608" s="139"/>
      <c r="C608" s="139"/>
      <c r="D608" s="139"/>
      <c r="E608" s="139"/>
      <c r="F608" s="139"/>
      <c r="G608" s="139"/>
      <c r="H608" s="139"/>
      <c r="I608" s="139"/>
      <c r="J608" s="129"/>
      <c r="P608" s="407"/>
      <c r="Y608" s="152"/>
    </row>
    <row r="609" spans="2:25" ht="18" customHeight="1" x14ac:dyDescent="0.3">
      <c r="B609" s="139"/>
      <c r="C609" s="139"/>
      <c r="D609" s="139"/>
      <c r="E609" s="139"/>
      <c r="F609" s="139"/>
      <c r="G609" s="139"/>
      <c r="H609" s="139"/>
      <c r="I609" s="139"/>
      <c r="J609" s="129"/>
      <c r="P609" s="407"/>
      <c r="Y609" s="152"/>
    </row>
    <row r="610" spans="2:25" ht="18" customHeight="1" x14ac:dyDescent="0.3">
      <c r="B610" s="139"/>
      <c r="C610" s="139"/>
      <c r="D610" s="139"/>
      <c r="E610" s="139"/>
      <c r="F610" s="139"/>
      <c r="G610" s="139"/>
      <c r="H610" s="139"/>
      <c r="I610" s="139"/>
      <c r="J610" s="129"/>
      <c r="P610" s="407"/>
      <c r="Y610" s="152"/>
    </row>
    <row r="611" spans="2:25" ht="18" customHeight="1" x14ac:dyDescent="0.3">
      <c r="B611" s="139"/>
      <c r="C611" s="139"/>
      <c r="D611" s="139"/>
      <c r="E611" s="139"/>
      <c r="F611" s="139"/>
      <c r="G611" s="139"/>
      <c r="H611" s="139"/>
      <c r="I611" s="139"/>
      <c r="J611" s="129"/>
      <c r="P611" s="407"/>
      <c r="Y611" s="152"/>
    </row>
    <row r="612" spans="2:25" ht="18" customHeight="1" x14ac:dyDescent="0.3">
      <c r="B612" s="139"/>
      <c r="C612" s="139"/>
      <c r="D612" s="139"/>
      <c r="E612" s="139"/>
      <c r="F612" s="139"/>
      <c r="G612" s="139"/>
      <c r="H612" s="139"/>
      <c r="I612" s="139"/>
      <c r="J612" s="129"/>
      <c r="P612" s="407"/>
      <c r="Y612" s="152"/>
    </row>
    <row r="613" spans="2:25" ht="18" customHeight="1" x14ac:dyDescent="0.3">
      <c r="B613" s="139"/>
      <c r="C613" s="139"/>
      <c r="D613" s="139"/>
      <c r="E613" s="139"/>
      <c r="F613" s="139"/>
      <c r="G613" s="139"/>
      <c r="H613" s="139"/>
      <c r="I613" s="139"/>
      <c r="J613" s="129"/>
      <c r="P613" s="407"/>
      <c r="Y613" s="152"/>
    </row>
    <row r="614" spans="2:25" ht="18" customHeight="1" x14ac:dyDescent="0.3">
      <c r="B614" s="139"/>
      <c r="C614" s="139"/>
      <c r="D614" s="139"/>
      <c r="E614" s="139"/>
      <c r="F614" s="139"/>
      <c r="G614" s="139"/>
      <c r="H614" s="139"/>
      <c r="I614" s="139"/>
      <c r="J614" s="129"/>
      <c r="P614" s="407"/>
      <c r="Y614" s="152"/>
    </row>
    <row r="615" spans="2:25" ht="18" customHeight="1" x14ac:dyDescent="0.3">
      <c r="B615" s="139"/>
      <c r="C615" s="139"/>
      <c r="D615" s="139"/>
      <c r="E615" s="139"/>
      <c r="F615" s="139"/>
      <c r="G615" s="139"/>
      <c r="H615" s="139"/>
      <c r="I615" s="139"/>
      <c r="J615" s="129"/>
      <c r="P615" s="407"/>
      <c r="Y615" s="152"/>
    </row>
    <row r="616" spans="2:25" ht="18" customHeight="1" x14ac:dyDescent="0.3">
      <c r="B616" s="139"/>
      <c r="C616" s="139"/>
      <c r="D616" s="139"/>
      <c r="E616" s="139"/>
      <c r="F616" s="139"/>
      <c r="G616" s="139"/>
      <c r="H616" s="139"/>
      <c r="I616" s="139"/>
      <c r="J616" s="129"/>
      <c r="P616" s="407"/>
      <c r="Y616" s="152"/>
    </row>
    <row r="617" spans="2:25" ht="18" customHeight="1" x14ac:dyDescent="0.3">
      <c r="B617" s="139"/>
      <c r="C617" s="139"/>
      <c r="D617" s="139"/>
      <c r="E617" s="139"/>
      <c r="F617" s="139"/>
      <c r="G617" s="139"/>
      <c r="H617" s="139"/>
      <c r="I617" s="139"/>
      <c r="J617" s="129"/>
      <c r="P617" s="407"/>
      <c r="Y617" s="152"/>
    </row>
    <row r="618" spans="2:25" ht="18" customHeight="1" x14ac:dyDescent="0.3">
      <c r="B618" s="139"/>
      <c r="C618" s="139"/>
      <c r="D618" s="139"/>
      <c r="E618" s="139"/>
      <c r="F618" s="139"/>
      <c r="G618" s="139"/>
      <c r="H618" s="139"/>
      <c r="I618" s="139"/>
      <c r="J618" s="129"/>
      <c r="P618" s="407"/>
      <c r="Y618" s="152"/>
    </row>
    <row r="619" spans="2:25" ht="18" customHeight="1" x14ac:dyDescent="0.3">
      <c r="B619" s="139"/>
      <c r="C619" s="139"/>
      <c r="D619" s="139"/>
      <c r="E619" s="139"/>
      <c r="F619" s="139"/>
      <c r="G619" s="139"/>
      <c r="H619" s="139"/>
      <c r="I619" s="139"/>
      <c r="J619" s="129"/>
      <c r="P619" s="407"/>
      <c r="Y619" s="152"/>
    </row>
    <row r="620" spans="2:25" ht="18" customHeight="1" x14ac:dyDescent="0.3">
      <c r="B620" s="139"/>
      <c r="C620" s="139"/>
      <c r="D620" s="139"/>
      <c r="E620" s="139"/>
      <c r="F620" s="139"/>
      <c r="G620" s="139"/>
      <c r="H620" s="139"/>
      <c r="I620" s="139"/>
      <c r="J620" s="129"/>
      <c r="P620" s="407"/>
      <c r="Y620" s="152"/>
    </row>
    <row r="621" spans="2:25" ht="18" customHeight="1" x14ac:dyDescent="0.3">
      <c r="B621" s="139"/>
      <c r="C621" s="139"/>
      <c r="D621" s="139"/>
      <c r="E621" s="139"/>
      <c r="F621" s="139"/>
      <c r="G621" s="139"/>
      <c r="H621" s="139"/>
      <c r="I621" s="139"/>
      <c r="J621" s="129"/>
      <c r="P621" s="407"/>
      <c r="Y621" s="152"/>
    </row>
    <row r="622" spans="2:25" ht="18" customHeight="1" x14ac:dyDescent="0.3">
      <c r="B622" s="139"/>
      <c r="C622" s="139"/>
      <c r="D622" s="139"/>
      <c r="E622" s="139"/>
      <c r="F622" s="139"/>
      <c r="G622" s="139"/>
      <c r="H622" s="139"/>
      <c r="I622" s="139"/>
      <c r="J622" s="129"/>
      <c r="P622" s="407"/>
      <c r="Y622" s="152"/>
    </row>
    <row r="623" spans="2:25" ht="18" customHeight="1" x14ac:dyDescent="0.3">
      <c r="B623" s="139"/>
      <c r="C623" s="139"/>
      <c r="D623" s="139"/>
      <c r="E623" s="139"/>
      <c r="F623" s="139"/>
      <c r="G623" s="139"/>
      <c r="H623" s="139"/>
      <c r="I623" s="139"/>
      <c r="J623" s="129"/>
      <c r="P623" s="407"/>
      <c r="Y623" s="152"/>
    </row>
    <row r="624" spans="2:25" ht="18" customHeight="1" x14ac:dyDescent="0.3">
      <c r="B624" s="139"/>
      <c r="C624" s="139"/>
      <c r="D624" s="139"/>
      <c r="E624" s="139"/>
      <c r="F624" s="139"/>
      <c r="G624" s="139"/>
      <c r="H624" s="139"/>
      <c r="I624" s="139"/>
      <c r="J624" s="129"/>
      <c r="P624" s="407"/>
      <c r="Y624" s="152"/>
    </row>
    <row r="625" spans="2:25" ht="18" customHeight="1" x14ac:dyDescent="0.3">
      <c r="B625" s="139"/>
      <c r="C625" s="139"/>
      <c r="D625" s="139"/>
      <c r="E625" s="139"/>
      <c r="F625" s="139"/>
      <c r="G625" s="139"/>
      <c r="H625" s="139"/>
      <c r="I625" s="139"/>
      <c r="J625" s="129"/>
      <c r="P625" s="407"/>
      <c r="Y625" s="152"/>
    </row>
    <row r="626" spans="2:25" ht="18" customHeight="1" x14ac:dyDescent="0.3">
      <c r="B626" s="139"/>
      <c r="C626" s="139"/>
      <c r="D626" s="139"/>
      <c r="E626" s="139"/>
      <c r="F626" s="139"/>
      <c r="G626" s="139"/>
      <c r="H626" s="139"/>
      <c r="I626" s="139"/>
      <c r="J626" s="129"/>
      <c r="P626" s="407"/>
      <c r="Y626" s="152"/>
    </row>
    <row r="627" spans="2:25" ht="18" customHeight="1" x14ac:dyDescent="0.3">
      <c r="B627" s="139"/>
      <c r="C627" s="139"/>
      <c r="D627" s="139"/>
      <c r="E627" s="139"/>
      <c r="F627" s="139"/>
      <c r="G627" s="139"/>
      <c r="H627" s="139"/>
      <c r="I627" s="139"/>
      <c r="J627" s="129"/>
      <c r="P627" s="407"/>
      <c r="Y627" s="152"/>
    </row>
    <row r="628" spans="2:25" ht="18" customHeight="1" x14ac:dyDescent="0.3">
      <c r="B628" s="139"/>
      <c r="C628" s="139"/>
      <c r="D628" s="139"/>
      <c r="E628" s="139"/>
      <c r="F628" s="139"/>
      <c r="G628" s="139"/>
      <c r="H628" s="139"/>
      <c r="I628" s="139"/>
      <c r="J628" s="129"/>
      <c r="P628" s="407"/>
      <c r="Y628" s="152"/>
    </row>
    <row r="629" spans="2:25" ht="18" customHeight="1" x14ac:dyDescent="0.3">
      <c r="B629" s="139"/>
      <c r="C629" s="139"/>
      <c r="D629" s="139"/>
      <c r="E629" s="139"/>
      <c r="F629" s="139"/>
      <c r="G629" s="139"/>
      <c r="H629" s="139"/>
      <c r="I629" s="139"/>
      <c r="J629" s="129"/>
      <c r="P629" s="407"/>
      <c r="Y629" s="152"/>
    </row>
    <row r="630" spans="2:25" ht="18" customHeight="1" x14ac:dyDescent="0.3">
      <c r="B630" s="139"/>
      <c r="C630" s="139"/>
      <c r="D630" s="139"/>
      <c r="E630" s="139"/>
      <c r="F630" s="139"/>
      <c r="G630" s="139"/>
      <c r="H630" s="139"/>
      <c r="I630" s="139"/>
      <c r="J630" s="129"/>
      <c r="P630" s="407"/>
      <c r="Y630" s="152"/>
    </row>
    <row r="631" spans="2:25" ht="18" customHeight="1" x14ac:dyDescent="0.3">
      <c r="B631" s="139"/>
      <c r="C631" s="139"/>
      <c r="D631" s="139"/>
      <c r="E631" s="139"/>
      <c r="F631" s="139"/>
      <c r="G631" s="139"/>
      <c r="H631" s="139"/>
      <c r="I631" s="139"/>
      <c r="J631" s="129"/>
      <c r="P631" s="407"/>
      <c r="Y631" s="152"/>
    </row>
    <row r="632" spans="2:25" ht="18" customHeight="1" x14ac:dyDescent="0.3">
      <c r="B632" s="139"/>
      <c r="C632" s="139"/>
      <c r="D632" s="139"/>
      <c r="E632" s="139"/>
      <c r="F632" s="139"/>
      <c r="G632" s="139"/>
      <c r="H632" s="139"/>
      <c r="I632" s="139"/>
      <c r="J632" s="129"/>
      <c r="P632" s="407"/>
      <c r="Y632" s="152"/>
    </row>
    <row r="633" spans="2:25" ht="18" customHeight="1" x14ac:dyDescent="0.3">
      <c r="B633" s="139"/>
      <c r="C633" s="139"/>
      <c r="D633" s="139"/>
      <c r="E633" s="139"/>
      <c r="F633" s="139"/>
      <c r="G633" s="139"/>
      <c r="H633" s="139"/>
      <c r="I633" s="139"/>
      <c r="J633" s="129"/>
      <c r="P633" s="407"/>
      <c r="Y633" s="152"/>
    </row>
    <row r="634" spans="2:25" ht="18" customHeight="1" x14ac:dyDescent="0.3">
      <c r="B634" s="139"/>
      <c r="C634" s="139"/>
      <c r="D634" s="139"/>
      <c r="E634" s="139"/>
      <c r="F634" s="139"/>
      <c r="G634" s="139"/>
      <c r="H634" s="139"/>
      <c r="I634" s="139"/>
      <c r="J634" s="129"/>
      <c r="P634" s="407"/>
      <c r="Y634" s="152"/>
    </row>
    <row r="635" spans="2:25" ht="18" customHeight="1" x14ac:dyDescent="0.3">
      <c r="B635" s="139"/>
      <c r="C635" s="139"/>
      <c r="D635" s="139"/>
      <c r="E635" s="139"/>
      <c r="F635" s="139"/>
      <c r="G635" s="139"/>
      <c r="H635" s="139"/>
      <c r="I635" s="139"/>
      <c r="J635" s="129"/>
      <c r="P635" s="407"/>
      <c r="Y635" s="152"/>
    </row>
    <row r="636" spans="2:25" ht="18" customHeight="1" x14ac:dyDescent="0.3">
      <c r="B636" s="139"/>
      <c r="C636" s="139"/>
      <c r="D636" s="139"/>
      <c r="E636" s="139"/>
      <c r="F636" s="139"/>
      <c r="G636" s="139"/>
      <c r="H636" s="139"/>
      <c r="I636" s="139"/>
      <c r="J636" s="129"/>
      <c r="P636" s="407"/>
      <c r="Y636" s="152"/>
    </row>
    <row r="637" spans="2:25" ht="18" customHeight="1" x14ac:dyDescent="0.3">
      <c r="B637" s="139"/>
      <c r="C637" s="139"/>
      <c r="D637" s="139"/>
      <c r="E637" s="139"/>
      <c r="F637" s="139"/>
      <c r="G637" s="139"/>
      <c r="H637" s="139"/>
      <c r="I637" s="139"/>
      <c r="J637" s="129"/>
      <c r="P637" s="407"/>
      <c r="Y637" s="152"/>
    </row>
    <row r="638" spans="2:25" ht="18" customHeight="1" x14ac:dyDescent="0.3">
      <c r="B638" s="139"/>
      <c r="C638" s="139"/>
      <c r="D638" s="139"/>
      <c r="E638" s="139"/>
      <c r="F638" s="139"/>
      <c r="G638" s="139"/>
      <c r="H638" s="139"/>
      <c r="I638" s="139"/>
      <c r="J638" s="129"/>
      <c r="P638" s="407"/>
      <c r="Y638" s="152"/>
    </row>
    <row r="639" spans="2:25" ht="18" customHeight="1" x14ac:dyDescent="0.3">
      <c r="B639" s="139"/>
      <c r="C639" s="139"/>
      <c r="D639" s="139"/>
      <c r="E639" s="139"/>
      <c r="F639" s="139"/>
      <c r="G639" s="139"/>
      <c r="H639" s="139"/>
      <c r="I639" s="139"/>
      <c r="J639" s="129"/>
      <c r="P639" s="407"/>
      <c r="Y639" s="152"/>
    </row>
    <row r="640" spans="2:25" ht="18" customHeight="1" x14ac:dyDescent="0.3">
      <c r="B640" s="139"/>
      <c r="C640" s="139"/>
      <c r="D640" s="139"/>
      <c r="E640" s="139"/>
      <c r="F640" s="139"/>
      <c r="G640" s="139"/>
      <c r="H640" s="139"/>
      <c r="I640" s="139"/>
      <c r="J640" s="129"/>
      <c r="P640" s="407"/>
      <c r="Y640" s="152"/>
    </row>
    <row r="641" spans="2:25" ht="18" customHeight="1" x14ac:dyDescent="0.3">
      <c r="B641" s="139"/>
      <c r="C641" s="139"/>
      <c r="D641" s="139"/>
      <c r="E641" s="139"/>
      <c r="F641" s="139"/>
      <c r="G641" s="139"/>
      <c r="H641" s="139"/>
      <c r="I641" s="139"/>
      <c r="J641" s="129"/>
      <c r="P641" s="407"/>
      <c r="Y641" s="152"/>
    </row>
    <row r="642" spans="2:25" ht="18" customHeight="1" x14ac:dyDescent="0.3">
      <c r="B642" s="139"/>
      <c r="C642" s="139"/>
      <c r="D642" s="139"/>
      <c r="E642" s="139"/>
      <c r="F642" s="139"/>
      <c r="G642" s="139"/>
      <c r="H642" s="139"/>
      <c r="I642" s="139"/>
      <c r="J642" s="129"/>
      <c r="P642" s="407"/>
      <c r="Y642" s="152"/>
    </row>
    <row r="643" spans="2:25" ht="18" customHeight="1" x14ac:dyDescent="0.3">
      <c r="B643" s="139"/>
      <c r="C643" s="139"/>
      <c r="D643" s="139"/>
      <c r="E643" s="139"/>
      <c r="F643" s="139"/>
      <c r="G643" s="139"/>
      <c r="H643" s="139"/>
      <c r="I643" s="139"/>
      <c r="J643" s="129"/>
      <c r="P643" s="407"/>
      <c r="Y643" s="152"/>
    </row>
    <row r="644" spans="2:25" ht="18" customHeight="1" x14ac:dyDescent="0.3">
      <c r="B644" s="139"/>
      <c r="C644" s="139"/>
      <c r="D644" s="139"/>
      <c r="E644" s="139"/>
      <c r="F644" s="139"/>
      <c r="G644" s="139"/>
      <c r="H644" s="139"/>
      <c r="I644" s="139"/>
      <c r="J644" s="129"/>
      <c r="P644" s="407"/>
      <c r="Y644" s="152"/>
    </row>
    <row r="645" spans="2:25" ht="18" customHeight="1" x14ac:dyDescent="0.3">
      <c r="B645" s="139"/>
      <c r="C645" s="139"/>
      <c r="D645" s="139"/>
      <c r="E645" s="139"/>
      <c r="F645" s="139"/>
      <c r="G645" s="139"/>
      <c r="H645" s="139"/>
      <c r="I645" s="139"/>
      <c r="J645" s="129"/>
      <c r="P645" s="407"/>
      <c r="Y645" s="152"/>
    </row>
    <row r="646" spans="2:25" ht="18" customHeight="1" x14ac:dyDescent="0.3">
      <c r="B646" s="139"/>
      <c r="C646" s="139"/>
      <c r="D646" s="139"/>
      <c r="E646" s="139"/>
      <c r="F646" s="139"/>
      <c r="G646" s="139"/>
      <c r="H646" s="139"/>
      <c r="I646" s="139"/>
      <c r="J646" s="129"/>
      <c r="P646" s="407"/>
      <c r="Y646" s="152"/>
    </row>
    <row r="647" spans="2:25" ht="18" customHeight="1" x14ac:dyDescent="0.3">
      <c r="B647" s="139"/>
      <c r="C647" s="139"/>
      <c r="D647" s="139"/>
      <c r="E647" s="139"/>
      <c r="F647" s="139"/>
      <c r="G647" s="139"/>
      <c r="H647" s="139"/>
      <c r="I647" s="139"/>
      <c r="J647" s="129"/>
      <c r="P647" s="407"/>
      <c r="Y647" s="152"/>
    </row>
    <row r="648" spans="2:25" ht="18" customHeight="1" x14ac:dyDescent="0.3">
      <c r="B648" s="139"/>
      <c r="C648" s="139"/>
      <c r="D648" s="139"/>
      <c r="E648" s="139"/>
      <c r="F648" s="139"/>
      <c r="G648" s="139"/>
      <c r="H648" s="139"/>
      <c r="I648" s="139"/>
      <c r="J648" s="129"/>
      <c r="P648" s="407"/>
      <c r="Y648" s="152"/>
    </row>
    <row r="649" spans="2:25" ht="18" customHeight="1" x14ac:dyDescent="0.3">
      <c r="B649" s="139"/>
      <c r="C649" s="139"/>
      <c r="D649" s="139"/>
      <c r="E649" s="139"/>
      <c r="F649" s="139"/>
      <c r="G649" s="139"/>
      <c r="H649" s="139"/>
      <c r="I649" s="139"/>
      <c r="J649" s="129"/>
      <c r="P649" s="407"/>
      <c r="Y649" s="152"/>
    </row>
    <row r="650" spans="2:25" ht="18" customHeight="1" x14ac:dyDescent="0.3">
      <c r="B650" s="139"/>
      <c r="C650" s="139"/>
      <c r="D650" s="139"/>
      <c r="E650" s="139"/>
      <c r="F650" s="139"/>
      <c r="G650" s="139"/>
      <c r="H650" s="139"/>
      <c r="I650" s="139"/>
      <c r="J650" s="129"/>
      <c r="P650" s="407"/>
      <c r="Y650" s="152"/>
    </row>
    <row r="651" spans="2:25" ht="18" customHeight="1" x14ac:dyDescent="0.3">
      <c r="B651" s="139"/>
      <c r="C651" s="139"/>
      <c r="D651" s="139"/>
      <c r="E651" s="139"/>
      <c r="F651" s="139"/>
      <c r="G651" s="139"/>
      <c r="H651" s="139"/>
      <c r="I651" s="139"/>
      <c r="J651" s="129"/>
      <c r="P651" s="407"/>
      <c r="Y651" s="152"/>
    </row>
    <row r="652" spans="2:25" ht="18" customHeight="1" x14ac:dyDescent="0.3">
      <c r="B652" s="139"/>
      <c r="C652" s="139"/>
      <c r="D652" s="139"/>
      <c r="E652" s="139"/>
      <c r="F652" s="139"/>
      <c r="G652" s="139"/>
      <c r="H652" s="139"/>
      <c r="I652" s="139"/>
      <c r="J652" s="129"/>
      <c r="P652" s="407"/>
      <c r="Y652" s="152"/>
    </row>
    <row r="653" spans="2:25" ht="18" customHeight="1" x14ac:dyDescent="0.3">
      <c r="B653" s="139"/>
      <c r="C653" s="139"/>
      <c r="D653" s="139"/>
      <c r="E653" s="139"/>
      <c r="F653" s="139"/>
      <c r="G653" s="139"/>
      <c r="H653" s="139"/>
      <c r="I653" s="139"/>
      <c r="J653" s="129"/>
      <c r="P653" s="407"/>
      <c r="Y653" s="152"/>
    </row>
    <row r="654" spans="2:25" ht="18" customHeight="1" x14ac:dyDescent="0.3">
      <c r="B654" s="139"/>
      <c r="C654" s="139"/>
      <c r="D654" s="139"/>
      <c r="E654" s="139"/>
      <c r="F654" s="139"/>
      <c r="G654" s="139"/>
      <c r="H654" s="139"/>
      <c r="I654" s="139"/>
      <c r="J654" s="129"/>
      <c r="P654" s="407"/>
      <c r="Y654" s="152"/>
    </row>
    <row r="655" spans="2:25" ht="18" customHeight="1" x14ac:dyDescent="0.3">
      <c r="B655" s="139"/>
      <c r="C655" s="139"/>
      <c r="D655" s="139"/>
      <c r="E655" s="139"/>
      <c r="F655" s="139"/>
      <c r="G655" s="139"/>
      <c r="H655" s="139"/>
      <c r="I655" s="139"/>
      <c r="J655" s="129"/>
      <c r="P655" s="407"/>
      <c r="Y655" s="152"/>
    </row>
    <row r="656" spans="2:25" ht="18" customHeight="1" x14ac:dyDescent="0.3">
      <c r="B656" s="139"/>
      <c r="C656" s="139"/>
      <c r="D656" s="139"/>
      <c r="E656" s="139"/>
      <c r="F656" s="139"/>
      <c r="G656" s="139"/>
      <c r="H656" s="139"/>
      <c r="I656" s="139"/>
      <c r="J656" s="129"/>
      <c r="P656" s="407"/>
      <c r="Y656" s="152"/>
    </row>
    <row r="657" spans="2:25" ht="18" customHeight="1" x14ac:dyDescent="0.3">
      <c r="B657" s="139"/>
      <c r="C657" s="139"/>
      <c r="D657" s="139"/>
      <c r="E657" s="139"/>
      <c r="F657" s="139"/>
      <c r="G657" s="139"/>
      <c r="H657" s="139"/>
      <c r="I657" s="139"/>
      <c r="J657" s="129"/>
      <c r="P657" s="407"/>
      <c r="Y657" s="152"/>
    </row>
    <row r="658" spans="2:25" ht="18" customHeight="1" x14ac:dyDescent="0.3">
      <c r="B658" s="139"/>
      <c r="C658" s="139"/>
      <c r="D658" s="139"/>
      <c r="E658" s="139"/>
      <c r="F658" s="139"/>
      <c r="G658" s="139"/>
      <c r="H658" s="139"/>
      <c r="I658" s="139"/>
      <c r="J658" s="129"/>
      <c r="P658" s="407"/>
      <c r="Y658" s="152"/>
    </row>
    <row r="659" spans="2:25" ht="18" customHeight="1" x14ac:dyDescent="0.3">
      <c r="B659" s="139"/>
      <c r="C659" s="139"/>
      <c r="D659" s="139"/>
      <c r="E659" s="139"/>
      <c r="F659" s="139"/>
      <c r="G659" s="139"/>
      <c r="H659" s="139"/>
      <c r="I659" s="139"/>
      <c r="J659" s="129"/>
      <c r="P659" s="407"/>
      <c r="Y659" s="152"/>
    </row>
    <row r="660" spans="2:25" ht="18" customHeight="1" x14ac:dyDescent="0.3">
      <c r="B660" s="139"/>
      <c r="C660" s="139"/>
      <c r="D660" s="139"/>
      <c r="E660" s="139"/>
      <c r="F660" s="139"/>
      <c r="G660" s="139"/>
      <c r="H660" s="139"/>
      <c r="I660" s="139"/>
      <c r="J660" s="129"/>
      <c r="P660" s="407"/>
      <c r="Y660" s="152"/>
    </row>
    <row r="661" spans="2:25" ht="18" customHeight="1" x14ac:dyDescent="0.3">
      <c r="B661" s="139"/>
      <c r="C661" s="139"/>
      <c r="D661" s="139"/>
      <c r="E661" s="139"/>
      <c r="F661" s="139"/>
      <c r="G661" s="139"/>
      <c r="H661" s="139"/>
      <c r="I661" s="139"/>
      <c r="J661" s="129"/>
      <c r="P661" s="407"/>
      <c r="Y661" s="152"/>
    </row>
    <row r="662" spans="2:25" ht="18" customHeight="1" x14ac:dyDescent="0.3">
      <c r="B662" s="139"/>
      <c r="C662" s="139"/>
      <c r="D662" s="139"/>
      <c r="E662" s="139"/>
      <c r="F662" s="139"/>
      <c r="G662" s="139"/>
      <c r="H662" s="139"/>
      <c r="I662" s="139"/>
      <c r="J662" s="129"/>
      <c r="P662" s="407"/>
      <c r="Y662" s="152"/>
    </row>
    <row r="663" spans="2:25" ht="18" customHeight="1" x14ac:dyDescent="0.3">
      <c r="B663" s="139"/>
      <c r="C663" s="139"/>
      <c r="D663" s="139"/>
      <c r="E663" s="139"/>
      <c r="F663" s="139"/>
      <c r="G663" s="139"/>
      <c r="H663" s="139"/>
      <c r="I663" s="139"/>
      <c r="J663" s="129"/>
      <c r="P663" s="407"/>
      <c r="Y663" s="152"/>
    </row>
    <row r="664" spans="2:25" ht="18" customHeight="1" x14ac:dyDescent="0.3">
      <c r="B664" s="139"/>
      <c r="C664" s="139"/>
      <c r="D664" s="139"/>
      <c r="E664" s="139"/>
      <c r="F664" s="139"/>
      <c r="G664" s="139"/>
      <c r="H664" s="139"/>
      <c r="I664" s="139"/>
      <c r="J664" s="129"/>
      <c r="P664" s="407"/>
      <c r="Y664" s="152"/>
    </row>
    <row r="665" spans="2:25" ht="18" customHeight="1" x14ac:dyDescent="0.3">
      <c r="B665" s="139"/>
      <c r="C665" s="139"/>
      <c r="D665" s="139"/>
      <c r="E665" s="139"/>
      <c r="F665" s="139"/>
      <c r="G665" s="139"/>
      <c r="H665" s="139"/>
      <c r="I665" s="139"/>
      <c r="J665" s="129"/>
      <c r="P665" s="407"/>
      <c r="Y665" s="152"/>
    </row>
    <row r="666" spans="2:25" ht="18" customHeight="1" x14ac:dyDescent="0.3">
      <c r="B666" s="139"/>
      <c r="C666" s="139"/>
      <c r="D666" s="139"/>
      <c r="E666" s="139"/>
      <c r="F666" s="139"/>
      <c r="G666" s="139"/>
      <c r="H666" s="139"/>
      <c r="I666" s="139"/>
      <c r="J666" s="129"/>
      <c r="P666" s="407"/>
      <c r="Y666" s="152"/>
    </row>
    <row r="667" spans="2:25" ht="18" customHeight="1" x14ac:dyDescent="0.3">
      <c r="B667" s="139"/>
      <c r="C667" s="139"/>
      <c r="D667" s="139"/>
      <c r="E667" s="139"/>
      <c r="F667" s="139"/>
      <c r="G667" s="139"/>
      <c r="H667" s="139"/>
      <c r="I667" s="139"/>
      <c r="J667" s="129"/>
      <c r="P667" s="407"/>
      <c r="Y667" s="152"/>
    </row>
    <row r="668" spans="2:25" ht="18" customHeight="1" x14ac:dyDescent="0.3">
      <c r="B668" s="139"/>
      <c r="C668" s="139"/>
      <c r="D668" s="139"/>
      <c r="E668" s="139"/>
      <c r="F668" s="139"/>
      <c r="G668" s="139"/>
      <c r="H668" s="139"/>
      <c r="I668" s="139"/>
      <c r="J668" s="129"/>
      <c r="P668" s="407"/>
      <c r="Y668" s="152"/>
    </row>
    <row r="669" spans="2:25" ht="18" customHeight="1" x14ac:dyDescent="0.3">
      <c r="B669" s="139"/>
      <c r="C669" s="139"/>
      <c r="D669" s="139"/>
      <c r="E669" s="139"/>
      <c r="F669" s="139"/>
      <c r="G669" s="139"/>
      <c r="H669" s="139"/>
      <c r="I669" s="139"/>
      <c r="J669" s="129"/>
      <c r="P669" s="407"/>
      <c r="Y669" s="152"/>
    </row>
    <row r="670" spans="2:25" ht="18" customHeight="1" x14ac:dyDescent="0.3">
      <c r="B670" s="139"/>
      <c r="C670" s="139"/>
      <c r="D670" s="139"/>
      <c r="E670" s="139"/>
      <c r="F670" s="139"/>
      <c r="G670" s="139"/>
      <c r="H670" s="139"/>
      <c r="I670" s="139"/>
      <c r="J670" s="129"/>
      <c r="P670" s="407"/>
      <c r="Y670" s="152"/>
    </row>
    <row r="671" spans="2:25" ht="18" customHeight="1" x14ac:dyDescent="0.3">
      <c r="B671" s="139"/>
      <c r="C671" s="139"/>
      <c r="D671" s="139"/>
      <c r="E671" s="139"/>
      <c r="F671" s="139"/>
      <c r="G671" s="139"/>
      <c r="H671" s="139"/>
      <c r="I671" s="139"/>
      <c r="J671" s="129"/>
      <c r="P671" s="407"/>
      <c r="Y671" s="152"/>
    </row>
    <row r="672" spans="2:25" ht="18" customHeight="1" x14ac:dyDescent="0.3">
      <c r="B672" s="139"/>
      <c r="C672" s="139"/>
      <c r="D672" s="139"/>
      <c r="E672" s="139"/>
      <c r="F672" s="139"/>
      <c r="G672" s="139"/>
      <c r="H672" s="139"/>
      <c r="I672" s="139"/>
      <c r="J672" s="129"/>
      <c r="P672" s="407"/>
      <c r="Y672" s="152"/>
    </row>
    <row r="673" spans="2:25" ht="18" customHeight="1" x14ac:dyDescent="0.3">
      <c r="B673" s="139"/>
      <c r="C673" s="139"/>
      <c r="D673" s="139"/>
      <c r="E673" s="139"/>
      <c r="F673" s="139"/>
      <c r="G673" s="139"/>
      <c r="H673" s="139"/>
      <c r="I673" s="139"/>
      <c r="J673" s="129"/>
      <c r="P673" s="407"/>
      <c r="Y673" s="152"/>
    </row>
    <row r="674" spans="2:25" ht="18" customHeight="1" x14ac:dyDescent="0.3">
      <c r="B674" s="139"/>
      <c r="C674" s="139"/>
      <c r="D674" s="139"/>
      <c r="E674" s="139"/>
      <c r="F674" s="139"/>
      <c r="G674" s="139"/>
      <c r="H674" s="139"/>
      <c r="I674" s="139"/>
      <c r="J674" s="129"/>
      <c r="P674" s="407"/>
      <c r="Y674" s="152"/>
    </row>
    <row r="675" spans="2:25" ht="18" customHeight="1" x14ac:dyDescent="0.3">
      <c r="B675" s="139"/>
      <c r="C675" s="139"/>
      <c r="D675" s="139"/>
      <c r="E675" s="139"/>
      <c r="F675" s="139"/>
      <c r="G675" s="139"/>
      <c r="H675" s="139"/>
      <c r="I675" s="139"/>
      <c r="J675" s="129"/>
      <c r="P675" s="407"/>
      <c r="Y675" s="152"/>
    </row>
    <row r="676" spans="2:25" ht="18" customHeight="1" x14ac:dyDescent="0.3">
      <c r="B676" s="139"/>
      <c r="C676" s="139"/>
      <c r="D676" s="139"/>
      <c r="E676" s="139"/>
      <c r="F676" s="139"/>
      <c r="G676" s="139"/>
      <c r="H676" s="139"/>
      <c r="I676" s="139"/>
      <c r="J676" s="129"/>
      <c r="P676" s="407"/>
      <c r="Y676" s="152"/>
    </row>
    <row r="677" spans="2:25" ht="18" customHeight="1" x14ac:dyDescent="0.3">
      <c r="B677" s="139"/>
      <c r="C677" s="139"/>
      <c r="D677" s="139"/>
      <c r="E677" s="139"/>
      <c r="F677" s="139"/>
      <c r="G677" s="139"/>
      <c r="H677" s="139"/>
      <c r="I677" s="139"/>
      <c r="J677" s="129"/>
      <c r="P677" s="407"/>
      <c r="Y677" s="152"/>
    </row>
    <row r="678" spans="2:25" ht="18" customHeight="1" x14ac:dyDescent="0.3">
      <c r="B678" s="139"/>
      <c r="C678" s="139"/>
      <c r="D678" s="139"/>
      <c r="E678" s="139"/>
      <c r="F678" s="139"/>
      <c r="G678" s="139"/>
      <c r="H678" s="139"/>
      <c r="I678" s="139"/>
      <c r="J678" s="129"/>
      <c r="P678" s="407"/>
      <c r="Y678" s="152"/>
    </row>
    <row r="679" spans="2:25" ht="18" customHeight="1" x14ac:dyDescent="0.3">
      <c r="B679" s="139"/>
      <c r="C679" s="139"/>
      <c r="D679" s="139"/>
      <c r="E679" s="139"/>
      <c r="F679" s="139"/>
      <c r="G679" s="139"/>
      <c r="H679" s="139"/>
      <c r="I679" s="139"/>
      <c r="J679" s="129"/>
      <c r="P679" s="407"/>
      <c r="Y679" s="152"/>
    </row>
    <row r="680" spans="2:25" ht="18" customHeight="1" x14ac:dyDescent="0.3">
      <c r="B680" s="139"/>
      <c r="C680" s="139"/>
      <c r="D680" s="139"/>
      <c r="E680" s="139"/>
      <c r="F680" s="139"/>
      <c r="G680" s="139"/>
      <c r="H680" s="139"/>
      <c r="I680" s="139"/>
      <c r="J680" s="129"/>
      <c r="P680" s="407"/>
      <c r="Y680" s="152"/>
    </row>
    <row r="681" spans="2:25" ht="18" customHeight="1" x14ac:dyDescent="0.3">
      <c r="B681" s="139"/>
      <c r="C681" s="139"/>
      <c r="D681" s="139"/>
      <c r="E681" s="139"/>
      <c r="F681" s="139"/>
      <c r="G681" s="139"/>
      <c r="H681" s="139"/>
      <c r="I681" s="139"/>
      <c r="J681" s="129"/>
      <c r="P681" s="407"/>
      <c r="Y681" s="152"/>
    </row>
    <row r="682" spans="2:25" ht="18" customHeight="1" x14ac:dyDescent="0.3">
      <c r="B682" s="139"/>
      <c r="C682" s="139"/>
      <c r="D682" s="139"/>
      <c r="E682" s="139"/>
      <c r="F682" s="139"/>
      <c r="G682" s="139"/>
      <c r="H682" s="139"/>
      <c r="I682" s="139"/>
      <c r="J682" s="129"/>
      <c r="P682" s="407"/>
      <c r="Y682" s="152"/>
    </row>
    <row r="683" spans="2:25" ht="18" customHeight="1" x14ac:dyDescent="0.3">
      <c r="B683" s="139"/>
      <c r="C683" s="139"/>
      <c r="D683" s="139"/>
      <c r="E683" s="139"/>
      <c r="F683" s="139"/>
      <c r="G683" s="139"/>
      <c r="H683" s="139"/>
      <c r="I683" s="139"/>
      <c r="J683" s="129"/>
      <c r="P683" s="407"/>
      <c r="Y683" s="152"/>
    </row>
    <row r="684" spans="2:25" ht="18" customHeight="1" x14ac:dyDescent="0.3">
      <c r="B684" s="139"/>
      <c r="C684" s="139"/>
      <c r="D684" s="139"/>
      <c r="E684" s="139"/>
      <c r="F684" s="139"/>
      <c r="G684" s="139"/>
      <c r="H684" s="139"/>
      <c r="I684" s="139"/>
      <c r="J684" s="129"/>
      <c r="P684" s="407"/>
      <c r="Y684" s="152"/>
    </row>
    <row r="685" spans="2:25" ht="18" customHeight="1" x14ac:dyDescent="0.3">
      <c r="B685" s="139"/>
      <c r="C685" s="139"/>
      <c r="D685" s="139"/>
      <c r="E685" s="139"/>
      <c r="F685" s="139"/>
      <c r="G685" s="139"/>
      <c r="H685" s="139"/>
      <c r="I685" s="139"/>
      <c r="J685" s="129"/>
      <c r="P685" s="407"/>
      <c r="Y685" s="152"/>
    </row>
    <row r="686" spans="2:25" ht="18" customHeight="1" x14ac:dyDescent="0.3">
      <c r="B686" s="139"/>
      <c r="C686" s="139"/>
      <c r="D686" s="139"/>
      <c r="E686" s="139"/>
      <c r="F686" s="139"/>
      <c r="G686" s="139"/>
      <c r="H686" s="139"/>
      <c r="I686" s="139"/>
      <c r="J686" s="129"/>
      <c r="P686" s="407"/>
      <c r="Y686" s="152"/>
    </row>
    <row r="687" spans="2:25" ht="18" customHeight="1" x14ac:dyDescent="0.3">
      <c r="B687" s="139"/>
      <c r="C687" s="139"/>
      <c r="D687" s="139"/>
      <c r="E687" s="139"/>
      <c r="F687" s="139"/>
      <c r="G687" s="139"/>
      <c r="H687" s="139"/>
      <c r="I687" s="139"/>
      <c r="J687" s="129"/>
      <c r="P687" s="407"/>
      <c r="Y687" s="152"/>
    </row>
    <row r="688" spans="2:25" ht="18" customHeight="1" x14ac:dyDescent="0.3">
      <c r="B688" s="139"/>
      <c r="C688" s="139"/>
      <c r="D688" s="139"/>
      <c r="E688" s="139"/>
      <c r="F688" s="139"/>
      <c r="G688" s="139"/>
      <c r="H688" s="139"/>
      <c r="I688" s="139"/>
      <c r="J688" s="129"/>
      <c r="P688" s="407"/>
      <c r="Y688" s="152"/>
    </row>
    <row r="689" spans="2:25" ht="18" customHeight="1" x14ac:dyDescent="0.3">
      <c r="B689" s="139"/>
      <c r="C689" s="139"/>
      <c r="D689" s="139"/>
      <c r="E689" s="139"/>
      <c r="F689" s="139"/>
      <c r="G689" s="139"/>
      <c r="H689" s="139"/>
      <c r="I689" s="139"/>
      <c r="J689" s="129"/>
      <c r="P689" s="407"/>
      <c r="Y689" s="152"/>
    </row>
    <row r="690" spans="2:25" ht="18" customHeight="1" x14ac:dyDescent="0.3">
      <c r="B690" s="139"/>
      <c r="C690" s="139"/>
      <c r="D690" s="139"/>
      <c r="E690" s="139"/>
      <c r="F690" s="139"/>
      <c r="G690" s="139"/>
      <c r="H690" s="139"/>
      <c r="I690" s="139"/>
      <c r="J690" s="129"/>
      <c r="P690" s="407"/>
      <c r="Y690" s="152"/>
    </row>
    <row r="691" spans="2:25" ht="18" customHeight="1" x14ac:dyDescent="0.3">
      <c r="B691" s="139"/>
      <c r="C691" s="139"/>
      <c r="D691" s="139"/>
      <c r="E691" s="139"/>
      <c r="F691" s="139"/>
      <c r="G691" s="139"/>
      <c r="H691" s="139"/>
      <c r="I691" s="139"/>
      <c r="J691" s="129"/>
      <c r="P691" s="407"/>
      <c r="Y691" s="152"/>
    </row>
    <row r="692" spans="2:25" ht="18" customHeight="1" x14ac:dyDescent="0.3">
      <c r="B692" s="139"/>
      <c r="C692" s="139"/>
      <c r="D692" s="139"/>
      <c r="E692" s="139"/>
      <c r="F692" s="139"/>
      <c r="G692" s="139"/>
      <c r="H692" s="139"/>
      <c r="I692" s="139"/>
      <c r="J692" s="129"/>
      <c r="P692" s="407"/>
      <c r="Y692" s="152"/>
    </row>
    <row r="693" spans="2:25" ht="18" customHeight="1" x14ac:dyDescent="0.3">
      <c r="B693" s="139"/>
      <c r="C693" s="139"/>
      <c r="D693" s="139"/>
      <c r="E693" s="139"/>
      <c r="F693" s="139"/>
      <c r="G693" s="139"/>
      <c r="H693" s="139"/>
      <c r="I693" s="139"/>
      <c r="J693" s="129"/>
      <c r="P693" s="407"/>
      <c r="Y693" s="152"/>
    </row>
    <row r="694" spans="2:25" ht="18" customHeight="1" x14ac:dyDescent="0.3">
      <c r="B694" s="139"/>
      <c r="C694" s="139"/>
      <c r="D694" s="139"/>
      <c r="E694" s="139"/>
      <c r="F694" s="139"/>
      <c r="G694" s="139"/>
      <c r="H694" s="139"/>
      <c r="I694" s="139"/>
      <c r="J694" s="129"/>
      <c r="P694" s="407"/>
      <c r="Y694" s="152"/>
    </row>
    <row r="695" spans="2:25" ht="18" customHeight="1" x14ac:dyDescent="0.3">
      <c r="B695" s="139"/>
      <c r="C695" s="139"/>
      <c r="D695" s="139"/>
      <c r="E695" s="139"/>
      <c r="F695" s="139"/>
      <c r="G695" s="139"/>
      <c r="H695" s="139"/>
      <c r="I695" s="139"/>
      <c r="J695" s="129"/>
      <c r="P695" s="407"/>
      <c r="Y695" s="152"/>
    </row>
    <row r="696" spans="2:25" ht="18" customHeight="1" x14ac:dyDescent="0.3">
      <c r="B696" s="139"/>
      <c r="C696" s="139"/>
      <c r="D696" s="139"/>
      <c r="E696" s="139"/>
      <c r="F696" s="139"/>
      <c r="G696" s="139"/>
      <c r="H696" s="139"/>
      <c r="I696" s="139"/>
      <c r="J696" s="129"/>
      <c r="P696" s="407"/>
      <c r="Y696" s="152"/>
    </row>
    <row r="697" spans="2:25" ht="18" customHeight="1" x14ac:dyDescent="0.3">
      <c r="B697" s="139"/>
      <c r="C697" s="139"/>
      <c r="D697" s="139"/>
      <c r="E697" s="139"/>
      <c r="F697" s="139"/>
      <c r="G697" s="139"/>
      <c r="H697" s="139"/>
      <c r="I697" s="139"/>
      <c r="J697" s="129"/>
      <c r="P697" s="407"/>
      <c r="Y697" s="152"/>
    </row>
    <row r="698" spans="2:25" ht="18" customHeight="1" x14ac:dyDescent="0.3">
      <c r="B698" s="139"/>
      <c r="C698" s="139"/>
      <c r="D698" s="139"/>
      <c r="E698" s="139"/>
      <c r="F698" s="139"/>
      <c r="G698" s="139"/>
      <c r="H698" s="139"/>
      <c r="I698" s="139"/>
      <c r="J698" s="129"/>
      <c r="P698" s="407"/>
      <c r="Y698" s="152"/>
    </row>
    <row r="699" spans="2:25" ht="18" customHeight="1" x14ac:dyDescent="0.3">
      <c r="B699" s="139"/>
      <c r="C699" s="139"/>
      <c r="D699" s="139"/>
      <c r="E699" s="139"/>
      <c r="F699" s="139"/>
      <c r="G699" s="139"/>
      <c r="H699" s="139"/>
      <c r="I699" s="139"/>
      <c r="J699" s="129"/>
      <c r="P699" s="407"/>
      <c r="Y699" s="152"/>
    </row>
    <row r="700" spans="2:25" ht="18" customHeight="1" x14ac:dyDescent="0.3">
      <c r="B700" s="139"/>
      <c r="C700" s="139"/>
      <c r="D700" s="139"/>
      <c r="E700" s="139"/>
      <c r="F700" s="139"/>
      <c r="G700" s="139"/>
      <c r="H700" s="139"/>
      <c r="I700" s="139"/>
      <c r="J700" s="129"/>
      <c r="P700" s="407"/>
      <c r="Y700" s="152"/>
    </row>
    <row r="701" spans="2:25" ht="18" customHeight="1" x14ac:dyDescent="0.3">
      <c r="B701" s="139"/>
      <c r="C701" s="139"/>
      <c r="D701" s="139"/>
      <c r="E701" s="139"/>
      <c r="F701" s="139"/>
      <c r="G701" s="139"/>
      <c r="H701" s="139"/>
      <c r="I701" s="139"/>
      <c r="J701" s="129"/>
      <c r="P701" s="407"/>
      <c r="Y701" s="152"/>
    </row>
    <row r="702" spans="2:25" ht="18" customHeight="1" x14ac:dyDescent="0.3">
      <c r="B702" s="139"/>
      <c r="C702" s="139"/>
      <c r="D702" s="139"/>
      <c r="E702" s="139"/>
      <c r="F702" s="139"/>
      <c r="G702" s="139"/>
      <c r="H702" s="139"/>
      <c r="I702" s="139"/>
      <c r="J702" s="129"/>
      <c r="P702" s="407"/>
      <c r="Y702" s="152"/>
    </row>
    <row r="703" spans="2:25" ht="18" customHeight="1" x14ac:dyDescent="0.3">
      <c r="B703" s="139"/>
      <c r="C703" s="139"/>
      <c r="D703" s="139"/>
      <c r="E703" s="139"/>
      <c r="F703" s="139"/>
      <c r="G703" s="139"/>
      <c r="H703" s="139"/>
      <c r="I703" s="139"/>
      <c r="J703" s="129"/>
      <c r="P703" s="407"/>
      <c r="Y703" s="152"/>
    </row>
    <row r="704" spans="2:25" ht="18" customHeight="1" x14ac:dyDescent="0.3">
      <c r="B704" s="139"/>
      <c r="C704" s="139"/>
      <c r="D704" s="139"/>
      <c r="E704" s="139"/>
      <c r="F704" s="139"/>
      <c r="G704" s="139"/>
      <c r="H704" s="139"/>
      <c r="I704" s="139"/>
      <c r="J704" s="129"/>
      <c r="P704" s="407"/>
      <c r="Y704" s="152"/>
    </row>
    <row r="705" spans="2:25" ht="18" customHeight="1" x14ac:dyDescent="0.3">
      <c r="B705" s="139"/>
      <c r="C705" s="139"/>
      <c r="D705" s="139"/>
      <c r="E705" s="139"/>
      <c r="F705" s="139"/>
      <c r="G705" s="139"/>
      <c r="H705" s="139"/>
      <c r="I705" s="139"/>
      <c r="J705" s="129"/>
      <c r="P705" s="407"/>
      <c r="Y705" s="152"/>
    </row>
    <row r="706" spans="2:25" ht="18" customHeight="1" x14ac:dyDescent="0.3">
      <c r="B706" s="139"/>
      <c r="C706" s="139"/>
      <c r="D706" s="139"/>
      <c r="E706" s="139"/>
      <c r="F706" s="139"/>
      <c r="G706" s="139"/>
      <c r="H706" s="139"/>
      <c r="I706" s="139"/>
      <c r="J706" s="129"/>
      <c r="P706" s="407"/>
      <c r="Y706" s="152"/>
    </row>
    <row r="707" spans="2:25" ht="18" customHeight="1" x14ac:dyDescent="0.3">
      <c r="B707" s="139"/>
      <c r="C707" s="139"/>
      <c r="D707" s="139"/>
      <c r="E707" s="139"/>
      <c r="F707" s="139"/>
      <c r="G707" s="139"/>
      <c r="H707" s="139"/>
      <c r="I707" s="139"/>
      <c r="J707" s="129"/>
      <c r="P707" s="407"/>
      <c r="Y707" s="152"/>
    </row>
    <row r="708" spans="2:25" ht="18" customHeight="1" x14ac:dyDescent="0.3">
      <c r="B708" s="139"/>
      <c r="C708" s="139"/>
      <c r="D708" s="139"/>
      <c r="E708" s="139"/>
      <c r="F708" s="139"/>
      <c r="G708" s="139"/>
      <c r="H708" s="139"/>
      <c r="I708" s="139"/>
      <c r="J708" s="129"/>
      <c r="P708" s="407"/>
      <c r="Y708" s="152"/>
    </row>
    <row r="709" spans="2:25" ht="18" customHeight="1" x14ac:dyDescent="0.3">
      <c r="B709" s="139"/>
      <c r="C709" s="139"/>
      <c r="D709" s="139"/>
      <c r="E709" s="139"/>
      <c r="F709" s="139"/>
      <c r="G709" s="139"/>
      <c r="H709" s="139"/>
      <c r="I709" s="139"/>
      <c r="J709" s="129"/>
      <c r="P709" s="407"/>
      <c r="Y709" s="152"/>
    </row>
    <row r="710" spans="2:25" ht="18" customHeight="1" x14ac:dyDescent="0.3">
      <c r="B710" s="139"/>
      <c r="C710" s="139"/>
      <c r="D710" s="139"/>
      <c r="E710" s="139"/>
      <c r="F710" s="139"/>
      <c r="G710" s="139"/>
      <c r="H710" s="139"/>
      <c r="I710" s="139"/>
      <c r="J710" s="129"/>
      <c r="P710" s="407"/>
      <c r="Y710" s="152"/>
    </row>
    <row r="711" spans="2:25" ht="18" customHeight="1" x14ac:dyDescent="0.3">
      <c r="B711" s="139"/>
      <c r="C711" s="139"/>
      <c r="D711" s="139"/>
      <c r="E711" s="139"/>
      <c r="F711" s="139"/>
      <c r="G711" s="139"/>
      <c r="H711" s="139"/>
      <c r="I711" s="139"/>
      <c r="J711" s="129"/>
      <c r="P711" s="407"/>
      <c r="Y711" s="152"/>
    </row>
    <row r="712" spans="2:25" ht="18" customHeight="1" x14ac:dyDescent="0.3">
      <c r="B712" s="139"/>
      <c r="C712" s="139"/>
      <c r="D712" s="139"/>
      <c r="E712" s="139"/>
      <c r="F712" s="139"/>
      <c r="G712" s="139"/>
      <c r="H712" s="139"/>
      <c r="I712" s="139"/>
      <c r="J712" s="129"/>
      <c r="P712" s="407"/>
      <c r="Y712" s="152"/>
    </row>
    <row r="713" spans="2:25" ht="18" customHeight="1" x14ac:dyDescent="0.3">
      <c r="B713" s="139"/>
      <c r="C713" s="139"/>
      <c r="D713" s="139"/>
      <c r="E713" s="139"/>
      <c r="F713" s="139"/>
      <c r="G713" s="139"/>
      <c r="H713" s="139"/>
      <c r="I713" s="139"/>
      <c r="J713" s="129"/>
      <c r="P713" s="407"/>
      <c r="Y713" s="152"/>
    </row>
    <row r="714" spans="2:25" ht="18" customHeight="1" x14ac:dyDescent="0.3">
      <c r="B714" s="139"/>
      <c r="C714" s="139"/>
      <c r="D714" s="139"/>
      <c r="E714" s="139"/>
      <c r="F714" s="139"/>
      <c r="G714" s="139"/>
      <c r="H714" s="139"/>
      <c r="I714" s="139"/>
      <c r="J714" s="129"/>
      <c r="P714" s="407"/>
      <c r="Y714" s="152"/>
    </row>
    <row r="715" spans="2:25" ht="18" customHeight="1" x14ac:dyDescent="0.3">
      <c r="B715" s="139"/>
      <c r="C715" s="139"/>
      <c r="D715" s="139"/>
      <c r="E715" s="139"/>
      <c r="F715" s="139"/>
      <c r="G715" s="139"/>
      <c r="H715" s="139"/>
      <c r="I715" s="139"/>
      <c r="J715" s="129"/>
      <c r="P715" s="407"/>
      <c r="Y715" s="152"/>
    </row>
    <row r="716" spans="2:25" ht="18" customHeight="1" x14ac:dyDescent="0.3">
      <c r="B716" s="139"/>
      <c r="C716" s="139"/>
      <c r="D716" s="139"/>
      <c r="E716" s="139"/>
      <c r="F716" s="139"/>
      <c r="G716" s="139"/>
      <c r="H716" s="139"/>
      <c r="I716" s="139"/>
      <c r="J716" s="129"/>
      <c r="P716" s="407"/>
      <c r="Y716" s="152"/>
    </row>
    <row r="717" spans="2:25" ht="18" customHeight="1" x14ac:dyDescent="0.3">
      <c r="B717" s="139"/>
      <c r="C717" s="139"/>
      <c r="D717" s="139"/>
      <c r="E717" s="139"/>
      <c r="F717" s="139"/>
      <c r="G717" s="139"/>
      <c r="H717" s="139"/>
      <c r="I717" s="139"/>
      <c r="J717" s="129"/>
      <c r="P717" s="407"/>
      <c r="Y717" s="152"/>
    </row>
    <row r="718" spans="2:25" ht="18" customHeight="1" x14ac:dyDescent="0.3">
      <c r="B718" s="139"/>
      <c r="C718" s="139"/>
      <c r="D718" s="139"/>
      <c r="E718" s="139"/>
      <c r="F718" s="139"/>
      <c r="G718" s="139"/>
      <c r="H718" s="139"/>
      <c r="I718" s="139"/>
      <c r="J718" s="129"/>
      <c r="P718" s="407"/>
      <c r="Y718" s="152"/>
    </row>
    <row r="719" spans="2:25" ht="18" customHeight="1" x14ac:dyDescent="0.3">
      <c r="B719" s="139"/>
      <c r="C719" s="139"/>
      <c r="D719" s="139"/>
      <c r="E719" s="139"/>
      <c r="F719" s="139"/>
      <c r="G719" s="139"/>
      <c r="H719" s="139"/>
      <c r="I719" s="139"/>
      <c r="J719" s="129"/>
      <c r="P719" s="407"/>
      <c r="Y719" s="152"/>
    </row>
    <row r="720" spans="2:25" ht="18" customHeight="1" x14ac:dyDescent="0.3">
      <c r="B720" s="139"/>
      <c r="C720" s="139"/>
      <c r="D720" s="139"/>
      <c r="E720" s="139"/>
      <c r="F720" s="139"/>
      <c r="G720" s="139"/>
      <c r="H720" s="139"/>
      <c r="I720" s="139"/>
      <c r="J720" s="129"/>
      <c r="P720" s="407"/>
      <c r="Y720" s="152"/>
    </row>
    <row r="721" spans="2:25" ht="18" customHeight="1" x14ac:dyDescent="0.3">
      <c r="B721" s="139"/>
      <c r="C721" s="139"/>
      <c r="D721" s="139"/>
      <c r="E721" s="139"/>
      <c r="F721" s="139"/>
      <c r="G721" s="139"/>
      <c r="H721" s="139"/>
      <c r="I721" s="139"/>
      <c r="J721" s="129"/>
      <c r="P721" s="407"/>
      <c r="Y721" s="152"/>
    </row>
    <row r="722" spans="2:25" ht="18" customHeight="1" x14ac:dyDescent="0.3">
      <c r="B722" s="139"/>
      <c r="C722" s="139"/>
      <c r="D722" s="139"/>
      <c r="E722" s="139"/>
      <c r="F722" s="139"/>
      <c r="G722" s="139"/>
      <c r="H722" s="139"/>
      <c r="I722" s="139"/>
      <c r="J722" s="129"/>
      <c r="P722" s="407"/>
      <c r="Y722" s="152"/>
    </row>
    <row r="723" spans="2:25" ht="18" customHeight="1" x14ac:dyDescent="0.3">
      <c r="B723" s="139"/>
      <c r="C723" s="139"/>
      <c r="D723" s="139"/>
      <c r="E723" s="139"/>
      <c r="F723" s="139"/>
      <c r="G723" s="139"/>
      <c r="H723" s="139"/>
      <c r="I723" s="139"/>
      <c r="J723" s="129"/>
      <c r="P723" s="407"/>
      <c r="Y723" s="152"/>
    </row>
    <row r="724" spans="2:25" ht="18" customHeight="1" x14ac:dyDescent="0.3">
      <c r="B724" s="139"/>
      <c r="C724" s="139"/>
      <c r="D724" s="139"/>
      <c r="E724" s="139"/>
      <c r="F724" s="139"/>
      <c r="G724" s="139"/>
      <c r="H724" s="139"/>
      <c r="I724" s="139"/>
      <c r="J724" s="129"/>
      <c r="P724" s="407"/>
      <c r="Y724" s="152"/>
    </row>
    <row r="725" spans="2:25" ht="18" customHeight="1" x14ac:dyDescent="0.3">
      <c r="B725" s="139"/>
      <c r="C725" s="139"/>
      <c r="D725" s="139"/>
      <c r="E725" s="139"/>
      <c r="F725" s="139"/>
      <c r="G725" s="139"/>
      <c r="H725" s="139"/>
      <c r="I725" s="139"/>
      <c r="J725" s="129"/>
      <c r="P725" s="407"/>
      <c r="Y725" s="152"/>
    </row>
    <row r="726" spans="2:25" ht="18" customHeight="1" x14ac:dyDescent="0.3">
      <c r="B726" s="139"/>
      <c r="C726" s="139"/>
      <c r="D726" s="139"/>
      <c r="E726" s="139"/>
      <c r="F726" s="139"/>
      <c r="G726" s="139"/>
      <c r="H726" s="139"/>
      <c r="I726" s="139"/>
      <c r="J726" s="129"/>
      <c r="P726" s="407"/>
      <c r="Y726" s="152"/>
    </row>
    <row r="727" spans="2:25" ht="18" customHeight="1" x14ac:dyDescent="0.3">
      <c r="B727" s="139"/>
      <c r="C727" s="139"/>
      <c r="D727" s="139"/>
      <c r="E727" s="139"/>
      <c r="F727" s="139"/>
      <c r="G727" s="139"/>
      <c r="H727" s="139"/>
      <c r="I727" s="139"/>
      <c r="J727" s="129"/>
      <c r="P727" s="407"/>
      <c r="Y727" s="152"/>
    </row>
    <row r="728" spans="2:25" ht="18" customHeight="1" x14ac:dyDescent="0.3">
      <c r="B728" s="139"/>
      <c r="C728" s="139"/>
      <c r="D728" s="139"/>
      <c r="E728" s="139"/>
      <c r="F728" s="139"/>
      <c r="G728" s="139"/>
      <c r="H728" s="139"/>
      <c r="I728" s="139"/>
      <c r="J728" s="129"/>
      <c r="P728" s="407"/>
      <c r="Y728" s="152"/>
    </row>
    <row r="729" spans="2:25" ht="18" customHeight="1" x14ac:dyDescent="0.3">
      <c r="B729" s="139"/>
      <c r="C729" s="139"/>
      <c r="D729" s="139"/>
      <c r="E729" s="139"/>
      <c r="F729" s="139"/>
      <c r="G729" s="139"/>
      <c r="H729" s="139"/>
      <c r="I729" s="139"/>
      <c r="J729" s="129"/>
      <c r="P729" s="407"/>
      <c r="Y729" s="152"/>
    </row>
    <row r="730" spans="2:25" ht="18" customHeight="1" x14ac:dyDescent="0.3">
      <c r="B730" s="139"/>
      <c r="C730" s="139"/>
      <c r="D730" s="139"/>
      <c r="E730" s="139"/>
      <c r="F730" s="139"/>
      <c r="G730" s="139"/>
      <c r="H730" s="139"/>
      <c r="I730" s="139"/>
      <c r="J730" s="129"/>
      <c r="P730" s="407"/>
      <c r="Y730" s="152"/>
    </row>
    <row r="731" spans="2:25" ht="18" customHeight="1" x14ac:dyDescent="0.3">
      <c r="B731" s="139"/>
      <c r="C731" s="139"/>
      <c r="D731" s="139"/>
      <c r="E731" s="139"/>
      <c r="F731" s="139"/>
      <c r="G731" s="139"/>
      <c r="H731" s="139"/>
      <c r="I731" s="139"/>
      <c r="J731" s="129"/>
      <c r="P731" s="407"/>
      <c r="Y731" s="152"/>
    </row>
    <row r="732" spans="2:25" ht="18" customHeight="1" x14ac:dyDescent="0.3">
      <c r="B732" s="139"/>
      <c r="C732" s="139"/>
      <c r="D732" s="139"/>
      <c r="E732" s="139"/>
      <c r="F732" s="139"/>
      <c r="G732" s="139"/>
      <c r="H732" s="139"/>
      <c r="I732" s="139"/>
      <c r="J732" s="129"/>
      <c r="P732" s="407"/>
      <c r="Y732" s="152"/>
    </row>
    <row r="733" spans="2:25" ht="18" customHeight="1" x14ac:dyDescent="0.3">
      <c r="B733" s="139"/>
      <c r="C733" s="139"/>
      <c r="D733" s="139"/>
      <c r="E733" s="139"/>
      <c r="F733" s="139"/>
      <c r="G733" s="139"/>
      <c r="H733" s="139"/>
      <c r="I733" s="139"/>
      <c r="J733" s="129"/>
      <c r="P733" s="407"/>
      <c r="Y733" s="152"/>
    </row>
    <row r="734" spans="2:25" ht="18" customHeight="1" x14ac:dyDescent="0.3">
      <c r="B734" s="139"/>
      <c r="C734" s="139"/>
      <c r="D734" s="139"/>
      <c r="E734" s="139"/>
      <c r="F734" s="139"/>
      <c r="G734" s="139"/>
      <c r="H734" s="139"/>
      <c r="I734" s="139"/>
      <c r="J734" s="129"/>
      <c r="P734" s="407"/>
      <c r="Y734" s="152"/>
    </row>
    <row r="735" spans="2:25" ht="18" customHeight="1" x14ac:dyDescent="0.3">
      <c r="B735" s="139"/>
      <c r="C735" s="139"/>
      <c r="D735" s="139"/>
      <c r="E735" s="139"/>
      <c r="F735" s="139"/>
      <c r="G735" s="139"/>
      <c r="H735" s="139"/>
      <c r="I735" s="139"/>
      <c r="J735" s="129"/>
      <c r="P735" s="407"/>
      <c r="Y735" s="152"/>
    </row>
    <row r="736" spans="2:25" ht="18" customHeight="1" x14ac:dyDescent="0.3">
      <c r="B736" s="139"/>
      <c r="C736" s="139"/>
      <c r="D736" s="139"/>
      <c r="E736" s="139"/>
      <c r="F736" s="139"/>
      <c r="G736" s="139"/>
      <c r="H736" s="139"/>
      <c r="I736" s="139"/>
      <c r="J736" s="129"/>
      <c r="P736" s="407"/>
      <c r="Y736" s="152"/>
    </row>
    <row r="737" spans="2:25" ht="18" customHeight="1" x14ac:dyDescent="0.3">
      <c r="B737" s="139"/>
      <c r="C737" s="139"/>
      <c r="D737" s="139"/>
      <c r="E737" s="139"/>
      <c r="F737" s="139"/>
      <c r="G737" s="139"/>
      <c r="H737" s="139"/>
      <c r="I737" s="139"/>
      <c r="J737" s="129"/>
      <c r="P737" s="407"/>
      <c r="Y737" s="152"/>
    </row>
    <row r="738" spans="2:25" ht="18" customHeight="1" x14ac:dyDescent="0.3">
      <c r="B738" s="139"/>
      <c r="C738" s="139"/>
      <c r="D738" s="139"/>
      <c r="E738" s="139"/>
      <c r="F738" s="139"/>
      <c r="G738" s="139"/>
      <c r="H738" s="139"/>
      <c r="I738" s="139"/>
      <c r="J738" s="129"/>
      <c r="P738" s="407"/>
      <c r="Y738" s="152"/>
    </row>
    <row r="739" spans="2:25" ht="18" customHeight="1" x14ac:dyDescent="0.3">
      <c r="B739" s="139"/>
      <c r="C739" s="139"/>
      <c r="D739" s="139"/>
      <c r="E739" s="139"/>
      <c r="F739" s="139"/>
      <c r="G739" s="139"/>
      <c r="H739" s="139"/>
      <c r="I739" s="139"/>
      <c r="J739" s="129"/>
      <c r="P739" s="407"/>
      <c r="Y739" s="152"/>
    </row>
    <row r="740" spans="2:25" ht="18" customHeight="1" x14ac:dyDescent="0.3">
      <c r="B740" s="139"/>
      <c r="C740" s="139"/>
      <c r="D740" s="139"/>
      <c r="E740" s="139"/>
      <c r="F740" s="139"/>
      <c r="G740" s="139"/>
      <c r="H740" s="139"/>
      <c r="I740" s="139"/>
      <c r="J740" s="129"/>
      <c r="P740" s="407"/>
      <c r="Y740" s="152"/>
    </row>
    <row r="741" spans="2:25" ht="18" customHeight="1" x14ac:dyDescent="0.3">
      <c r="B741" s="139"/>
      <c r="C741" s="139"/>
      <c r="D741" s="139"/>
      <c r="E741" s="139"/>
      <c r="F741" s="139"/>
      <c r="G741" s="139"/>
      <c r="H741" s="139"/>
      <c r="I741" s="139"/>
      <c r="J741" s="129"/>
      <c r="P741" s="407"/>
      <c r="Y741" s="152"/>
    </row>
    <row r="742" spans="2:25" ht="18" customHeight="1" x14ac:dyDescent="0.3">
      <c r="B742" s="139"/>
      <c r="C742" s="139"/>
      <c r="D742" s="139"/>
      <c r="E742" s="139"/>
      <c r="F742" s="139"/>
      <c r="G742" s="139"/>
      <c r="H742" s="139"/>
      <c r="I742" s="139"/>
      <c r="J742" s="129"/>
      <c r="P742" s="407"/>
      <c r="Y742" s="152"/>
    </row>
    <row r="743" spans="2:25" ht="18" customHeight="1" x14ac:dyDescent="0.3">
      <c r="B743" s="139"/>
      <c r="C743" s="139"/>
      <c r="D743" s="139"/>
      <c r="E743" s="139"/>
      <c r="F743" s="139"/>
      <c r="G743" s="139"/>
      <c r="H743" s="139"/>
      <c r="I743" s="139"/>
      <c r="J743" s="129"/>
      <c r="P743" s="407"/>
      <c r="Y743" s="152"/>
    </row>
    <row r="744" spans="2:25" ht="18" customHeight="1" x14ac:dyDescent="0.3">
      <c r="B744" s="139"/>
      <c r="C744" s="139"/>
      <c r="D744" s="139"/>
      <c r="E744" s="139"/>
      <c r="F744" s="139"/>
      <c r="G744" s="139"/>
      <c r="H744" s="139"/>
      <c r="I744" s="139"/>
      <c r="J744" s="129"/>
      <c r="P744" s="407"/>
      <c r="Y744" s="152"/>
    </row>
    <row r="745" spans="2:25" ht="18" customHeight="1" x14ac:dyDescent="0.3">
      <c r="B745" s="139"/>
      <c r="C745" s="139"/>
      <c r="D745" s="139"/>
      <c r="E745" s="139"/>
      <c r="F745" s="139"/>
      <c r="G745" s="139"/>
      <c r="H745" s="139"/>
      <c r="I745" s="139"/>
      <c r="J745" s="129"/>
      <c r="P745" s="407"/>
      <c r="Y745" s="152"/>
    </row>
    <row r="746" spans="2:25" ht="18" customHeight="1" x14ac:dyDescent="0.3">
      <c r="B746" s="139"/>
      <c r="C746" s="139"/>
      <c r="D746" s="139"/>
      <c r="E746" s="139"/>
      <c r="F746" s="139"/>
      <c r="G746" s="139"/>
      <c r="H746" s="139"/>
      <c r="I746" s="139"/>
      <c r="J746" s="129"/>
      <c r="P746" s="407"/>
      <c r="Y746" s="152"/>
    </row>
    <row r="747" spans="2:25" ht="18" customHeight="1" x14ac:dyDescent="0.3">
      <c r="B747" s="139"/>
      <c r="C747" s="139"/>
      <c r="D747" s="139"/>
      <c r="E747" s="139"/>
      <c r="F747" s="139"/>
      <c r="G747" s="139"/>
      <c r="H747" s="139"/>
      <c r="I747" s="139"/>
      <c r="J747" s="129"/>
      <c r="P747" s="407"/>
      <c r="Y747" s="152"/>
    </row>
    <row r="748" spans="2:25" ht="18" customHeight="1" x14ac:dyDescent="0.3">
      <c r="B748" s="139"/>
      <c r="C748" s="139"/>
      <c r="D748" s="139"/>
      <c r="E748" s="139"/>
      <c r="F748" s="139"/>
      <c r="G748" s="139"/>
      <c r="H748" s="139"/>
      <c r="I748" s="139"/>
      <c r="J748" s="129"/>
      <c r="P748" s="407"/>
      <c r="Y748" s="152"/>
    </row>
    <row r="749" spans="2:25" ht="18" customHeight="1" x14ac:dyDescent="0.3">
      <c r="B749" s="139"/>
      <c r="C749" s="139"/>
      <c r="D749" s="139"/>
      <c r="E749" s="139"/>
      <c r="F749" s="139"/>
      <c r="G749" s="139"/>
      <c r="H749" s="139"/>
      <c r="I749" s="139"/>
      <c r="J749" s="129"/>
      <c r="P749" s="407"/>
      <c r="Y749" s="152"/>
    </row>
    <row r="750" spans="2:25" ht="18" customHeight="1" x14ac:dyDescent="0.3">
      <c r="B750" s="139"/>
      <c r="C750" s="139"/>
      <c r="D750" s="139"/>
      <c r="E750" s="139"/>
      <c r="F750" s="139"/>
      <c r="G750" s="139"/>
      <c r="H750" s="139"/>
      <c r="I750" s="139"/>
      <c r="J750" s="129"/>
      <c r="P750" s="407"/>
      <c r="Y750" s="152"/>
    </row>
    <row r="751" spans="2:25" ht="18" customHeight="1" x14ac:dyDescent="0.3">
      <c r="B751" s="139"/>
      <c r="C751" s="139"/>
      <c r="D751" s="139"/>
      <c r="E751" s="139"/>
      <c r="F751" s="139"/>
      <c r="G751" s="139"/>
      <c r="H751" s="139"/>
      <c r="I751" s="139"/>
      <c r="J751" s="129"/>
      <c r="P751" s="407"/>
      <c r="Y751" s="152"/>
    </row>
    <row r="752" spans="2:25" ht="18" customHeight="1" x14ac:dyDescent="0.3">
      <c r="B752" s="139"/>
      <c r="C752" s="139"/>
      <c r="D752" s="139"/>
      <c r="E752" s="139"/>
      <c r="F752" s="139"/>
      <c r="G752" s="139"/>
      <c r="H752" s="139"/>
      <c r="I752" s="139"/>
      <c r="J752" s="129"/>
      <c r="P752" s="407"/>
      <c r="Y752" s="152"/>
    </row>
    <row r="753" spans="2:25" ht="18" customHeight="1" x14ac:dyDescent="0.3">
      <c r="B753" s="139"/>
      <c r="C753" s="139"/>
      <c r="D753" s="139"/>
      <c r="E753" s="139"/>
      <c r="F753" s="139"/>
      <c r="G753" s="139"/>
      <c r="H753" s="139"/>
      <c r="I753" s="139"/>
      <c r="J753" s="129"/>
      <c r="P753" s="407"/>
      <c r="Y753" s="152"/>
    </row>
    <row r="754" spans="2:25" ht="18" customHeight="1" x14ac:dyDescent="0.3">
      <c r="B754" s="139"/>
      <c r="C754" s="139"/>
      <c r="D754" s="139"/>
      <c r="E754" s="139"/>
      <c r="F754" s="139"/>
      <c r="G754" s="139"/>
      <c r="H754" s="139"/>
      <c r="I754" s="139"/>
      <c r="J754" s="129"/>
      <c r="P754" s="407"/>
      <c r="Y754" s="152"/>
    </row>
    <row r="755" spans="2:25" ht="18" customHeight="1" x14ac:dyDescent="0.3">
      <c r="B755" s="139"/>
      <c r="C755" s="139"/>
      <c r="D755" s="139"/>
      <c r="E755" s="139"/>
      <c r="F755" s="139"/>
      <c r="G755" s="139"/>
      <c r="H755" s="139"/>
      <c r="I755" s="139"/>
      <c r="J755" s="129"/>
      <c r="P755" s="407"/>
      <c r="Y755" s="152"/>
    </row>
    <row r="756" spans="2:25" ht="18" customHeight="1" x14ac:dyDescent="0.3">
      <c r="B756" s="139"/>
      <c r="C756" s="139"/>
      <c r="D756" s="139"/>
      <c r="E756" s="139"/>
      <c r="F756" s="139"/>
      <c r="G756" s="139"/>
      <c r="H756" s="139"/>
      <c r="I756" s="139"/>
      <c r="J756" s="129"/>
      <c r="P756" s="407"/>
      <c r="Y756" s="152"/>
    </row>
    <row r="757" spans="2:25" ht="18" customHeight="1" x14ac:dyDescent="0.3">
      <c r="B757" s="139"/>
      <c r="C757" s="139"/>
      <c r="D757" s="139"/>
      <c r="E757" s="139"/>
      <c r="F757" s="139"/>
      <c r="G757" s="139"/>
      <c r="H757" s="139"/>
      <c r="I757" s="139"/>
      <c r="J757" s="129"/>
      <c r="P757" s="407"/>
      <c r="Y757" s="152"/>
    </row>
    <row r="758" spans="2:25" ht="18" customHeight="1" x14ac:dyDescent="0.3">
      <c r="B758" s="139"/>
      <c r="C758" s="139"/>
      <c r="D758" s="139"/>
      <c r="E758" s="139"/>
      <c r="F758" s="139"/>
      <c r="G758" s="139"/>
      <c r="H758" s="139"/>
      <c r="I758" s="139"/>
      <c r="J758" s="129"/>
      <c r="P758" s="407"/>
      <c r="Y758" s="152"/>
    </row>
    <row r="759" spans="2:25" ht="18" customHeight="1" x14ac:dyDescent="0.3">
      <c r="B759" s="139"/>
      <c r="C759" s="139"/>
      <c r="D759" s="139"/>
      <c r="E759" s="139"/>
      <c r="F759" s="139"/>
      <c r="G759" s="139"/>
      <c r="H759" s="139"/>
      <c r="I759" s="139"/>
      <c r="J759" s="129"/>
      <c r="P759" s="407"/>
      <c r="Y759" s="152"/>
    </row>
    <row r="760" spans="2:25" ht="18" customHeight="1" x14ac:dyDescent="0.3">
      <c r="B760" s="139"/>
      <c r="C760" s="139"/>
      <c r="D760" s="139"/>
      <c r="E760" s="139"/>
      <c r="F760" s="139"/>
      <c r="G760" s="139"/>
      <c r="H760" s="139"/>
      <c r="I760" s="139"/>
      <c r="J760" s="129"/>
      <c r="P760" s="407"/>
      <c r="Y760" s="152"/>
    </row>
    <row r="761" spans="2:25" ht="18" customHeight="1" x14ac:dyDescent="0.3">
      <c r="B761" s="139"/>
      <c r="C761" s="139"/>
      <c r="D761" s="139"/>
      <c r="E761" s="139"/>
      <c r="F761" s="139"/>
      <c r="G761" s="139"/>
      <c r="H761" s="139"/>
      <c r="I761" s="139"/>
      <c r="J761" s="129"/>
      <c r="P761" s="407"/>
      <c r="Y761" s="152"/>
    </row>
    <row r="762" spans="2:25" ht="18" customHeight="1" x14ac:dyDescent="0.3">
      <c r="B762" s="139"/>
      <c r="C762" s="139"/>
      <c r="D762" s="139"/>
      <c r="E762" s="139"/>
      <c r="F762" s="139"/>
      <c r="G762" s="139"/>
      <c r="H762" s="139"/>
      <c r="I762" s="139"/>
      <c r="J762" s="129"/>
      <c r="P762" s="407"/>
      <c r="Y762" s="152"/>
    </row>
    <row r="763" spans="2:25" ht="18" customHeight="1" x14ac:dyDescent="0.3">
      <c r="B763" s="139"/>
      <c r="C763" s="139"/>
      <c r="D763" s="139"/>
      <c r="E763" s="139"/>
      <c r="F763" s="139"/>
      <c r="G763" s="139"/>
      <c r="H763" s="139"/>
      <c r="I763" s="139"/>
      <c r="J763" s="129"/>
      <c r="P763" s="407"/>
      <c r="Y763" s="152"/>
    </row>
    <row r="764" spans="2:25" ht="18" customHeight="1" x14ac:dyDescent="0.3">
      <c r="B764" s="139"/>
      <c r="C764" s="139"/>
      <c r="D764" s="139"/>
      <c r="E764" s="139"/>
      <c r="F764" s="139"/>
      <c r="G764" s="139"/>
      <c r="H764" s="139"/>
      <c r="I764" s="139"/>
      <c r="J764" s="129"/>
      <c r="P764" s="407"/>
      <c r="Y764" s="152"/>
    </row>
    <row r="765" spans="2:25" ht="18" customHeight="1" x14ac:dyDescent="0.3">
      <c r="B765" s="139"/>
      <c r="C765" s="139"/>
      <c r="D765" s="139"/>
      <c r="E765" s="139"/>
      <c r="F765" s="139"/>
      <c r="G765" s="139"/>
      <c r="H765" s="139"/>
      <c r="I765" s="139"/>
      <c r="J765" s="129"/>
      <c r="P765" s="407"/>
      <c r="Y765" s="152"/>
    </row>
    <row r="766" spans="2:25" ht="18" customHeight="1" x14ac:dyDescent="0.3">
      <c r="B766" s="139"/>
      <c r="C766" s="139"/>
      <c r="D766" s="139"/>
      <c r="E766" s="139"/>
      <c r="F766" s="139"/>
      <c r="G766" s="139"/>
      <c r="H766" s="139"/>
      <c r="I766" s="139"/>
      <c r="J766" s="129"/>
      <c r="P766" s="407"/>
      <c r="Y766" s="152"/>
    </row>
    <row r="767" spans="2:25" ht="18" customHeight="1" x14ac:dyDescent="0.3">
      <c r="B767" s="139"/>
      <c r="C767" s="139"/>
      <c r="D767" s="139"/>
      <c r="E767" s="139"/>
      <c r="F767" s="139"/>
      <c r="G767" s="139"/>
      <c r="H767" s="139"/>
      <c r="I767" s="139"/>
      <c r="J767" s="129"/>
      <c r="P767" s="407"/>
      <c r="Y767" s="152"/>
    </row>
    <row r="768" spans="2:25" ht="18" customHeight="1" x14ac:dyDescent="0.3">
      <c r="B768" s="139"/>
      <c r="C768" s="139"/>
      <c r="D768" s="139"/>
      <c r="E768" s="139"/>
      <c r="F768" s="139"/>
      <c r="G768" s="139"/>
      <c r="H768" s="139"/>
      <c r="I768" s="139"/>
      <c r="J768" s="129"/>
      <c r="P768" s="407"/>
      <c r="Y768" s="152"/>
    </row>
    <row r="769" spans="2:25" ht="18" customHeight="1" x14ac:dyDescent="0.3">
      <c r="B769" s="139"/>
      <c r="C769" s="139"/>
      <c r="D769" s="139"/>
      <c r="E769" s="139"/>
      <c r="F769" s="139"/>
      <c r="G769" s="139"/>
      <c r="H769" s="139"/>
      <c r="I769" s="139"/>
      <c r="J769" s="129"/>
      <c r="P769" s="407"/>
      <c r="Y769" s="152"/>
    </row>
    <row r="770" spans="2:25" ht="18" customHeight="1" x14ac:dyDescent="0.3">
      <c r="B770" s="139"/>
      <c r="C770" s="139"/>
      <c r="D770" s="139"/>
      <c r="E770" s="139"/>
      <c r="F770" s="139"/>
      <c r="G770" s="139"/>
      <c r="H770" s="139"/>
      <c r="I770" s="139"/>
      <c r="J770" s="129"/>
      <c r="P770" s="407"/>
      <c r="Y770" s="152"/>
    </row>
    <row r="771" spans="2:25" ht="18" customHeight="1" x14ac:dyDescent="0.3">
      <c r="B771" s="139"/>
      <c r="C771" s="139"/>
      <c r="D771" s="139"/>
      <c r="E771" s="139"/>
      <c r="F771" s="139"/>
      <c r="G771" s="139"/>
      <c r="H771" s="139"/>
      <c r="I771" s="139"/>
      <c r="J771" s="129"/>
      <c r="P771" s="407"/>
      <c r="Y771" s="152"/>
    </row>
    <row r="772" spans="2:25" ht="18" customHeight="1" x14ac:dyDescent="0.3">
      <c r="B772" s="139"/>
      <c r="C772" s="139"/>
      <c r="D772" s="139"/>
      <c r="E772" s="139"/>
      <c r="F772" s="139"/>
      <c r="G772" s="139"/>
      <c r="H772" s="139"/>
      <c r="I772" s="139"/>
      <c r="J772" s="129"/>
      <c r="P772" s="407"/>
      <c r="Y772" s="152"/>
    </row>
    <row r="773" spans="2:25" ht="18" customHeight="1" x14ac:dyDescent="0.3">
      <c r="B773" s="139"/>
      <c r="C773" s="139"/>
      <c r="D773" s="139"/>
      <c r="E773" s="139"/>
      <c r="F773" s="139"/>
      <c r="G773" s="139"/>
      <c r="H773" s="139"/>
      <c r="I773" s="139"/>
      <c r="J773" s="129"/>
      <c r="P773" s="407"/>
      <c r="Y773" s="152"/>
    </row>
    <row r="774" spans="2:25" ht="18" customHeight="1" x14ac:dyDescent="0.3">
      <c r="B774" s="139"/>
      <c r="C774" s="139"/>
      <c r="D774" s="139"/>
      <c r="E774" s="139"/>
      <c r="F774" s="139"/>
      <c r="G774" s="139"/>
      <c r="H774" s="139"/>
      <c r="I774" s="139"/>
      <c r="J774" s="129"/>
      <c r="P774" s="407"/>
      <c r="Y774" s="152"/>
    </row>
    <row r="775" spans="2:25" ht="18" customHeight="1" x14ac:dyDescent="0.3">
      <c r="B775" s="139"/>
      <c r="C775" s="139"/>
      <c r="D775" s="139"/>
      <c r="E775" s="139"/>
      <c r="F775" s="139"/>
      <c r="G775" s="139"/>
      <c r="H775" s="139"/>
      <c r="I775" s="139"/>
      <c r="J775" s="129"/>
      <c r="P775" s="407"/>
      <c r="Y775" s="152"/>
    </row>
    <row r="776" spans="2:25" ht="18" customHeight="1" x14ac:dyDescent="0.3">
      <c r="B776" s="139"/>
      <c r="C776" s="139"/>
      <c r="D776" s="139"/>
      <c r="E776" s="139"/>
      <c r="F776" s="139"/>
      <c r="G776" s="139"/>
      <c r="H776" s="139"/>
      <c r="I776" s="139"/>
      <c r="J776" s="129"/>
      <c r="P776" s="407"/>
      <c r="Y776" s="152"/>
    </row>
    <row r="777" spans="2:25" ht="18" customHeight="1" x14ac:dyDescent="0.3">
      <c r="B777" s="139"/>
      <c r="C777" s="139"/>
      <c r="D777" s="139"/>
      <c r="E777" s="139"/>
      <c r="F777" s="139"/>
      <c r="G777" s="139"/>
      <c r="H777" s="139"/>
      <c r="I777" s="139"/>
      <c r="J777" s="129"/>
      <c r="P777" s="407"/>
      <c r="Y777" s="152"/>
    </row>
    <row r="778" spans="2:25" ht="18" customHeight="1" x14ac:dyDescent="0.3">
      <c r="B778" s="139"/>
      <c r="C778" s="139"/>
      <c r="D778" s="139"/>
      <c r="E778" s="139"/>
      <c r="F778" s="139"/>
      <c r="G778" s="139"/>
      <c r="H778" s="139"/>
      <c r="I778" s="139"/>
      <c r="J778" s="129"/>
      <c r="P778" s="407"/>
      <c r="Y778" s="152"/>
    </row>
    <row r="779" spans="2:25" ht="18" customHeight="1" x14ac:dyDescent="0.3">
      <c r="B779" s="139"/>
      <c r="C779" s="139"/>
      <c r="D779" s="139"/>
      <c r="E779" s="139"/>
      <c r="F779" s="139"/>
      <c r="G779" s="139"/>
      <c r="H779" s="139"/>
      <c r="I779" s="139"/>
      <c r="J779" s="129"/>
      <c r="P779" s="407"/>
      <c r="Y779" s="152"/>
    </row>
    <row r="780" spans="2:25" ht="18" customHeight="1" x14ac:dyDescent="0.3">
      <c r="B780" s="139"/>
      <c r="C780" s="139"/>
      <c r="D780" s="139"/>
      <c r="E780" s="139"/>
      <c r="F780" s="139"/>
      <c r="G780" s="139"/>
      <c r="H780" s="139"/>
      <c r="I780" s="139"/>
      <c r="J780" s="129"/>
      <c r="P780" s="407"/>
      <c r="Y780" s="152"/>
    </row>
    <row r="781" spans="2:25" ht="18" customHeight="1" x14ac:dyDescent="0.3">
      <c r="B781" s="139"/>
      <c r="C781" s="139"/>
      <c r="D781" s="139"/>
      <c r="E781" s="139"/>
      <c r="F781" s="139"/>
      <c r="G781" s="139"/>
      <c r="H781" s="139"/>
      <c r="I781" s="139"/>
      <c r="J781" s="129"/>
      <c r="P781" s="407"/>
      <c r="Y781" s="152"/>
    </row>
    <row r="782" spans="2:25" ht="18" customHeight="1" x14ac:dyDescent="0.3">
      <c r="B782" s="139"/>
      <c r="C782" s="139"/>
      <c r="D782" s="139"/>
      <c r="E782" s="139"/>
      <c r="F782" s="139"/>
      <c r="G782" s="139"/>
      <c r="H782" s="139"/>
      <c r="I782" s="139"/>
      <c r="J782" s="129"/>
      <c r="P782" s="407"/>
      <c r="Y782" s="152"/>
    </row>
    <row r="783" spans="2:25" ht="18" customHeight="1" x14ac:dyDescent="0.3">
      <c r="B783" s="139"/>
      <c r="C783" s="139"/>
      <c r="D783" s="139"/>
      <c r="E783" s="139"/>
      <c r="F783" s="139"/>
      <c r="G783" s="139"/>
      <c r="H783" s="139"/>
      <c r="I783" s="139"/>
      <c r="J783" s="129"/>
      <c r="P783" s="407"/>
      <c r="Y783" s="152"/>
    </row>
    <row r="784" spans="2:25" ht="18" customHeight="1" x14ac:dyDescent="0.3">
      <c r="B784" s="139"/>
      <c r="C784" s="139"/>
      <c r="D784" s="139"/>
      <c r="E784" s="139"/>
      <c r="F784" s="139"/>
      <c r="G784" s="139"/>
      <c r="H784" s="139"/>
      <c r="I784" s="139"/>
      <c r="J784" s="129"/>
      <c r="P784" s="407"/>
      <c r="Y784" s="152"/>
    </row>
    <row r="785" spans="2:25" ht="18" customHeight="1" x14ac:dyDescent="0.3">
      <c r="B785" s="139"/>
      <c r="C785" s="139"/>
      <c r="D785" s="139"/>
      <c r="E785" s="139"/>
      <c r="F785" s="139"/>
      <c r="G785" s="139"/>
      <c r="H785" s="139"/>
      <c r="I785" s="139"/>
      <c r="J785" s="129"/>
      <c r="P785" s="407"/>
      <c r="Y785" s="152"/>
    </row>
    <row r="786" spans="2:25" ht="18" customHeight="1" x14ac:dyDescent="0.3">
      <c r="B786" s="139"/>
      <c r="C786" s="139"/>
      <c r="D786" s="139"/>
      <c r="E786" s="139"/>
      <c r="F786" s="139"/>
      <c r="G786" s="139"/>
      <c r="H786" s="139"/>
      <c r="I786" s="139"/>
      <c r="J786" s="129"/>
      <c r="P786" s="407"/>
      <c r="Y786" s="152"/>
    </row>
    <row r="787" spans="2:25" ht="18" customHeight="1" x14ac:dyDescent="0.3">
      <c r="B787" s="139"/>
      <c r="C787" s="139"/>
      <c r="D787" s="139"/>
      <c r="E787" s="139"/>
      <c r="F787" s="139"/>
      <c r="G787" s="139"/>
      <c r="H787" s="139"/>
      <c r="I787" s="139"/>
      <c r="J787" s="129"/>
      <c r="P787" s="407"/>
      <c r="Y787" s="152"/>
    </row>
    <row r="788" spans="2:25" ht="18" customHeight="1" x14ac:dyDescent="0.3">
      <c r="B788" s="139"/>
      <c r="C788" s="139"/>
      <c r="D788" s="139"/>
      <c r="E788" s="139"/>
      <c r="F788" s="139"/>
      <c r="G788" s="139"/>
      <c r="H788" s="139"/>
      <c r="I788" s="139"/>
      <c r="J788" s="129"/>
      <c r="P788" s="407"/>
      <c r="Y788" s="152"/>
    </row>
    <row r="789" spans="2:25" ht="18" customHeight="1" x14ac:dyDescent="0.3">
      <c r="B789" s="139"/>
      <c r="C789" s="139"/>
      <c r="D789" s="139"/>
      <c r="E789" s="139"/>
      <c r="F789" s="139"/>
      <c r="G789" s="139"/>
      <c r="H789" s="139"/>
      <c r="I789" s="139"/>
      <c r="J789" s="129"/>
      <c r="P789" s="407"/>
      <c r="Y789" s="152"/>
    </row>
    <row r="790" spans="2:25" ht="18" customHeight="1" x14ac:dyDescent="0.3">
      <c r="B790" s="139"/>
      <c r="C790" s="139"/>
      <c r="D790" s="139"/>
      <c r="E790" s="139"/>
      <c r="F790" s="139"/>
      <c r="G790" s="139"/>
      <c r="H790" s="139"/>
      <c r="I790" s="139"/>
      <c r="J790" s="129"/>
      <c r="P790" s="407"/>
      <c r="Y790" s="152"/>
    </row>
    <row r="791" spans="2:25" ht="18" customHeight="1" x14ac:dyDescent="0.3">
      <c r="B791" s="139"/>
      <c r="C791" s="139"/>
      <c r="D791" s="139"/>
      <c r="E791" s="139"/>
      <c r="F791" s="139"/>
      <c r="G791" s="139"/>
      <c r="H791" s="139"/>
      <c r="I791" s="139"/>
      <c r="J791" s="129"/>
      <c r="P791" s="407"/>
      <c r="Y791" s="152"/>
    </row>
    <row r="792" spans="2:25" ht="18" customHeight="1" x14ac:dyDescent="0.3">
      <c r="B792" s="139"/>
      <c r="C792" s="139"/>
      <c r="D792" s="139"/>
      <c r="E792" s="139"/>
      <c r="F792" s="139"/>
      <c r="G792" s="139"/>
      <c r="H792" s="139"/>
      <c r="I792" s="139"/>
      <c r="J792" s="129"/>
      <c r="P792" s="407"/>
      <c r="Y792" s="152"/>
    </row>
    <row r="793" spans="2:25" ht="18" customHeight="1" x14ac:dyDescent="0.3">
      <c r="B793" s="139"/>
      <c r="C793" s="139"/>
      <c r="D793" s="139"/>
      <c r="E793" s="139"/>
      <c r="F793" s="139"/>
      <c r="G793" s="139"/>
      <c r="H793" s="139"/>
      <c r="I793" s="139"/>
      <c r="J793" s="129"/>
      <c r="P793" s="407"/>
      <c r="Y793" s="152"/>
    </row>
    <row r="794" spans="2:25" ht="18" customHeight="1" x14ac:dyDescent="0.3">
      <c r="B794" s="139"/>
      <c r="C794" s="139"/>
      <c r="D794" s="139"/>
      <c r="E794" s="139"/>
      <c r="F794" s="139"/>
      <c r="G794" s="139"/>
      <c r="H794" s="139"/>
      <c r="I794" s="139"/>
      <c r="J794" s="129"/>
      <c r="P794" s="407"/>
      <c r="Y794" s="152"/>
    </row>
    <row r="795" spans="2:25" ht="18" customHeight="1" x14ac:dyDescent="0.3">
      <c r="B795" s="139"/>
      <c r="C795" s="139"/>
      <c r="D795" s="139"/>
      <c r="E795" s="139"/>
      <c r="F795" s="139"/>
      <c r="G795" s="139"/>
      <c r="H795" s="139"/>
      <c r="I795" s="139"/>
      <c r="J795" s="129"/>
      <c r="P795" s="407"/>
      <c r="Y795" s="152"/>
    </row>
    <row r="796" spans="2:25" ht="18" customHeight="1" x14ac:dyDescent="0.3">
      <c r="B796" s="139"/>
      <c r="C796" s="139"/>
      <c r="D796" s="139"/>
      <c r="E796" s="139"/>
      <c r="F796" s="139"/>
      <c r="G796" s="139"/>
      <c r="H796" s="139"/>
      <c r="I796" s="139"/>
      <c r="J796" s="129"/>
      <c r="P796" s="407"/>
      <c r="Y796" s="152"/>
    </row>
    <row r="797" spans="2:25" ht="18" customHeight="1" x14ac:dyDescent="0.3">
      <c r="B797" s="139"/>
      <c r="C797" s="139"/>
      <c r="D797" s="139"/>
      <c r="E797" s="139"/>
      <c r="F797" s="139"/>
      <c r="G797" s="139"/>
      <c r="H797" s="139"/>
      <c r="I797" s="139"/>
      <c r="J797" s="129"/>
      <c r="P797" s="407"/>
      <c r="Y797" s="152"/>
    </row>
    <row r="798" spans="2:25" ht="18" customHeight="1" x14ac:dyDescent="0.3">
      <c r="B798" s="139"/>
      <c r="C798" s="139"/>
      <c r="D798" s="139"/>
      <c r="E798" s="139"/>
      <c r="F798" s="139"/>
      <c r="G798" s="139"/>
      <c r="H798" s="139"/>
      <c r="I798" s="139"/>
      <c r="J798" s="129"/>
      <c r="P798" s="407"/>
      <c r="Y798" s="152"/>
    </row>
    <row r="799" spans="2:25" ht="18" customHeight="1" x14ac:dyDescent="0.3">
      <c r="B799" s="139"/>
      <c r="C799" s="139"/>
      <c r="D799" s="139"/>
      <c r="E799" s="139"/>
      <c r="F799" s="139"/>
      <c r="G799" s="139"/>
      <c r="H799" s="139"/>
      <c r="I799" s="139"/>
      <c r="J799" s="129"/>
      <c r="P799" s="407"/>
      <c r="Y799" s="152"/>
    </row>
    <row r="800" spans="2:25" ht="18" customHeight="1" x14ac:dyDescent="0.3">
      <c r="B800" s="139"/>
      <c r="C800" s="139"/>
      <c r="D800" s="139"/>
      <c r="E800" s="139"/>
      <c r="F800" s="139"/>
      <c r="G800" s="139"/>
      <c r="H800" s="139"/>
      <c r="I800" s="139"/>
      <c r="J800" s="129"/>
      <c r="P800" s="407"/>
      <c r="Y800" s="152"/>
    </row>
    <row r="801" spans="2:25" ht="18" customHeight="1" x14ac:dyDescent="0.3">
      <c r="B801" s="139"/>
      <c r="C801" s="139"/>
      <c r="D801" s="139"/>
      <c r="E801" s="139"/>
      <c r="F801" s="139"/>
      <c r="G801" s="139"/>
      <c r="H801" s="139"/>
      <c r="I801" s="139"/>
      <c r="J801" s="129"/>
      <c r="P801" s="407"/>
      <c r="Y801" s="152"/>
    </row>
    <row r="802" spans="2:25" ht="18" customHeight="1" x14ac:dyDescent="0.3">
      <c r="B802" s="139"/>
      <c r="C802" s="139"/>
      <c r="D802" s="139"/>
      <c r="E802" s="139"/>
      <c r="F802" s="139"/>
      <c r="G802" s="139"/>
      <c r="H802" s="139"/>
      <c r="I802" s="139"/>
      <c r="J802" s="129"/>
      <c r="P802" s="407"/>
      <c r="Y802" s="152"/>
    </row>
    <row r="803" spans="2:25" ht="18" customHeight="1" x14ac:dyDescent="0.3">
      <c r="B803" s="139"/>
      <c r="C803" s="139"/>
      <c r="D803" s="139"/>
      <c r="E803" s="139"/>
      <c r="F803" s="139"/>
      <c r="G803" s="139"/>
      <c r="H803" s="139"/>
      <c r="I803" s="139"/>
      <c r="J803" s="129"/>
      <c r="P803" s="407"/>
      <c r="Y803" s="152"/>
    </row>
    <row r="804" spans="2:25" ht="18" customHeight="1" x14ac:dyDescent="0.3">
      <c r="B804" s="139"/>
      <c r="C804" s="139"/>
      <c r="D804" s="139"/>
      <c r="E804" s="139"/>
      <c r="F804" s="139"/>
      <c r="G804" s="139"/>
      <c r="H804" s="139"/>
      <c r="I804" s="139"/>
      <c r="J804" s="129"/>
      <c r="P804" s="407"/>
      <c r="Y804" s="152"/>
    </row>
    <row r="805" spans="2:25" ht="18" customHeight="1" x14ac:dyDescent="0.3">
      <c r="B805" s="139"/>
      <c r="C805" s="139"/>
      <c r="D805" s="139"/>
      <c r="E805" s="139"/>
      <c r="F805" s="139"/>
      <c r="G805" s="139"/>
      <c r="H805" s="139"/>
      <c r="I805" s="139"/>
      <c r="J805" s="129"/>
      <c r="P805" s="407"/>
      <c r="Y805" s="152"/>
    </row>
    <row r="806" spans="2:25" ht="18" customHeight="1" x14ac:dyDescent="0.3">
      <c r="B806" s="139"/>
      <c r="C806" s="139"/>
      <c r="D806" s="139"/>
      <c r="E806" s="139"/>
      <c r="F806" s="139"/>
      <c r="G806" s="139"/>
      <c r="H806" s="139"/>
      <c r="I806" s="139"/>
      <c r="J806" s="129"/>
      <c r="P806" s="407"/>
      <c r="Y806" s="152"/>
    </row>
    <row r="807" spans="2:25" ht="18" customHeight="1" x14ac:dyDescent="0.3">
      <c r="B807" s="139"/>
      <c r="C807" s="139"/>
      <c r="D807" s="139"/>
      <c r="E807" s="139"/>
      <c r="F807" s="139"/>
      <c r="G807" s="139"/>
      <c r="H807" s="139"/>
      <c r="I807" s="139"/>
      <c r="J807" s="129"/>
      <c r="P807" s="407"/>
      <c r="Y807" s="152"/>
    </row>
    <row r="808" spans="2:25" ht="18" customHeight="1" x14ac:dyDescent="0.3">
      <c r="B808" s="139"/>
      <c r="C808" s="139"/>
      <c r="D808" s="139"/>
      <c r="E808" s="139"/>
      <c r="F808" s="139"/>
      <c r="G808" s="139"/>
      <c r="H808" s="139"/>
      <c r="I808" s="139"/>
      <c r="J808" s="129"/>
      <c r="P808" s="407"/>
      <c r="Y808" s="152"/>
    </row>
    <row r="809" spans="2:25" ht="18" customHeight="1" x14ac:dyDescent="0.3">
      <c r="B809" s="139"/>
      <c r="C809" s="139"/>
      <c r="D809" s="139"/>
      <c r="E809" s="139"/>
      <c r="F809" s="139"/>
      <c r="G809" s="139"/>
      <c r="H809" s="139"/>
      <c r="I809" s="139"/>
      <c r="J809" s="129"/>
      <c r="P809" s="407"/>
      <c r="Y809" s="152"/>
    </row>
    <row r="810" spans="2:25" ht="18" customHeight="1" x14ac:dyDescent="0.3">
      <c r="B810" s="139"/>
      <c r="C810" s="139"/>
      <c r="D810" s="139"/>
      <c r="E810" s="139"/>
      <c r="F810" s="139"/>
      <c r="G810" s="139"/>
      <c r="H810" s="139"/>
      <c r="I810" s="139"/>
      <c r="J810" s="129"/>
      <c r="P810" s="407"/>
      <c r="Y810" s="152"/>
    </row>
    <row r="811" spans="2:25" ht="18" customHeight="1" x14ac:dyDescent="0.3">
      <c r="B811" s="139"/>
      <c r="C811" s="139"/>
      <c r="D811" s="139"/>
      <c r="E811" s="139"/>
      <c r="F811" s="139"/>
      <c r="G811" s="139"/>
      <c r="H811" s="139"/>
      <c r="I811" s="139"/>
      <c r="J811" s="129"/>
      <c r="P811" s="407"/>
      <c r="Y811" s="152"/>
    </row>
    <row r="812" spans="2:25" ht="18" customHeight="1" x14ac:dyDescent="0.3">
      <c r="B812" s="139"/>
      <c r="C812" s="139"/>
      <c r="D812" s="139"/>
      <c r="E812" s="139"/>
      <c r="F812" s="139"/>
      <c r="G812" s="139"/>
      <c r="H812" s="139"/>
      <c r="I812" s="139"/>
      <c r="J812" s="129"/>
      <c r="P812" s="407"/>
      <c r="Y812" s="152"/>
    </row>
    <row r="813" spans="2:25" ht="18" customHeight="1" x14ac:dyDescent="0.3">
      <c r="B813" s="139"/>
      <c r="C813" s="139"/>
      <c r="D813" s="139"/>
      <c r="E813" s="139"/>
      <c r="F813" s="139"/>
      <c r="G813" s="139"/>
      <c r="H813" s="139"/>
      <c r="I813" s="139"/>
      <c r="J813" s="129"/>
      <c r="P813" s="407"/>
      <c r="Y813" s="152"/>
    </row>
    <row r="814" spans="2:25" ht="18" customHeight="1" x14ac:dyDescent="0.3">
      <c r="B814" s="139"/>
      <c r="C814" s="139"/>
      <c r="D814" s="139"/>
      <c r="E814" s="139"/>
      <c r="F814" s="139"/>
      <c r="G814" s="139"/>
      <c r="H814" s="139"/>
      <c r="I814" s="139"/>
      <c r="J814" s="129"/>
      <c r="P814" s="407"/>
      <c r="Y814" s="152"/>
    </row>
    <row r="815" spans="2:25" ht="18" customHeight="1" x14ac:dyDescent="0.3">
      <c r="B815" s="139"/>
      <c r="C815" s="139"/>
      <c r="D815" s="139"/>
      <c r="E815" s="139"/>
      <c r="F815" s="139"/>
      <c r="G815" s="139"/>
      <c r="H815" s="139"/>
      <c r="I815" s="139"/>
      <c r="J815" s="129"/>
      <c r="P815" s="407"/>
      <c r="Y815" s="152"/>
    </row>
    <row r="816" spans="2:25" ht="18" customHeight="1" x14ac:dyDescent="0.3">
      <c r="B816" s="139"/>
      <c r="C816" s="139"/>
      <c r="D816" s="139"/>
      <c r="E816" s="139"/>
      <c r="F816" s="139"/>
      <c r="G816" s="139"/>
      <c r="H816" s="139"/>
      <c r="I816" s="139"/>
      <c r="J816" s="129"/>
      <c r="P816" s="407"/>
      <c r="Y816" s="152"/>
    </row>
    <row r="817" spans="2:25" ht="18" customHeight="1" x14ac:dyDescent="0.3">
      <c r="B817" s="139"/>
      <c r="C817" s="139"/>
      <c r="D817" s="139"/>
      <c r="E817" s="139"/>
      <c r="F817" s="139"/>
      <c r="G817" s="139"/>
      <c r="H817" s="139"/>
      <c r="I817" s="139"/>
      <c r="J817" s="129"/>
      <c r="P817" s="407"/>
      <c r="Y817" s="152"/>
    </row>
    <row r="818" spans="2:25" ht="18" customHeight="1" x14ac:dyDescent="0.3">
      <c r="B818" s="139"/>
      <c r="C818" s="139"/>
      <c r="D818" s="139"/>
      <c r="E818" s="139"/>
      <c r="F818" s="139"/>
      <c r="G818" s="139"/>
      <c r="H818" s="139"/>
      <c r="I818" s="139"/>
      <c r="J818" s="129"/>
      <c r="P818" s="407"/>
      <c r="Y818" s="152"/>
    </row>
    <row r="819" spans="2:25" ht="18" customHeight="1" x14ac:dyDescent="0.3">
      <c r="B819" s="139"/>
      <c r="C819" s="139"/>
      <c r="D819" s="139"/>
      <c r="E819" s="139"/>
      <c r="F819" s="139"/>
      <c r="G819" s="139"/>
      <c r="H819" s="139"/>
      <c r="I819" s="139"/>
      <c r="J819" s="129"/>
      <c r="P819" s="407"/>
      <c r="Y819" s="152"/>
    </row>
    <row r="820" spans="2:25" ht="18" customHeight="1" x14ac:dyDescent="0.3">
      <c r="B820" s="139"/>
      <c r="C820" s="139"/>
      <c r="D820" s="139"/>
      <c r="E820" s="139"/>
      <c r="F820" s="139"/>
      <c r="G820" s="139"/>
      <c r="H820" s="139"/>
      <c r="I820" s="139"/>
      <c r="J820" s="129"/>
      <c r="P820" s="407"/>
      <c r="Y820" s="152"/>
    </row>
    <row r="821" spans="2:25" ht="18" customHeight="1" x14ac:dyDescent="0.3">
      <c r="B821" s="139"/>
      <c r="C821" s="139"/>
      <c r="D821" s="139"/>
      <c r="E821" s="139"/>
      <c r="F821" s="139"/>
      <c r="G821" s="139"/>
      <c r="H821" s="139"/>
      <c r="I821" s="139"/>
      <c r="J821" s="129"/>
      <c r="P821" s="407"/>
      <c r="Y821" s="152"/>
    </row>
    <row r="822" spans="2:25" ht="18" customHeight="1" x14ac:dyDescent="0.3">
      <c r="B822" s="139"/>
      <c r="C822" s="139"/>
      <c r="D822" s="139"/>
      <c r="E822" s="139"/>
      <c r="F822" s="139"/>
      <c r="G822" s="139"/>
      <c r="H822" s="139"/>
      <c r="I822" s="139"/>
      <c r="J822" s="129"/>
      <c r="P822" s="407"/>
      <c r="Y822" s="152"/>
    </row>
    <row r="823" spans="2:25" ht="18" customHeight="1" x14ac:dyDescent="0.3">
      <c r="B823" s="139"/>
      <c r="C823" s="139"/>
      <c r="D823" s="139"/>
      <c r="E823" s="139"/>
      <c r="F823" s="139"/>
      <c r="G823" s="139"/>
      <c r="H823" s="139"/>
      <c r="I823" s="139"/>
      <c r="J823" s="129"/>
      <c r="P823" s="407"/>
      <c r="Y823" s="152"/>
    </row>
    <row r="824" spans="2:25" ht="18" customHeight="1" x14ac:dyDescent="0.3">
      <c r="B824" s="139"/>
      <c r="C824" s="139"/>
      <c r="D824" s="139"/>
      <c r="E824" s="139"/>
      <c r="F824" s="139"/>
      <c r="G824" s="139"/>
      <c r="H824" s="139"/>
      <c r="I824" s="139"/>
      <c r="J824" s="129"/>
      <c r="P824" s="407"/>
      <c r="Y824" s="152"/>
    </row>
    <row r="825" spans="2:25" ht="18" customHeight="1" x14ac:dyDescent="0.3">
      <c r="B825" s="139"/>
      <c r="C825" s="139"/>
      <c r="D825" s="139"/>
      <c r="E825" s="139"/>
      <c r="F825" s="139"/>
      <c r="G825" s="139"/>
      <c r="H825" s="139"/>
      <c r="I825" s="139"/>
      <c r="J825" s="129"/>
      <c r="P825" s="407"/>
      <c r="Y825" s="152"/>
    </row>
    <row r="826" spans="2:25" ht="18" customHeight="1" x14ac:dyDescent="0.3">
      <c r="B826" s="139"/>
      <c r="C826" s="139"/>
      <c r="D826" s="139"/>
      <c r="E826" s="139"/>
      <c r="F826" s="139"/>
      <c r="G826" s="139"/>
      <c r="H826" s="139"/>
      <c r="I826" s="139"/>
      <c r="J826" s="129"/>
      <c r="P826" s="407"/>
      <c r="Y826" s="152"/>
    </row>
    <row r="827" spans="2:25" ht="18" customHeight="1" x14ac:dyDescent="0.3">
      <c r="B827" s="139"/>
      <c r="C827" s="139"/>
      <c r="D827" s="139"/>
      <c r="E827" s="139"/>
      <c r="F827" s="139"/>
      <c r="G827" s="139"/>
      <c r="H827" s="139"/>
      <c r="I827" s="139"/>
      <c r="J827" s="129"/>
      <c r="P827" s="407"/>
      <c r="Y827" s="152"/>
    </row>
    <row r="828" spans="2:25" ht="18" customHeight="1" x14ac:dyDescent="0.3">
      <c r="B828" s="139"/>
      <c r="C828" s="139"/>
      <c r="D828" s="139"/>
      <c r="E828" s="139"/>
      <c r="F828" s="139"/>
      <c r="G828" s="139"/>
      <c r="H828" s="139"/>
      <c r="I828" s="139"/>
      <c r="J828" s="129"/>
      <c r="P828" s="407"/>
      <c r="Y828" s="152"/>
    </row>
    <row r="829" spans="2:25" ht="18" customHeight="1" x14ac:dyDescent="0.3">
      <c r="B829" s="139"/>
      <c r="C829" s="139"/>
      <c r="D829" s="139"/>
      <c r="E829" s="139"/>
      <c r="F829" s="139"/>
      <c r="G829" s="139"/>
      <c r="H829" s="139"/>
      <c r="I829" s="139"/>
      <c r="J829" s="129"/>
      <c r="P829" s="407"/>
      <c r="Y829" s="152"/>
    </row>
    <row r="830" spans="2:25" ht="18" customHeight="1" x14ac:dyDescent="0.3">
      <c r="B830" s="139"/>
      <c r="C830" s="139"/>
      <c r="D830" s="139"/>
      <c r="E830" s="139"/>
      <c r="F830" s="139"/>
      <c r="G830" s="139"/>
      <c r="H830" s="139"/>
      <c r="I830" s="139"/>
      <c r="J830" s="129"/>
      <c r="P830" s="407"/>
      <c r="Y830" s="152"/>
    </row>
    <row r="831" spans="2:25" ht="18" customHeight="1" x14ac:dyDescent="0.3">
      <c r="B831" s="139"/>
      <c r="C831" s="139"/>
      <c r="D831" s="139"/>
      <c r="E831" s="139"/>
      <c r="F831" s="139"/>
      <c r="G831" s="139"/>
      <c r="H831" s="139"/>
      <c r="I831" s="139"/>
      <c r="J831" s="129"/>
      <c r="P831" s="407"/>
      <c r="Y831" s="152"/>
    </row>
    <row r="832" spans="2:25" ht="18" customHeight="1" x14ac:dyDescent="0.3">
      <c r="B832" s="139"/>
      <c r="C832" s="139"/>
      <c r="D832" s="139"/>
      <c r="E832" s="139"/>
      <c r="F832" s="139"/>
      <c r="G832" s="139"/>
      <c r="H832" s="139"/>
      <c r="I832" s="139"/>
      <c r="J832" s="129"/>
      <c r="P832" s="407"/>
      <c r="Y832" s="152"/>
    </row>
    <row r="833" spans="2:25" ht="18" customHeight="1" x14ac:dyDescent="0.3">
      <c r="B833" s="139"/>
      <c r="C833" s="139"/>
      <c r="D833" s="139"/>
      <c r="E833" s="139"/>
      <c r="F833" s="139"/>
      <c r="G833" s="139"/>
      <c r="H833" s="139"/>
      <c r="I833" s="139"/>
      <c r="J833" s="129"/>
      <c r="P833" s="407"/>
      <c r="Y833" s="152"/>
    </row>
    <row r="834" spans="2:25" ht="18" customHeight="1" x14ac:dyDescent="0.3">
      <c r="B834" s="139"/>
      <c r="C834" s="139"/>
      <c r="D834" s="139"/>
      <c r="E834" s="139"/>
      <c r="F834" s="139"/>
      <c r="G834" s="139"/>
      <c r="H834" s="139"/>
      <c r="I834" s="139"/>
      <c r="J834" s="129"/>
      <c r="P834" s="407"/>
      <c r="Y834" s="152"/>
    </row>
    <row r="835" spans="2:25" ht="18" customHeight="1" x14ac:dyDescent="0.3">
      <c r="B835" s="139"/>
      <c r="C835" s="139"/>
      <c r="D835" s="139"/>
      <c r="E835" s="139"/>
      <c r="F835" s="139"/>
      <c r="G835" s="139"/>
      <c r="H835" s="139"/>
      <c r="I835" s="139"/>
      <c r="J835" s="129"/>
      <c r="P835" s="407"/>
      <c r="Y835" s="152"/>
    </row>
    <row r="836" spans="2:25" ht="18" customHeight="1" x14ac:dyDescent="0.3">
      <c r="B836" s="139"/>
      <c r="C836" s="139"/>
      <c r="D836" s="139"/>
      <c r="E836" s="139"/>
      <c r="F836" s="139"/>
      <c r="G836" s="139"/>
      <c r="H836" s="139"/>
      <c r="I836" s="139"/>
      <c r="J836" s="129"/>
      <c r="P836" s="407"/>
      <c r="Y836" s="152"/>
    </row>
    <row r="837" spans="2:25" ht="18" customHeight="1" x14ac:dyDescent="0.3">
      <c r="B837" s="139"/>
      <c r="C837" s="139"/>
      <c r="D837" s="139"/>
      <c r="E837" s="139"/>
      <c r="F837" s="139"/>
      <c r="G837" s="139"/>
      <c r="H837" s="139"/>
      <c r="I837" s="139"/>
      <c r="J837" s="129"/>
      <c r="P837" s="407"/>
      <c r="Y837" s="152"/>
    </row>
    <row r="838" spans="2:25" ht="18" customHeight="1" x14ac:dyDescent="0.3">
      <c r="B838" s="139"/>
      <c r="C838" s="139"/>
      <c r="D838" s="139"/>
      <c r="E838" s="139"/>
      <c r="F838" s="139"/>
      <c r="G838" s="139"/>
      <c r="H838" s="139"/>
      <c r="I838" s="139"/>
      <c r="J838" s="129"/>
      <c r="P838" s="407"/>
      <c r="Y838" s="152"/>
    </row>
    <row r="839" spans="2:25" ht="18" customHeight="1" x14ac:dyDescent="0.3">
      <c r="B839" s="139"/>
      <c r="C839" s="139"/>
      <c r="D839" s="139"/>
      <c r="E839" s="139"/>
      <c r="F839" s="139"/>
      <c r="G839" s="139"/>
      <c r="H839" s="139"/>
      <c r="I839" s="139"/>
      <c r="J839" s="129"/>
      <c r="P839" s="407"/>
      <c r="Y839" s="152"/>
    </row>
    <row r="840" spans="2:25" ht="18" customHeight="1" x14ac:dyDescent="0.3">
      <c r="B840" s="139"/>
      <c r="C840" s="139"/>
      <c r="D840" s="139"/>
      <c r="E840" s="139"/>
      <c r="F840" s="139"/>
      <c r="G840" s="139"/>
      <c r="H840" s="139"/>
      <c r="I840" s="139"/>
      <c r="J840" s="129"/>
      <c r="P840" s="407"/>
      <c r="Y840" s="152"/>
    </row>
    <row r="841" spans="2:25" ht="18" customHeight="1" x14ac:dyDescent="0.3">
      <c r="B841" s="139"/>
      <c r="C841" s="139"/>
      <c r="D841" s="139"/>
      <c r="E841" s="139"/>
      <c r="F841" s="139"/>
      <c r="G841" s="139"/>
      <c r="H841" s="139"/>
      <c r="I841" s="139"/>
      <c r="J841" s="129"/>
      <c r="P841" s="407"/>
      <c r="Y841" s="152"/>
    </row>
    <row r="842" spans="2:25" ht="18" customHeight="1" x14ac:dyDescent="0.3">
      <c r="B842" s="139"/>
      <c r="C842" s="139"/>
      <c r="D842" s="139"/>
      <c r="E842" s="139"/>
      <c r="F842" s="139"/>
      <c r="G842" s="139"/>
      <c r="H842" s="139"/>
      <c r="I842" s="139"/>
      <c r="J842" s="129"/>
      <c r="P842" s="407"/>
      <c r="Y842" s="152"/>
    </row>
    <row r="843" spans="2:25" ht="18" customHeight="1" x14ac:dyDescent="0.3">
      <c r="B843" s="139"/>
      <c r="C843" s="139"/>
      <c r="D843" s="139"/>
      <c r="E843" s="139"/>
      <c r="F843" s="139"/>
      <c r="G843" s="139"/>
      <c r="H843" s="139"/>
      <c r="I843" s="139"/>
      <c r="J843" s="129"/>
      <c r="P843" s="407"/>
      <c r="Y843" s="152"/>
    </row>
    <row r="844" spans="2:25" ht="18" customHeight="1" x14ac:dyDescent="0.3">
      <c r="B844" s="139"/>
      <c r="C844" s="139"/>
      <c r="D844" s="139"/>
      <c r="E844" s="139"/>
      <c r="F844" s="139"/>
      <c r="G844" s="139"/>
      <c r="H844" s="139"/>
      <c r="I844" s="139"/>
      <c r="J844" s="129"/>
      <c r="P844" s="407"/>
      <c r="Y844" s="152"/>
    </row>
    <row r="845" spans="2:25" ht="18" customHeight="1" x14ac:dyDescent="0.3">
      <c r="B845" s="139"/>
      <c r="C845" s="139"/>
      <c r="D845" s="139"/>
      <c r="E845" s="139"/>
      <c r="F845" s="139"/>
      <c r="G845" s="139"/>
      <c r="H845" s="139"/>
      <c r="I845" s="139"/>
      <c r="J845" s="129"/>
      <c r="P845" s="407"/>
      <c r="Y845" s="152"/>
    </row>
    <row r="846" spans="2:25" ht="18" customHeight="1" x14ac:dyDescent="0.3">
      <c r="B846" s="139"/>
      <c r="C846" s="139"/>
      <c r="D846" s="139"/>
      <c r="E846" s="139"/>
      <c r="F846" s="139"/>
      <c r="G846" s="139"/>
      <c r="H846" s="139"/>
      <c r="I846" s="139"/>
      <c r="J846" s="129"/>
      <c r="P846" s="407"/>
      <c r="Y846" s="152"/>
    </row>
    <row r="847" spans="2:25" ht="18" customHeight="1" x14ac:dyDescent="0.3">
      <c r="B847" s="139"/>
      <c r="C847" s="139"/>
      <c r="D847" s="139"/>
      <c r="E847" s="139"/>
      <c r="F847" s="139"/>
      <c r="G847" s="139"/>
      <c r="H847" s="139"/>
      <c r="I847" s="139"/>
      <c r="J847" s="129"/>
      <c r="P847" s="407"/>
      <c r="Y847" s="152"/>
    </row>
    <row r="848" spans="2:25" ht="18" customHeight="1" x14ac:dyDescent="0.3">
      <c r="B848" s="139"/>
      <c r="C848" s="139"/>
      <c r="D848" s="139"/>
      <c r="E848" s="139"/>
      <c r="F848" s="139"/>
      <c r="G848" s="139"/>
      <c r="H848" s="139"/>
      <c r="I848" s="139"/>
      <c r="J848" s="129"/>
      <c r="P848" s="407"/>
      <c r="Y848" s="152"/>
    </row>
    <row r="849" spans="2:25" ht="18" customHeight="1" x14ac:dyDescent="0.3">
      <c r="B849" s="139"/>
      <c r="C849" s="139"/>
      <c r="D849" s="139"/>
      <c r="E849" s="139"/>
      <c r="F849" s="139"/>
      <c r="G849" s="139"/>
      <c r="H849" s="139"/>
      <c r="I849" s="139"/>
      <c r="J849" s="129"/>
      <c r="P849" s="407"/>
      <c r="Y849" s="152"/>
    </row>
    <row r="850" spans="2:25" ht="18" customHeight="1" x14ac:dyDescent="0.3">
      <c r="B850" s="139"/>
      <c r="C850" s="139"/>
      <c r="D850" s="139"/>
      <c r="E850" s="139"/>
      <c r="F850" s="139"/>
      <c r="G850" s="139"/>
      <c r="H850" s="139"/>
      <c r="I850" s="139"/>
      <c r="J850" s="129"/>
      <c r="P850" s="407"/>
      <c r="Y850" s="152"/>
    </row>
    <row r="851" spans="2:25" ht="18" customHeight="1" x14ac:dyDescent="0.3">
      <c r="B851" s="139"/>
      <c r="C851" s="139"/>
      <c r="D851" s="139"/>
      <c r="E851" s="139"/>
      <c r="F851" s="139"/>
      <c r="G851" s="139"/>
      <c r="H851" s="139"/>
      <c r="I851" s="139"/>
      <c r="J851" s="129"/>
      <c r="P851" s="407"/>
      <c r="Y851" s="152"/>
    </row>
    <row r="852" spans="2:25" ht="18" customHeight="1" x14ac:dyDescent="0.3">
      <c r="B852" s="139"/>
      <c r="C852" s="139"/>
      <c r="D852" s="139"/>
      <c r="E852" s="139"/>
      <c r="F852" s="139"/>
      <c r="G852" s="139"/>
      <c r="H852" s="139"/>
      <c r="I852" s="139"/>
      <c r="J852" s="129"/>
      <c r="P852" s="407"/>
      <c r="Y852" s="152"/>
    </row>
    <row r="853" spans="2:25" ht="18" customHeight="1" x14ac:dyDescent="0.3">
      <c r="B853" s="139"/>
      <c r="C853" s="139"/>
      <c r="D853" s="139"/>
      <c r="E853" s="139"/>
      <c r="F853" s="139"/>
      <c r="G853" s="139"/>
      <c r="H853" s="139"/>
      <c r="I853" s="139"/>
      <c r="J853" s="129"/>
      <c r="P853" s="407"/>
      <c r="Y853" s="152"/>
    </row>
    <row r="854" spans="2:25" ht="18" customHeight="1" x14ac:dyDescent="0.3">
      <c r="B854" s="139"/>
      <c r="C854" s="139"/>
      <c r="D854" s="139"/>
      <c r="E854" s="139"/>
      <c r="F854" s="139"/>
      <c r="G854" s="139"/>
      <c r="H854" s="139"/>
      <c r="I854" s="139"/>
      <c r="J854" s="129"/>
      <c r="P854" s="407"/>
      <c r="Y854" s="152"/>
    </row>
    <row r="855" spans="2:25" ht="18" customHeight="1" x14ac:dyDescent="0.3">
      <c r="B855" s="139"/>
      <c r="C855" s="139"/>
      <c r="D855" s="139"/>
      <c r="E855" s="139"/>
      <c r="F855" s="139"/>
      <c r="G855" s="139"/>
      <c r="H855" s="139"/>
      <c r="I855" s="139"/>
      <c r="J855" s="129"/>
      <c r="P855" s="407"/>
      <c r="Y855" s="152"/>
    </row>
    <row r="856" spans="2:25" ht="18" customHeight="1" x14ac:dyDescent="0.3">
      <c r="B856" s="139"/>
      <c r="C856" s="139"/>
      <c r="D856" s="139"/>
      <c r="E856" s="139"/>
      <c r="F856" s="139"/>
      <c r="G856" s="139"/>
      <c r="H856" s="139"/>
      <c r="I856" s="139"/>
      <c r="J856" s="129"/>
      <c r="P856" s="407"/>
      <c r="Y856" s="152"/>
    </row>
    <row r="857" spans="2:25" ht="18" customHeight="1" x14ac:dyDescent="0.3">
      <c r="B857" s="139"/>
      <c r="C857" s="139"/>
      <c r="D857" s="139"/>
      <c r="E857" s="139"/>
      <c r="F857" s="139"/>
      <c r="G857" s="139"/>
      <c r="H857" s="139"/>
      <c r="I857" s="139"/>
      <c r="J857" s="129"/>
      <c r="P857" s="407"/>
      <c r="Y857" s="152"/>
    </row>
    <row r="858" spans="2:25" ht="18" customHeight="1" x14ac:dyDescent="0.3">
      <c r="B858" s="139"/>
      <c r="C858" s="139"/>
      <c r="D858" s="139"/>
      <c r="E858" s="139"/>
      <c r="F858" s="139"/>
      <c r="G858" s="139"/>
      <c r="H858" s="139"/>
      <c r="I858" s="139"/>
      <c r="J858" s="129"/>
      <c r="P858" s="407"/>
      <c r="Y858" s="152"/>
    </row>
    <row r="859" spans="2:25" ht="18" customHeight="1" x14ac:dyDescent="0.3">
      <c r="B859" s="139"/>
      <c r="C859" s="139"/>
      <c r="D859" s="139"/>
      <c r="E859" s="139"/>
      <c r="F859" s="139"/>
      <c r="G859" s="139"/>
      <c r="H859" s="139"/>
      <c r="I859" s="139"/>
      <c r="J859" s="129"/>
      <c r="P859" s="407"/>
      <c r="Y859" s="152"/>
    </row>
    <row r="860" spans="2:25" ht="18" customHeight="1" x14ac:dyDescent="0.3">
      <c r="B860" s="139"/>
      <c r="C860" s="139"/>
      <c r="D860" s="139"/>
      <c r="E860" s="139"/>
      <c r="F860" s="139"/>
      <c r="G860" s="139"/>
      <c r="H860" s="139"/>
      <c r="I860" s="139"/>
      <c r="J860" s="129"/>
      <c r="P860" s="407"/>
      <c r="Y860" s="152"/>
    </row>
    <row r="861" spans="2:25" ht="18" customHeight="1" x14ac:dyDescent="0.3">
      <c r="B861" s="139"/>
      <c r="C861" s="139"/>
      <c r="D861" s="139"/>
      <c r="E861" s="139"/>
      <c r="F861" s="139"/>
      <c r="G861" s="139"/>
      <c r="H861" s="139"/>
      <c r="I861" s="139"/>
      <c r="J861" s="129"/>
      <c r="P861" s="407"/>
      <c r="Y861" s="152"/>
    </row>
    <row r="862" spans="2:25" ht="18" customHeight="1" x14ac:dyDescent="0.3">
      <c r="B862" s="139"/>
      <c r="C862" s="139"/>
      <c r="D862" s="139"/>
      <c r="E862" s="139"/>
      <c r="F862" s="139"/>
      <c r="G862" s="139"/>
      <c r="H862" s="139"/>
      <c r="I862" s="139"/>
      <c r="J862" s="129"/>
      <c r="P862" s="407"/>
      <c r="Y862" s="152"/>
    </row>
    <row r="863" spans="2:25" ht="18" customHeight="1" x14ac:dyDescent="0.3">
      <c r="B863" s="139"/>
      <c r="C863" s="139"/>
      <c r="D863" s="139"/>
      <c r="E863" s="139"/>
      <c r="F863" s="139"/>
      <c r="G863" s="139"/>
      <c r="H863" s="139"/>
      <c r="I863" s="139"/>
      <c r="J863" s="129"/>
      <c r="P863" s="407"/>
      <c r="Y863" s="152"/>
    </row>
    <row r="864" spans="2:25" ht="18" customHeight="1" x14ac:dyDescent="0.3">
      <c r="B864" s="139"/>
      <c r="C864" s="139"/>
      <c r="D864" s="139"/>
      <c r="E864" s="139"/>
      <c r="F864" s="139"/>
      <c r="G864" s="139"/>
      <c r="H864" s="139"/>
      <c r="I864" s="139"/>
      <c r="J864" s="129"/>
      <c r="P864" s="407"/>
      <c r="Y864" s="152"/>
    </row>
    <row r="865" spans="2:25" ht="18" customHeight="1" x14ac:dyDescent="0.3">
      <c r="B865" s="139"/>
      <c r="C865" s="139"/>
      <c r="D865" s="139"/>
      <c r="E865" s="139"/>
      <c r="F865" s="139"/>
      <c r="G865" s="139"/>
      <c r="H865" s="139"/>
      <c r="I865" s="139"/>
      <c r="J865" s="129"/>
      <c r="P865" s="407"/>
      <c r="Y865" s="152"/>
    </row>
    <row r="866" spans="2:25" ht="18" customHeight="1" x14ac:dyDescent="0.3">
      <c r="B866" s="139"/>
      <c r="C866" s="139"/>
      <c r="D866" s="139"/>
      <c r="E866" s="139"/>
      <c r="F866" s="139"/>
      <c r="G866" s="139"/>
      <c r="H866" s="139"/>
      <c r="I866" s="139"/>
      <c r="J866" s="129"/>
      <c r="P866" s="407"/>
      <c r="Y866" s="152"/>
    </row>
    <row r="867" spans="2:25" ht="18" customHeight="1" x14ac:dyDescent="0.3">
      <c r="B867" s="139"/>
      <c r="C867" s="139"/>
      <c r="D867" s="139"/>
      <c r="E867" s="139"/>
      <c r="F867" s="139"/>
      <c r="G867" s="139"/>
      <c r="H867" s="139"/>
      <c r="I867" s="139"/>
      <c r="J867" s="129"/>
      <c r="P867" s="407"/>
      <c r="Y867" s="152"/>
    </row>
    <row r="868" spans="2:25" ht="18" customHeight="1" x14ac:dyDescent="0.3">
      <c r="B868" s="139"/>
      <c r="C868" s="139"/>
      <c r="D868" s="139"/>
      <c r="E868" s="139"/>
      <c r="F868" s="139"/>
      <c r="G868" s="139"/>
      <c r="H868" s="139"/>
      <c r="I868" s="139"/>
      <c r="J868" s="129"/>
      <c r="P868" s="407"/>
      <c r="Y868" s="152"/>
    </row>
    <row r="869" spans="2:25" ht="18" customHeight="1" x14ac:dyDescent="0.3">
      <c r="B869" s="139"/>
      <c r="C869" s="139"/>
      <c r="D869" s="139"/>
      <c r="E869" s="139"/>
      <c r="F869" s="139"/>
      <c r="G869" s="139"/>
      <c r="H869" s="139"/>
      <c r="I869" s="139"/>
      <c r="J869" s="129"/>
      <c r="P869" s="407"/>
      <c r="Y869" s="152"/>
    </row>
    <row r="870" spans="2:25" ht="18" customHeight="1" x14ac:dyDescent="0.3">
      <c r="B870" s="139"/>
      <c r="C870" s="139"/>
      <c r="D870" s="139"/>
      <c r="E870" s="139"/>
      <c r="F870" s="139"/>
      <c r="G870" s="139"/>
      <c r="H870" s="139"/>
      <c r="I870" s="139"/>
      <c r="J870" s="129"/>
      <c r="P870" s="407"/>
      <c r="Y870" s="152"/>
    </row>
    <row r="871" spans="2:25" ht="18" customHeight="1" x14ac:dyDescent="0.3">
      <c r="B871" s="139"/>
      <c r="C871" s="139"/>
      <c r="D871" s="139"/>
      <c r="E871" s="139"/>
      <c r="F871" s="139"/>
      <c r="G871" s="139"/>
      <c r="H871" s="139"/>
      <c r="I871" s="139"/>
      <c r="J871" s="129"/>
      <c r="P871" s="407"/>
      <c r="Y871" s="152"/>
    </row>
  </sheetData>
  <autoFilter ref="A9:AB337" xr:uid="{00000000-0009-0000-0000-000003000000}"/>
  <phoneticPr fontId="54" type="noConversion"/>
  <dataValidations count="1">
    <dataValidation type="list" allowBlank="1" showInputMessage="1" showErrorMessage="1" sqref="J10:J306 J319:J336" xr:uid="{5966C234-85B1-B644-AA01-13447D9228E4}">
      <formula1>code</formula1>
    </dataValidation>
  </dataValidations>
  <pageMargins left="0.59" right="0.59" top="0.59" bottom="0.79" header="0" footer="0"/>
  <pageSetup paperSize="9" fitToHeight="0" orientation="landscape"/>
  <headerFooter>
    <oddFooter>&amp;L000000&amp;F-&amp;A Schoonmaakservice Flevoland ©&amp;R000000printversie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"/>
  <sheetViews>
    <sheetView showGridLines="0" zoomScale="94" zoomScaleNormal="94" workbookViewId="0">
      <pane ySplit="7" topLeftCell="A26" activePane="bottomLeft" state="frozen"/>
      <selection pane="bottomLeft" activeCell="D53" sqref="D53"/>
    </sheetView>
  </sheetViews>
  <sheetFormatPr defaultColWidth="14.140625" defaultRowHeight="21" customHeight="1" x14ac:dyDescent="0.2"/>
  <cols>
    <col min="1" max="1" width="45.140625" customWidth="1"/>
    <col min="2" max="2" width="16.140625" customWidth="1"/>
    <col min="3" max="3" width="21.85546875" customWidth="1"/>
    <col min="4" max="4" width="10.85546875" customWidth="1"/>
    <col min="5" max="5" width="11.140625" customWidth="1"/>
    <col min="6" max="6" width="12.85546875" customWidth="1"/>
    <col min="7" max="7" width="2.140625" customWidth="1"/>
    <col min="8" max="8" width="7.85546875" customWidth="1"/>
    <col min="9" max="9" width="50.140625" customWidth="1"/>
    <col min="10" max="26" width="11.140625" customWidth="1"/>
  </cols>
  <sheetData>
    <row r="1" spans="1:10" ht="21" customHeight="1" x14ac:dyDescent="0.2">
      <c r="A1" s="7"/>
      <c r="B1" s="7"/>
      <c r="C1" s="7"/>
      <c r="D1" s="7"/>
      <c r="E1" s="7"/>
      <c r="F1" s="7"/>
      <c r="G1" s="7"/>
      <c r="H1" s="7"/>
    </row>
    <row r="2" spans="1:10" ht="21" customHeight="1" x14ac:dyDescent="0.2">
      <c r="A2" s="12" t="s">
        <v>1</v>
      </c>
      <c r="B2" s="14" t="str">
        <f>'1-Contractblad dag'!B3</f>
        <v>Gemeente Horst aan de Maas</v>
      </c>
      <c r="C2" s="7"/>
      <c r="D2" s="7"/>
      <c r="E2" s="7"/>
      <c r="F2" s="7"/>
      <c r="G2" s="7"/>
      <c r="H2" s="7"/>
    </row>
    <row r="3" spans="1:10" ht="21" customHeight="1" x14ac:dyDescent="0.2">
      <c r="A3" s="12" t="s">
        <v>2</v>
      </c>
      <c r="B3" s="14" t="s">
        <v>134</v>
      </c>
      <c r="C3" s="157"/>
      <c r="D3" s="185"/>
      <c r="E3" s="185"/>
      <c r="F3" s="185"/>
      <c r="G3" s="185"/>
      <c r="H3" s="185"/>
    </row>
    <row r="4" spans="1:10" ht="21" customHeight="1" x14ac:dyDescent="0.2">
      <c r="A4" s="12" t="s">
        <v>4</v>
      </c>
      <c r="B4" s="14" t="str">
        <f>'1-Contractblad dag'!B5</f>
        <v>Gemeente Horst aan de Maas</v>
      </c>
      <c r="C4" s="12"/>
      <c r="D4" s="186"/>
      <c r="E4" s="186"/>
      <c r="F4" s="187"/>
      <c r="G4" s="188"/>
      <c r="H4" s="185"/>
    </row>
    <row r="5" spans="1:10" ht="21" customHeight="1" x14ac:dyDescent="0.2">
      <c r="A5" s="12" t="s">
        <v>7</v>
      </c>
      <c r="B5" s="14" t="str">
        <f>'1-Contractblad dag'!B6</f>
        <v>2023-02</v>
      </c>
      <c r="C5" s="155"/>
      <c r="D5" s="186"/>
      <c r="E5" s="186"/>
      <c r="F5" s="187"/>
      <c r="G5" s="188"/>
      <c r="H5" s="185"/>
    </row>
    <row r="6" spans="1:10" ht="21" customHeight="1" x14ac:dyDescent="0.3">
      <c r="A6" s="12" t="s">
        <v>9</v>
      </c>
      <c r="B6" s="14" t="str">
        <f>'1-Contractblad dag'!B7</f>
        <v>@</v>
      </c>
      <c r="C6" s="155"/>
      <c r="D6" s="186"/>
      <c r="E6" s="186"/>
      <c r="F6" s="187"/>
      <c r="G6" s="188"/>
      <c r="H6" s="185"/>
      <c r="I6" s="139"/>
      <c r="J6" s="139"/>
    </row>
    <row r="7" spans="1:10" ht="21" customHeight="1" x14ac:dyDescent="0.2">
      <c r="A7" s="12" t="s">
        <v>10</v>
      </c>
      <c r="B7" s="189">
        <f>'1-Contractblad dag'!B8</f>
        <v>44927</v>
      </c>
      <c r="C7" s="186"/>
      <c r="D7" s="186"/>
      <c r="E7" s="186"/>
      <c r="F7" s="187"/>
      <c r="G7" s="188"/>
      <c r="H7" s="185"/>
    </row>
    <row r="8" spans="1:10" ht="21" customHeight="1" x14ac:dyDescent="0.2">
      <c r="A8" s="190"/>
      <c r="B8" s="186"/>
      <c r="C8" s="186"/>
      <c r="D8" s="186"/>
      <c r="E8" s="186"/>
      <c r="F8" s="187"/>
      <c r="G8" s="188"/>
      <c r="H8" s="185"/>
    </row>
    <row r="9" spans="1:10" ht="21" customHeight="1" x14ac:dyDescent="0.2">
      <c r="A9" s="191" t="s">
        <v>135</v>
      </c>
      <c r="B9" s="192"/>
      <c r="C9" s="192"/>
      <c r="D9" s="192"/>
      <c r="E9" s="193"/>
      <c r="F9" s="187"/>
      <c r="G9" s="188"/>
      <c r="H9" s="185"/>
    </row>
    <row r="10" spans="1:10" ht="21" customHeight="1" x14ac:dyDescent="0.2">
      <c r="A10" s="194"/>
      <c r="B10" s="101"/>
      <c r="C10" s="101"/>
      <c r="D10" s="101"/>
      <c r="E10" s="101"/>
      <c r="F10" s="185"/>
      <c r="G10" s="185"/>
      <c r="H10" s="185"/>
    </row>
    <row r="11" spans="1:10" ht="21" customHeight="1" x14ac:dyDescent="0.3">
      <c r="A11" s="195"/>
      <c r="B11" s="196"/>
      <c r="C11" s="78" t="s">
        <v>136</v>
      </c>
      <c r="D11" s="101"/>
      <c r="E11" s="101"/>
      <c r="F11" s="187"/>
      <c r="G11" s="188"/>
      <c r="H11" s="185"/>
    </row>
    <row r="12" spans="1:10" ht="21" customHeight="1" x14ac:dyDescent="0.3">
      <c r="A12" s="197" t="s">
        <v>137</v>
      </c>
      <c r="B12" s="196"/>
      <c r="C12" s="471">
        <v>0</v>
      </c>
      <c r="D12" s="101"/>
      <c r="E12" s="187"/>
      <c r="F12" s="188"/>
      <c r="G12" s="185"/>
    </row>
    <row r="13" spans="1:10" ht="21" customHeight="1" x14ac:dyDescent="0.3">
      <c r="A13" s="197" t="s">
        <v>138</v>
      </c>
      <c r="B13" s="196"/>
      <c r="C13" s="472">
        <v>0</v>
      </c>
      <c r="D13" s="101"/>
      <c r="E13" s="187"/>
      <c r="F13" s="188"/>
      <c r="G13" s="185"/>
    </row>
    <row r="14" spans="1:10" ht="21" customHeight="1" x14ac:dyDescent="0.3">
      <c r="A14" s="197" t="s">
        <v>139</v>
      </c>
      <c r="B14" s="196"/>
      <c r="C14" s="471">
        <v>0</v>
      </c>
      <c r="D14" s="101"/>
      <c r="E14" s="187"/>
      <c r="F14" s="188"/>
      <c r="G14" s="185"/>
      <c r="H14" s="139"/>
    </row>
    <row r="15" spans="1:10" ht="21" customHeight="1" x14ac:dyDescent="0.3">
      <c r="A15" s="197" t="s">
        <v>140</v>
      </c>
      <c r="B15" s="196"/>
      <c r="C15" s="472">
        <v>0</v>
      </c>
      <c r="D15" s="101"/>
      <c r="E15" s="187"/>
      <c r="F15" s="188"/>
      <c r="G15" s="185"/>
      <c r="H15" s="139"/>
    </row>
    <row r="16" spans="1:10" ht="21" customHeight="1" x14ac:dyDescent="0.3">
      <c r="A16" s="197" t="s">
        <v>141</v>
      </c>
      <c r="B16" s="196"/>
      <c r="C16" s="472">
        <v>0</v>
      </c>
      <c r="D16" s="101"/>
      <c r="E16" s="187"/>
      <c r="F16" s="188"/>
      <c r="G16" s="185"/>
      <c r="H16" s="139"/>
    </row>
    <row r="17" spans="1:26" ht="21" customHeight="1" x14ac:dyDescent="0.3">
      <c r="A17" s="197" t="s">
        <v>142</v>
      </c>
      <c r="B17" s="196"/>
      <c r="C17" s="472">
        <v>0</v>
      </c>
      <c r="D17" s="101"/>
      <c r="E17" s="187"/>
      <c r="F17" s="188"/>
      <c r="G17" s="185"/>
      <c r="H17" s="139"/>
    </row>
    <row r="18" spans="1:26" ht="21" customHeight="1" x14ac:dyDescent="0.3">
      <c r="A18" s="198" t="s">
        <v>143</v>
      </c>
      <c r="B18" s="199"/>
      <c r="C18" s="471">
        <v>0</v>
      </c>
      <c r="D18" s="101"/>
      <c r="E18" s="187"/>
      <c r="F18" s="188"/>
      <c r="G18" s="185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ht="21" customHeight="1" x14ac:dyDescent="0.2">
      <c r="A19" s="198" t="s">
        <v>144</v>
      </c>
      <c r="B19" s="199"/>
      <c r="C19" s="471">
        <v>0</v>
      </c>
      <c r="D19" s="101"/>
      <c r="E19" s="187"/>
      <c r="F19" s="188"/>
      <c r="G19" s="185"/>
    </row>
    <row r="20" spans="1:26" ht="21" customHeight="1" x14ac:dyDescent="0.2">
      <c r="A20" s="198" t="s">
        <v>145</v>
      </c>
      <c r="B20" s="199"/>
      <c r="C20" s="471">
        <v>0</v>
      </c>
      <c r="D20" s="101"/>
      <c r="E20" s="187"/>
      <c r="F20" s="188"/>
      <c r="G20" s="185"/>
    </row>
    <row r="21" spans="1:26" ht="21" customHeight="1" x14ac:dyDescent="0.2">
      <c r="A21" s="198" t="s">
        <v>146</v>
      </c>
      <c r="B21" s="199"/>
      <c r="C21" s="471">
        <v>0</v>
      </c>
      <c r="D21" s="101"/>
      <c r="E21" s="187"/>
      <c r="F21" s="188"/>
      <c r="G21" s="185"/>
    </row>
    <row r="22" spans="1:26" ht="21" customHeight="1" x14ac:dyDescent="0.2">
      <c r="A22" s="198" t="s">
        <v>147</v>
      </c>
      <c r="B22" s="199"/>
      <c r="C22" s="473">
        <f>C47</f>
        <v>0</v>
      </c>
      <c r="D22" s="101"/>
      <c r="E22" s="187"/>
      <c r="F22" s="188"/>
      <c r="G22" s="185"/>
    </row>
    <row r="23" spans="1:26" ht="21" customHeight="1" x14ac:dyDescent="0.2">
      <c r="A23" s="198" t="s">
        <v>148</v>
      </c>
      <c r="B23" s="199"/>
      <c r="C23" s="471">
        <v>0</v>
      </c>
      <c r="D23" s="101"/>
      <c r="E23" s="187"/>
      <c r="F23" s="188"/>
      <c r="G23" s="185"/>
    </row>
    <row r="24" spans="1:26" ht="21" customHeight="1" x14ac:dyDescent="0.2">
      <c r="A24" s="436" t="s">
        <v>304</v>
      </c>
      <c r="B24" s="199"/>
      <c r="C24" s="471">
        <v>0</v>
      </c>
      <c r="D24" s="101"/>
      <c r="E24" s="187"/>
      <c r="F24" s="188"/>
      <c r="G24" s="185"/>
    </row>
    <row r="25" spans="1:26" ht="21" customHeight="1" x14ac:dyDescent="0.2">
      <c r="A25" s="409" t="s">
        <v>299</v>
      </c>
      <c r="B25" s="200"/>
      <c r="C25" s="201">
        <f>SUM(C12:C24)</f>
        <v>0</v>
      </c>
      <c r="D25" s="186"/>
      <c r="E25" s="185"/>
      <c r="F25" s="188"/>
      <c r="G25" s="185"/>
    </row>
    <row r="26" spans="1:26" ht="21" customHeight="1" x14ac:dyDescent="0.3">
      <c r="A26" s="202"/>
      <c r="B26" s="139"/>
      <c r="C26" s="203"/>
      <c r="D26" s="186"/>
      <c r="E26" s="185"/>
      <c r="F26" s="188"/>
      <c r="G26" s="185"/>
    </row>
    <row r="27" spans="1:26" ht="21" customHeight="1" x14ac:dyDescent="0.3">
      <c r="A27" s="202"/>
      <c r="B27" s="139"/>
      <c r="C27" s="203"/>
      <c r="D27" s="186"/>
      <c r="E27" s="185"/>
      <c r="F27" s="188"/>
      <c r="G27" s="185"/>
    </row>
    <row r="28" spans="1:26" ht="21" customHeight="1" x14ac:dyDescent="0.2">
      <c r="A28" s="204"/>
      <c r="B28" s="185"/>
      <c r="C28" s="205"/>
      <c r="D28" s="206"/>
      <c r="E28" s="206"/>
      <c r="F28" s="206"/>
      <c r="G28" s="206"/>
      <c r="H28" s="185"/>
    </row>
    <row r="29" spans="1:26" ht="21" customHeight="1" x14ac:dyDescent="0.2">
      <c r="A29" s="191" t="s">
        <v>149</v>
      </c>
      <c r="B29" s="192"/>
      <c r="C29" s="192"/>
      <c r="D29" s="192"/>
      <c r="E29" s="193"/>
      <c r="F29" s="187"/>
      <c r="G29" s="188"/>
      <c r="H29" s="185"/>
    </row>
    <row r="30" spans="1:26" ht="21" customHeight="1" x14ac:dyDescent="0.2">
      <c r="A30" s="194"/>
      <c r="B30" s="101"/>
      <c r="C30" s="101"/>
      <c r="D30" s="186"/>
      <c r="E30" s="186"/>
      <c r="F30" s="185"/>
      <c r="G30" s="185"/>
      <c r="H30" s="185"/>
    </row>
    <row r="31" spans="1:26" ht="21" customHeight="1" x14ac:dyDescent="0.3">
      <c r="A31" s="197" t="s">
        <v>150</v>
      </c>
      <c r="B31" s="196"/>
      <c r="C31" s="475">
        <v>0</v>
      </c>
      <c r="D31" s="186"/>
      <c r="E31" s="186"/>
      <c r="F31" s="187"/>
      <c r="G31" s="188"/>
      <c r="H31" s="185"/>
    </row>
    <row r="32" spans="1:26" ht="21" customHeight="1" x14ac:dyDescent="0.3">
      <c r="A32" s="197" t="s">
        <v>151</v>
      </c>
      <c r="B32" s="196"/>
      <c r="C32" s="207">
        <f>C31*'5-Opbouw uurtarieven'!H19</f>
        <v>0</v>
      </c>
      <c r="D32" s="186"/>
      <c r="E32" s="186"/>
      <c r="F32" s="187"/>
      <c r="G32" s="188"/>
      <c r="H32" s="185"/>
    </row>
    <row r="33" spans="1:10" ht="21" customHeight="1" x14ac:dyDescent="0.3">
      <c r="A33" s="197" t="s">
        <v>152</v>
      </c>
      <c r="B33" s="196"/>
      <c r="C33" s="476">
        <v>0</v>
      </c>
      <c r="D33" s="186"/>
      <c r="E33" s="186"/>
      <c r="F33" s="187"/>
      <c r="G33" s="188"/>
      <c r="H33" s="185"/>
    </row>
    <row r="34" spans="1:10" ht="21" customHeight="1" x14ac:dyDescent="0.3">
      <c r="A34" s="197" t="s">
        <v>153</v>
      </c>
      <c r="B34" s="196"/>
      <c r="C34" s="207">
        <f>IF(C33&gt;=C32,0,C32-C33)</f>
        <v>0</v>
      </c>
      <c r="D34" s="186"/>
      <c r="E34" s="186"/>
      <c r="F34" s="187"/>
      <c r="G34" s="188"/>
      <c r="H34" s="185"/>
    </row>
    <row r="35" spans="1:10" ht="21" customHeight="1" x14ac:dyDescent="0.3">
      <c r="A35" s="208" t="s">
        <v>154</v>
      </c>
      <c r="B35" s="209"/>
      <c r="C35" s="210">
        <f>C16</f>
        <v>0</v>
      </c>
      <c r="D35" s="186"/>
      <c r="E35" s="186"/>
      <c r="F35" s="187"/>
      <c r="G35" s="188"/>
      <c r="H35" s="185"/>
    </row>
    <row r="36" spans="1:10" ht="21" customHeight="1" x14ac:dyDescent="0.3">
      <c r="A36" s="194"/>
      <c r="B36" s="211"/>
      <c r="C36" s="101"/>
      <c r="D36" s="186"/>
      <c r="E36" s="186"/>
      <c r="F36" s="185"/>
      <c r="G36" s="185"/>
      <c r="H36" s="185"/>
    </row>
    <row r="37" spans="1:10" ht="21" customHeight="1" x14ac:dyDescent="0.3">
      <c r="A37" s="212" t="s">
        <v>155</v>
      </c>
      <c r="B37" s="211"/>
      <c r="C37" s="213">
        <f>IF(C33&gt;=C32,0,(C34/C32)*C35)</f>
        <v>0</v>
      </c>
      <c r="D37" s="186"/>
      <c r="E37" s="186"/>
      <c r="F37" s="185"/>
      <c r="G37" s="188"/>
      <c r="H37" s="185"/>
    </row>
    <row r="38" spans="1:10" ht="21" customHeight="1" x14ac:dyDescent="0.2">
      <c r="A38" s="194"/>
      <c r="B38" s="101"/>
      <c r="C38" s="101"/>
      <c r="D38" s="186"/>
      <c r="E38" s="186"/>
      <c r="F38" s="185"/>
      <c r="G38" s="185"/>
      <c r="H38" s="185"/>
    </row>
    <row r="39" spans="1:10" ht="21" customHeight="1" x14ac:dyDescent="0.2">
      <c r="A39" s="191" t="s">
        <v>156</v>
      </c>
      <c r="B39" s="192"/>
      <c r="C39" s="192"/>
      <c r="D39" s="192"/>
      <c r="E39" s="193"/>
      <c r="F39" s="187"/>
      <c r="G39" s="188"/>
      <c r="H39" s="185"/>
    </row>
    <row r="40" spans="1:10" ht="21" customHeight="1" x14ac:dyDescent="0.3">
      <c r="A40" s="194"/>
      <c r="B40" s="101"/>
      <c r="C40" s="101"/>
      <c r="D40" s="186"/>
      <c r="E40" s="186"/>
      <c r="F40" s="185"/>
      <c r="G40" s="185"/>
      <c r="H40" s="185"/>
      <c r="I40" s="139"/>
    </row>
    <row r="41" spans="1:10" ht="21" customHeight="1" x14ac:dyDescent="0.3">
      <c r="A41" s="101"/>
      <c r="B41" s="101"/>
      <c r="C41" s="214" t="s">
        <v>157</v>
      </c>
      <c r="E41" s="155"/>
      <c r="F41" s="185"/>
      <c r="G41" s="185"/>
      <c r="H41" s="185"/>
      <c r="I41" s="139"/>
    </row>
    <row r="42" spans="1:10" ht="21" customHeight="1" x14ac:dyDescent="0.3">
      <c r="A42" s="197" t="s">
        <v>158</v>
      </c>
      <c r="B42" s="196"/>
      <c r="C42" s="215">
        <f>('5-Opbouw uurtarieven'!H21+'5-Opbouw uurtarieven'!K21)/2</f>
        <v>12.100141000000001</v>
      </c>
      <c r="D42" s="139"/>
      <c r="E42" s="216"/>
      <c r="F42" s="217"/>
      <c r="G42" s="139"/>
      <c r="H42" s="185"/>
      <c r="I42" s="139"/>
      <c r="J42" s="139"/>
    </row>
    <row r="43" spans="1:10" ht="21" customHeight="1" x14ac:dyDescent="0.3">
      <c r="A43" s="197" t="s">
        <v>159</v>
      </c>
      <c r="B43" s="196"/>
      <c r="C43" s="476">
        <v>0</v>
      </c>
      <c r="D43" s="477" t="s">
        <v>363</v>
      </c>
      <c r="E43" s="216"/>
      <c r="F43" s="187"/>
      <c r="G43" s="188"/>
      <c r="H43" s="185"/>
      <c r="I43" s="139"/>
      <c r="J43" s="139"/>
    </row>
    <row r="44" spans="1:10" ht="21" customHeight="1" x14ac:dyDescent="0.3">
      <c r="A44" s="197" t="s">
        <v>160</v>
      </c>
      <c r="B44" s="196"/>
      <c r="C44" s="207">
        <f>C42+C43</f>
        <v>12.100141000000001</v>
      </c>
      <c r="E44" s="216"/>
      <c r="F44" s="187"/>
      <c r="G44" s="188"/>
      <c r="H44" s="185"/>
      <c r="I44" s="139"/>
      <c r="J44" s="139"/>
    </row>
    <row r="45" spans="1:10" ht="21" customHeight="1" x14ac:dyDescent="0.3">
      <c r="A45" s="208" t="s">
        <v>161</v>
      </c>
      <c r="B45" s="209"/>
      <c r="C45" s="474">
        <v>0</v>
      </c>
      <c r="E45" s="218"/>
      <c r="F45" s="187"/>
      <c r="G45" s="188"/>
      <c r="H45" s="185"/>
      <c r="I45" s="139"/>
    </row>
    <row r="46" spans="1:10" ht="21" customHeight="1" x14ac:dyDescent="0.3">
      <c r="A46" s="194"/>
      <c r="B46" s="211"/>
      <c r="C46" s="101"/>
      <c r="E46" s="101"/>
      <c r="F46" s="185"/>
      <c r="G46" s="185"/>
      <c r="H46" s="185"/>
      <c r="I46" s="139"/>
    </row>
    <row r="47" spans="1:10" ht="21" customHeight="1" x14ac:dyDescent="0.3">
      <c r="A47" s="212" t="s">
        <v>162</v>
      </c>
      <c r="B47" s="211"/>
      <c r="C47" s="213">
        <f>(C44/C42)*C45</f>
        <v>0</v>
      </c>
      <c r="E47" s="219"/>
      <c r="F47" s="185"/>
      <c r="G47" s="188"/>
      <c r="H47" s="220"/>
      <c r="I47" s="139"/>
    </row>
    <row r="48" spans="1:10" ht="21" customHeight="1" x14ac:dyDescent="0.3">
      <c r="A48" s="202"/>
      <c r="B48" s="139"/>
      <c r="C48" s="219"/>
      <c r="E48" s="219"/>
      <c r="F48" s="185"/>
      <c r="G48" s="188"/>
      <c r="H48" s="185"/>
      <c r="I48" s="139"/>
    </row>
    <row r="49" spans="1:8" ht="21" customHeight="1" x14ac:dyDescent="0.2">
      <c r="A49" s="194"/>
      <c r="B49" s="101"/>
      <c r="C49" s="101"/>
      <c r="D49" s="186"/>
      <c r="E49" s="101"/>
      <c r="F49" s="185"/>
      <c r="G49" s="188"/>
      <c r="H49" s="185"/>
    </row>
    <row r="50" spans="1:8" ht="21" customHeight="1" x14ac:dyDescent="0.2">
      <c r="A50" s="194"/>
      <c r="B50" s="101"/>
      <c r="C50" s="101"/>
      <c r="D50" s="186"/>
      <c r="E50" s="101"/>
      <c r="F50" s="185"/>
      <c r="G50" s="185"/>
      <c r="H50" s="185"/>
    </row>
    <row r="51" spans="1:8" ht="21" customHeight="1" x14ac:dyDescent="0.2">
      <c r="A51" s="221" t="s">
        <v>163</v>
      </c>
      <c r="B51" s="222"/>
      <c r="C51" s="223"/>
      <c r="D51" s="224"/>
      <c r="E51" s="225"/>
      <c r="F51" s="206"/>
      <c r="G51" s="206"/>
      <c r="H51" s="185"/>
    </row>
    <row r="52" spans="1:8" ht="21" customHeight="1" x14ac:dyDescent="0.2">
      <c r="A52" s="204"/>
      <c r="B52" s="185"/>
      <c r="C52" s="205"/>
      <c r="D52" s="206"/>
      <c r="E52" s="206"/>
      <c r="F52" s="206"/>
      <c r="G52" s="206"/>
      <c r="H52" s="185"/>
    </row>
    <row r="53" spans="1:8" ht="21" customHeight="1" x14ac:dyDescent="0.2">
      <c r="A53" s="204"/>
      <c r="B53" s="226" t="s">
        <v>164</v>
      </c>
      <c r="C53" s="205"/>
      <c r="D53" s="226" t="s">
        <v>165</v>
      </c>
      <c r="E53" s="227"/>
      <c r="F53" s="206"/>
      <c r="G53" s="228"/>
      <c r="H53" s="185"/>
    </row>
    <row r="54" spans="1:8" ht="21" customHeight="1" x14ac:dyDescent="0.2">
      <c r="A54" s="229" t="s">
        <v>166</v>
      </c>
      <c r="B54" s="478">
        <v>0</v>
      </c>
      <c r="C54" s="230"/>
      <c r="D54" s="480">
        <v>0</v>
      </c>
      <c r="E54" s="231"/>
      <c r="F54" s="101"/>
      <c r="G54" s="228"/>
      <c r="H54" s="232"/>
    </row>
    <row r="55" spans="1:8" ht="21" customHeight="1" x14ac:dyDescent="0.2">
      <c r="A55" s="229" t="s">
        <v>167</v>
      </c>
      <c r="B55" s="479">
        <v>0</v>
      </c>
      <c r="C55" s="231"/>
      <c r="D55" s="479">
        <v>0</v>
      </c>
      <c r="E55" s="230"/>
      <c r="F55" s="232"/>
      <c r="G55" s="228"/>
      <c r="H55" s="232"/>
    </row>
    <row r="56" spans="1:8" ht="21" customHeight="1" x14ac:dyDescent="0.2">
      <c r="A56" s="233" t="s">
        <v>168</v>
      </c>
      <c r="B56" s="231"/>
      <c r="C56" s="234">
        <f>B54-B55</f>
        <v>0</v>
      </c>
      <c r="D56" s="231"/>
      <c r="E56" s="234">
        <f>D54-D55</f>
        <v>0</v>
      </c>
      <c r="F56" s="228"/>
      <c r="G56" s="228"/>
      <c r="H56" s="235"/>
    </row>
    <row r="57" spans="1:8" ht="21" customHeight="1" x14ac:dyDescent="0.2">
      <c r="A57" s="233"/>
      <c r="B57" s="236"/>
      <c r="C57" s="233"/>
      <c r="D57" s="236"/>
      <c r="E57" s="233"/>
      <c r="F57" s="228"/>
      <c r="G57" s="228"/>
      <c r="H57" s="235"/>
    </row>
    <row r="58" spans="1:8" ht="21" customHeight="1" x14ac:dyDescent="0.2">
      <c r="A58" s="229" t="s">
        <v>169</v>
      </c>
      <c r="B58" s="479">
        <v>0</v>
      </c>
      <c r="C58" s="236"/>
      <c r="D58" s="479">
        <v>0</v>
      </c>
      <c r="E58" s="236"/>
      <c r="F58" s="206"/>
      <c r="G58" s="228"/>
      <c r="H58" s="235"/>
    </row>
    <row r="59" spans="1:8" ht="21" customHeight="1" x14ac:dyDescent="0.2">
      <c r="A59" s="229" t="s">
        <v>170</v>
      </c>
      <c r="B59" s="479">
        <v>0</v>
      </c>
      <c r="C59" s="236"/>
      <c r="D59" s="479">
        <v>0</v>
      </c>
      <c r="E59" s="236"/>
      <c r="F59" s="206"/>
      <c r="G59" s="228"/>
      <c r="H59" s="235"/>
    </row>
    <row r="60" spans="1:8" ht="21" customHeight="1" x14ac:dyDescent="0.2">
      <c r="A60" s="229" t="s">
        <v>171</v>
      </c>
      <c r="B60" s="479">
        <v>0</v>
      </c>
      <c r="C60" s="236"/>
      <c r="D60" s="479">
        <v>0</v>
      </c>
      <c r="E60" s="236"/>
      <c r="F60" s="206"/>
      <c r="G60" s="228"/>
      <c r="H60" s="235"/>
    </row>
    <row r="61" spans="1:8" ht="21" customHeight="1" x14ac:dyDescent="0.2">
      <c r="A61" s="229" t="s">
        <v>172</v>
      </c>
      <c r="B61" s="479"/>
      <c r="C61" s="236"/>
      <c r="D61" s="479">
        <v>0</v>
      </c>
      <c r="E61" s="236"/>
      <c r="F61" s="206"/>
      <c r="G61" s="228"/>
      <c r="H61" s="235"/>
    </row>
    <row r="62" spans="1:8" ht="21" customHeight="1" x14ac:dyDescent="0.2">
      <c r="A62" s="233" t="s">
        <v>173</v>
      </c>
      <c r="B62" s="236"/>
      <c r="C62" s="234">
        <f>C56-SUM(B58:B61)</f>
        <v>0</v>
      </c>
      <c r="D62" s="236"/>
      <c r="E62" s="234">
        <f>E56-SUM(D58:D61)</f>
        <v>0</v>
      </c>
      <c r="F62" s="206"/>
      <c r="G62" s="228"/>
      <c r="H62" s="235"/>
    </row>
    <row r="63" spans="1:8" ht="21" customHeight="1" x14ac:dyDescent="0.2">
      <c r="A63" s="237"/>
      <c r="B63" s="236"/>
      <c r="C63" s="237"/>
      <c r="D63" s="236"/>
      <c r="E63" s="237"/>
      <c r="F63" s="206"/>
      <c r="G63" s="228"/>
      <c r="H63" s="235"/>
    </row>
    <row r="64" spans="1:8" ht="21" customHeight="1" x14ac:dyDescent="0.2">
      <c r="A64" s="236" t="s">
        <v>174</v>
      </c>
      <c r="B64" s="238">
        <f t="shared" ref="B64:B67" si="0">IF(B58=0,0,B58/$C$62)</f>
        <v>0</v>
      </c>
      <c r="C64" s="236"/>
      <c r="D64" s="238">
        <f t="shared" ref="D64:D67" si="1">IF(D58=0,0,D58/$E$62)</f>
        <v>0</v>
      </c>
      <c r="E64" s="236"/>
      <c r="F64" s="206"/>
      <c r="G64" s="228"/>
      <c r="H64" s="235"/>
    </row>
    <row r="65" spans="1:26" ht="21" customHeight="1" x14ac:dyDescent="0.2">
      <c r="A65" s="236" t="s">
        <v>170</v>
      </c>
      <c r="B65" s="238">
        <f t="shared" si="0"/>
        <v>0</v>
      </c>
      <c r="C65" s="236"/>
      <c r="D65" s="238">
        <f t="shared" si="1"/>
        <v>0</v>
      </c>
      <c r="E65" s="236"/>
      <c r="F65" s="206"/>
      <c r="G65" s="228"/>
      <c r="H65" s="235"/>
    </row>
    <row r="66" spans="1:26" ht="21" customHeight="1" x14ac:dyDescent="0.2">
      <c r="A66" s="236" t="s">
        <v>175</v>
      </c>
      <c r="B66" s="238">
        <f t="shared" si="0"/>
        <v>0</v>
      </c>
      <c r="C66" s="236"/>
      <c r="D66" s="238">
        <f t="shared" si="1"/>
        <v>0</v>
      </c>
      <c r="E66" s="236"/>
      <c r="F66" s="206"/>
      <c r="G66" s="228"/>
      <c r="H66" s="235"/>
    </row>
    <row r="67" spans="1:26" ht="21" customHeight="1" x14ac:dyDescent="0.2">
      <c r="A67" s="236" t="s">
        <v>172</v>
      </c>
      <c r="B67" s="238">
        <f t="shared" si="0"/>
        <v>0</v>
      </c>
      <c r="C67" s="236"/>
      <c r="D67" s="238">
        <f t="shared" si="1"/>
        <v>0</v>
      </c>
      <c r="E67" s="236"/>
      <c r="F67" s="206"/>
      <c r="G67" s="239"/>
      <c r="H67" s="240"/>
    </row>
    <row r="68" spans="1:26" ht="21" customHeight="1" x14ac:dyDescent="0.2">
      <c r="A68" s="233" t="s">
        <v>176</v>
      </c>
      <c r="B68" s="236"/>
      <c r="C68" s="241">
        <f>SUM(B64:B67)</f>
        <v>0</v>
      </c>
      <c r="D68" s="236"/>
      <c r="E68" s="241">
        <f>SUM(D64:D67)</f>
        <v>0</v>
      </c>
      <c r="F68" s="206"/>
      <c r="G68" s="239"/>
      <c r="H68" s="242"/>
    </row>
    <row r="69" spans="1:26" ht="21" customHeight="1" x14ac:dyDescent="0.2">
      <c r="A69" s="6"/>
      <c r="B69" s="6"/>
      <c r="C69" s="6"/>
      <c r="D69" s="6"/>
      <c r="E69" s="6"/>
      <c r="F69" s="206"/>
      <c r="G69" s="7"/>
      <c r="H69" s="7"/>
    </row>
    <row r="70" spans="1:26" ht="21" customHeight="1" x14ac:dyDescent="0.3">
      <c r="A70" s="481" t="s">
        <v>0</v>
      </c>
      <c r="B70" s="184"/>
      <c r="C70" s="7"/>
      <c r="D70" s="7"/>
      <c r="E70" s="7"/>
      <c r="F70" s="7"/>
      <c r="G70" s="7"/>
      <c r="H70" s="7"/>
      <c r="I70" s="139"/>
    </row>
    <row r="71" spans="1:26" ht="21" customHeight="1" x14ac:dyDescent="0.2">
      <c r="A71" s="7"/>
      <c r="B71" s="7"/>
      <c r="C71" s="7"/>
      <c r="D71" s="7"/>
      <c r="E71" s="7"/>
      <c r="F71" s="7"/>
      <c r="G71" s="7"/>
      <c r="H71" s="7"/>
    </row>
    <row r="72" spans="1:26" ht="21" customHeight="1" x14ac:dyDescent="0.3">
      <c r="A72" s="139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4" spans="1:26" ht="21" customHeight="1" x14ac:dyDescent="0.2">
      <c r="A74" s="243"/>
      <c r="B74" s="244"/>
    </row>
    <row r="75" spans="1:26" ht="21" customHeight="1" x14ac:dyDescent="0.2">
      <c r="A75" s="243"/>
      <c r="B75" s="244"/>
    </row>
    <row r="76" spans="1:26" ht="21" customHeight="1" x14ac:dyDescent="0.2">
      <c r="A76" s="243"/>
      <c r="B76" s="244"/>
    </row>
    <row r="77" spans="1:26" ht="21" customHeight="1" x14ac:dyDescent="0.2">
      <c r="A77" s="243"/>
      <c r="B77" s="244"/>
    </row>
    <row r="78" spans="1:26" ht="21" customHeight="1" x14ac:dyDescent="0.2">
      <c r="A78" s="243"/>
      <c r="B78" s="244"/>
    </row>
    <row r="79" spans="1:26" ht="21" customHeight="1" x14ac:dyDescent="0.2">
      <c r="A79" s="244"/>
      <c r="B79" s="244"/>
    </row>
    <row r="80" spans="1:26" ht="21" customHeight="1" x14ac:dyDescent="0.2">
      <c r="A80" s="245"/>
      <c r="B80" s="244"/>
    </row>
    <row r="81" spans="1:2" ht="21" customHeight="1" x14ac:dyDescent="0.2">
      <c r="A81" s="245"/>
      <c r="B81" s="244"/>
    </row>
    <row r="82" spans="1:2" ht="21" customHeight="1" x14ac:dyDescent="0.2">
      <c r="A82" s="245"/>
      <c r="B82" s="244"/>
    </row>
    <row r="83" spans="1:2" ht="21" customHeight="1" x14ac:dyDescent="0.2">
      <c r="A83" s="245"/>
      <c r="B83" s="244"/>
    </row>
    <row r="84" spans="1:2" ht="21" customHeight="1" x14ac:dyDescent="0.2">
      <c r="A84" s="245"/>
      <c r="B84" s="244"/>
    </row>
    <row r="85" spans="1:2" ht="21" customHeight="1" x14ac:dyDescent="0.2">
      <c r="A85" s="244"/>
      <c r="B85" s="244"/>
    </row>
    <row r="86" spans="1:2" ht="21" customHeight="1" x14ac:dyDescent="0.2">
      <c r="A86" s="244"/>
      <c r="B86" s="244"/>
    </row>
    <row r="87" spans="1:2" ht="21" customHeight="1" x14ac:dyDescent="0.2">
      <c r="A87" s="244"/>
      <c r="B87" s="244"/>
    </row>
    <row r="88" spans="1:2" ht="21" customHeight="1" x14ac:dyDescent="0.2">
      <c r="A88" s="244"/>
      <c r="B88" s="244"/>
    </row>
    <row r="89" spans="1:2" ht="21" customHeight="1" x14ac:dyDescent="0.2">
      <c r="A89" s="244"/>
      <c r="B89" s="244"/>
    </row>
    <row r="90" spans="1:2" ht="21" customHeight="1" x14ac:dyDescent="0.2">
      <c r="A90" s="246"/>
      <c r="B90" s="244"/>
    </row>
    <row r="91" spans="1:2" ht="21" customHeight="1" x14ac:dyDescent="0.2">
      <c r="A91" s="244"/>
      <c r="B91" s="244"/>
    </row>
    <row r="92" spans="1:2" ht="21" customHeight="1" x14ac:dyDescent="0.2">
      <c r="A92" s="244"/>
      <c r="B92" s="244"/>
    </row>
    <row r="93" spans="1:2" ht="21" customHeight="1" x14ac:dyDescent="0.2">
      <c r="A93" s="244"/>
      <c r="B93" s="244"/>
    </row>
    <row r="94" spans="1:2" ht="21" customHeight="1" x14ac:dyDescent="0.2">
      <c r="A94" s="246"/>
      <c r="B94" s="244"/>
    </row>
    <row r="95" spans="1:2" ht="21" customHeight="1" x14ac:dyDescent="0.2">
      <c r="A95" s="246"/>
      <c r="B95" s="244"/>
    </row>
    <row r="96" spans="1:2" ht="21" customHeight="1" x14ac:dyDescent="0.2">
      <c r="A96" s="246"/>
      <c r="B96" s="244"/>
    </row>
    <row r="97" spans="1:2" ht="21" customHeight="1" x14ac:dyDescent="0.2">
      <c r="A97" s="244"/>
      <c r="B97" s="244"/>
    </row>
    <row r="98" spans="1:2" ht="21" customHeight="1" x14ac:dyDescent="0.2">
      <c r="A98" s="244"/>
      <c r="B98" s="244"/>
    </row>
    <row r="99" spans="1:2" ht="21" customHeight="1" x14ac:dyDescent="0.2">
      <c r="A99" s="244"/>
      <c r="B99" s="244"/>
    </row>
  </sheetData>
  <pageMargins left="0.59" right="0.59" top="0.59" bottom="0.79" header="0" footer="0"/>
  <pageSetup paperSize="9" scale="47" orientation="portrait"/>
  <headerFooter>
    <oddFooter>&amp;L000000&amp;F-&amp;A Schoonmaakservice Flevoland ©&amp;R000000printversie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997"/>
  <sheetViews>
    <sheetView showGridLines="0" topLeftCell="A17" workbookViewId="0">
      <selection activeCell="I54" sqref="I54"/>
    </sheetView>
  </sheetViews>
  <sheetFormatPr defaultColWidth="14.140625" defaultRowHeight="15" customHeight="1" x14ac:dyDescent="0.2"/>
  <cols>
    <col min="1" max="1" width="35.85546875" customWidth="1"/>
    <col min="2" max="2" width="16.140625" customWidth="1"/>
    <col min="3" max="3" width="19.140625" customWidth="1"/>
    <col min="4" max="4" width="2" customWidth="1"/>
    <col min="5" max="5" width="15.140625" customWidth="1"/>
    <col min="6" max="6" width="11" customWidth="1"/>
    <col min="7" max="7" width="2.140625" customWidth="1"/>
    <col min="8" max="8" width="15.140625" customWidth="1"/>
    <col min="9" max="9" width="17.140625" customWidth="1"/>
    <col min="10" max="10" width="2.140625" customWidth="1"/>
    <col min="11" max="11" width="15.140625" customWidth="1"/>
    <col min="12" max="12" width="11" customWidth="1"/>
    <col min="13" max="13" width="2.140625" customWidth="1"/>
    <col min="14" max="14" width="15.140625" customWidth="1"/>
    <col min="15" max="15" width="11" customWidth="1"/>
    <col min="16" max="16" width="2.140625" customWidth="1"/>
    <col min="17" max="17" width="15.140625" customWidth="1"/>
    <col min="18" max="18" width="11" customWidth="1"/>
    <col min="19" max="19" width="2.140625" customWidth="1"/>
    <col min="20" max="20" width="15.140625" customWidth="1"/>
    <col min="21" max="21" width="11" customWidth="1"/>
    <col min="22" max="22" width="2.140625" customWidth="1"/>
    <col min="23" max="23" width="15.140625" customWidth="1"/>
    <col min="24" max="24" width="11" customWidth="1"/>
    <col min="25" max="25" width="2.140625" customWidth="1"/>
    <col min="26" max="26" width="15.140625" customWidth="1"/>
    <col min="27" max="27" width="11" customWidth="1"/>
    <col min="28" max="28" width="2" customWidth="1"/>
    <col min="29" max="29" width="1.140625" customWidth="1"/>
  </cols>
  <sheetData>
    <row r="1" spans="1:29" ht="12.75" customHeight="1" x14ac:dyDescent="0.2">
      <c r="A1" s="247"/>
      <c r="B1" s="248"/>
      <c r="C1" s="249"/>
      <c r="D1" s="248"/>
      <c r="E1" s="250"/>
      <c r="F1" s="251"/>
      <c r="H1" s="250"/>
      <c r="I1" s="251"/>
      <c r="J1" s="250"/>
      <c r="K1" s="250"/>
      <c r="L1" s="251"/>
      <c r="M1" s="248"/>
      <c r="N1" s="250"/>
      <c r="O1" s="251"/>
      <c r="P1" s="250"/>
      <c r="Q1" s="250"/>
      <c r="R1" s="251"/>
      <c r="S1" s="248"/>
      <c r="T1" s="250"/>
      <c r="U1" s="251"/>
      <c r="V1" s="250"/>
      <c r="W1" s="250"/>
      <c r="X1" s="251"/>
      <c r="Y1" s="250"/>
      <c r="Z1" s="250"/>
      <c r="AA1" s="251"/>
      <c r="AB1" s="250"/>
    </row>
    <row r="2" spans="1:29" ht="15.95" customHeight="1" x14ac:dyDescent="0.2">
      <c r="A2" s="12" t="s">
        <v>1</v>
      </c>
      <c r="B2" s="14" t="str">
        <f>'1-Contractblad dag'!B3</f>
        <v>Gemeente Horst aan de Maas</v>
      </c>
      <c r="C2" s="249"/>
      <c r="D2" s="248"/>
      <c r="E2" s="252"/>
      <c r="F2" s="253"/>
      <c r="H2" s="252"/>
      <c r="I2" s="253"/>
      <c r="J2" s="250"/>
      <c r="K2" s="252"/>
      <c r="L2" s="253"/>
      <c r="M2" s="248"/>
      <c r="N2" s="252"/>
      <c r="O2" s="253"/>
      <c r="P2" s="250"/>
      <c r="Q2" s="252"/>
      <c r="R2" s="253"/>
      <c r="S2" s="248"/>
      <c r="T2" s="252"/>
      <c r="U2" s="253"/>
      <c r="V2" s="250"/>
      <c r="W2" s="252"/>
      <c r="X2" s="253"/>
      <c r="Y2" s="250"/>
      <c r="Z2" s="252"/>
      <c r="AA2" s="253"/>
      <c r="AB2" s="250"/>
    </row>
    <row r="3" spans="1:29" ht="15.95" customHeight="1" x14ac:dyDescent="0.2">
      <c r="A3" s="12" t="s">
        <v>2</v>
      </c>
      <c r="B3" s="254" t="s">
        <v>177</v>
      </c>
      <c r="C3" s="255"/>
      <c r="D3" s="256"/>
    </row>
    <row r="4" spans="1:29" ht="15.95" customHeight="1" x14ac:dyDescent="0.2">
      <c r="A4" s="12" t="s">
        <v>4</v>
      </c>
      <c r="B4" s="14" t="str">
        <f>'1-Contractblad dag'!B5</f>
        <v>Gemeente Horst aan de Maas</v>
      </c>
      <c r="C4" s="255"/>
      <c r="D4" s="256"/>
    </row>
    <row r="5" spans="1:29" ht="15.95" customHeight="1" x14ac:dyDescent="0.2">
      <c r="A5" s="12" t="s">
        <v>7</v>
      </c>
      <c r="B5" s="14" t="str">
        <f>'1-Contractblad dag'!B6</f>
        <v>2023-02</v>
      </c>
      <c r="C5" s="255"/>
      <c r="D5" s="256"/>
    </row>
    <row r="6" spans="1:29" ht="15.95" customHeight="1" x14ac:dyDescent="0.3">
      <c r="A6" s="12" t="s">
        <v>9</v>
      </c>
      <c r="B6" s="14" t="str">
        <f>'1-Contractblad dag'!B7</f>
        <v>@</v>
      </c>
      <c r="C6" s="255"/>
      <c r="D6" s="256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</row>
    <row r="7" spans="1:29" ht="15.95" customHeight="1" x14ac:dyDescent="0.2">
      <c r="A7" s="12" t="s">
        <v>10</v>
      </c>
      <c r="B7" s="189">
        <f>'1-Contractblad dag'!B8</f>
        <v>44927</v>
      </c>
      <c r="C7" s="255"/>
      <c r="D7" s="256"/>
    </row>
    <row r="8" spans="1:29" ht="15.95" customHeight="1" x14ac:dyDescent="0.2">
      <c r="A8" s="12"/>
      <c r="B8" s="254"/>
      <c r="C8" s="255"/>
      <c r="D8" s="256"/>
      <c r="E8" s="257"/>
      <c r="F8" s="258"/>
      <c r="H8" s="70"/>
      <c r="I8" s="258"/>
      <c r="J8" s="250"/>
      <c r="K8" s="70"/>
      <c r="L8" s="258"/>
      <c r="M8" s="256"/>
      <c r="N8" s="70"/>
      <c r="O8" s="258"/>
      <c r="P8" s="250"/>
      <c r="Q8" s="70"/>
      <c r="R8" s="258"/>
      <c r="S8" s="256"/>
      <c r="T8" s="257"/>
      <c r="U8" s="258"/>
      <c r="V8" s="250"/>
      <c r="W8" s="70"/>
      <c r="X8" s="258"/>
      <c r="Y8" s="250"/>
      <c r="Z8" s="70"/>
      <c r="AA8" s="258"/>
      <c r="AB8" s="250"/>
    </row>
    <row r="9" spans="1:29" ht="30" customHeight="1" x14ac:dyDescent="0.3">
      <c r="A9" s="259" t="s">
        <v>178</v>
      </c>
      <c r="B9" s="260"/>
      <c r="C9" s="261"/>
      <c r="D9" s="262"/>
      <c r="E9" s="551" t="s">
        <v>305</v>
      </c>
      <c r="F9" s="550"/>
      <c r="G9" s="263"/>
      <c r="H9" s="549" t="s">
        <v>179</v>
      </c>
      <c r="I9" s="550"/>
      <c r="J9" s="264"/>
      <c r="K9" s="549" t="s">
        <v>180</v>
      </c>
      <c r="L9" s="550"/>
      <c r="M9" s="262"/>
      <c r="N9" s="549" t="s">
        <v>181</v>
      </c>
      <c r="O9" s="550"/>
      <c r="P9" s="264"/>
      <c r="Q9" s="549" t="s">
        <v>182</v>
      </c>
      <c r="R9" s="550"/>
      <c r="S9" s="262"/>
      <c r="T9" s="549" t="s">
        <v>183</v>
      </c>
      <c r="U9" s="550"/>
      <c r="V9" s="264"/>
      <c r="W9" s="549" t="s">
        <v>184</v>
      </c>
      <c r="X9" s="550"/>
      <c r="Y9" s="264"/>
      <c r="Z9" s="549" t="s">
        <v>185</v>
      </c>
      <c r="AA9" s="550"/>
      <c r="AB9" s="264"/>
      <c r="AC9" s="263"/>
    </row>
    <row r="10" spans="1:29" ht="15.95" customHeight="1" x14ac:dyDescent="0.2">
      <c r="A10" s="195"/>
      <c r="B10" s="265" t="s">
        <v>79</v>
      </c>
      <c r="C10" s="266" t="s">
        <v>79</v>
      </c>
      <c r="D10" s="256"/>
      <c r="E10" s="267"/>
      <c r="F10" s="268"/>
      <c r="H10" s="269"/>
      <c r="I10" s="268"/>
      <c r="J10" s="250"/>
      <c r="K10" s="269"/>
      <c r="L10" s="268"/>
      <c r="M10" s="256"/>
      <c r="N10" s="269"/>
      <c r="O10" s="268"/>
      <c r="P10" s="250"/>
      <c r="Q10" s="269"/>
      <c r="R10" s="268"/>
      <c r="S10" s="256"/>
      <c r="T10" s="267"/>
      <c r="U10" s="268"/>
      <c r="V10" s="250"/>
      <c r="W10" s="269"/>
      <c r="X10" s="268"/>
      <c r="Y10" s="250"/>
      <c r="Z10" s="269"/>
      <c r="AA10" s="268"/>
      <c r="AB10" s="250"/>
    </row>
    <row r="11" spans="1:29" ht="15.95" customHeight="1" x14ac:dyDescent="0.2">
      <c r="A11" s="195" t="s">
        <v>186</v>
      </c>
      <c r="B11" s="270"/>
      <c r="C11" s="271"/>
      <c r="D11" s="256"/>
      <c r="E11" s="272">
        <f>H11</f>
        <v>11.83</v>
      </c>
      <c r="F11" s="273"/>
      <c r="H11" s="272">
        <v>11.83</v>
      </c>
      <c r="I11" s="273"/>
      <c r="J11" s="250"/>
      <c r="K11" s="272">
        <v>13.5</v>
      </c>
      <c r="L11" s="273"/>
      <c r="M11" s="256"/>
      <c r="N11" s="272">
        <v>13</v>
      </c>
      <c r="O11" s="273"/>
      <c r="P11" s="250"/>
      <c r="Q11" s="272">
        <v>14.87</v>
      </c>
      <c r="R11" s="273"/>
      <c r="S11" s="256"/>
      <c r="T11" s="272">
        <v>14.19</v>
      </c>
      <c r="U11" s="273"/>
      <c r="V11" s="250"/>
      <c r="W11" s="272">
        <v>16.190000000000001</v>
      </c>
      <c r="X11" s="273"/>
      <c r="Y11" s="250"/>
      <c r="Z11" s="272">
        <v>14.19</v>
      </c>
      <c r="AA11" s="273"/>
      <c r="AB11" s="250"/>
      <c r="AC11" s="274"/>
    </row>
    <row r="12" spans="1:29" ht="15.95" customHeight="1" x14ac:dyDescent="0.2">
      <c r="A12" s="195" t="s">
        <v>187</v>
      </c>
      <c r="B12" s="275"/>
      <c r="C12" s="276" t="s">
        <v>188</v>
      </c>
      <c r="D12" s="256"/>
      <c r="E12" s="485">
        <v>0</v>
      </c>
      <c r="F12" s="273"/>
      <c r="H12" s="485">
        <v>0</v>
      </c>
      <c r="I12" s="273"/>
      <c r="J12" s="250"/>
      <c r="K12" s="485">
        <v>0</v>
      </c>
      <c r="L12" s="273"/>
      <c r="M12" s="256"/>
      <c r="N12" s="485">
        <v>0</v>
      </c>
      <c r="O12" s="273"/>
      <c r="P12" s="250"/>
      <c r="Q12" s="485">
        <v>0</v>
      </c>
      <c r="R12" s="273"/>
      <c r="S12" s="256"/>
      <c r="T12" s="485">
        <v>0</v>
      </c>
      <c r="U12" s="273"/>
      <c r="V12" s="250"/>
      <c r="W12" s="485">
        <v>0</v>
      </c>
      <c r="X12" s="273"/>
      <c r="Y12" s="250"/>
      <c r="Z12" s="485">
        <v>0</v>
      </c>
      <c r="AA12" s="273"/>
      <c r="AB12" s="250"/>
      <c r="AC12" s="274"/>
    </row>
    <row r="13" spans="1:29" ht="15.95" customHeight="1" x14ac:dyDescent="0.2">
      <c r="A13" s="195" t="s">
        <v>189</v>
      </c>
      <c r="B13" s="275"/>
      <c r="C13" s="276" t="s">
        <v>188</v>
      </c>
      <c r="D13" s="256"/>
      <c r="E13" s="485">
        <v>0</v>
      </c>
      <c r="F13" s="273"/>
      <c r="H13" s="485">
        <v>0</v>
      </c>
      <c r="I13" s="273"/>
      <c r="J13" s="250"/>
      <c r="K13" s="485">
        <v>0</v>
      </c>
      <c r="L13" s="273"/>
      <c r="M13" s="256"/>
      <c r="N13" s="485">
        <v>0</v>
      </c>
      <c r="O13" s="273"/>
      <c r="P13" s="250"/>
      <c r="Q13" s="485">
        <v>0</v>
      </c>
      <c r="R13" s="273"/>
      <c r="S13" s="256"/>
      <c r="T13" s="485">
        <v>0</v>
      </c>
      <c r="U13" s="273"/>
      <c r="V13" s="250"/>
      <c r="W13" s="485">
        <v>0</v>
      </c>
      <c r="X13" s="273"/>
      <c r="Y13" s="250"/>
      <c r="Z13" s="485">
        <v>0</v>
      </c>
      <c r="AA13" s="273"/>
      <c r="AB13" s="250"/>
      <c r="AC13" s="274"/>
    </row>
    <row r="14" spans="1:29" ht="15.95" customHeight="1" x14ac:dyDescent="0.3">
      <c r="A14" s="197" t="s">
        <v>190</v>
      </c>
      <c r="B14" s="277"/>
      <c r="C14" s="278"/>
      <c r="D14" s="256"/>
      <c r="E14" s="269"/>
      <c r="F14" s="273"/>
      <c r="G14" s="139"/>
      <c r="H14" s="269"/>
      <c r="I14" s="273"/>
      <c r="J14" s="250"/>
      <c r="K14" s="269"/>
      <c r="L14" s="273"/>
      <c r="M14" s="256"/>
      <c r="N14" s="269"/>
      <c r="O14" s="273"/>
      <c r="P14" s="250"/>
      <c r="Q14" s="269"/>
      <c r="R14" s="273"/>
      <c r="S14" s="256"/>
      <c r="T14" s="269"/>
      <c r="U14" s="273"/>
      <c r="V14" s="250"/>
      <c r="W14" s="269"/>
      <c r="X14" s="273"/>
      <c r="Y14" s="250"/>
      <c r="Z14" s="485">
        <v>0</v>
      </c>
      <c r="AA14" s="273"/>
      <c r="AB14" s="250"/>
      <c r="AC14" s="139"/>
    </row>
    <row r="15" spans="1:29" ht="15.95" customHeight="1" x14ac:dyDescent="0.2">
      <c r="A15" s="279" t="s">
        <v>191</v>
      </c>
      <c r="B15" s="277"/>
      <c r="C15" s="278"/>
      <c r="D15" s="256"/>
      <c r="E15" s="280">
        <f>SUM(E11:E14)</f>
        <v>11.83</v>
      </c>
      <c r="F15" s="273"/>
      <c r="H15" s="280">
        <f>SUM(H11:H14)</f>
        <v>11.83</v>
      </c>
      <c r="I15" s="273"/>
      <c r="J15" s="250"/>
      <c r="K15" s="280">
        <f>SUM(K11:K14)</f>
        <v>13.5</v>
      </c>
      <c r="L15" s="273"/>
      <c r="M15" s="256"/>
      <c r="N15" s="280">
        <f>SUM(N11:N14)</f>
        <v>13</v>
      </c>
      <c r="O15" s="273"/>
      <c r="P15" s="250"/>
      <c r="Q15" s="280">
        <f>SUM(Q11:Q14)</f>
        <v>14.87</v>
      </c>
      <c r="R15" s="273"/>
      <c r="S15" s="256"/>
      <c r="T15" s="280">
        <f>SUM(T11:T14)</f>
        <v>14.19</v>
      </c>
      <c r="U15" s="273"/>
      <c r="V15" s="250"/>
      <c r="W15" s="280">
        <f>SUM(W11:W14)</f>
        <v>16.190000000000001</v>
      </c>
      <c r="X15" s="273"/>
      <c r="Y15" s="250"/>
      <c r="Z15" s="280">
        <f>SUM(Z11:Z14)</f>
        <v>14.19</v>
      </c>
      <c r="AA15" s="273"/>
      <c r="AB15" s="250"/>
    </row>
    <row r="16" spans="1:29" ht="15.95" customHeight="1" x14ac:dyDescent="0.2">
      <c r="A16" s="197"/>
      <c r="B16" s="281"/>
      <c r="C16" s="282"/>
      <c r="D16" s="256"/>
      <c r="E16" s="269"/>
      <c r="F16" s="273"/>
      <c r="H16" s="269"/>
      <c r="I16" s="273"/>
      <c r="J16" s="250"/>
      <c r="K16" s="269"/>
      <c r="L16" s="273"/>
      <c r="M16" s="256"/>
      <c r="N16" s="269"/>
      <c r="O16" s="273"/>
      <c r="P16" s="250"/>
      <c r="Q16" s="269"/>
      <c r="R16" s="273"/>
      <c r="S16" s="256"/>
      <c r="T16" s="269"/>
      <c r="U16" s="273"/>
      <c r="V16" s="250"/>
      <c r="W16" s="269"/>
      <c r="X16" s="273"/>
      <c r="Y16" s="250"/>
      <c r="Z16" s="269"/>
      <c r="AA16" s="273"/>
      <c r="AB16" s="250"/>
    </row>
    <row r="17" spans="1:29" ht="15.95" customHeight="1" x14ac:dyDescent="0.2">
      <c r="A17" s="283" t="s">
        <v>192</v>
      </c>
      <c r="B17" s="284"/>
      <c r="C17" s="482">
        <v>0</v>
      </c>
      <c r="D17" s="256"/>
      <c r="E17" s="269">
        <f>$C17*E15</f>
        <v>0</v>
      </c>
      <c r="F17" s="273"/>
      <c r="H17" s="269">
        <f>$C17*H15</f>
        <v>0</v>
      </c>
      <c r="I17" s="273"/>
      <c r="J17" s="250"/>
      <c r="K17" s="269">
        <f>$C17*K15</f>
        <v>0</v>
      </c>
      <c r="L17" s="273"/>
      <c r="M17" s="256"/>
      <c r="N17" s="269">
        <f>$C17*N15</f>
        <v>0</v>
      </c>
      <c r="O17" s="273"/>
      <c r="P17" s="250"/>
      <c r="Q17" s="269">
        <f>$C17*Q15</f>
        <v>0</v>
      </c>
      <c r="R17" s="273"/>
      <c r="S17" s="256"/>
      <c r="T17" s="269">
        <f>$C17*T15</f>
        <v>0</v>
      </c>
      <c r="U17" s="273"/>
      <c r="V17" s="250"/>
      <c r="W17" s="269">
        <f>$C17*W15</f>
        <v>0</v>
      </c>
      <c r="X17" s="273"/>
      <c r="Y17" s="250"/>
      <c r="Z17" s="269">
        <f>$C17*Z15</f>
        <v>0</v>
      </c>
      <c r="AA17" s="273"/>
      <c r="AB17" s="250"/>
    </row>
    <row r="18" spans="1:29" ht="15.95" customHeight="1" x14ac:dyDescent="0.2">
      <c r="A18" s="283" t="s">
        <v>193</v>
      </c>
      <c r="B18" s="284"/>
      <c r="C18" s="483">
        <v>0</v>
      </c>
      <c r="D18" s="256"/>
      <c r="E18" s="269">
        <f>$C18*E15</f>
        <v>0</v>
      </c>
      <c r="F18" s="273"/>
      <c r="H18" s="269">
        <f>$C18*H15</f>
        <v>0</v>
      </c>
      <c r="I18" s="273"/>
      <c r="J18" s="250"/>
      <c r="K18" s="269">
        <f>$C18*K15</f>
        <v>0</v>
      </c>
      <c r="L18" s="273"/>
      <c r="M18" s="256"/>
      <c r="N18" s="269">
        <f>$C18*N15</f>
        <v>0</v>
      </c>
      <c r="O18" s="273"/>
      <c r="P18" s="250"/>
      <c r="Q18" s="269">
        <f>$C18*Q15</f>
        <v>0</v>
      </c>
      <c r="R18" s="273"/>
      <c r="S18" s="256"/>
      <c r="T18" s="269">
        <f>$C18*T15</f>
        <v>0</v>
      </c>
      <c r="U18" s="273"/>
      <c r="V18" s="250"/>
      <c r="W18" s="269">
        <f>$C18*W15</f>
        <v>0</v>
      </c>
      <c r="X18" s="273"/>
      <c r="Y18" s="250"/>
      <c r="Z18" s="269">
        <f>$C18*Z15</f>
        <v>0</v>
      </c>
      <c r="AA18" s="273"/>
      <c r="AB18" s="250"/>
    </row>
    <row r="19" spans="1:29" ht="15.95" customHeight="1" x14ac:dyDescent="0.2">
      <c r="A19" s="279" t="s">
        <v>194</v>
      </c>
      <c r="B19" s="285"/>
      <c r="C19" s="278"/>
      <c r="D19" s="256"/>
      <c r="E19" s="280">
        <f>SUM(E15:E18)</f>
        <v>11.83</v>
      </c>
      <c r="F19" s="286">
        <f>IF(E19=0,0,E19/E$47)</f>
        <v>1</v>
      </c>
      <c r="H19" s="280">
        <f>SUM(H15:H18)</f>
        <v>11.83</v>
      </c>
      <c r="I19" s="286">
        <f>IF(H19=0,0,H19/H$47)</f>
        <v>1</v>
      </c>
      <c r="J19" s="250"/>
      <c r="K19" s="280">
        <f>SUM(K15:K18)</f>
        <v>13.5</v>
      </c>
      <c r="L19" s="286">
        <f>IF(K19=0,0,K19/K$47)</f>
        <v>1</v>
      </c>
      <c r="M19" s="256"/>
      <c r="N19" s="280">
        <f>SUM(N15:N18)</f>
        <v>13</v>
      </c>
      <c r="O19" s="286">
        <f>IF(N19=0,0,N19/N$47)</f>
        <v>1</v>
      </c>
      <c r="P19" s="250"/>
      <c r="Q19" s="280">
        <f>SUM(Q15:Q18)</f>
        <v>14.87</v>
      </c>
      <c r="R19" s="286">
        <f>IF(Q19=0,0,Q19/Q$47)</f>
        <v>1</v>
      </c>
      <c r="S19" s="256"/>
      <c r="T19" s="280">
        <f>SUM(T15:T18)</f>
        <v>14.19</v>
      </c>
      <c r="U19" s="286">
        <f>IF(T19=0,0,T19/T$47)</f>
        <v>1</v>
      </c>
      <c r="V19" s="250"/>
      <c r="W19" s="280">
        <f>SUM(W15:W18)</f>
        <v>16.190000000000001</v>
      </c>
      <c r="X19" s="286">
        <f>IF(W19=0,0,W19/W$47)</f>
        <v>1</v>
      </c>
      <c r="Y19" s="250"/>
      <c r="Z19" s="280">
        <f>SUM(Z15:Z18)</f>
        <v>14.19</v>
      </c>
      <c r="AA19" s="286">
        <f>IF(Z19=0,0,Z19/Z$47)</f>
        <v>1</v>
      </c>
      <c r="AB19" s="250"/>
    </row>
    <row r="20" spans="1:29" ht="15.95" customHeight="1" x14ac:dyDescent="0.2">
      <c r="A20" s="197"/>
      <c r="B20" s="281"/>
      <c r="C20" s="282"/>
      <c r="D20" s="256"/>
      <c r="E20" s="269"/>
      <c r="F20" s="273"/>
      <c r="H20" s="269"/>
      <c r="I20" s="273"/>
      <c r="J20" s="250"/>
      <c r="K20" s="269"/>
      <c r="L20" s="273"/>
      <c r="M20" s="256"/>
      <c r="N20" s="269"/>
      <c r="O20" s="273"/>
      <c r="P20" s="250"/>
      <c r="Q20" s="269"/>
      <c r="R20" s="273"/>
      <c r="S20" s="256"/>
      <c r="T20" s="269"/>
      <c r="U20" s="273"/>
      <c r="V20" s="250"/>
      <c r="W20" s="269"/>
      <c r="X20" s="273"/>
      <c r="Y20" s="250"/>
      <c r="Z20" s="269"/>
      <c r="AA20" s="273"/>
      <c r="AB20" s="250"/>
    </row>
    <row r="21" spans="1:29" ht="15.95" customHeight="1" x14ac:dyDescent="0.3">
      <c r="A21" s="287" t="s">
        <v>195</v>
      </c>
      <c r="B21" s="284"/>
      <c r="C21" s="282"/>
      <c r="D21" s="288"/>
      <c r="E21" s="540">
        <f>E19*0.9554</f>
        <v>11.302382</v>
      </c>
      <c r="F21" s="541"/>
      <c r="G21" s="542"/>
      <c r="H21" s="540">
        <f>H19*0.9554</f>
        <v>11.302382</v>
      </c>
      <c r="I21" s="541"/>
      <c r="J21" s="543"/>
      <c r="K21" s="540">
        <f>K19*0.9554</f>
        <v>12.8979</v>
      </c>
      <c r="L21" s="541"/>
      <c r="M21" s="544"/>
      <c r="N21" s="540">
        <f>N19*0.9554</f>
        <v>12.420200000000001</v>
      </c>
      <c r="O21" s="541"/>
      <c r="P21" s="543"/>
      <c r="Q21" s="540">
        <f>Q19*0.9554</f>
        <v>14.206797999999999</v>
      </c>
      <c r="R21" s="541"/>
      <c r="S21" s="544"/>
      <c r="T21" s="540">
        <f>T19*0.9554</f>
        <v>13.557126</v>
      </c>
      <c r="U21" s="541"/>
      <c r="V21" s="543"/>
      <c r="W21" s="540">
        <f>W19*0.9554</f>
        <v>15.467926000000002</v>
      </c>
      <c r="X21" s="541"/>
      <c r="Y21" s="543"/>
      <c r="Z21" s="540">
        <f>Z19*0.9554</f>
        <v>13.557126</v>
      </c>
      <c r="AA21" s="289"/>
      <c r="AB21" s="291"/>
      <c r="AC21" s="290"/>
    </row>
    <row r="22" spans="1:29" ht="15.95" customHeight="1" x14ac:dyDescent="0.2">
      <c r="A22" s="283" t="s">
        <v>196</v>
      </c>
      <c r="B22" s="284"/>
      <c r="C22" s="292" t="s">
        <v>197</v>
      </c>
      <c r="D22" s="256"/>
      <c r="E22" s="269">
        <f>E21*'4-Premies en opslagen'!$C25</f>
        <v>0</v>
      </c>
      <c r="F22" s="273"/>
      <c r="H22" s="269">
        <f>H21*'4-Premies en opslagen'!$C25</f>
        <v>0</v>
      </c>
      <c r="I22" s="273"/>
      <c r="J22" s="250"/>
      <c r="K22" s="269">
        <f>K21*'4-Premies en opslagen'!$C25</f>
        <v>0</v>
      </c>
      <c r="L22" s="273"/>
      <c r="M22" s="256"/>
      <c r="N22" s="269">
        <f>N21*'4-Premies en opslagen'!$C25</f>
        <v>0</v>
      </c>
      <c r="O22" s="273"/>
      <c r="P22" s="250"/>
      <c r="Q22" s="269">
        <f>Q21*'4-Premies en opslagen'!$C25</f>
        <v>0</v>
      </c>
      <c r="R22" s="273"/>
      <c r="S22" s="256"/>
      <c r="T22" s="269">
        <f>T21*'4-Premies en opslagen'!$C25</f>
        <v>0</v>
      </c>
      <c r="U22" s="273"/>
      <c r="V22" s="250"/>
      <c r="W22" s="269">
        <f>W21*'4-Premies en opslagen'!$C25</f>
        <v>0</v>
      </c>
      <c r="X22" s="273"/>
      <c r="Y22" s="250"/>
      <c r="Z22" s="269">
        <f>Z21*'4-Premies en opslagen'!$C25</f>
        <v>0</v>
      </c>
      <c r="AA22" s="273"/>
      <c r="AB22" s="250"/>
    </row>
    <row r="23" spans="1:29" ht="15.95" customHeight="1" x14ac:dyDescent="0.2">
      <c r="A23" s="279" t="s">
        <v>198</v>
      </c>
      <c r="B23" s="285"/>
      <c r="C23" s="278"/>
      <c r="D23" s="256"/>
      <c r="E23" s="280">
        <f>E22+E19</f>
        <v>11.83</v>
      </c>
      <c r="F23" s="286">
        <f>IF(E23=0,0,E23/E$47)</f>
        <v>1</v>
      </c>
      <c r="H23" s="280">
        <f>H22+H19</f>
        <v>11.83</v>
      </c>
      <c r="I23" s="286">
        <f>IF(H23=0,0,H23/H$47)</f>
        <v>1</v>
      </c>
      <c r="J23" s="250"/>
      <c r="K23" s="280">
        <f>K22+K19</f>
        <v>13.5</v>
      </c>
      <c r="L23" s="286">
        <f>IF(K23=0,0,K23/K$47)</f>
        <v>1</v>
      </c>
      <c r="M23" s="256"/>
      <c r="N23" s="280">
        <f>N22+N19</f>
        <v>13</v>
      </c>
      <c r="O23" s="286">
        <f>IF(N23=0,0,N23/N$47)</f>
        <v>1</v>
      </c>
      <c r="P23" s="250"/>
      <c r="Q23" s="280">
        <f>Q22+Q19</f>
        <v>14.87</v>
      </c>
      <c r="R23" s="286">
        <f>IF(Q23=0,0,Q23/Q$47)</f>
        <v>1</v>
      </c>
      <c r="S23" s="256"/>
      <c r="T23" s="280">
        <f>T22+T19</f>
        <v>14.19</v>
      </c>
      <c r="U23" s="286">
        <f>IF(T23=0,0,T23/T$47)</f>
        <v>1</v>
      </c>
      <c r="V23" s="250"/>
      <c r="W23" s="280">
        <f>W22+W19</f>
        <v>16.190000000000001</v>
      </c>
      <c r="X23" s="286">
        <f>IF(W23=0,0,W23/W$47)</f>
        <v>1</v>
      </c>
      <c r="Y23" s="250"/>
      <c r="Z23" s="280">
        <f>Z22+Z19</f>
        <v>14.19</v>
      </c>
      <c r="AA23" s="286">
        <f>IF(Z23=0,0,Z23/Z$47)</f>
        <v>1</v>
      </c>
      <c r="AB23" s="250"/>
    </row>
    <row r="24" spans="1:29" ht="15.95" customHeight="1" x14ac:dyDescent="0.2">
      <c r="A24" s="197"/>
      <c r="B24" s="285"/>
      <c r="C24" s="278"/>
      <c r="D24" s="256"/>
      <c r="E24" s="267"/>
      <c r="F24" s="273"/>
      <c r="H24" s="267"/>
      <c r="I24" s="273"/>
      <c r="J24" s="250"/>
      <c r="K24" s="267"/>
      <c r="L24" s="273"/>
      <c r="M24" s="256"/>
      <c r="N24" s="267"/>
      <c r="O24" s="273"/>
      <c r="P24" s="250"/>
      <c r="Q24" s="267"/>
      <c r="R24" s="273"/>
      <c r="S24" s="256"/>
      <c r="T24" s="267"/>
      <c r="U24" s="273"/>
      <c r="V24" s="250"/>
      <c r="W24" s="267"/>
      <c r="X24" s="273"/>
      <c r="Y24" s="250"/>
      <c r="Z24" s="267"/>
      <c r="AA24" s="273"/>
      <c r="AB24" s="250"/>
    </row>
    <row r="25" spans="1:29" ht="15.95" customHeight="1" x14ac:dyDescent="0.2">
      <c r="A25" s="283" t="s">
        <v>199</v>
      </c>
      <c r="B25" s="284"/>
      <c r="C25" s="292" t="s">
        <v>197</v>
      </c>
      <c r="D25" s="256"/>
      <c r="E25" s="269">
        <f>E23*'4-Premies en opslagen'!$C68</f>
        <v>0</v>
      </c>
      <c r="F25" s="273"/>
      <c r="H25" s="269">
        <f>H23*'4-Premies en opslagen'!$C68</f>
        <v>0</v>
      </c>
      <c r="I25" s="273"/>
      <c r="J25" s="250"/>
      <c r="K25" s="269">
        <f>K23*'4-Premies en opslagen'!$C68</f>
        <v>0</v>
      </c>
      <c r="L25" s="273"/>
      <c r="M25" s="256"/>
      <c r="N25" s="269">
        <f>N23*'4-Premies en opslagen'!$C68</f>
        <v>0</v>
      </c>
      <c r="O25" s="273"/>
      <c r="P25" s="250"/>
      <c r="Q25" s="269">
        <f>Q23*'4-Premies en opslagen'!$C68</f>
        <v>0</v>
      </c>
      <c r="R25" s="273"/>
      <c r="S25" s="256"/>
      <c r="T25" s="269">
        <f>T23*'4-Premies en opslagen'!$C68</f>
        <v>0</v>
      </c>
      <c r="U25" s="273"/>
      <c r="V25" s="250"/>
      <c r="W25" s="269">
        <f>W23*'4-Premies en opslagen'!$C68</f>
        <v>0</v>
      </c>
      <c r="X25" s="273"/>
      <c r="Y25" s="250"/>
      <c r="Z25" s="269">
        <f>Z23*'4-Premies en opslagen'!$E68</f>
        <v>0</v>
      </c>
      <c r="AA25" s="273"/>
      <c r="AB25" s="250"/>
    </row>
    <row r="26" spans="1:29" ht="15.95" customHeight="1" x14ac:dyDescent="0.2">
      <c r="A26" s="279" t="s">
        <v>200</v>
      </c>
      <c r="B26" s="285"/>
      <c r="C26" s="278"/>
      <c r="D26" s="256"/>
      <c r="E26" s="280">
        <f>SUM(E23:E25)</f>
        <v>11.83</v>
      </c>
      <c r="F26" s="286">
        <f>IF(E26=0,0,E26/E$47)</f>
        <v>1</v>
      </c>
      <c r="H26" s="280">
        <f>SUM(H23:H25)</f>
        <v>11.83</v>
      </c>
      <c r="I26" s="286">
        <f>IF(H26=0,0,H26/H$47)</f>
        <v>1</v>
      </c>
      <c r="J26" s="250"/>
      <c r="K26" s="280">
        <f>SUM(K23:K25)</f>
        <v>13.5</v>
      </c>
      <c r="L26" s="286">
        <f>IF(K26=0,0,K26/K$47)</f>
        <v>1</v>
      </c>
      <c r="M26" s="256"/>
      <c r="N26" s="280">
        <f>SUM(N23:N25)</f>
        <v>13</v>
      </c>
      <c r="O26" s="286">
        <f>IF(N26=0,0,N26/N$47)</f>
        <v>1</v>
      </c>
      <c r="P26" s="250"/>
      <c r="Q26" s="280">
        <f>SUM(Q23:Q25)</f>
        <v>14.87</v>
      </c>
      <c r="R26" s="286">
        <f>IF(Q26=0,0,Q26/Q$47)</f>
        <v>1</v>
      </c>
      <c r="S26" s="256"/>
      <c r="T26" s="280">
        <f>SUM(T23:T25)</f>
        <v>14.19</v>
      </c>
      <c r="U26" s="286">
        <f>IF(T26=0,0,T26/T$47)</f>
        <v>1</v>
      </c>
      <c r="V26" s="250"/>
      <c r="W26" s="280">
        <f>SUM(W23:W25)</f>
        <v>16.190000000000001</v>
      </c>
      <c r="X26" s="286">
        <f>IF(W26=0,0,W26/W$47)</f>
        <v>1</v>
      </c>
      <c r="Y26" s="250"/>
      <c r="Z26" s="280">
        <f>SUM(Z23:Z25)</f>
        <v>14.19</v>
      </c>
      <c r="AA26" s="286">
        <f>IF(Z26=0,0,Z26/Z$47)</f>
        <v>1</v>
      </c>
      <c r="AB26" s="250"/>
    </row>
    <row r="27" spans="1:29" ht="15.95" customHeight="1" x14ac:dyDescent="0.2">
      <c r="A27" s="197"/>
      <c r="B27" s="285"/>
      <c r="C27" s="278"/>
      <c r="D27" s="256"/>
      <c r="E27" s="267"/>
      <c r="F27" s="273"/>
      <c r="H27" s="267"/>
      <c r="I27" s="273"/>
      <c r="J27" s="250"/>
      <c r="K27" s="267"/>
      <c r="L27" s="273"/>
      <c r="M27" s="256"/>
      <c r="N27" s="267"/>
      <c r="O27" s="273"/>
      <c r="P27" s="250"/>
      <c r="Q27" s="267"/>
      <c r="R27" s="273"/>
      <c r="S27" s="256"/>
      <c r="T27" s="267"/>
      <c r="U27" s="273"/>
      <c r="V27" s="250"/>
      <c r="W27" s="267"/>
      <c r="X27" s="273"/>
      <c r="Y27" s="250"/>
      <c r="Z27" s="267"/>
      <c r="AA27" s="273"/>
      <c r="AB27" s="250"/>
    </row>
    <row r="28" spans="1:29" ht="15.95" customHeight="1" x14ac:dyDescent="0.2">
      <c r="A28" s="197" t="s">
        <v>201</v>
      </c>
      <c r="B28" s="293"/>
      <c r="C28" s="276" t="s">
        <v>188</v>
      </c>
      <c r="D28" s="256"/>
      <c r="E28" s="486">
        <v>0</v>
      </c>
      <c r="F28" s="273"/>
      <c r="H28" s="486">
        <f t="shared" ref="H28:H29" si="0">E28</f>
        <v>0</v>
      </c>
      <c r="I28" s="273"/>
      <c r="J28" s="250"/>
      <c r="K28" s="486">
        <f t="shared" ref="K28:K29" si="1">H28</f>
        <v>0</v>
      </c>
      <c r="L28" s="273"/>
      <c r="M28" s="256"/>
      <c r="N28" s="486">
        <f t="shared" ref="N28:N29" si="2">K28</f>
        <v>0</v>
      </c>
      <c r="O28" s="273"/>
      <c r="P28" s="250"/>
      <c r="Q28" s="486">
        <f t="shared" ref="Q28:Q29" si="3">N28</f>
        <v>0</v>
      </c>
      <c r="R28" s="273"/>
      <c r="S28" s="256"/>
      <c r="T28" s="486">
        <f t="shared" ref="T28:T29" si="4">Q28</f>
        <v>0</v>
      </c>
      <c r="U28" s="273"/>
      <c r="V28" s="250"/>
      <c r="W28" s="486">
        <f t="shared" ref="W28:W29" si="5">T28</f>
        <v>0</v>
      </c>
      <c r="X28" s="273"/>
      <c r="Y28" s="250"/>
      <c r="Z28" s="486">
        <f t="shared" ref="Z28:Z29" si="6">W28</f>
        <v>0</v>
      </c>
      <c r="AA28" s="273"/>
      <c r="AB28" s="294"/>
    </row>
    <row r="29" spans="1:29" ht="15.95" customHeight="1" x14ac:dyDescent="0.2">
      <c r="A29" s="197" t="s">
        <v>202</v>
      </c>
      <c r="B29" s="295"/>
      <c r="C29" s="276" t="s">
        <v>188</v>
      </c>
      <c r="D29" s="256"/>
      <c r="E29" s="485">
        <v>0</v>
      </c>
      <c r="F29" s="273"/>
      <c r="H29" s="486">
        <f t="shared" si="0"/>
        <v>0</v>
      </c>
      <c r="I29" s="273"/>
      <c r="J29" s="250"/>
      <c r="K29" s="486">
        <f t="shared" si="1"/>
        <v>0</v>
      </c>
      <c r="L29" s="273"/>
      <c r="M29" s="256"/>
      <c r="N29" s="486">
        <f t="shared" si="2"/>
        <v>0</v>
      </c>
      <c r="O29" s="273"/>
      <c r="P29" s="250"/>
      <c r="Q29" s="486">
        <f t="shared" si="3"/>
        <v>0</v>
      </c>
      <c r="R29" s="273"/>
      <c r="S29" s="256"/>
      <c r="T29" s="486">
        <f t="shared" si="4"/>
        <v>0</v>
      </c>
      <c r="U29" s="273"/>
      <c r="V29" s="250"/>
      <c r="W29" s="486">
        <f t="shared" si="5"/>
        <v>0</v>
      </c>
      <c r="X29" s="273"/>
      <c r="Y29" s="250"/>
      <c r="Z29" s="486">
        <f t="shared" si="6"/>
        <v>0</v>
      </c>
      <c r="AA29" s="273"/>
      <c r="AB29" s="294"/>
    </row>
    <row r="30" spans="1:29" ht="15.95" customHeight="1" x14ac:dyDescent="0.2">
      <c r="A30" s="197" t="s">
        <v>203</v>
      </c>
      <c r="B30" s="285"/>
      <c r="C30" s="278" t="s">
        <v>79</v>
      </c>
      <c r="D30" s="256"/>
      <c r="E30" s="296" t="s">
        <v>204</v>
      </c>
      <c r="F30" s="273"/>
      <c r="H30" s="296" t="s">
        <v>204</v>
      </c>
      <c r="I30" s="273"/>
      <c r="J30" s="250"/>
      <c r="K30" s="296" t="s">
        <v>204</v>
      </c>
      <c r="L30" s="273"/>
      <c r="M30" s="256"/>
      <c r="N30" s="296" t="s">
        <v>204</v>
      </c>
      <c r="O30" s="273"/>
      <c r="P30" s="250"/>
      <c r="Q30" s="296" t="s">
        <v>204</v>
      </c>
      <c r="R30" s="273"/>
      <c r="S30" s="256"/>
      <c r="T30" s="296" t="s">
        <v>204</v>
      </c>
      <c r="U30" s="273"/>
      <c r="V30" s="250"/>
      <c r="W30" s="296" t="s">
        <v>204</v>
      </c>
      <c r="X30" s="273"/>
      <c r="Y30" s="250"/>
      <c r="Z30" s="296" t="s">
        <v>204</v>
      </c>
      <c r="AA30" s="273"/>
      <c r="AB30" s="250"/>
    </row>
    <row r="31" spans="1:29" ht="15.95" customHeight="1" x14ac:dyDescent="0.2">
      <c r="A31" s="484"/>
      <c r="B31" s="285"/>
      <c r="C31" s="278" t="s">
        <v>79</v>
      </c>
      <c r="D31" s="256"/>
      <c r="E31" s="269"/>
      <c r="F31" s="273"/>
      <c r="H31" s="269"/>
      <c r="I31" s="273"/>
      <c r="J31" s="250"/>
      <c r="K31" s="269"/>
      <c r="L31" s="273"/>
      <c r="M31" s="256"/>
      <c r="N31" s="269"/>
      <c r="O31" s="273"/>
      <c r="P31" s="250"/>
      <c r="Q31" s="269"/>
      <c r="R31" s="273"/>
      <c r="S31" s="256"/>
      <c r="T31" s="269"/>
      <c r="U31" s="273"/>
      <c r="V31" s="250"/>
      <c r="W31" s="269"/>
      <c r="X31" s="273"/>
      <c r="Y31" s="250"/>
      <c r="Z31" s="269"/>
      <c r="AA31" s="273"/>
      <c r="AB31" s="250"/>
    </row>
    <row r="32" spans="1:29" ht="15.95" customHeight="1" x14ac:dyDescent="0.2">
      <c r="A32" s="279" t="s">
        <v>205</v>
      </c>
      <c r="B32" s="285"/>
      <c r="C32" s="278"/>
      <c r="D32" s="256"/>
      <c r="E32" s="280">
        <f>SUM(E26:E31)</f>
        <v>11.83</v>
      </c>
      <c r="F32" s="286">
        <f>IF(E32=0,0,E32/E$47)</f>
        <v>1</v>
      </c>
      <c r="H32" s="280">
        <f>SUM(H26:H31)</f>
        <v>11.83</v>
      </c>
      <c r="I32" s="286">
        <f>IF(H32=0,0,H32/H$47)</f>
        <v>1</v>
      </c>
      <c r="J32" s="250"/>
      <c r="K32" s="280">
        <f>SUM(K26:K31)</f>
        <v>13.5</v>
      </c>
      <c r="L32" s="286">
        <f>IF(K32=0,0,K32/K$47)</f>
        <v>1</v>
      </c>
      <c r="M32" s="256"/>
      <c r="N32" s="280">
        <f>SUM(N26:N31)</f>
        <v>13</v>
      </c>
      <c r="O32" s="286">
        <f>IF(N32=0,0,N32/N$47)</f>
        <v>1</v>
      </c>
      <c r="P32" s="250"/>
      <c r="Q32" s="280">
        <f>SUM(Q26:Q31)</f>
        <v>14.87</v>
      </c>
      <c r="R32" s="286">
        <f>IF(Q32=0,0,Q32/Q$47)</f>
        <v>1</v>
      </c>
      <c r="S32" s="256"/>
      <c r="T32" s="280">
        <f>SUM(T26:T31)</f>
        <v>14.19</v>
      </c>
      <c r="U32" s="286">
        <f>IF(T32=0,0,T32/T$47)</f>
        <v>1</v>
      </c>
      <c r="V32" s="250"/>
      <c r="W32" s="280">
        <f>SUM(W26:W31)</f>
        <v>16.190000000000001</v>
      </c>
      <c r="X32" s="286">
        <f>IF(W32=0,0,W32/W$47)</f>
        <v>1</v>
      </c>
      <c r="Y32" s="250"/>
      <c r="Z32" s="280">
        <f>SUM(Z26:Z31)</f>
        <v>14.19</v>
      </c>
      <c r="AA32" s="286">
        <f>IF(Z32=0,0,Z32/Z$47)</f>
        <v>1</v>
      </c>
      <c r="AB32" s="250"/>
    </row>
    <row r="33" spans="1:28" ht="15.95" customHeight="1" x14ac:dyDescent="0.2">
      <c r="A33" s="197"/>
      <c r="B33" s="285"/>
      <c r="C33" s="278"/>
      <c r="D33" s="256"/>
      <c r="E33" s="267"/>
      <c r="F33" s="273"/>
      <c r="H33" s="267"/>
      <c r="I33" s="273"/>
      <c r="J33" s="250"/>
      <c r="K33" s="267"/>
      <c r="L33" s="273"/>
      <c r="M33" s="256"/>
      <c r="N33" s="267"/>
      <c r="O33" s="273"/>
      <c r="P33" s="250"/>
      <c r="Q33" s="267"/>
      <c r="R33" s="273"/>
      <c r="S33" s="256"/>
      <c r="T33" s="267"/>
      <c r="U33" s="273"/>
      <c r="V33" s="250"/>
      <c r="W33" s="267"/>
      <c r="X33" s="273"/>
      <c r="Y33" s="250"/>
      <c r="Z33" s="267"/>
      <c r="AA33" s="273"/>
      <c r="AB33" s="250"/>
    </row>
    <row r="34" spans="1:28" ht="15.95" customHeight="1" x14ac:dyDescent="0.2">
      <c r="A34" s="197" t="s">
        <v>206</v>
      </c>
      <c r="B34" s="285"/>
      <c r="C34" s="297"/>
      <c r="D34" s="256"/>
      <c r="E34" s="485">
        <v>0</v>
      </c>
      <c r="F34" s="273"/>
      <c r="H34" s="486">
        <f t="shared" ref="H34:H42" si="7">E34</f>
        <v>0</v>
      </c>
      <c r="I34" s="273"/>
      <c r="J34" s="250"/>
      <c r="K34" s="486">
        <f t="shared" ref="K34:K42" si="8">H34</f>
        <v>0</v>
      </c>
      <c r="L34" s="273"/>
      <c r="M34" s="256"/>
      <c r="N34" s="486">
        <f t="shared" ref="N34:N42" si="9">K34</f>
        <v>0</v>
      </c>
      <c r="O34" s="273"/>
      <c r="P34" s="250"/>
      <c r="Q34" s="486">
        <f t="shared" ref="Q34:Q39" si="10">N34</f>
        <v>0</v>
      </c>
      <c r="R34" s="273"/>
      <c r="S34" s="256"/>
      <c r="T34" s="486">
        <f t="shared" ref="T34:T39" si="11">Q34</f>
        <v>0</v>
      </c>
      <c r="U34" s="273"/>
      <c r="V34" s="250"/>
      <c r="W34" s="486">
        <f t="shared" ref="W34:W39" si="12">T34</f>
        <v>0</v>
      </c>
      <c r="X34" s="273"/>
      <c r="Y34" s="250"/>
      <c r="Z34" s="486">
        <f t="shared" ref="Z34:Z40" si="13">W34</f>
        <v>0</v>
      </c>
      <c r="AA34" s="273"/>
      <c r="AB34" s="250"/>
    </row>
    <row r="35" spans="1:28" ht="15.95" customHeight="1" x14ac:dyDescent="0.2">
      <c r="A35" s="197" t="s">
        <v>207</v>
      </c>
      <c r="B35" s="285"/>
      <c r="C35" s="297"/>
      <c r="D35" s="256"/>
      <c r="E35" s="485">
        <v>0</v>
      </c>
      <c r="F35" s="273"/>
      <c r="H35" s="486">
        <f t="shared" si="7"/>
        <v>0</v>
      </c>
      <c r="I35" s="273"/>
      <c r="J35" s="250"/>
      <c r="K35" s="486">
        <f t="shared" si="8"/>
        <v>0</v>
      </c>
      <c r="L35" s="273"/>
      <c r="M35" s="256"/>
      <c r="N35" s="486">
        <f t="shared" si="9"/>
        <v>0</v>
      </c>
      <c r="O35" s="273"/>
      <c r="P35" s="250"/>
      <c r="Q35" s="486">
        <f t="shared" si="10"/>
        <v>0</v>
      </c>
      <c r="R35" s="273"/>
      <c r="S35" s="256"/>
      <c r="T35" s="486">
        <f t="shared" si="11"/>
        <v>0</v>
      </c>
      <c r="U35" s="273"/>
      <c r="V35" s="250"/>
      <c r="W35" s="486">
        <f t="shared" si="12"/>
        <v>0</v>
      </c>
      <c r="X35" s="273"/>
      <c r="Y35" s="250"/>
      <c r="Z35" s="486">
        <f t="shared" si="13"/>
        <v>0</v>
      </c>
      <c r="AA35" s="273"/>
      <c r="AB35" s="250"/>
    </row>
    <row r="36" spans="1:28" ht="15.95" customHeight="1" x14ac:dyDescent="0.2">
      <c r="A36" s="197" t="s">
        <v>208</v>
      </c>
      <c r="B36" s="285"/>
      <c r="C36" s="297"/>
      <c r="D36" s="256"/>
      <c r="E36" s="485">
        <v>0</v>
      </c>
      <c r="F36" s="273"/>
      <c r="H36" s="486">
        <f t="shared" si="7"/>
        <v>0</v>
      </c>
      <c r="I36" s="273"/>
      <c r="J36" s="250"/>
      <c r="K36" s="486">
        <f t="shared" si="8"/>
        <v>0</v>
      </c>
      <c r="L36" s="273"/>
      <c r="M36" s="256"/>
      <c r="N36" s="486">
        <f t="shared" si="9"/>
        <v>0</v>
      </c>
      <c r="O36" s="273"/>
      <c r="P36" s="250"/>
      <c r="Q36" s="486">
        <f t="shared" si="10"/>
        <v>0</v>
      </c>
      <c r="R36" s="273"/>
      <c r="S36" s="256"/>
      <c r="T36" s="486">
        <f t="shared" si="11"/>
        <v>0</v>
      </c>
      <c r="U36" s="273"/>
      <c r="V36" s="250"/>
      <c r="W36" s="486">
        <f t="shared" si="12"/>
        <v>0</v>
      </c>
      <c r="X36" s="273"/>
      <c r="Y36" s="250"/>
      <c r="Z36" s="486">
        <f t="shared" si="13"/>
        <v>0</v>
      </c>
      <c r="AA36" s="273"/>
      <c r="AB36" s="250"/>
    </row>
    <row r="37" spans="1:28" ht="15.95" customHeight="1" x14ac:dyDescent="0.2">
      <c r="A37" s="197" t="s">
        <v>209</v>
      </c>
      <c r="B37" s="285"/>
      <c r="C37" s="298"/>
      <c r="D37" s="256"/>
      <c r="E37" s="485">
        <v>0</v>
      </c>
      <c r="F37" s="273"/>
      <c r="H37" s="486">
        <f t="shared" si="7"/>
        <v>0</v>
      </c>
      <c r="I37" s="273"/>
      <c r="J37" s="250"/>
      <c r="K37" s="486">
        <f t="shared" si="8"/>
        <v>0</v>
      </c>
      <c r="L37" s="273"/>
      <c r="M37" s="256"/>
      <c r="N37" s="486">
        <f t="shared" si="9"/>
        <v>0</v>
      </c>
      <c r="O37" s="273"/>
      <c r="P37" s="250"/>
      <c r="Q37" s="486">
        <f t="shared" si="10"/>
        <v>0</v>
      </c>
      <c r="R37" s="273"/>
      <c r="S37" s="256"/>
      <c r="T37" s="486">
        <f t="shared" si="11"/>
        <v>0</v>
      </c>
      <c r="U37" s="273"/>
      <c r="V37" s="250"/>
      <c r="W37" s="486">
        <f t="shared" si="12"/>
        <v>0</v>
      </c>
      <c r="X37" s="273"/>
      <c r="Y37" s="250"/>
      <c r="Z37" s="486">
        <f t="shared" si="13"/>
        <v>0</v>
      </c>
      <c r="AA37" s="273"/>
      <c r="AB37" s="250"/>
    </row>
    <row r="38" spans="1:28" ht="15.95" customHeight="1" x14ac:dyDescent="0.2">
      <c r="A38" s="197" t="s">
        <v>210</v>
      </c>
      <c r="B38" s="285"/>
      <c r="C38" s="297"/>
      <c r="D38" s="256"/>
      <c r="E38" s="485">
        <v>0</v>
      </c>
      <c r="F38" s="273"/>
      <c r="H38" s="486">
        <f t="shared" si="7"/>
        <v>0</v>
      </c>
      <c r="I38" s="273"/>
      <c r="J38" s="250"/>
      <c r="K38" s="486">
        <f t="shared" si="8"/>
        <v>0</v>
      </c>
      <c r="L38" s="273"/>
      <c r="M38" s="256"/>
      <c r="N38" s="486">
        <f t="shared" si="9"/>
        <v>0</v>
      </c>
      <c r="O38" s="273"/>
      <c r="P38" s="250"/>
      <c r="Q38" s="486">
        <f t="shared" si="10"/>
        <v>0</v>
      </c>
      <c r="R38" s="273"/>
      <c r="S38" s="256"/>
      <c r="T38" s="486">
        <f t="shared" si="11"/>
        <v>0</v>
      </c>
      <c r="U38" s="273"/>
      <c r="V38" s="250"/>
      <c r="W38" s="486">
        <f t="shared" si="12"/>
        <v>0</v>
      </c>
      <c r="X38" s="273"/>
      <c r="Y38" s="250"/>
      <c r="Z38" s="486">
        <f t="shared" si="13"/>
        <v>0</v>
      </c>
      <c r="AA38" s="273"/>
      <c r="AB38" s="250"/>
    </row>
    <row r="39" spans="1:28" ht="15.95" customHeight="1" x14ac:dyDescent="0.2">
      <c r="A39" s="197" t="s">
        <v>211</v>
      </c>
      <c r="B39" s="285"/>
      <c r="C39" s="298"/>
      <c r="D39" s="256"/>
      <c r="E39" s="485">
        <v>0</v>
      </c>
      <c r="F39" s="273"/>
      <c r="H39" s="486">
        <f t="shared" si="7"/>
        <v>0</v>
      </c>
      <c r="I39" s="273"/>
      <c r="J39" s="250"/>
      <c r="K39" s="486">
        <f t="shared" si="8"/>
        <v>0</v>
      </c>
      <c r="L39" s="273"/>
      <c r="M39" s="256"/>
      <c r="N39" s="486">
        <f t="shared" si="9"/>
        <v>0</v>
      </c>
      <c r="O39" s="273"/>
      <c r="P39" s="250"/>
      <c r="Q39" s="486">
        <f t="shared" si="10"/>
        <v>0</v>
      </c>
      <c r="R39" s="273"/>
      <c r="S39" s="256"/>
      <c r="T39" s="486">
        <f t="shared" si="11"/>
        <v>0</v>
      </c>
      <c r="U39" s="273"/>
      <c r="V39" s="250"/>
      <c r="W39" s="486">
        <f t="shared" si="12"/>
        <v>0</v>
      </c>
      <c r="X39" s="273"/>
      <c r="Y39" s="250"/>
      <c r="Z39" s="486">
        <f t="shared" si="13"/>
        <v>0</v>
      </c>
      <c r="AA39" s="273"/>
      <c r="AB39" s="250"/>
    </row>
    <row r="40" spans="1:28" ht="15.95" customHeight="1" x14ac:dyDescent="0.2">
      <c r="A40" s="197" t="s">
        <v>212</v>
      </c>
      <c r="B40" s="285"/>
      <c r="C40" s="276" t="s">
        <v>188</v>
      </c>
      <c r="D40" s="256"/>
      <c r="E40" s="485">
        <v>0</v>
      </c>
      <c r="F40" s="273"/>
      <c r="H40" s="486">
        <f t="shared" si="7"/>
        <v>0</v>
      </c>
      <c r="I40" s="273"/>
      <c r="J40" s="250"/>
      <c r="K40" s="486">
        <f t="shared" si="8"/>
        <v>0</v>
      </c>
      <c r="L40" s="273"/>
      <c r="M40" s="256"/>
      <c r="N40" s="486">
        <f t="shared" si="9"/>
        <v>0</v>
      </c>
      <c r="O40" s="273"/>
      <c r="P40" s="250"/>
      <c r="Q40" s="487">
        <v>0</v>
      </c>
      <c r="R40" s="273"/>
      <c r="S40" s="256"/>
      <c r="T40" s="487">
        <v>0</v>
      </c>
      <c r="U40" s="273"/>
      <c r="V40" s="250"/>
      <c r="W40" s="487">
        <v>0</v>
      </c>
      <c r="X40" s="273"/>
      <c r="Y40" s="250"/>
      <c r="Z40" s="486">
        <f t="shared" si="13"/>
        <v>0</v>
      </c>
      <c r="AA40" s="273"/>
      <c r="AB40" s="250"/>
    </row>
    <row r="41" spans="1:28" ht="15.95" customHeight="1" x14ac:dyDescent="0.2">
      <c r="A41" s="197" t="s">
        <v>213</v>
      </c>
      <c r="B41" s="285"/>
      <c r="C41" s="276"/>
      <c r="D41" s="256"/>
      <c r="E41" s="485">
        <v>0</v>
      </c>
      <c r="F41" s="273"/>
      <c r="H41" s="486">
        <f t="shared" si="7"/>
        <v>0</v>
      </c>
      <c r="I41" s="273"/>
      <c r="J41" s="250"/>
      <c r="K41" s="486">
        <f t="shared" si="8"/>
        <v>0</v>
      </c>
      <c r="L41" s="273"/>
      <c r="M41" s="256"/>
      <c r="N41" s="486">
        <f t="shared" si="9"/>
        <v>0</v>
      </c>
      <c r="O41" s="273"/>
      <c r="P41" s="250"/>
      <c r="Q41" s="486">
        <f t="shared" ref="Q41:Q42" si="14">N41</f>
        <v>0</v>
      </c>
      <c r="R41" s="273"/>
      <c r="S41" s="256"/>
      <c r="T41" s="486">
        <f t="shared" ref="T41:T42" si="15">Q41</f>
        <v>0</v>
      </c>
      <c r="U41" s="273"/>
      <c r="V41" s="250"/>
      <c r="W41" s="486">
        <f t="shared" ref="W41:W42" si="16">T41</f>
        <v>0</v>
      </c>
      <c r="X41" s="273"/>
      <c r="Y41" s="250"/>
      <c r="Z41" s="486">
        <f t="shared" ref="Z41:Z42" si="17">W41</f>
        <v>0</v>
      </c>
      <c r="AA41" s="273"/>
      <c r="AB41" s="250"/>
    </row>
    <row r="42" spans="1:28" ht="15.95" customHeight="1" x14ac:dyDescent="0.2">
      <c r="A42" s="484"/>
      <c r="B42" s="285"/>
      <c r="C42" s="298"/>
      <c r="D42" s="256"/>
      <c r="E42" s="485">
        <v>0</v>
      </c>
      <c r="F42" s="273"/>
      <c r="H42" s="486">
        <f t="shared" si="7"/>
        <v>0</v>
      </c>
      <c r="I42" s="273"/>
      <c r="J42" s="250"/>
      <c r="K42" s="486">
        <f t="shared" si="8"/>
        <v>0</v>
      </c>
      <c r="L42" s="273"/>
      <c r="M42" s="256"/>
      <c r="N42" s="486">
        <f t="shared" si="9"/>
        <v>0</v>
      </c>
      <c r="O42" s="273"/>
      <c r="P42" s="250"/>
      <c r="Q42" s="486">
        <f t="shared" si="14"/>
        <v>0</v>
      </c>
      <c r="R42" s="273"/>
      <c r="S42" s="256"/>
      <c r="T42" s="486">
        <f t="shared" si="15"/>
        <v>0</v>
      </c>
      <c r="U42" s="273"/>
      <c r="V42" s="250"/>
      <c r="W42" s="486">
        <f t="shared" si="16"/>
        <v>0</v>
      </c>
      <c r="X42" s="273"/>
      <c r="Y42" s="250"/>
      <c r="Z42" s="486">
        <f t="shared" si="17"/>
        <v>0</v>
      </c>
      <c r="AA42" s="273"/>
      <c r="AB42" s="250"/>
    </row>
    <row r="43" spans="1:28" ht="15.95" customHeight="1" x14ac:dyDescent="0.2">
      <c r="A43" s="279" t="s">
        <v>214</v>
      </c>
      <c r="B43" s="285"/>
      <c r="C43" s="278"/>
      <c r="D43" s="256"/>
      <c r="E43" s="280">
        <f>SUM(E31:E42)</f>
        <v>11.83</v>
      </c>
      <c r="F43" s="286">
        <f>IF(E43=0,0,E43/E$47)</f>
        <v>1</v>
      </c>
      <c r="H43" s="280">
        <f>SUM(H31:H42)</f>
        <v>11.83</v>
      </c>
      <c r="I43" s="286">
        <f>IF(H43=0,0,H43/H$47)</f>
        <v>1</v>
      </c>
      <c r="J43" s="250"/>
      <c r="K43" s="280">
        <f>SUM(K31:K42)</f>
        <v>13.5</v>
      </c>
      <c r="L43" s="286">
        <f>IF(K43=0,0,K43/K$47)</f>
        <v>1</v>
      </c>
      <c r="M43" s="256"/>
      <c r="N43" s="280">
        <f>SUM(N31:N42)</f>
        <v>13</v>
      </c>
      <c r="O43" s="286">
        <f>IF(N43=0,0,N43/N$47)</f>
        <v>1</v>
      </c>
      <c r="P43" s="250"/>
      <c r="Q43" s="280">
        <f>SUM(Q31:Q42)</f>
        <v>14.87</v>
      </c>
      <c r="R43" s="286">
        <f>IF(Q43=0,0,Q43/Q$47)</f>
        <v>1</v>
      </c>
      <c r="S43" s="256"/>
      <c r="T43" s="280">
        <f>SUM(T31:T42)</f>
        <v>14.19</v>
      </c>
      <c r="U43" s="286">
        <f>IF(T43=0,0,T43/T$47)</f>
        <v>1</v>
      </c>
      <c r="V43" s="250"/>
      <c r="W43" s="280">
        <f>SUM(W31:W42)</f>
        <v>16.190000000000001</v>
      </c>
      <c r="X43" s="286">
        <f>IF(W43=0,0,W43/W$47)</f>
        <v>1</v>
      </c>
      <c r="Y43" s="250"/>
      <c r="Z43" s="280">
        <f>SUM(Z31:Z42)</f>
        <v>14.19</v>
      </c>
      <c r="AA43" s="286">
        <f>IF(Z43=0,0,Z43/Z$47)</f>
        <v>1</v>
      </c>
      <c r="AB43" s="250"/>
    </row>
    <row r="44" spans="1:28" ht="15.95" customHeight="1" x14ac:dyDescent="0.3">
      <c r="A44" s="197"/>
      <c r="B44" s="285"/>
      <c r="C44" s="278"/>
      <c r="D44" s="256"/>
      <c r="E44" s="267"/>
      <c r="F44" s="299"/>
      <c r="H44" s="267"/>
      <c r="I44" s="299"/>
      <c r="J44" s="250"/>
      <c r="K44" s="267"/>
      <c r="L44" s="299"/>
      <c r="M44" s="256"/>
      <c r="N44" s="267"/>
      <c r="O44" s="299"/>
      <c r="P44" s="250"/>
      <c r="Q44" s="267"/>
      <c r="R44" s="299"/>
      <c r="S44" s="256"/>
      <c r="T44" s="267"/>
      <c r="U44" s="299"/>
      <c r="V44" s="250"/>
      <c r="W44" s="267"/>
      <c r="X44" s="299"/>
      <c r="Y44" s="250"/>
      <c r="Z44" s="267"/>
      <c r="AA44" s="299"/>
      <c r="AB44" s="250"/>
    </row>
    <row r="45" spans="1:28" ht="15.95" customHeight="1" x14ac:dyDescent="0.2">
      <c r="A45" s="197" t="s">
        <v>215</v>
      </c>
      <c r="B45" s="285"/>
      <c r="C45" s="298"/>
      <c r="D45" s="256"/>
      <c r="E45" s="485">
        <v>0</v>
      </c>
      <c r="F45" s="286">
        <f>IF(E45=0,0,E45/E$47)</f>
        <v>0</v>
      </c>
      <c r="H45" s="485">
        <v>0</v>
      </c>
      <c r="I45" s="286">
        <f>IF(H45=0,0,H45/H$47)</f>
        <v>0</v>
      </c>
      <c r="J45" s="250"/>
      <c r="K45" s="485">
        <v>0</v>
      </c>
      <c r="L45" s="286">
        <f>IF(K45=0,0,K45/K$47)</f>
        <v>0</v>
      </c>
      <c r="M45" s="256"/>
      <c r="N45" s="485">
        <v>0</v>
      </c>
      <c r="O45" s="286">
        <f>IF(N45=0,0,N45/N$47)</f>
        <v>0</v>
      </c>
      <c r="P45" s="250"/>
      <c r="Q45" s="485">
        <v>0</v>
      </c>
      <c r="R45" s="286">
        <f>IF(Q45=0,0,Q45/Q$47)</f>
        <v>0</v>
      </c>
      <c r="S45" s="256"/>
      <c r="T45" s="485">
        <v>0</v>
      </c>
      <c r="U45" s="286">
        <f>IF(T45=0,0,T45/T$47)</f>
        <v>0</v>
      </c>
      <c r="V45" s="250"/>
      <c r="W45" s="485">
        <v>0</v>
      </c>
      <c r="X45" s="286">
        <f>IF(W45=0,0,W45/W$47)</f>
        <v>0</v>
      </c>
      <c r="Y45" s="250"/>
      <c r="Z45" s="485">
        <v>0</v>
      </c>
      <c r="AA45" s="286">
        <f>IF(Z45=0,0,Z45/Z$47)</f>
        <v>0</v>
      </c>
      <c r="AB45" s="250"/>
    </row>
    <row r="46" spans="1:28" ht="15.95" customHeight="1" x14ac:dyDescent="0.2">
      <c r="A46" s="197"/>
      <c r="B46" s="277"/>
      <c r="C46" s="278"/>
      <c r="D46" s="256"/>
      <c r="E46" s="267"/>
      <c r="F46" s="273"/>
      <c r="H46" s="300"/>
      <c r="I46" s="273"/>
      <c r="J46" s="250"/>
      <c r="K46" s="300"/>
      <c r="L46" s="273"/>
      <c r="M46" s="256"/>
      <c r="N46" s="300"/>
      <c r="O46" s="273"/>
      <c r="P46" s="250"/>
      <c r="Q46" s="300"/>
      <c r="R46" s="273"/>
      <c r="S46" s="256"/>
      <c r="T46" s="267"/>
      <c r="U46" s="273"/>
      <c r="V46" s="250"/>
      <c r="W46" s="300"/>
      <c r="X46" s="273"/>
      <c r="Y46" s="250"/>
      <c r="Z46" s="300"/>
      <c r="AA46" s="273"/>
      <c r="AB46" s="250"/>
    </row>
    <row r="47" spans="1:28" ht="15.95" customHeight="1" x14ac:dyDescent="0.2">
      <c r="A47" s="279" t="s">
        <v>216</v>
      </c>
      <c r="B47" s="301"/>
      <c r="C47" s="302"/>
      <c r="D47" s="256"/>
      <c r="E47" s="303">
        <f t="shared" ref="E47:F47" si="18">SUM(E43:E46)</f>
        <v>11.83</v>
      </c>
      <c r="F47" s="304">
        <f t="shared" si="18"/>
        <v>1</v>
      </c>
      <c r="H47" s="303">
        <f t="shared" ref="H47:I47" si="19">SUM(H43:H46)</f>
        <v>11.83</v>
      </c>
      <c r="I47" s="304">
        <f t="shared" si="19"/>
        <v>1</v>
      </c>
      <c r="J47" s="250"/>
      <c r="K47" s="303">
        <f t="shared" ref="K47:L47" si="20">SUM(K43:K46)</f>
        <v>13.5</v>
      </c>
      <c r="L47" s="304">
        <f t="shared" si="20"/>
        <v>1</v>
      </c>
      <c r="M47" s="256"/>
      <c r="N47" s="303">
        <f t="shared" ref="N47:O47" si="21">SUM(N43:N46)</f>
        <v>13</v>
      </c>
      <c r="O47" s="304">
        <f t="shared" si="21"/>
        <v>1</v>
      </c>
      <c r="P47" s="250"/>
      <c r="Q47" s="303">
        <f t="shared" ref="Q47:R47" si="22">SUM(Q43:Q46)</f>
        <v>14.87</v>
      </c>
      <c r="R47" s="304">
        <f t="shared" si="22"/>
        <v>1</v>
      </c>
      <c r="S47" s="256"/>
      <c r="T47" s="303">
        <f t="shared" ref="T47:U47" si="23">SUM(T43:T46)</f>
        <v>14.19</v>
      </c>
      <c r="U47" s="304">
        <f t="shared" si="23"/>
        <v>1</v>
      </c>
      <c r="V47" s="250"/>
      <c r="W47" s="303">
        <f t="shared" ref="W47:X47" si="24">SUM(W43:W46)</f>
        <v>16.190000000000001</v>
      </c>
      <c r="X47" s="304">
        <f t="shared" si="24"/>
        <v>1</v>
      </c>
      <c r="Y47" s="250"/>
      <c r="Z47" s="303">
        <f t="shared" ref="Z47:AA47" si="25">SUM(Z43:Z46)</f>
        <v>14.19</v>
      </c>
      <c r="AA47" s="304">
        <f t="shared" si="25"/>
        <v>1</v>
      </c>
      <c r="AB47" s="250"/>
    </row>
    <row r="48" spans="1:28" ht="15.95" customHeight="1" x14ac:dyDescent="0.2">
      <c r="A48" s="7"/>
      <c r="B48" s="305"/>
      <c r="C48" s="306"/>
      <c r="D48" s="256"/>
      <c r="E48" s="7"/>
      <c r="F48" s="307"/>
      <c r="H48" s="7"/>
      <c r="I48" s="307"/>
      <c r="J48" s="250"/>
      <c r="K48" s="7"/>
      <c r="L48" s="307"/>
      <c r="M48" s="256"/>
      <c r="N48" s="7"/>
      <c r="O48" s="307"/>
      <c r="P48" s="250"/>
      <c r="Q48" s="7"/>
      <c r="R48" s="307"/>
      <c r="S48" s="256"/>
      <c r="T48" s="7"/>
      <c r="U48" s="307"/>
      <c r="V48" s="250"/>
      <c r="W48" s="7"/>
      <c r="X48" s="307"/>
      <c r="Y48" s="250"/>
      <c r="Z48" s="7"/>
      <c r="AA48" s="307"/>
      <c r="AB48" s="250"/>
    </row>
    <row r="49" spans="1:29" ht="15.95" customHeight="1" x14ac:dyDescent="0.3">
      <c r="A49" s="308" t="s">
        <v>217</v>
      </c>
      <c r="B49" s="309"/>
      <c r="C49" s="310"/>
      <c r="D49" s="290"/>
      <c r="E49" s="311">
        <f>(E$26*1.5)+E$53</f>
        <v>17.745000000000001</v>
      </c>
      <c r="F49" s="312"/>
      <c r="G49" s="290"/>
      <c r="H49" s="311">
        <f>(H$26*1.5)+H$53</f>
        <v>17.745000000000001</v>
      </c>
      <c r="I49" s="312"/>
      <c r="J49" s="291"/>
      <c r="K49" s="311">
        <f>(K$26*1.5)+K$53</f>
        <v>20.25</v>
      </c>
      <c r="L49" s="312"/>
      <c r="M49" s="290"/>
      <c r="N49" s="311">
        <f>(N$26*1.5)+N$53</f>
        <v>19.5</v>
      </c>
      <c r="O49" s="312"/>
      <c r="P49" s="291"/>
      <c r="Q49" s="311">
        <f>(Q$26*1.5)+Q$53</f>
        <v>22.305</v>
      </c>
      <c r="R49" s="312"/>
      <c r="S49" s="290"/>
      <c r="T49" s="311">
        <f>(T$26*1.5)+T$53</f>
        <v>21.285</v>
      </c>
      <c r="U49" s="312"/>
      <c r="V49" s="291"/>
      <c r="W49" s="311">
        <f>(W$26*1.5)+W$53</f>
        <v>24.285000000000004</v>
      </c>
      <c r="X49" s="312"/>
      <c r="Y49" s="291"/>
      <c r="Z49" s="311">
        <f>(Z$26*1.5)+Z$53</f>
        <v>21.285</v>
      </c>
      <c r="AA49" s="312"/>
      <c r="AB49" s="291"/>
      <c r="AC49" s="290"/>
    </row>
    <row r="50" spans="1:29" ht="15.95" customHeight="1" x14ac:dyDescent="0.3">
      <c r="A50" s="184"/>
      <c r="B50" s="313"/>
      <c r="C50" s="314"/>
      <c r="D50" s="290"/>
      <c r="E50" s="184"/>
      <c r="F50" s="184"/>
      <c r="G50" s="290"/>
      <c r="H50" s="184"/>
      <c r="I50" s="184"/>
      <c r="J50" s="291"/>
      <c r="K50" s="184"/>
      <c r="L50" s="184"/>
      <c r="M50" s="290"/>
      <c r="N50" s="184"/>
      <c r="O50" s="184"/>
      <c r="P50" s="291"/>
      <c r="Q50" s="184"/>
      <c r="R50" s="184"/>
      <c r="S50" s="290"/>
      <c r="T50" s="184"/>
      <c r="U50" s="184"/>
      <c r="V50" s="291"/>
      <c r="W50" s="184"/>
      <c r="X50" s="184"/>
      <c r="Y50" s="291"/>
      <c r="Z50" s="184"/>
      <c r="AA50" s="184"/>
      <c r="AB50" s="291"/>
      <c r="AC50" s="290"/>
    </row>
    <row r="51" spans="1:29" ht="15.95" customHeight="1" x14ac:dyDescent="0.3">
      <c r="A51" s="308" t="s">
        <v>218</v>
      </c>
      <c r="B51" s="309"/>
      <c r="C51" s="310"/>
      <c r="D51" s="290"/>
      <c r="E51" s="311">
        <f>(E$26*2.5)+E$53</f>
        <v>29.574999999999999</v>
      </c>
      <c r="F51" s="290"/>
      <c r="G51" s="290"/>
      <c r="H51" s="311">
        <f>(H$26*2.5)+H$53</f>
        <v>29.574999999999999</v>
      </c>
      <c r="I51" s="290"/>
      <c r="J51" s="291"/>
      <c r="K51" s="311">
        <f>(K$26*2.5)+K$53</f>
        <v>33.75</v>
      </c>
      <c r="L51" s="290"/>
      <c r="M51" s="290"/>
      <c r="N51" s="311">
        <f>(N$26*2.5)+N$53</f>
        <v>32.5</v>
      </c>
      <c r="O51" s="290"/>
      <c r="P51" s="291"/>
      <c r="Q51" s="311">
        <f>(Q$26*2.5)+Q$53</f>
        <v>37.174999999999997</v>
      </c>
      <c r="R51" s="290"/>
      <c r="S51" s="290"/>
      <c r="T51" s="311">
        <f>(T$26*2.5)+T$53</f>
        <v>35.475000000000001</v>
      </c>
      <c r="U51" s="290"/>
      <c r="V51" s="291"/>
      <c r="W51" s="311">
        <f>(W$26*2.5)+W$53</f>
        <v>40.475000000000001</v>
      </c>
      <c r="X51" s="290"/>
      <c r="Y51" s="291"/>
      <c r="Z51" s="311">
        <f>(Z$26*2.5)+Z$53</f>
        <v>35.475000000000001</v>
      </c>
      <c r="AA51" s="290"/>
      <c r="AB51" s="291"/>
      <c r="AC51" s="290"/>
    </row>
    <row r="52" spans="1:29" ht="15.95" customHeight="1" x14ac:dyDescent="0.3">
      <c r="A52" s="290"/>
      <c r="B52" s="315"/>
      <c r="C52" s="316"/>
      <c r="D52" s="290"/>
      <c r="E52" s="290"/>
      <c r="F52" s="317"/>
      <c r="G52" s="290"/>
      <c r="H52" s="290"/>
      <c r="I52" s="317"/>
      <c r="J52" s="290"/>
      <c r="K52" s="290"/>
      <c r="L52" s="317"/>
      <c r="M52" s="290"/>
      <c r="N52" s="290"/>
      <c r="O52" s="317"/>
      <c r="P52" s="290"/>
      <c r="Q52" s="290"/>
      <c r="R52" s="317"/>
      <c r="S52" s="290"/>
      <c r="T52" s="290"/>
      <c r="U52" s="317"/>
      <c r="V52" s="290"/>
      <c r="W52" s="290"/>
      <c r="X52" s="317"/>
      <c r="Y52" s="290"/>
      <c r="Z52" s="290"/>
      <c r="AA52" s="317"/>
      <c r="AB52" s="290"/>
      <c r="AC52" s="290"/>
    </row>
    <row r="53" spans="1:29" ht="15.95" customHeight="1" x14ac:dyDescent="0.3">
      <c r="A53" s="184" t="s">
        <v>219</v>
      </c>
      <c r="B53" s="315"/>
      <c r="C53" s="318"/>
      <c r="D53" s="319"/>
      <c r="E53" s="319">
        <f>E47-E26</f>
        <v>0</v>
      </c>
      <c r="F53" s="290"/>
      <c r="G53" s="290"/>
      <c r="H53" s="319">
        <f>H47-H26</f>
        <v>0</v>
      </c>
      <c r="I53" s="317"/>
      <c r="J53" s="319"/>
      <c r="K53" s="319">
        <f>K47-K26</f>
        <v>0</v>
      </c>
      <c r="L53" s="290"/>
      <c r="M53" s="319"/>
      <c r="N53" s="319">
        <f>N47-N26</f>
        <v>0</v>
      </c>
      <c r="O53" s="290"/>
      <c r="P53" s="319"/>
      <c r="Q53" s="319">
        <f>Q47-Q26</f>
        <v>0</v>
      </c>
      <c r="R53" s="290"/>
      <c r="S53" s="319"/>
      <c r="T53" s="319">
        <f>T47-T26</f>
        <v>0</v>
      </c>
      <c r="U53" s="290"/>
      <c r="V53" s="319"/>
      <c r="W53" s="319">
        <f>W47-W26</f>
        <v>0</v>
      </c>
      <c r="X53" s="290"/>
      <c r="Y53" s="319"/>
      <c r="Z53" s="319">
        <f>Z47-Z26</f>
        <v>0</v>
      </c>
      <c r="AA53" s="290"/>
      <c r="AB53" s="319"/>
      <c r="AC53" s="290"/>
    </row>
    <row r="54" spans="1:29" ht="15.95" customHeight="1" x14ac:dyDescent="0.3">
      <c r="A54" s="290"/>
      <c r="B54" s="315"/>
      <c r="C54" s="316"/>
      <c r="D54" s="290"/>
      <c r="E54" s="290"/>
      <c r="F54" s="317"/>
      <c r="G54" s="290"/>
      <c r="H54" s="290"/>
      <c r="I54" s="317"/>
      <c r="J54" s="290"/>
      <c r="K54" s="290"/>
      <c r="L54" s="317"/>
      <c r="M54" s="290"/>
      <c r="N54" s="290"/>
      <c r="O54" s="317"/>
      <c r="P54" s="290"/>
      <c r="Q54" s="290"/>
      <c r="R54" s="317"/>
      <c r="S54" s="290"/>
      <c r="T54" s="290"/>
      <c r="U54" s="317"/>
      <c r="V54" s="290"/>
      <c r="W54" s="290"/>
      <c r="X54" s="317"/>
      <c r="Y54" s="290"/>
      <c r="Z54" s="290"/>
      <c r="AA54" s="317"/>
      <c r="AB54" s="290"/>
      <c r="AC54" s="290"/>
    </row>
    <row r="55" spans="1:29" ht="12.75" customHeight="1" x14ac:dyDescent="0.3">
      <c r="A55" s="139"/>
      <c r="B55" s="290"/>
      <c r="C55" s="318"/>
      <c r="D55" s="290"/>
      <c r="E55" s="290"/>
      <c r="F55" s="317"/>
      <c r="G55" s="290"/>
      <c r="H55" s="290"/>
      <c r="I55" s="317"/>
      <c r="J55" s="290"/>
      <c r="K55" s="290"/>
      <c r="L55" s="317"/>
      <c r="M55" s="290"/>
      <c r="N55" s="290"/>
      <c r="O55" s="317"/>
      <c r="P55" s="290"/>
      <c r="Q55" s="290"/>
      <c r="R55" s="317"/>
      <c r="S55" s="290"/>
      <c r="T55" s="290"/>
      <c r="U55" s="317"/>
      <c r="V55" s="290"/>
      <c r="W55" s="290"/>
      <c r="X55" s="317"/>
      <c r="Y55" s="290"/>
      <c r="Z55" s="290"/>
      <c r="AA55" s="317"/>
      <c r="AB55" s="290"/>
      <c r="AC55" s="290"/>
    </row>
    <row r="56" spans="1:29" ht="12.75" customHeight="1" x14ac:dyDescent="0.3">
      <c r="A56" s="290"/>
      <c r="B56" s="290"/>
      <c r="C56" s="318"/>
      <c r="D56" s="290"/>
      <c r="E56" s="290"/>
      <c r="F56" s="317"/>
      <c r="G56" s="290"/>
      <c r="H56" s="290"/>
      <c r="I56" s="317"/>
      <c r="J56" s="290"/>
      <c r="K56" s="290"/>
      <c r="L56" s="317"/>
      <c r="M56" s="290"/>
      <c r="N56" s="290"/>
      <c r="O56" s="317"/>
      <c r="P56" s="290"/>
      <c r="Q56" s="290"/>
      <c r="R56" s="317"/>
      <c r="S56" s="290"/>
      <c r="T56" s="290"/>
      <c r="U56" s="317"/>
      <c r="V56" s="290"/>
      <c r="W56" s="290"/>
      <c r="X56" s="317"/>
      <c r="Y56" s="290"/>
      <c r="Z56" s="290"/>
      <c r="AA56" s="317"/>
      <c r="AB56" s="290"/>
      <c r="AC56" s="290"/>
    </row>
    <row r="57" spans="1:29" ht="12.75" customHeight="1" x14ac:dyDescent="0.3">
      <c r="A57" s="290"/>
      <c r="B57" s="290"/>
      <c r="C57" s="318"/>
      <c r="D57" s="290"/>
      <c r="E57" s="290"/>
      <c r="F57" s="317"/>
      <c r="G57" s="290"/>
      <c r="H57" s="290"/>
      <c r="I57" s="317"/>
      <c r="J57" s="290"/>
      <c r="K57" s="290"/>
      <c r="L57" s="317"/>
      <c r="M57" s="290"/>
      <c r="N57" s="290"/>
      <c r="O57" s="317"/>
      <c r="P57" s="290"/>
      <c r="Q57" s="290"/>
      <c r="R57" s="317"/>
      <c r="S57" s="290"/>
      <c r="T57" s="290"/>
      <c r="U57" s="317"/>
      <c r="V57" s="290"/>
      <c r="W57" s="290"/>
      <c r="X57" s="317"/>
      <c r="Y57" s="290"/>
      <c r="Z57" s="290"/>
      <c r="AA57" s="317"/>
      <c r="AB57" s="290"/>
      <c r="AC57" s="290"/>
    </row>
    <row r="58" spans="1:29" ht="12.75" customHeight="1" x14ac:dyDescent="0.3">
      <c r="A58" s="290"/>
      <c r="B58" s="290"/>
      <c r="C58" s="318"/>
      <c r="D58" s="290"/>
      <c r="E58" s="290"/>
      <c r="F58" s="317"/>
      <c r="G58" s="290"/>
      <c r="H58" s="290"/>
      <c r="I58" s="317"/>
      <c r="J58" s="290"/>
      <c r="K58" s="290"/>
      <c r="L58" s="317"/>
      <c r="M58" s="290"/>
      <c r="N58" s="290"/>
      <c r="O58" s="317"/>
      <c r="P58" s="290"/>
      <c r="Q58" s="290"/>
      <c r="R58" s="317"/>
      <c r="S58" s="290"/>
      <c r="T58" s="290"/>
      <c r="U58" s="317"/>
      <c r="V58" s="290"/>
      <c r="W58" s="290"/>
      <c r="X58" s="317"/>
      <c r="Y58" s="290"/>
      <c r="Z58" s="290"/>
      <c r="AA58" s="317"/>
      <c r="AB58" s="290"/>
      <c r="AC58" s="290"/>
    </row>
    <row r="59" spans="1:29" ht="12.75" customHeight="1" x14ac:dyDescent="0.3">
      <c r="A59" s="290"/>
      <c r="B59" s="290"/>
      <c r="C59" s="318"/>
      <c r="D59" s="290"/>
      <c r="E59" s="290"/>
      <c r="F59" s="317"/>
      <c r="G59" s="290"/>
      <c r="H59" s="290"/>
      <c r="I59" s="317"/>
      <c r="J59" s="290"/>
      <c r="K59" s="290"/>
      <c r="L59" s="317"/>
      <c r="M59" s="290"/>
      <c r="N59" s="290"/>
      <c r="O59" s="317"/>
      <c r="P59" s="290"/>
      <c r="Q59" s="290"/>
      <c r="R59" s="317"/>
      <c r="S59" s="290"/>
      <c r="T59" s="290"/>
      <c r="U59" s="317"/>
      <c r="V59" s="290"/>
      <c r="W59" s="290"/>
      <c r="X59" s="317"/>
      <c r="Y59" s="290"/>
      <c r="Z59" s="290"/>
      <c r="AA59" s="317"/>
      <c r="AB59" s="290"/>
      <c r="AC59" s="290"/>
    </row>
    <row r="60" spans="1:29" ht="12.75" customHeight="1" x14ac:dyDescent="0.3">
      <c r="A60" s="290"/>
      <c r="B60" s="290"/>
      <c r="C60" s="318"/>
      <c r="D60" s="290"/>
      <c r="E60" s="290"/>
      <c r="F60" s="317"/>
      <c r="G60" s="290"/>
      <c r="H60" s="290"/>
      <c r="I60" s="317"/>
      <c r="J60" s="290"/>
      <c r="K60" s="290"/>
      <c r="L60" s="317"/>
      <c r="M60" s="290"/>
      <c r="N60" s="290"/>
      <c r="O60" s="317"/>
      <c r="P60" s="290"/>
      <c r="Q60" s="290"/>
      <c r="R60" s="317"/>
      <c r="S60" s="290"/>
      <c r="T60" s="290"/>
      <c r="U60" s="317"/>
      <c r="V60" s="290"/>
      <c r="W60" s="290"/>
      <c r="X60" s="317"/>
      <c r="Y60" s="290"/>
      <c r="Z60" s="290"/>
      <c r="AA60" s="317"/>
      <c r="AB60" s="290"/>
      <c r="AC60" s="290"/>
    </row>
    <row r="61" spans="1:29" ht="12.75" customHeight="1" x14ac:dyDescent="0.3">
      <c r="A61" s="290"/>
      <c r="B61" s="290"/>
      <c r="C61" s="318"/>
      <c r="D61" s="290"/>
      <c r="E61" s="290"/>
      <c r="F61" s="317"/>
      <c r="G61" s="290"/>
      <c r="H61" s="290"/>
      <c r="I61" s="317"/>
      <c r="J61" s="290"/>
      <c r="K61" s="290"/>
      <c r="L61" s="317"/>
      <c r="M61" s="290"/>
      <c r="N61" s="290"/>
      <c r="O61" s="317"/>
      <c r="P61" s="290"/>
      <c r="Q61" s="290"/>
      <c r="R61" s="317"/>
      <c r="S61" s="290"/>
      <c r="T61" s="290"/>
      <c r="U61" s="317"/>
      <c r="V61" s="290"/>
      <c r="W61" s="290"/>
      <c r="X61" s="317"/>
      <c r="Y61" s="290"/>
      <c r="Z61" s="290"/>
      <c r="AA61" s="317"/>
      <c r="AB61" s="290"/>
      <c r="AC61" s="290"/>
    </row>
    <row r="62" spans="1:29" ht="12.75" customHeight="1" x14ac:dyDescent="0.3">
      <c r="A62" s="290"/>
      <c r="B62" s="290"/>
      <c r="C62" s="318"/>
      <c r="D62" s="290"/>
      <c r="E62" s="290"/>
      <c r="F62" s="317"/>
      <c r="G62" s="290"/>
      <c r="H62" s="290"/>
      <c r="I62" s="317"/>
      <c r="J62" s="290"/>
      <c r="K62" s="290"/>
      <c r="L62" s="317"/>
      <c r="M62" s="290"/>
      <c r="N62" s="290"/>
      <c r="O62" s="317"/>
      <c r="P62" s="290"/>
      <c r="Q62" s="290"/>
      <c r="R62" s="317"/>
      <c r="S62" s="290"/>
      <c r="T62" s="290"/>
      <c r="U62" s="317"/>
      <c r="V62" s="290"/>
      <c r="W62" s="290"/>
      <c r="X62" s="317"/>
      <c r="Y62" s="290"/>
      <c r="Z62" s="290"/>
      <c r="AA62" s="317"/>
      <c r="AB62" s="290"/>
      <c r="AC62" s="290"/>
    </row>
    <row r="63" spans="1:29" ht="12.75" customHeight="1" x14ac:dyDescent="0.2"/>
    <row r="64" spans="1:29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mergeCells count="8">
    <mergeCell ref="T9:U9"/>
    <mergeCell ref="W9:X9"/>
    <mergeCell ref="Z9:AA9"/>
    <mergeCell ref="E9:F9"/>
    <mergeCell ref="H9:I9"/>
    <mergeCell ref="K9:L9"/>
    <mergeCell ref="N9:O9"/>
    <mergeCell ref="Q9:R9"/>
  </mergeCells>
  <pageMargins left="0.59" right="0.59" top="0.59" bottom="0.79" header="0" footer="0"/>
  <pageSetup paperSize="9" scale="47" orientation="portrait"/>
  <headerFooter>
    <oddFooter>&amp;L000000&amp;F-&amp;A Schoonmaakservice Flevoland ©&amp;R000000printversie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>
      <pane ySplit="9" topLeftCell="A10" activePane="bottomLeft" state="frozen"/>
      <selection pane="bottomLeft" activeCell="C6" sqref="C6"/>
    </sheetView>
  </sheetViews>
  <sheetFormatPr defaultColWidth="14.140625" defaultRowHeight="15" customHeight="1" x14ac:dyDescent="0.2"/>
  <cols>
    <col min="1" max="1" width="24.140625" customWidth="1"/>
    <col min="2" max="2" width="23" customWidth="1"/>
    <col min="3" max="8" width="12.140625" customWidth="1"/>
    <col min="9" max="9" width="50.140625" customWidth="1"/>
    <col min="10" max="10" width="1.85546875" customWidth="1"/>
    <col min="11" max="11" width="46.85546875" customWidth="1"/>
    <col min="12" max="12" width="10" customWidth="1"/>
    <col min="13" max="13" width="14.85546875" customWidth="1"/>
    <col min="14" max="26" width="10.85546875" customWidth="1"/>
  </cols>
  <sheetData>
    <row r="1" spans="1:26" ht="12.75" customHeight="1" x14ac:dyDescent="0.2">
      <c r="A1" s="320" t="s">
        <v>220</v>
      </c>
      <c r="B1" s="7"/>
      <c r="C1" s="7"/>
      <c r="D1" s="7"/>
      <c r="E1" s="7"/>
      <c r="F1" s="7"/>
      <c r="G1" s="7"/>
      <c r="H1" s="7"/>
      <c r="I1" s="7"/>
      <c r="J1" s="7"/>
      <c r="K1" s="313"/>
      <c r="L1" s="3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 x14ac:dyDescent="0.2">
      <c r="A2" s="320"/>
      <c r="B2" s="7"/>
      <c r="C2" s="7"/>
      <c r="D2" s="7"/>
      <c r="E2" s="7"/>
      <c r="F2" s="7"/>
      <c r="G2" s="7"/>
      <c r="H2" s="7"/>
      <c r="I2" s="7"/>
      <c r="J2" s="7"/>
      <c r="K2" s="313"/>
      <c r="L2" s="31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8.95" customHeight="1" x14ac:dyDescent="0.2">
      <c r="A3" s="163" t="s">
        <v>1</v>
      </c>
      <c r="B3" s="254" t="str">
        <f>'1-Contractblad dag'!B3</f>
        <v>Gemeente Horst aan de Maas</v>
      </c>
      <c r="C3" s="321"/>
      <c r="D3" s="101"/>
      <c r="E3" s="101"/>
      <c r="F3" s="101"/>
      <c r="G3" s="101"/>
      <c r="H3" s="101"/>
      <c r="I3" s="101"/>
      <c r="J3" s="101"/>
      <c r="K3" s="313"/>
      <c r="L3" s="313"/>
      <c r="M3" s="101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8.95" customHeight="1" x14ac:dyDescent="0.2">
      <c r="A4" s="163" t="s">
        <v>2</v>
      </c>
      <c r="B4" s="254" t="s">
        <v>221</v>
      </c>
      <c r="C4" s="322"/>
      <c r="D4" s="186"/>
      <c r="E4" s="323"/>
      <c r="F4" s="186"/>
      <c r="G4" s="186"/>
      <c r="H4" s="186"/>
      <c r="I4" s="186"/>
      <c r="J4" s="186"/>
      <c r="K4" s="324"/>
      <c r="L4" s="324"/>
      <c r="M4" s="186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 spans="1:26" ht="18.95" customHeight="1" x14ac:dyDescent="0.2">
      <c r="A5" s="163" t="s">
        <v>4</v>
      </c>
      <c r="B5" s="254" t="str">
        <f>'1-Contractblad dag'!B5</f>
        <v>Gemeente Horst aan de Maas</v>
      </c>
      <c r="C5" s="101"/>
      <c r="D5" s="101"/>
      <c r="E5" s="101"/>
      <c r="F5" s="101"/>
      <c r="G5" s="101"/>
      <c r="H5" s="101"/>
      <c r="I5" s="101"/>
      <c r="J5" s="101"/>
      <c r="K5" s="325"/>
      <c r="L5" s="325"/>
      <c r="M5" s="10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95" customHeight="1" x14ac:dyDescent="0.2">
      <c r="A6" s="163" t="s">
        <v>7</v>
      </c>
      <c r="B6" s="254" t="str">
        <f>'1-Contractblad dag'!B6</f>
        <v>2023-02</v>
      </c>
      <c r="C6" s="101"/>
      <c r="D6" s="101"/>
      <c r="E6" s="101"/>
      <c r="F6" s="101"/>
      <c r="G6" s="101"/>
      <c r="H6" s="101"/>
      <c r="I6" s="101"/>
      <c r="J6" s="101"/>
      <c r="K6" s="325"/>
      <c r="L6" s="325"/>
      <c r="M6" s="10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8.95" customHeight="1" x14ac:dyDescent="0.2">
      <c r="A7" s="163" t="s">
        <v>9</v>
      </c>
      <c r="B7" s="254" t="str">
        <f>'1-Contractblad dag'!B7</f>
        <v>@</v>
      </c>
      <c r="C7" s="101"/>
      <c r="D7" s="101" t="s">
        <v>79</v>
      </c>
      <c r="E7" s="7"/>
      <c r="F7" s="7"/>
      <c r="G7" s="7"/>
      <c r="H7" s="7"/>
      <c r="I7" s="7"/>
      <c r="J7" s="7"/>
      <c r="K7" s="325"/>
      <c r="L7" s="32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8.95" customHeight="1" x14ac:dyDescent="0.2">
      <c r="A8" s="163" t="s">
        <v>10</v>
      </c>
      <c r="B8" s="189">
        <f>'1-Contractblad dag'!B8</f>
        <v>44927</v>
      </c>
      <c r="C8" s="101"/>
      <c r="D8" s="101"/>
      <c r="E8" s="7"/>
      <c r="F8" s="7"/>
      <c r="G8" s="7"/>
      <c r="H8" s="7"/>
      <c r="I8" s="7"/>
      <c r="J8" s="7"/>
      <c r="K8" s="325"/>
      <c r="L8" s="325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">
      <c r="A9" s="163"/>
      <c r="B9" s="254"/>
      <c r="C9" s="101"/>
      <c r="D9" s="101"/>
      <c r="E9" s="7"/>
      <c r="F9" s="7"/>
      <c r="G9" s="7"/>
      <c r="H9" s="7"/>
      <c r="I9" s="7"/>
      <c r="J9" s="7"/>
      <c r="K9" s="325"/>
      <c r="L9" s="325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6.5" customHeight="1" x14ac:dyDescent="0.3">
      <c r="A10" s="552" t="str">
        <f>'5-Opbouw uurtarieven'!E9</f>
        <v>Medewerker lngrp. 1-FI (20 jaar)</v>
      </c>
      <c r="B10" s="550"/>
      <c r="C10" s="327"/>
      <c r="D10" s="327"/>
      <c r="E10" s="328"/>
      <c r="F10" s="328"/>
      <c r="G10" s="328"/>
      <c r="H10" s="328"/>
      <c r="I10" s="329" t="s">
        <v>225</v>
      </c>
      <c r="J10" s="7"/>
      <c r="K10" s="330" t="str">
        <f>A10</f>
        <v>Medewerker lngrp. 1-FI (20 jaar)</v>
      </c>
      <c r="L10" s="331" t="s">
        <v>226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.75" customHeight="1" x14ac:dyDescent="0.2">
      <c r="A11" s="332" t="s">
        <v>227</v>
      </c>
      <c r="B11" s="333" t="s">
        <v>228</v>
      </c>
      <c r="C11" s="333" t="s">
        <v>229</v>
      </c>
      <c r="D11" s="333" t="s">
        <v>230</v>
      </c>
      <c r="E11" s="335" t="s">
        <v>231</v>
      </c>
      <c r="F11" s="335" t="s">
        <v>233</v>
      </c>
      <c r="G11" s="335" t="s">
        <v>234</v>
      </c>
      <c r="H11" s="335" t="s">
        <v>235</v>
      </c>
      <c r="I11" s="335" t="s">
        <v>236</v>
      </c>
      <c r="J11" s="7"/>
      <c r="K11" s="337" t="s">
        <v>237</v>
      </c>
      <c r="L11" s="338">
        <f>'5-Opbouw uurtarieven'!E26</f>
        <v>11.83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.75" customHeight="1" x14ac:dyDescent="0.2">
      <c r="A12" s="339" t="str">
        <f>A$79</f>
        <v>00.00 - 06.00</v>
      </c>
      <c r="B12" s="100">
        <f t="shared" ref="B12:I12" si="0">SUM((1+B$79)*$L11)+$L12</f>
        <v>17.745000000000001</v>
      </c>
      <c r="C12" s="100">
        <f t="shared" si="0"/>
        <v>15.379000000000001</v>
      </c>
      <c r="D12" s="100">
        <f t="shared" si="0"/>
        <v>15.379000000000001</v>
      </c>
      <c r="E12" s="100">
        <f t="shared" si="0"/>
        <v>15.379000000000001</v>
      </c>
      <c r="F12" s="100">
        <f t="shared" si="0"/>
        <v>15.379000000000001</v>
      </c>
      <c r="G12" s="100">
        <f t="shared" si="0"/>
        <v>17.745000000000001</v>
      </c>
      <c r="H12" s="100">
        <f t="shared" si="0"/>
        <v>17.745000000000001</v>
      </c>
      <c r="I12" s="100">
        <f t="shared" si="0"/>
        <v>29.574999999999999</v>
      </c>
      <c r="J12" s="7"/>
      <c r="K12" s="337" t="s">
        <v>252</v>
      </c>
      <c r="L12" s="338">
        <f>L13-L11</f>
        <v>0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 x14ac:dyDescent="0.2">
      <c r="A13" s="339" t="str">
        <f>A$80</f>
        <v>06.00 - 21.30</v>
      </c>
      <c r="B13" s="100">
        <f t="shared" ref="B13:I13" si="1">SUM((1+B$80)*$L11)+$L12</f>
        <v>11.83</v>
      </c>
      <c r="C13" s="100">
        <f t="shared" si="1"/>
        <v>11.83</v>
      </c>
      <c r="D13" s="100">
        <f t="shared" si="1"/>
        <v>11.83</v>
      </c>
      <c r="E13" s="100">
        <f t="shared" si="1"/>
        <v>11.83</v>
      </c>
      <c r="F13" s="100">
        <f t="shared" si="1"/>
        <v>11.83</v>
      </c>
      <c r="G13" s="100">
        <f t="shared" si="1"/>
        <v>17.745000000000001</v>
      </c>
      <c r="H13" s="100">
        <f t="shared" si="1"/>
        <v>17.745000000000001</v>
      </c>
      <c r="I13" s="100">
        <f t="shared" si="1"/>
        <v>29.574999999999999</v>
      </c>
      <c r="J13" s="7"/>
      <c r="K13" s="337" t="s">
        <v>253</v>
      </c>
      <c r="L13" s="338">
        <f>'5-Opbouw uurtarieven'!E47</f>
        <v>11.83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">
      <c r="A14" s="339" t="str">
        <f>A$81</f>
        <v>21.30 - 24.00</v>
      </c>
      <c r="B14" s="100">
        <f t="shared" ref="B14:I14" si="2">SUM((1+B$81)*$L11)+$L12</f>
        <v>15.379000000000001</v>
      </c>
      <c r="C14" s="100">
        <f t="shared" si="2"/>
        <v>15.379000000000001</v>
      </c>
      <c r="D14" s="100">
        <f t="shared" si="2"/>
        <v>15.379000000000001</v>
      </c>
      <c r="E14" s="100">
        <f t="shared" si="2"/>
        <v>15.379000000000001</v>
      </c>
      <c r="F14" s="100">
        <f t="shared" si="2"/>
        <v>17.745000000000001</v>
      </c>
      <c r="G14" s="100">
        <f t="shared" si="2"/>
        <v>17.745000000000001</v>
      </c>
      <c r="H14" s="100">
        <f t="shared" si="2"/>
        <v>17.745000000000001</v>
      </c>
      <c r="I14" s="100">
        <f t="shared" si="2"/>
        <v>29.574999999999999</v>
      </c>
      <c r="J14" s="7"/>
      <c r="K14" s="340"/>
      <c r="L14" s="341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">
      <c r="A15" s="109"/>
      <c r="B15" s="342"/>
      <c r="C15" s="342"/>
      <c r="D15" s="342"/>
      <c r="E15" s="342"/>
      <c r="F15" s="342"/>
      <c r="G15" s="342"/>
      <c r="H15" s="342"/>
      <c r="I15" s="342"/>
      <c r="J15" s="7"/>
      <c r="K15" s="343"/>
      <c r="L15" s="343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 customHeight="1" x14ac:dyDescent="0.2">
      <c r="A16" s="10"/>
      <c r="B16" s="7"/>
      <c r="C16" s="7"/>
      <c r="D16" s="7"/>
      <c r="E16" s="7"/>
      <c r="F16" s="7"/>
      <c r="G16" s="7"/>
      <c r="H16" s="7"/>
      <c r="I16" s="7"/>
      <c r="J16" s="7"/>
      <c r="K16" s="313"/>
      <c r="L16" s="313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 customHeight="1" x14ac:dyDescent="0.2">
      <c r="A17" s="36"/>
      <c r="B17" s="101"/>
      <c r="C17" s="101"/>
      <c r="D17" s="101"/>
      <c r="E17" s="7"/>
      <c r="F17" s="7"/>
      <c r="G17" s="7"/>
      <c r="H17" s="7"/>
      <c r="I17" s="7"/>
      <c r="J17" s="7"/>
      <c r="K17" s="343"/>
      <c r="L17" s="343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" customHeight="1" x14ac:dyDescent="0.3">
      <c r="A18" s="552" t="str">
        <f>'5-Opbouw uurtarieven'!H9</f>
        <v>Medewerker lngrp. 1-FI               (0 dienstjaren)</v>
      </c>
      <c r="B18" s="553"/>
      <c r="C18" s="553"/>
      <c r="D18" s="554"/>
      <c r="E18" s="344"/>
      <c r="F18" s="344"/>
      <c r="G18" s="344"/>
      <c r="H18" s="344"/>
      <c r="I18" s="329" t="s">
        <v>225</v>
      </c>
      <c r="J18" s="7"/>
      <c r="K18" s="330" t="str">
        <f>A18</f>
        <v>Medewerker lngrp. 1-FI               (0 dienstjaren)</v>
      </c>
      <c r="L18" s="331" t="s">
        <v>226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x14ac:dyDescent="0.2">
      <c r="A19" s="332" t="s">
        <v>227</v>
      </c>
      <c r="B19" s="333" t="s">
        <v>228</v>
      </c>
      <c r="C19" s="333" t="s">
        <v>229</v>
      </c>
      <c r="D19" s="333" t="s">
        <v>230</v>
      </c>
      <c r="E19" s="335" t="s">
        <v>231</v>
      </c>
      <c r="F19" s="335" t="s">
        <v>233</v>
      </c>
      <c r="G19" s="335" t="s">
        <v>234</v>
      </c>
      <c r="H19" s="335" t="s">
        <v>235</v>
      </c>
      <c r="I19" s="335" t="s">
        <v>236</v>
      </c>
      <c r="J19" s="7"/>
      <c r="K19" s="337" t="s">
        <v>237</v>
      </c>
      <c r="L19" s="338">
        <f>'5-Opbouw uurtarieven'!H26</f>
        <v>11.83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 x14ac:dyDescent="0.2">
      <c r="A20" s="339" t="str">
        <f>A$79</f>
        <v>00.00 - 06.00</v>
      </c>
      <c r="B20" s="100">
        <f t="shared" ref="B20:I20" si="3">SUM((1+B$79)*$L19)+$L20</f>
        <v>17.745000000000001</v>
      </c>
      <c r="C20" s="100">
        <f t="shared" si="3"/>
        <v>15.379000000000001</v>
      </c>
      <c r="D20" s="100">
        <f t="shared" si="3"/>
        <v>15.379000000000001</v>
      </c>
      <c r="E20" s="100">
        <f t="shared" si="3"/>
        <v>15.379000000000001</v>
      </c>
      <c r="F20" s="100">
        <f t="shared" si="3"/>
        <v>15.379000000000001</v>
      </c>
      <c r="G20" s="100">
        <f t="shared" si="3"/>
        <v>17.745000000000001</v>
      </c>
      <c r="H20" s="100">
        <f t="shared" si="3"/>
        <v>17.745000000000001</v>
      </c>
      <c r="I20" s="100">
        <f t="shared" si="3"/>
        <v>29.574999999999999</v>
      </c>
      <c r="J20" s="7"/>
      <c r="K20" s="337" t="s">
        <v>252</v>
      </c>
      <c r="L20" s="338">
        <f>L21-L19</f>
        <v>0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.75" customHeight="1" x14ac:dyDescent="0.2">
      <c r="A21" s="339" t="str">
        <f>A$80</f>
        <v>06.00 - 21.30</v>
      </c>
      <c r="B21" s="100">
        <f t="shared" ref="B21:I21" si="4">SUM((1+B$80)*$L19)+$L20</f>
        <v>11.83</v>
      </c>
      <c r="C21" s="100">
        <f t="shared" si="4"/>
        <v>11.83</v>
      </c>
      <c r="D21" s="100">
        <f t="shared" si="4"/>
        <v>11.83</v>
      </c>
      <c r="E21" s="100">
        <f t="shared" si="4"/>
        <v>11.83</v>
      </c>
      <c r="F21" s="100">
        <f t="shared" si="4"/>
        <v>11.83</v>
      </c>
      <c r="G21" s="100">
        <f t="shared" si="4"/>
        <v>17.745000000000001</v>
      </c>
      <c r="H21" s="100">
        <f t="shared" si="4"/>
        <v>17.745000000000001</v>
      </c>
      <c r="I21" s="100">
        <f t="shared" si="4"/>
        <v>29.574999999999999</v>
      </c>
      <c r="J21" s="7"/>
      <c r="K21" s="337" t="s">
        <v>253</v>
      </c>
      <c r="L21" s="338">
        <f>'5-Opbouw uurtarieven'!H47</f>
        <v>11.83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.75" customHeight="1" x14ac:dyDescent="0.2">
      <c r="A22" s="339" t="str">
        <f>A$81</f>
        <v>21.30 - 24.00</v>
      </c>
      <c r="B22" s="100">
        <f t="shared" ref="B22:I22" si="5">SUM((1+B$81)*$L19)+$L20</f>
        <v>15.379000000000001</v>
      </c>
      <c r="C22" s="100">
        <f t="shared" si="5"/>
        <v>15.379000000000001</v>
      </c>
      <c r="D22" s="100">
        <f t="shared" si="5"/>
        <v>15.379000000000001</v>
      </c>
      <c r="E22" s="100">
        <f t="shared" si="5"/>
        <v>15.379000000000001</v>
      </c>
      <c r="F22" s="100">
        <f t="shared" si="5"/>
        <v>17.745000000000001</v>
      </c>
      <c r="G22" s="100">
        <f t="shared" si="5"/>
        <v>17.745000000000001</v>
      </c>
      <c r="H22" s="100">
        <f t="shared" si="5"/>
        <v>17.745000000000001</v>
      </c>
      <c r="I22" s="100">
        <f t="shared" si="5"/>
        <v>29.574999999999999</v>
      </c>
      <c r="J22" s="7"/>
      <c r="K22" s="340"/>
      <c r="L22" s="341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customHeight="1" x14ac:dyDescent="0.2">
      <c r="A23" s="109"/>
      <c r="B23" s="342"/>
      <c r="C23" s="342"/>
      <c r="D23" s="342"/>
      <c r="E23" s="342"/>
      <c r="F23" s="342"/>
      <c r="G23" s="342"/>
      <c r="H23" s="345"/>
      <c r="I23" s="345"/>
      <c r="J23" s="7"/>
      <c r="K23" s="343"/>
      <c r="L23" s="343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">
      <c r="A24" s="10"/>
      <c r="B24" s="7"/>
      <c r="C24" s="7"/>
      <c r="D24" s="7"/>
      <c r="E24" s="7"/>
      <c r="F24" s="7"/>
      <c r="G24" s="7"/>
      <c r="H24" s="7"/>
      <c r="I24" s="7"/>
      <c r="J24" s="7"/>
      <c r="K24" s="343"/>
      <c r="L24" s="343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0"/>
      <c r="B25" s="7"/>
      <c r="C25" s="7"/>
      <c r="D25" s="7"/>
      <c r="E25" s="7"/>
      <c r="F25" s="7"/>
      <c r="G25" s="7"/>
      <c r="H25" s="7"/>
      <c r="I25" s="7"/>
      <c r="J25" s="7"/>
      <c r="K25" s="343"/>
      <c r="L25" s="343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6.5" customHeight="1" x14ac:dyDescent="0.3">
      <c r="A26" s="552" t="str">
        <f>'5-Opbouw uurtarieven'!K9</f>
        <v>Medewerker lngrp. 1-FI                    (4 jaar en langer)</v>
      </c>
      <c r="B26" s="553"/>
      <c r="C26" s="553"/>
      <c r="D26" s="554"/>
      <c r="E26" s="328"/>
      <c r="F26" s="328"/>
      <c r="G26" s="328"/>
      <c r="H26" s="328"/>
      <c r="I26" s="329" t="s">
        <v>225</v>
      </c>
      <c r="J26" s="7"/>
      <c r="K26" s="330" t="str">
        <f>A26</f>
        <v>Medewerker lngrp. 1-FI                    (4 jaar en langer)</v>
      </c>
      <c r="L26" s="330" t="s">
        <v>226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 x14ac:dyDescent="0.2">
      <c r="A27" s="332" t="s">
        <v>227</v>
      </c>
      <c r="B27" s="333" t="s">
        <v>228</v>
      </c>
      <c r="C27" s="333" t="s">
        <v>229</v>
      </c>
      <c r="D27" s="333" t="s">
        <v>230</v>
      </c>
      <c r="E27" s="335" t="s">
        <v>231</v>
      </c>
      <c r="F27" s="335" t="s">
        <v>233</v>
      </c>
      <c r="G27" s="335" t="s">
        <v>234</v>
      </c>
      <c r="H27" s="335" t="s">
        <v>235</v>
      </c>
      <c r="I27" s="335" t="s">
        <v>236</v>
      </c>
      <c r="J27" s="7"/>
      <c r="K27" s="337" t="s">
        <v>237</v>
      </c>
      <c r="L27" s="346">
        <f>'5-Opbouw uurtarieven'!K26</f>
        <v>13.5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customHeight="1" x14ac:dyDescent="0.2">
      <c r="A28" s="339" t="str">
        <f>A$79</f>
        <v>00.00 - 06.00</v>
      </c>
      <c r="B28" s="100">
        <f t="shared" ref="B28:I28" si="6">SUM((1+B$79)*$L27)+$L28</f>
        <v>20.25</v>
      </c>
      <c r="C28" s="100">
        <f t="shared" si="6"/>
        <v>17.55</v>
      </c>
      <c r="D28" s="100">
        <f t="shared" si="6"/>
        <v>17.55</v>
      </c>
      <c r="E28" s="100">
        <f t="shared" si="6"/>
        <v>17.55</v>
      </c>
      <c r="F28" s="100">
        <f t="shared" si="6"/>
        <v>17.55</v>
      </c>
      <c r="G28" s="100">
        <f t="shared" si="6"/>
        <v>20.25</v>
      </c>
      <c r="H28" s="100">
        <f t="shared" si="6"/>
        <v>20.25</v>
      </c>
      <c r="I28" s="100">
        <f t="shared" si="6"/>
        <v>33.75</v>
      </c>
      <c r="J28" s="7"/>
      <c r="K28" s="337" t="s">
        <v>252</v>
      </c>
      <c r="L28" s="346">
        <f>L29-L27</f>
        <v>0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 x14ac:dyDescent="0.2">
      <c r="A29" s="339" t="str">
        <f>A$80</f>
        <v>06.00 - 21.30</v>
      </c>
      <c r="B29" s="100">
        <f t="shared" ref="B29:I29" si="7">SUM((1+B$80)*$L27)+$L28</f>
        <v>13.5</v>
      </c>
      <c r="C29" s="100">
        <f t="shared" si="7"/>
        <v>13.5</v>
      </c>
      <c r="D29" s="100">
        <f t="shared" si="7"/>
        <v>13.5</v>
      </c>
      <c r="E29" s="100">
        <f t="shared" si="7"/>
        <v>13.5</v>
      </c>
      <c r="F29" s="100">
        <f t="shared" si="7"/>
        <v>13.5</v>
      </c>
      <c r="G29" s="100">
        <f t="shared" si="7"/>
        <v>20.25</v>
      </c>
      <c r="H29" s="100">
        <f t="shared" si="7"/>
        <v>20.25</v>
      </c>
      <c r="I29" s="100">
        <f t="shared" si="7"/>
        <v>33.75</v>
      </c>
      <c r="J29" s="7"/>
      <c r="K29" s="340" t="s">
        <v>253</v>
      </c>
      <c r="L29" s="347">
        <f>'5-Opbouw uurtarieven'!K47</f>
        <v>13.5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75" customHeight="1" x14ac:dyDescent="0.2">
      <c r="A30" s="339" t="str">
        <f>A$81</f>
        <v>21.30 - 24.00</v>
      </c>
      <c r="B30" s="100">
        <f t="shared" ref="B30:I30" si="8">SUM((1+B$81)*$L27)+$L28</f>
        <v>17.55</v>
      </c>
      <c r="C30" s="100">
        <f t="shared" si="8"/>
        <v>17.55</v>
      </c>
      <c r="D30" s="100">
        <f t="shared" si="8"/>
        <v>17.55</v>
      </c>
      <c r="E30" s="100">
        <f t="shared" si="8"/>
        <v>17.55</v>
      </c>
      <c r="F30" s="100">
        <f t="shared" si="8"/>
        <v>20.25</v>
      </c>
      <c r="G30" s="100">
        <f t="shared" si="8"/>
        <v>20.25</v>
      </c>
      <c r="H30" s="100">
        <f t="shared" si="8"/>
        <v>20.25</v>
      </c>
      <c r="I30" s="100">
        <f t="shared" si="8"/>
        <v>33.75</v>
      </c>
      <c r="J30" s="7"/>
      <c r="K30" s="313"/>
      <c r="L30" s="313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2.75" customHeight="1" x14ac:dyDescent="0.2">
      <c r="A31" s="109"/>
      <c r="B31" s="342"/>
      <c r="C31" s="342"/>
      <c r="D31" s="342"/>
      <c r="E31" s="342"/>
      <c r="F31" s="342"/>
      <c r="G31" s="342"/>
      <c r="H31" s="342"/>
      <c r="I31" s="345"/>
      <c r="J31" s="7"/>
      <c r="K31" s="343"/>
      <c r="L31" s="343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75" customHeight="1" x14ac:dyDescent="0.2">
      <c r="A32" s="10"/>
      <c r="B32" s="7"/>
      <c r="C32" s="7"/>
      <c r="D32" s="7"/>
      <c r="E32" s="7"/>
      <c r="F32" s="7"/>
      <c r="G32" s="7"/>
      <c r="H32" s="7"/>
      <c r="I32" s="7"/>
      <c r="J32" s="7"/>
      <c r="K32" s="343"/>
      <c r="L32" s="343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.75" customHeight="1" x14ac:dyDescent="0.2">
      <c r="A33" s="10"/>
      <c r="B33" s="7"/>
      <c r="C33" s="7"/>
      <c r="D33" s="7"/>
      <c r="E33" s="7"/>
      <c r="F33" s="7"/>
      <c r="G33" s="7"/>
      <c r="H33" s="7"/>
      <c r="I33" s="7"/>
      <c r="J33" s="7"/>
      <c r="K33" s="343"/>
      <c r="L33" s="343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6.5" customHeight="1" x14ac:dyDescent="0.2">
      <c r="A34" s="348" t="str">
        <f>'5-Opbouw uurtarieven'!N9</f>
        <v>Medewerker lngrp. 3-FI               (0 dienstjaren)</v>
      </c>
      <c r="B34" s="327"/>
      <c r="C34" s="327"/>
      <c r="D34" s="327"/>
      <c r="E34" s="328"/>
      <c r="F34" s="328"/>
      <c r="G34" s="328"/>
      <c r="H34" s="328"/>
      <c r="I34" s="329" t="s">
        <v>225</v>
      </c>
      <c r="J34" s="7"/>
      <c r="K34" s="330" t="str">
        <f>A34</f>
        <v>Medewerker lngrp. 3-FI               (0 dienstjaren)</v>
      </c>
      <c r="L34" s="330" t="s">
        <v>226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75" customHeight="1" x14ac:dyDescent="0.2">
      <c r="A35" s="332" t="s">
        <v>227</v>
      </c>
      <c r="B35" s="333" t="s">
        <v>228</v>
      </c>
      <c r="C35" s="333" t="s">
        <v>229</v>
      </c>
      <c r="D35" s="333" t="s">
        <v>230</v>
      </c>
      <c r="E35" s="335" t="s">
        <v>231</v>
      </c>
      <c r="F35" s="335" t="s">
        <v>233</v>
      </c>
      <c r="G35" s="335" t="s">
        <v>234</v>
      </c>
      <c r="H35" s="335" t="s">
        <v>235</v>
      </c>
      <c r="I35" s="335" t="s">
        <v>236</v>
      </c>
      <c r="J35" s="7"/>
      <c r="K35" s="337" t="s">
        <v>237</v>
      </c>
      <c r="L35" s="346">
        <f>'5-Opbouw uurtarieven'!N26</f>
        <v>13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customHeight="1" x14ac:dyDescent="0.2">
      <c r="A36" s="339" t="str">
        <f>A$79</f>
        <v>00.00 - 06.00</v>
      </c>
      <c r="B36" s="100">
        <f t="shared" ref="B36:I36" si="9">SUM((1+B$79)*$L35)+$L36</f>
        <v>19.5</v>
      </c>
      <c r="C36" s="100">
        <f t="shared" si="9"/>
        <v>16.900000000000002</v>
      </c>
      <c r="D36" s="100">
        <f t="shared" si="9"/>
        <v>16.900000000000002</v>
      </c>
      <c r="E36" s="100">
        <f t="shared" si="9"/>
        <v>16.900000000000002</v>
      </c>
      <c r="F36" s="100">
        <f t="shared" si="9"/>
        <v>16.900000000000002</v>
      </c>
      <c r="G36" s="100">
        <f t="shared" si="9"/>
        <v>19.5</v>
      </c>
      <c r="H36" s="100">
        <f t="shared" si="9"/>
        <v>19.5</v>
      </c>
      <c r="I36" s="100">
        <f t="shared" si="9"/>
        <v>32.5</v>
      </c>
      <c r="J36" s="7"/>
      <c r="K36" s="337" t="s">
        <v>252</v>
      </c>
      <c r="L36" s="346">
        <f>L37-L35</f>
        <v>0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customHeight="1" x14ac:dyDescent="0.2">
      <c r="A37" s="339" t="str">
        <f>A$80</f>
        <v>06.00 - 21.30</v>
      </c>
      <c r="B37" s="100">
        <f t="shared" ref="B37:I37" si="10">SUM((1+B$80)*$L35)+$L36</f>
        <v>13</v>
      </c>
      <c r="C37" s="100">
        <f t="shared" si="10"/>
        <v>13</v>
      </c>
      <c r="D37" s="100">
        <f t="shared" si="10"/>
        <v>13</v>
      </c>
      <c r="E37" s="100">
        <f t="shared" si="10"/>
        <v>13</v>
      </c>
      <c r="F37" s="100">
        <f t="shared" si="10"/>
        <v>13</v>
      </c>
      <c r="G37" s="100">
        <f t="shared" si="10"/>
        <v>19.5</v>
      </c>
      <c r="H37" s="100">
        <f t="shared" si="10"/>
        <v>19.5</v>
      </c>
      <c r="I37" s="100">
        <f t="shared" si="10"/>
        <v>32.5</v>
      </c>
      <c r="J37" s="7"/>
      <c r="K37" s="340" t="s">
        <v>253</v>
      </c>
      <c r="L37" s="347">
        <f>'5-Opbouw uurtarieven'!N47</f>
        <v>13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customHeight="1" x14ac:dyDescent="0.2">
      <c r="A38" s="339" t="str">
        <f>A$81</f>
        <v>21.30 - 24.00</v>
      </c>
      <c r="B38" s="100">
        <f t="shared" ref="B38:I38" si="11">SUM((1+B$81)*$L35)+$L36</f>
        <v>16.900000000000002</v>
      </c>
      <c r="C38" s="100">
        <f t="shared" si="11"/>
        <v>16.900000000000002</v>
      </c>
      <c r="D38" s="100">
        <f t="shared" si="11"/>
        <v>16.900000000000002</v>
      </c>
      <c r="E38" s="100">
        <f t="shared" si="11"/>
        <v>16.900000000000002</v>
      </c>
      <c r="F38" s="100">
        <f t="shared" si="11"/>
        <v>19.5</v>
      </c>
      <c r="G38" s="100">
        <f t="shared" si="11"/>
        <v>19.5</v>
      </c>
      <c r="H38" s="100">
        <f t="shared" si="11"/>
        <v>19.5</v>
      </c>
      <c r="I38" s="100">
        <f t="shared" si="11"/>
        <v>32.5</v>
      </c>
      <c r="J38" s="7"/>
      <c r="K38" s="343"/>
      <c r="L38" s="343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customHeight="1" x14ac:dyDescent="0.2">
      <c r="A39" s="109"/>
      <c r="B39" s="342"/>
      <c r="C39" s="342"/>
      <c r="D39" s="342"/>
      <c r="E39" s="342"/>
      <c r="F39" s="342"/>
      <c r="G39" s="342"/>
      <c r="H39" s="342"/>
      <c r="I39" s="345"/>
      <c r="J39" s="7"/>
      <c r="K39" s="343"/>
      <c r="L39" s="343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 x14ac:dyDescent="0.2">
      <c r="A40" s="10"/>
      <c r="B40" s="7"/>
      <c r="C40" s="7"/>
      <c r="D40" s="7"/>
      <c r="E40" s="7"/>
      <c r="F40" s="7"/>
      <c r="G40" s="7"/>
      <c r="H40" s="7"/>
      <c r="I40" s="7"/>
      <c r="J40" s="7"/>
      <c r="K40" s="343"/>
      <c r="L40" s="343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6.5" customHeight="1" x14ac:dyDescent="0.3">
      <c r="A41" s="552" t="str">
        <f>'5-Opbouw uurtarieven'!Q9</f>
        <v>Medewerker lngrp. 3-FI                      (4 jaar en langer)</v>
      </c>
      <c r="B41" s="553"/>
      <c r="C41" s="553"/>
      <c r="D41" s="554"/>
      <c r="E41" s="328"/>
      <c r="F41" s="328"/>
      <c r="G41" s="328"/>
      <c r="H41" s="328"/>
      <c r="I41" s="329" t="s">
        <v>225</v>
      </c>
      <c r="J41" s="7"/>
      <c r="K41" s="330" t="str">
        <f>A41</f>
        <v>Medewerker lngrp. 3-FI                      (4 jaar en langer)</v>
      </c>
      <c r="L41" s="330" t="s">
        <v>226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 x14ac:dyDescent="0.2">
      <c r="A42" s="332" t="s">
        <v>227</v>
      </c>
      <c r="B42" s="333" t="s">
        <v>228</v>
      </c>
      <c r="C42" s="333" t="s">
        <v>229</v>
      </c>
      <c r="D42" s="333" t="s">
        <v>230</v>
      </c>
      <c r="E42" s="335" t="s">
        <v>231</v>
      </c>
      <c r="F42" s="335" t="s">
        <v>233</v>
      </c>
      <c r="G42" s="335" t="s">
        <v>234</v>
      </c>
      <c r="H42" s="335" t="s">
        <v>235</v>
      </c>
      <c r="I42" s="335" t="s">
        <v>236</v>
      </c>
      <c r="J42" s="7"/>
      <c r="K42" s="337" t="s">
        <v>237</v>
      </c>
      <c r="L42" s="346">
        <f>'5-Opbouw uurtarieven'!Q26</f>
        <v>14.87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 x14ac:dyDescent="0.2">
      <c r="A43" s="339" t="str">
        <f>A$79</f>
        <v>00.00 - 06.00</v>
      </c>
      <c r="B43" s="100">
        <f t="shared" ref="B43:I43" si="12">SUM((1+B$79)*$L42)+$L43</f>
        <v>22.305</v>
      </c>
      <c r="C43" s="100">
        <f t="shared" si="12"/>
        <v>19.331</v>
      </c>
      <c r="D43" s="100">
        <f t="shared" si="12"/>
        <v>19.331</v>
      </c>
      <c r="E43" s="100">
        <f t="shared" si="12"/>
        <v>19.331</v>
      </c>
      <c r="F43" s="100">
        <f t="shared" si="12"/>
        <v>19.331</v>
      </c>
      <c r="G43" s="100">
        <f t="shared" si="12"/>
        <v>22.305</v>
      </c>
      <c r="H43" s="100">
        <f t="shared" si="12"/>
        <v>22.305</v>
      </c>
      <c r="I43" s="100">
        <f t="shared" si="12"/>
        <v>37.174999999999997</v>
      </c>
      <c r="J43" s="7"/>
      <c r="K43" s="337" t="s">
        <v>252</v>
      </c>
      <c r="L43" s="346">
        <f>L44-L42</f>
        <v>0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 x14ac:dyDescent="0.2">
      <c r="A44" s="339" t="str">
        <f>A$80</f>
        <v>06.00 - 21.30</v>
      </c>
      <c r="B44" s="100">
        <f t="shared" ref="B44:I44" si="13">SUM((1+B$80)*$L42)+$L43</f>
        <v>14.87</v>
      </c>
      <c r="C44" s="100">
        <f t="shared" si="13"/>
        <v>14.87</v>
      </c>
      <c r="D44" s="100">
        <f t="shared" si="13"/>
        <v>14.87</v>
      </c>
      <c r="E44" s="100">
        <f t="shared" si="13"/>
        <v>14.87</v>
      </c>
      <c r="F44" s="100">
        <f t="shared" si="13"/>
        <v>14.87</v>
      </c>
      <c r="G44" s="100">
        <f t="shared" si="13"/>
        <v>22.305</v>
      </c>
      <c r="H44" s="100">
        <f t="shared" si="13"/>
        <v>22.305</v>
      </c>
      <c r="I44" s="100">
        <f t="shared" si="13"/>
        <v>37.174999999999997</v>
      </c>
      <c r="J44" s="7"/>
      <c r="K44" s="340" t="s">
        <v>253</v>
      </c>
      <c r="L44" s="347">
        <f>'5-Opbouw uurtarieven'!Q47</f>
        <v>14.87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2">
      <c r="A45" s="339" t="str">
        <f>A$81</f>
        <v>21.30 - 24.00</v>
      </c>
      <c r="B45" s="100">
        <f t="shared" ref="B45:I45" si="14">SUM((1+B$81)*$L42)+$L43</f>
        <v>19.331</v>
      </c>
      <c r="C45" s="100">
        <f t="shared" si="14"/>
        <v>19.331</v>
      </c>
      <c r="D45" s="100">
        <f t="shared" si="14"/>
        <v>19.331</v>
      </c>
      <c r="E45" s="100">
        <f t="shared" si="14"/>
        <v>19.331</v>
      </c>
      <c r="F45" s="100">
        <f t="shared" si="14"/>
        <v>22.305</v>
      </c>
      <c r="G45" s="100">
        <f t="shared" si="14"/>
        <v>22.305</v>
      </c>
      <c r="H45" s="100">
        <f t="shared" si="14"/>
        <v>22.305</v>
      </c>
      <c r="I45" s="100">
        <f t="shared" si="14"/>
        <v>37.174999999999997</v>
      </c>
      <c r="J45" s="7"/>
      <c r="K45" s="343"/>
      <c r="L45" s="343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 x14ac:dyDescent="0.2">
      <c r="A46" s="109"/>
      <c r="B46" s="342"/>
      <c r="C46" s="342"/>
      <c r="D46" s="342"/>
      <c r="E46" s="342"/>
      <c r="F46" s="342"/>
      <c r="G46" s="342"/>
      <c r="H46" s="342"/>
      <c r="I46" s="345"/>
      <c r="J46" s="7"/>
      <c r="K46" s="343"/>
      <c r="L46" s="343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2">
      <c r="A47" s="10"/>
      <c r="B47" s="7"/>
      <c r="C47" s="7"/>
      <c r="D47" s="7"/>
      <c r="E47" s="7"/>
      <c r="F47" s="7"/>
      <c r="G47" s="7"/>
      <c r="H47" s="7"/>
      <c r="I47" s="7"/>
      <c r="J47" s="7"/>
      <c r="K47" s="343"/>
      <c r="L47" s="343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6.5" customHeight="1" x14ac:dyDescent="0.3">
      <c r="A48" s="552" t="str">
        <f>'5-Opbouw uurtarieven'!T9</f>
        <v>Medewerker lngrp. 5-FI                     (0 dienstjaren)</v>
      </c>
      <c r="B48" s="553"/>
      <c r="C48" s="553"/>
      <c r="D48" s="554"/>
      <c r="E48" s="328"/>
      <c r="F48" s="328"/>
      <c r="G48" s="328"/>
      <c r="H48" s="328"/>
      <c r="I48" s="329" t="s">
        <v>225</v>
      </c>
      <c r="J48" s="349"/>
      <c r="K48" s="330" t="str">
        <f>A48</f>
        <v>Medewerker lngrp. 5-FI                     (0 dienstjaren)</v>
      </c>
      <c r="L48" s="350" t="s">
        <v>226</v>
      </c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49"/>
      <c r="Z48" s="349"/>
    </row>
    <row r="49" spans="1:26" ht="12.75" customHeight="1" x14ac:dyDescent="0.2">
      <c r="A49" s="332" t="s">
        <v>227</v>
      </c>
      <c r="B49" s="333" t="s">
        <v>228</v>
      </c>
      <c r="C49" s="333" t="s">
        <v>229</v>
      </c>
      <c r="D49" s="333" t="s">
        <v>230</v>
      </c>
      <c r="E49" s="335" t="s">
        <v>231</v>
      </c>
      <c r="F49" s="335" t="s">
        <v>233</v>
      </c>
      <c r="G49" s="335" t="s">
        <v>234</v>
      </c>
      <c r="H49" s="335" t="s">
        <v>235</v>
      </c>
      <c r="I49" s="335" t="s">
        <v>236</v>
      </c>
      <c r="J49" s="7"/>
      <c r="K49" s="337" t="s">
        <v>237</v>
      </c>
      <c r="L49" s="346">
        <f>'5-Opbouw uurtarieven'!T26</f>
        <v>14.19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 x14ac:dyDescent="0.2">
      <c r="A50" s="339" t="str">
        <f>A$79</f>
        <v>00.00 - 06.00</v>
      </c>
      <c r="B50" s="100">
        <f t="shared" ref="B50:I50" si="15">SUM((1+B$79)*$L49)+$L50</f>
        <v>21.285</v>
      </c>
      <c r="C50" s="100">
        <f t="shared" si="15"/>
        <v>18.446999999999999</v>
      </c>
      <c r="D50" s="100">
        <f t="shared" si="15"/>
        <v>18.446999999999999</v>
      </c>
      <c r="E50" s="100">
        <f t="shared" si="15"/>
        <v>18.446999999999999</v>
      </c>
      <c r="F50" s="100">
        <f t="shared" si="15"/>
        <v>18.446999999999999</v>
      </c>
      <c r="G50" s="100">
        <f t="shared" si="15"/>
        <v>21.285</v>
      </c>
      <c r="H50" s="100">
        <f t="shared" si="15"/>
        <v>21.285</v>
      </c>
      <c r="I50" s="100">
        <f t="shared" si="15"/>
        <v>35.475000000000001</v>
      </c>
      <c r="J50" s="7"/>
      <c r="K50" s="337" t="s">
        <v>252</v>
      </c>
      <c r="L50" s="346">
        <f>L51-L49</f>
        <v>0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 x14ac:dyDescent="0.2">
      <c r="A51" s="339" t="str">
        <f>A$80</f>
        <v>06.00 - 21.30</v>
      </c>
      <c r="B51" s="100">
        <f t="shared" ref="B51:I51" si="16">SUM((1+B$80)*$L49)+$L50</f>
        <v>14.19</v>
      </c>
      <c r="C51" s="100">
        <f t="shared" si="16"/>
        <v>14.19</v>
      </c>
      <c r="D51" s="100">
        <f t="shared" si="16"/>
        <v>14.19</v>
      </c>
      <c r="E51" s="100">
        <f t="shared" si="16"/>
        <v>14.19</v>
      </c>
      <c r="F51" s="100">
        <f t="shared" si="16"/>
        <v>14.19</v>
      </c>
      <c r="G51" s="100">
        <f t="shared" si="16"/>
        <v>21.285</v>
      </c>
      <c r="H51" s="100">
        <f t="shared" si="16"/>
        <v>21.285</v>
      </c>
      <c r="I51" s="100">
        <f t="shared" si="16"/>
        <v>35.475000000000001</v>
      </c>
      <c r="J51" s="7"/>
      <c r="K51" s="340" t="s">
        <v>253</v>
      </c>
      <c r="L51" s="347">
        <f>'5-Opbouw uurtarieven'!T47</f>
        <v>14.19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 x14ac:dyDescent="0.2">
      <c r="A52" s="339" t="str">
        <f>A$81</f>
        <v>21.30 - 24.00</v>
      </c>
      <c r="B52" s="100">
        <f t="shared" ref="B52:I52" si="17">SUM((1+B$81)*$L49)+$L50</f>
        <v>18.446999999999999</v>
      </c>
      <c r="C52" s="100">
        <f t="shared" si="17"/>
        <v>18.446999999999999</v>
      </c>
      <c r="D52" s="100">
        <f t="shared" si="17"/>
        <v>18.446999999999999</v>
      </c>
      <c r="E52" s="100">
        <f t="shared" si="17"/>
        <v>18.446999999999999</v>
      </c>
      <c r="F52" s="100">
        <f t="shared" si="17"/>
        <v>21.285</v>
      </c>
      <c r="G52" s="100">
        <f t="shared" si="17"/>
        <v>21.285</v>
      </c>
      <c r="H52" s="100">
        <f t="shared" si="17"/>
        <v>21.285</v>
      </c>
      <c r="I52" s="100">
        <f t="shared" si="17"/>
        <v>35.475000000000001</v>
      </c>
      <c r="J52" s="7"/>
      <c r="K52" s="343"/>
      <c r="L52" s="343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 x14ac:dyDescent="0.2">
      <c r="A53" s="109"/>
      <c r="B53" s="342"/>
      <c r="C53" s="342"/>
      <c r="D53" s="342"/>
      <c r="E53" s="342"/>
      <c r="F53" s="342"/>
      <c r="G53" s="342"/>
      <c r="H53" s="342"/>
      <c r="I53" s="345"/>
      <c r="J53" s="7"/>
      <c r="K53" s="343"/>
      <c r="L53" s="343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 x14ac:dyDescent="0.2">
      <c r="A54" s="10"/>
      <c r="B54" s="7"/>
      <c r="C54" s="7"/>
      <c r="D54" s="7"/>
      <c r="E54" s="7"/>
      <c r="F54" s="7"/>
      <c r="G54" s="7"/>
      <c r="H54" s="7"/>
      <c r="I54" s="7"/>
      <c r="J54" s="7"/>
      <c r="K54" s="343"/>
      <c r="L54" s="34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 x14ac:dyDescent="0.2">
      <c r="A55" s="10"/>
      <c r="B55" s="7"/>
      <c r="C55" s="7"/>
      <c r="D55" s="7"/>
      <c r="E55" s="7"/>
      <c r="F55" s="7"/>
      <c r="G55" s="7"/>
      <c r="H55" s="7"/>
      <c r="I55" s="7"/>
      <c r="J55" s="7"/>
      <c r="K55" s="343"/>
      <c r="L55" s="343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6.5" customHeight="1" x14ac:dyDescent="0.2">
      <c r="A56" s="348" t="str">
        <f>'5-Opbouw uurtarieven'!W9</f>
        <v>Medewerker lngrp. 5-FI                    (4 jaar en langer)</v>
      </c>
      <c r="B56" s="327"/>
      <c r="C56" s="327"/>
      <c r="D56" s="327"/>
      <c r="E56" s="328"/>
      <c r="F56" s="328"/>
      <c r="G56" s="328"/>
      <c r="H56" s="328"/>
      <c r="I56" s="329" t="s">
        <v>225</v>
      </c>
      <c r="J56" s="7"/>
      <c r="K56" s="330" t="str">
        <f>A56</f>
        <v>Medewerker lngrp. 5-FI                    (4 jaar en langer)</v>
      </c>
      <c r="L56" s="330" t="s">
        <v>226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 x14ac:dyDescent="0.2">
      <c r="A57" s="332" t="s">
        <v>227</v>
      </c>
      <c r="B57" s="333" t="s">
        <v>228</v>
      </c>
      <c r="C57" s="333" t="s">
        <v>229</v>
      </c>
      <c r="D57" s="333" t="s">
        <v>230</v>
      </c>
      <c r="E57" s="335" t="s">
        <v>231</v>
      </c>
      <c r="F57" s="335" t="s">
        <v>233</v>
      </c>
      <c r="G57" s="335" t="s">
        <v>234</v>
      </c>
      <c r="H57" s="335" t="s">
        <v>235</v>
      </c>
      <c r="I57" s="335" t="s">
        <v>236</v>
      </c>
      <c r="J57" s="7"/>
      <c r="K57" s="337" t="s">
        <v>237</v>
      </c>
      <c r="L57" s="346">
        <f>'5-Opbouw uurtarieven'!W26</f>
        <v>16.190000000000001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 x14ac:dyDescent="0.2">
      <c r="A58" s="339" t="str">
        <f>A$79</f>
        <v>00.00 - 06.00</v>
      </c>
      <c r="B58" s="100">
        <f t="shared" ref="B58:I58" si="18">SUM((1+B$79)*$L57)+$L58</f>
        <v>24.285000000000004</v>
      </c>
      <c r="C58" s="100">
        <f t="shared" si="18"/>
        <v>21.047000000000004</v>
      </c>
      <c r="D58" s="100">
        <f t="shared" si="18"/>
        <v>21.047000000000004</v>
      </c>
      <c r="E58" s="100">
        <f t="shared" si="18"/>
        <v>21.047000000000004</v>
      </c>
      <c r="F58" s="100">
        <f t="shared" si="18"/>
        <v>21.047000000000004</v>
      </c>
      <c r="G58" s="100">
        <f t="shared" si="18"/>
        <v>24.285000000000004</v>
      </c>
      <c r="H58" s="100">
        <f t="shared" si="18"/>
        <v>24.285000000000004</v>
      </c>
      <c r="I58" s="100">
        <f t="shared" si="18"/>
        <v>40.475000000000001</v>
      </c>
      <c r="J58" s="7"/>
      <c r="K58" s="337" t="s">
        <v>252</v>
      </c>
      <c r="L58" s="346">
        <f>L59-L57</f>
        <v>0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 x14ac:dyDescent="0.2">
      <c r="A59" s="339" t="str">
        <f>A$80</f>
        <v>06.00 - 21.30</v>
      </c>
      <c r="B59" s="100">
        <f t="shared" ref="B59:I59" si="19">SUM((1+B$80)*$L57)+$L58</f>
        <v>16.190000000000001</v>
      </c>
      <c r="C59" s="100">
        <f t="shared" si="19"/>
        <v>16.190000000000001</v>
      </c>
      <c r="D59" s="100">
        <f t="shared" si="19"/>
        <v>16.190000000000001</v>
      </c>
      <c r="E59" s="100">
        <f t="shared" si="19"/>
        <v>16.190000000000001</v>
      </c>
      <c r="F59" s="100">
        <f t="shared" si="19"/>
        <v>16.190000000000001</v>
      </c>
      <c r="G59" s="100">
        <f t="shared" si="19"/>
        <v>24.285000000000004</v>
      </c>
      <c r="H59" s="100">
        <f t="shared" si="19"/>
        <v>24.285000000000004</v>
      </c>
      <c r="I59" s="100">
        <f t="shared" si="19"/>
        <v>40.475000000000001</v>
      </c>
      <c r="J59" s="7"/>
      <c r="K59" s="340" t="s">
        <v>253</v>
      </c>
      <c r="L59" s="347">
        <f>'5-Opbouw uurtarieven'!W47</f>
        <v>16.190000000000001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 x14ac:dyDescent="0.2">
      <c r="A60" s="339" t="str">
        <f>A$81</f>
        <v>21.30 - 24.00</v>
      </c>
      <c r="B60" s="100">
        <f t="shared" ref="B60:I60" si="20">SUM((1+B$81)*$L57)+$L58</f>
        <v>21.047000000000004</v>
      </c>
      <c r="C60" s="100">
        <f t="shared" si="20"/>
        <v>21.047000000000004</v>
      </c>
      <c r="D60" s="100">
        <f t="shared" si="20"/>
        <v>21.047000000000004</v>
      </c>
      <c r="E60" s="100">
        <f t="shared" si="20"/>
        <v>21.047000000000004</v>
      </c>
      <c r="F60" s="100">
        <f t="shared" si="20"/>
        <v>24.285000000000004</v>
      </c>
      <c r="G60" s="100">
        <f t="shared" si="20"/>
        <v>24.285000000000004</v>
      </c>
      <c r="H60" s="100">
        <f t="shared" si="20"/>
        <v>24.285000000000004</v>
      </c>
      <c r="I60" s="100">
        <f t="shared" si="20"/>
        <v>40.475000000000001</v>
      </c>
      <c r="J60" s="7"/>
      <c r="K60" s="343"/>
      <c r="L60" s="343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 x14ac:dyDescent="0.2">
      <c r="A61" s="109"/>
      <c r="B61" s="342"/>
      <c r="C61" s="342"/>
      <c r="D61" s="342"/>
      <c r="E61" s="342"/>
      <c r="F61" s="342"/>
      <c r="G61" s="342"/>
      <c r="H61" s="342"/>
      <c r="I61" s="345"/>
      <c r="J61" s="7"/>
      <c r="K61" s="343"/>
      <c r="L61" s="343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 x14ac:dyDescent="0.2">
      <c r="A62" s="10"/>
      <c r="B62" s="7"/>
      <c r="C62" s="7"/>
      <c r="D62" s="7"/>
      <c r="E62" s="7"/>
      <c r="F62" s="7"/>
      <c r="G62" s="7"/>
      <c r="H62" s="7"/>
      <c r="I62" s="7"/>
      <c r="J62" s="7"/>
      <c r="K62" s="343"/>
      <c r="L62" s="343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6.5" customHeight="1" x14ac:dyDescent="0.3">
      <c r="A63" s="552" t="str">
        <f>'5-Opbouw uurtarieven'!Z9</f>
        <v>Glazenwasser lngrp. 3-FII                   (4 jaar en langer)</v>
      </c>
      <c r="B63" s="553"/>
      <c r="C63" s="553"/>
      <c r="D63" s="554"/>
      <c r="E63" s="328"/>
      <c r="F63" s="328"/>
      <c r="G63" s="328"/>
      <c r="H63" s="328"/>
      <c r="I63" s="329" t="s">
        <v>225</v>
      </c>
      <c r="J63" s="7"/>
      <c r="K63" s="330" t="str">
        <f>A63</f>
        <v>Glazenwasser lngrp. 3-FII                   (4 jaar en langer)</v>
      </c>
      <c r="L63" s="330" t="s">
        <v>226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 x14ac:dyDescent="0.2">
      <c r="A64" s="332" t="s">
        <v>227</v>
      </c>
      <c r="B64" s="333" t="s">
        <v>228</v>
      </c>
      <c r="C64" s="333" t="s">
        <v>229</v>
      </c>
      <c r="D64" s="333" t="s">
        <v>230</v>
      </c>
      <c r="E64" s="335" t="s">
        <v>231</v>
      </c>
      <c r="F64" s="335" t="s">
        <v>233</v>
      </c>
      <c r="G64" s="335" t="s">
        <v>234</v>
      </c>
      <c r="H64" s="335" t="s">
        <v>235</v>
      </c>
      <c r="I64" s="335" t="s">
        <v>236</v>
      </c>
      <c r="J64" s="7"/>
      <c r="K64" s="337" t="s">
        <v>237</v>
      </c>
      <c r="L64" s="346">
        <f>'5-Opbouw uurtarieven'!Z26</f>
        <v>14.19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 x14ac:dyDescent="0.2">
      <c r="A65" s="339" t="str">
        <f>A$79</f>
        <v>00.00 - 06.00</v>
      </c>
      <c r="B65" s="100">
        <f t="shared" ref="B65:I65" si="21">SUM((1+B$79)*$L64)+$L65</f>
        <v>21.285</v>
      </c>
      <c r="C65" s="100">
        <f t="shared" si="21"/>
        <v>18.446999999999999</v>
      </c>
      <c r="D65" s="100">
        <f t="shared" si="21"/>
        <v>18.446999999999999</v>
      </c>
      <c r="E65" s="100">
        <f t="shared" si="21"/>
        <v>18.446999999999999</v>
      </c>
      <c r="F65" s="100">
        <f t="shared" si="21"/>
        <v>18.446999999999999</v>
      </c>
      <c r="G65" s="100">
        <f t="shared" si="21"/>
        <v>21.285</v>
      </c>
      <c r="H65" s="100">
        <f t="shared" si="21"/>
        <v>21.285</v>
      </c>
      <c r="I65" s="100">
        <f t="shared" si="21"/>
        <v>35.475000000000001</v>
      </c>
      <c r="J65" s="7"/>
      <c r="K65" s="337" t="s">
        <v>252</v>
      </c>
      <c r="L65" s="346">
        <f>L66-L64</f>
        <v>0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 x14ac:dyDescent="0.2">
      <c r="A66" s="339" t="str">
        <f>A$80</f>
        <v>06.00 - 21.30</v>
      </c>
      <c r="B66" s="100">
        <f t="shared" ref="B66:I66" si="22">SUM((1+B$80)*$L64)+$L65</f>
        <v>14.19</v>
      </c>
      <c r="C66" s="100">
        <f t="shared" si="22"/>
        <v>14.19</v>
      </c>
      <c r="D66" s="100">
        <f t="shared" si="22"/>
        <v>14.19</v>
      </c>
      <c r="E66" s="100">
        <f t="shared" si="22"/>
        <v>14.19</v>
      </c>
      <c r="F66" s="100">
        <f t="shared" si="22"/>
        <v>14.19</v>
      </c>
      <c r="G66" s="100">
        <f t="shared" si="22"/>
        <v>21.285</v>
      </c>
      <c r="H66" s="100">
        <f t="shared" si="22"/>
        <v>21.285</v>
      </c>
      <c r="I66" s="100">
        <f t="shared" si="22"/>
        <v>35.475000000000001</v>
      </c>
      <c r="J66" s="7"/>
      <c r="K66" s="340" t="s">
        <v>253</v>
      </c>
      <c r="L66" s="347">
        <f>'5-Opbouw uurtarieven'!Z47</f>
        <v>14.19</v>
      </c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 x14ac:dyDescent="0.2">
      <c r="A67" s="339" t="str">
        <f>A$81</f>
        <v>21.30 - 24.00</v>
      </c>
      <c r="B67" s="100">
        <f t="shared" ref="B67:I67" si="23">SUM((1+B$81)*$L64)+$L65</f>
        <v>18.446999999999999</v>
      </c>
      <c r="C67" s="100">
        <f t="shared" si="23"/>
        <v>18.446999999999999</v>
      </c>
      <c r="D67" s="100">
        <f t="shared" si="23"/>
        <v>18.446999999999999</v>
      </c>
      <c r="E67" s="100">
        <f t="shared" si="23"/>
        <v>18.446999999999999</v>
      </c>
      <c r="F67" s="100">
        <f t="shared" si="23"/>
        <v>21.285</v>
      </c>
      <c r="G67" s="100">
        <f t="shared" si="23"/>
        <v>21.285</v>
      </c>
      <c r="H67" s="100">
        <f t="shared" si="23"/>
        <v>21.285</v>
      </c>
      <c r="I67" s="100">
        <f t="shared" si="23"/>
        <v>35.475000000000001</v>
      </c>
      <c r="J67" s="7"/>
      <c r="K67" s="343"/>
      <c r="L67" s="343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 x14ac:dyDescent="0.2">
      <c r="A68" s="109"/>
      <c r="B68" s="342"/>
      <c r="C68" s="342"/>
      <c r="D68" s="342"/>
      <c r="E68" s="342"/>
      <c r="F68" s="342"/>
      <c r="G68" s="342"/>
      <c r="H68" s="342"/>
      <c r="I68" s="345"/>
      <c r="J68" s="7"/>
      <c r="K68" s="343"/>
      <c r="L68" s="343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 x14ac:dyDescent="0.2">
      <c r="A69" s="10"/>
      <c r="B69" s="7"/>
      <c r="C69" s="7"/>
      <c r="D69" s="7"/>
      <c r="E69" s="7"/>
      <c r="F69" s="7"/>
      <c r="G69" s="7"/>
      <c r="H69" s="7"/>
      <c r="I69" s="7"/>
      <c r="J69" s="7"/>
      <c r="K69" s="343"/>
      <c r="L69" s="343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6.5" customHeight="1" x14ac:dyDescent="0.2">
      <c r="A70" s="348"/>
      <c r="B70" s="327"/>
      <c r="C70" s="327"/>
      <c r="D70" s="327"/>
      <c r="E70" s="328"/>
      <c r="F70" s="328"/>
      <c r="G70" s="328"/>
      <c r="H70" s="328"/>
      <c r="I70" s="329" t="s">
        <v>225</v>
      </c>
      <c r="J70" s="7"/>
      <c r="K70" s="330">
        <f>A70</f>
        <v>0</v>
      </c>
      <c r="L70" s="331" t="s">
        <v>226</v>
      </c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 x14ac:dyDescent="0.2">
      <c r="A71" s="332" t="s">
        <v>227</v>
      </c>
      <c r="B71" s="333" t="s">
        <v>228</v>
      </c>
      <c r="C71" s="333" t="s">
        <v>229</v>
      </c>
      <c r="D71" s="333" t="s">
        <v>230</v>
      </c>
      <c r="E71" s="335" t="s">
        <v>231</v>
      </c>
      <c r="F71" s="335" t="s">
        <v>233</v>
      </c>
      <c r="G71" s="335" t="s">
        <v>234</v>
      </c>
      <c r="H71" s="335" t="s">
        <v>235</v>
      </c>
      <c r="I71" s="335" t="s">
        <v>236</v>
      </c>
      <c r="J71" s="7"/>
      <c r="K71" s="337" t="s">
        <v>237</v>
      </c>
      <c r="L71" s="338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 x14ac:dyDescent="0.2">
      <c r="A72" s="339" t="str">
        <f>A$79</f>
        <v>00.00 - 06.00</v>
      </c>
      <c r="B72" s="100">
        <f t="shared" ref="B72:I72" si="24">SUM((1+B$79)*$L71)+$L72</f>
        <v>0</v>
      </c>
      <c r="C72" s="100">
        <f t="shared" si="24"/>
        <v>0</v>
      </c>
      <c r="D72" s="100">
        <f t="shared" si="24"/>
        <v>0</v>
      </c>
      <c r="E72" s="100">
        <f t="shared" si="24"/>
        <v>0</v>
      </c>
      <c r="F72" s="100">
        <f t="shared" si="24"/>
        <v>0</v>
      </c>
      <c r="G72" s="100">
        <f t="shared" si="24"/>
        <v>0</v>
      </c>
      <c r="H72" s="100">
        <f t="shared" si="24"/>
        <v>0</v>
      </c>
      <c r="I72" s="100">
        <f t="shared" si="24"/>
        <v>0</v>
      </c>
      <c r="J72" s="7"/>
      <c r="K72" s="337" t="s">
        <v>252</v>
      </c>
      <c r="L72" s="338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 x14ac:dyDescent="0.2">
      <c r="A73" s="339" t="str">
        <f>A$80</f>
        <v>06.00 - 21.30</v>
      </c>
      <c r="B73" s="100">
        <f t="shared" ref="B73:I73" si="25">SUM((1+B$80)*$L71)+$L72</f>
        <v>0</v>
      </c>
      <c r="C73" s="100">
        <f t="shared" si="25"/>
        <v>0</v>
      </c>
      <c r="D73" s="100">
        <f t="shared" si="25"/>
        <v>0</v>
      </c>
      <c r="E73" s="100">
        <f t="shared" si="25"/>
        <v>0</v>
      </c>
      <c r="F73" s="100">
        <f t="shared" si="25"/>
        <v>0</v>
      </c>
      <c r="G73" s="100">
        <f t="shared" si="25"/>
        <v>0</v>
      </c>
      <c r="H73" s="100">
        <f t="shared" si="25"/>
        <v>0</v>
      </c>
      <c r="I73" s="100">
        <f t="shared" si="25"/>
        <v>0</v>
      </c>
      <c r="J73" s="7"/>
      <c r="K73" s="340" t="s">
        <v>253</v>
      </c>
      <c r="L73" s="341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 x14ac:dyDescent="0.2">
      <c r="A74" s="339" t="str">
        <f>A$81</f>
        <v>21.30 - 24.00</v>
      </c>
      <c r="B74" s="100">
        <f t="shared" ref="B74:I74" si="26">SUM((1+B$81)*$L71)+$L72</f>
        <v>0</v>
      </c>
      <c r="C74" s="100">
        <f t="shared" si="26"/>
        <v>0</v>
      </c>
      <c r="D74" s="100">
        <f t="shared" si="26"/>
        <v>0</v>
      </c>
      <c r="E74" s="100">
        <f t="shared" si="26"/>
        <v>0</v>
      </c>
      <c r="F74" s="100">
        <f t="shared" si="26"/>
        <v>0</v>
      </c>
      <c r="G74" s="100">
        <f t="shared" si="26"/>
        <v>0</v>
      </c>
      <c r="H74" s="100">
        <f t="shared" si="26"/>
        <v>0</v>
      </c>
      <c r="I74" s="100">
        <f t="shared" si="26"/>
        <v>0</v>
      </c>
      <c r="J74" s="7"/>
      <c r="K74" s="343"/>
      <c r="L74" s="343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 x14ac:dyDescent="0.2">
      <c r="A75" s="109"/>
      <c r="B75" s="342"/>
      <c r="C75" s="342"/>
      <c r="D75" s="342"/>
      <c r="E75" s="342"/>
      <c r="F75" s="342"/>
      <c r="G75" s="342"/>
      <c r="H75" s="342"/>
      <c r="I75" s="345"/>
      <c r="J75" s="7"/>
      <c r="K75" s="343"/>
      <c r="L75" s="343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 x14ac:dyDescent="0.2">
      <c r="A76" s="10"/>
      <c r="B76" s="7"/>
      <c r="C76" s="7"/>
      <c r="D76" s="7"/>
      <c r="E76" s="7"/>
      <c r="F76" s="7"/>
      <c r="G76" s="7"/>
      <c r="H76" s="7"/>
      <c r="I76" s="7"/>
      <c r="J76" s="7"/>
      <c r="K76" s="343"/>
      <c r="L76" s="343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6.5" customHeight="1" x14ac:dyDescent="0.2">
      <c r="A77" s="351" t="s">
        <v>254</v>
      </c>
      <c r="B77" s="352"/>
      <c r="C77" s="352"/>
      <c r="D77" s="352"/>
      <c r="E77" s="353"/>
      <c r="F77" s="353"/>
      <c r="G77" s="353"/>
      <c r="H77" s="353"/>
      <c r="I77" s="354"/>
      <c r="J77" s="7"/>
      <c r="K77" s="343"/>
      <c r="L77" s="343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 x14ac:dyDescent="0.2">
      <c r="A78" s="355" t="s">
        <v>227</v>
      </c>
      <c r="B78" s="356" t="s">
        <v>228</v>
      </c>
      <c r="C78" s="356" t="s">
        <v>229</v>
      </c>
      <c r="D78" s="356" t="s">
        <v>230</v>
      </c>
      <c r="E78" s="357" t="s">
        <v>231</v>
      </c>
      <c r="F78" s="357" t="s">
        <v>233</v>
      </c>
      <c r="G78" s="357" t="s">
        <v>234</v>
      </c>
      <c r="H78" s="357" t="s">
        <v>235</v>
      </c>
      <c r="I78" s="357" t="s">
        <v>236</v>
      </c>
      <c r="J78" s="7"/>
      <c r="K78" s="343"/>
      <c r="L78" s="343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 x14ac:dyDescent="0.2">
      <c r="A79" s="358" t="s">
        <v>255</v>
      </c>
      <c r="B79" s="359">
        <v>0.5</v>
      </c>
      <c r="C79" s="359">
        <v>0.3</v>
      </c>
      <c r="D79" s="359">
        <v>0.3</v>
      </c>
      <c r="E79" s="359">
        <v>0.3</v>
      </c>
      <c r="F79" s="359">
        <v>0.3</v>
      </c>
      <c r="G79" s="359">
        <v>0.5</v>
      </c>
      <c r="H79" s="359">
        <v>0.5</v>
      </c>
      <c r="I79" s="359">
        <v>1.5</v>
      </c>
      <c r="J79" s="7"/>
      <c r="K79" s="343"/>
      <c r="L79" s="343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 x14ac:dyDescent="0.2">
      <c r="A80" s="360" t="s">
        <v>256</v>
      </c>
      <c r="B80" s="359">
        <v>0</v>
      </c>
      <c r="C80" s="359">
        <v>0</v>
      </c>
      <c r="D80" s="359">
        <v>0</v>
      </c>
      <c r="E80" s="359">
        <v>0</v>
      </c>
      <c r="F80" s="359">
        <v>0</v>
      </c>
      <c r="G80" s="359">
        <v>0.5</v>
      </c>
      <c r="H80" s="359">
        <v>0.5</v>
      </c>
      <c r="I80" s="359">
        <v>1.5</v>
      </c>
      <c r="J80" s="7"/>
      <c r="K80" s="343"/>
      <c r="L80" s="343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 x14ac:dyDescent="0.2">
      <c r="A81" s="360" t="s">
        <v>257</v>
      </c>
      <c r="B81" s="359">
        <v>0.3</v>
      </c>
      <c r="C81" s="359">
        <v>0.3</v>
      </c>
      <c r="D81" s="359">
        <v>0.3</v>
      </c>
      <c r="E81" s="359">
        <v>0.3</v>
      </c>
      <c r="F81" s="359">
        <v>0.5</v>
      </c>
      <c r="G81" s="359">
        <v>0.5</v>
      </c>
      <c r="H81" s="359">
        <v>0.5</v>
      </c>
      <c r="I81" s="359">
        <v>1.5</v>
      </c>
      <c r="J81" s="7"/>
      <c r="K81" s="343"/>
      <c r="L81" s="343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 x14ac:dyDescent="0.2">
      <c r="A82" s="184"/>
      <c r="B82" s="184"/>
      <c r="C82" s="184"/>
      <c r="D82" s="184"/>
      <c r="E82" s="184"/>
      <c r="F82" s="184"/>
      <c r="G82" s="184"/>
      <c r="H82" s="184"/>
      <c r="I82" s="184"/>
      <c r="J82" s="7"/>
      <c r="K82" s="343"/>
      <c r="L82" s="343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 x14ac:dyDescent="0.2">
      <c r="A83" s="10"/>
      <c r="B83" s="7"/>
      <c r="C83" s="7"/>
      <c r="D83" s="7"/>
      <c r="E83" s="7"/>
      <c r="F83" s="7"/>
      <c r="G83" s="7"/>
      <c r="H83" s="7"/>
      <c r="I83" s="7"/>
      <c r="J83" s="7"/>
      <c r="K83" s="343"/>
      <c r="L83" s="343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 x14ac:dyDescent="0.2">
      <c r="A84" s="10"/>
      <c r="B84" s="7"/>
      <c r="C84" s="7"/>
      <c r="D84" s="7"/>
      <c r="E84" s="7"/>
      <c r="F84" s="7"/>
      <c r="G84" s="7"/>
      <c r="H84" s="7"/>
      <c r="I84" s="7"/>
      <c r="J84" s="7"/>
      <c r="K84" s="343"/>
      <c r="L84" s="343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 x14ac:dyDescent="0.2">
      <c r="A85" s="10"/>
      <c r="B85" s="7"/>
      <c r="C85" s="7"/>
      <c r="D85" s="7"/>
      <c r="E85" s="7"/>
      <c r="F85" s="7"/>
      <c r="G85" s="7"/>
      <c r="H85" s="7"/>
      <c r="I85" s="7"/>
      <c r="J85" s="7"/>
      <c r="K85" s="343"/>
      <c r="L85" s="343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 x14ac:dyDescent="0.2">
      <c r="A86" s="10"/>
      <c r="B86" s="7"/>
      <c r="C86" s="7"/>
      <c r="D86" s="7"/>
      <c r="E86" s="7"/>
      <c r="F86" s="7"/>
      <c r="G86" s="7"/>
      <c r="H86" s="7"/>
      <c r="I86" s="7"/>
      <c r="J86" s="7"/>
      <c r="K86" s="343"/>
      <c r="L86" s="343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 x14ac:dyDescent="0.2">
      <c r="A87" s="10"/>
      <c r="B87" s="7"/>
      <c r="C87" s="7"/>
      <c r="D87" s="7"/>
      <c r="E87" s="7"/>
      <c r="F87" s="7"/>
      <c r="G87" s="7"/>
      <c r="H87" s="7"/>
      <c r="I87" s="7"/>
      <c r="J87" s="7"/>
      <c r="K87" s="343"/>
      <c r="L87" s="343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 x14ac:dyDescent="0.2">
      <c r="A88" s="10"/>
      <c r="B88" s="7"/>
      <c r="C88" s="7"/>
      <c r="D88" s="7"/>
      <c r="E88" s="7"/>
      <c r="F88" s="7"/>
      <c r="G88" s="7"/>
      <c r="H88" s="7"/>
      <c r="I88" s="7"/>
      <c r="J88" s="7"/>
      <c r="K88" s="343"/>
      <c r="L88" s="343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 x14ac:dyDescent="0.2">
      <c r="A89" s="10"/>
      <c r="B89" s="7"/>
      <c r="C89" s="7"/>
      <c r="D89" s="7"/>
      <c r="E89" s="7"/>
      <c r="F89" s="7"/>
      <c r="G89" s="7"/>
      <c r="H89" s="7"/>
      <c r="I89" s="7"/>
      <c r="J89" s="7"/>
      <c r="K89" s="343"/>
      <c r="L89" s="343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 x14ac:dyDescent="0.2">
      <c r="A90" s="10"/>
      <c r="B90" s="7"/>
      <c r="C90" s="7"/>
      <c r="D90" s="7"/>
      <c r="E90" s="7"/>
      <c r="F90" s="7"/>
      <c r="G90" s="7"/>
      <c r="H90" s="7"/>
      <c r="I90" s="7"/>
      <c r="J90" s="7"/>
      <c r="K90" s="343"/>
      <c r="L90" s="343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 x14ac:dyDescent="0.2">
      <c r="A91" s="10"/>
      <c r="B91" s="7"/>
      <c r="C91" s="7"/>
      <c r="D91" s="7"/>
      <c r="E91" s="7"/>
      <c r="F91" s="7"/>
      <c r="G91" s="7"/>
      <c r="H91" s="7"/>
      <c r="I91" s="7"/>
      <c r="J91" s="7"/>
      <c r="K91" s="343"/>
      <c r="L91" s="343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 x14ac:dyDescent="0.2">
      <c r="A92" s="10"/>
      <c r="B92" s="7"/>
      <c r="C92" s="7"/>
      <c r="D92" s="7"/>
      <c r="E92" s="7"/>
      <c r="F92" s="7"/>
      <c r="G92" s="7"/>
      <c r="H92" s="7"/>
      <c r="I92" s="7"/>
      <c r="J92" s="7"/>
      <c r="K92" s="343"/>
      <c r="L92" s="343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 x14ac:dyDescent="0.2">
      <c r="A93" s="10"/>
      <c r="B93" s="7"/>
      <c r="C93" s="7"/>
      <c r="D93" s="7"/>
      <c r="E93" s="7"/>
      <c r="F93" s="7"/>
      <c r="G93" s="7"/>
      <c r="H93" s="7"/>
      <c r="I93" s="7"/>
      <c r="J93" s="7"/>
      <c r="K93" s="343"/>
      <c r="L93" s="343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 x14ac:dyDescent="0.2">
      <c r="A94" s="10"/>
      <c r="B94" s="7"/>
      <c r="C94" s="7"/>
      <c r="D94" s="7"/>
      <c r="E94" s="7"/>
      <c r="F94" s="7"/>
      <c r="G94" s="7"/>
      <c r="H94" s="7"/>
      <c r="I94" s="7"/>
      <c r="J94" s="7"/>
      <c r="K94" s="343"/>
      <c r="L94" s="343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 x14ac:dyDescent="0.2">
      <c r="A95" s="10"/>
      <c r="B95" s="7"/>
      <c r="C95" s="7"/>
      <c r="D95" s="7"/>
      <c r="E95" s="7"/>
      <c r="F95" s="7"/>
      <c r="G95" s="7"/>
      <c r="H95" s="7"/>
      <c r="I95" s="7"/>
      <c r="J95" s="7"/>
      <c r="K95" s="343"/>
      <c r="L95" s="343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 x14ac:dyDescent="0.2">
      <c r="A96" s="10"/>
      <c r="B96" s="7"/>
      <c r="C96" s="7"/>
      <c r="D96" s="7"/>
      <c r="E96" s="7"/>
      <c r="F96" s="7"/>
      <c r="G96" s="7"/>
      <c r="H96" s="7"/>
      <c r="I96" s="7"/>
      <c r="J96" s="7"/>
      <c r="K96" s="343"/>
      <c r="L96" s="343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 x14ac:dyDescent="0.2">
      <c r="A97" s="10"/>
      <c r="B97" s="7"/>
      <c r="C97" s="7"/>
      <c r="D97" s="7"/>
      <c r="E97" s="7"/>
      <c r="F97" s="7"/>
      <c r="G97" s="7"/>
      <c r="H97" s="7"/>
      <c r="I97" s="7"/>
      <c r="J97" s="7"/>
      <c r="K97" s="343"/>
      <c r="L97" s="343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 x14ac:dyDescent="0.2">
      <c r="A98" s="10"/>
      <c r="B98" s="7"/>
      <c r="C98" s="7"/>
      <c r="D98" s="7"/>
      <c r="E98" s="7"/>
      <c r="F98" s="7"/>
      <c r="G98" s="7"/>
      <c r="H98" s="7"/>
      <c r="I98" s="7"/>
      <c r="J98" s="7"/>
      <c r="K98" s="343"/>
      <c r="L98" s="343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 x14ac:dyDescent="0.2">
      <c r="A99" s="10"/>
      <c r="B99" s="7"/>
      <c r="C99" s="7"/>
      <c r="D99" s="7"/>
      <c r="E99" s="7"/>
      <c r="F99" s="7"/>
      <c r="G99" s="7"/>
      <c r="H99" s="7"/>
      <c r="I99" s="7"/>
      <c r="J99" s="7"/>
      <c r="K99" s="343"/>
      <c r="L99" s="343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 x14ac:dyDescent="0.2">
      <c r="A100" s="10"/>
      <c r="B100" s="7"/>
      <c r="C100" s="7"/>
      <c r="D100" s="7"/>
      <c r="E100" s="7"/>
      <c r="F100" s="7"/>
      <c r="G100" s="7"/>
      <c r="H100" s="7"/>
      <c r="I100" s="7"/>
      <c r="J100" s="7"/>
      <c r="K100" s="343"/>
      <c r="L100" s="343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 x14ac:dyDescent="0.2">
      <c r="A101" s="10"/>
      <c r="B101" s="7"/>
      <c r="C101" s="7"/>
      <c r="D101" s="7"/>
      <c r="E101" s="7"/>
      <c r="F101" s="7"/>
      <c r="G101" s="7"/>
      <c r="H101" s="7"/>
      <c r="I101" s="7"/>
      <c r="J101" s="7"/>
      <c r="K101" s="343"/>
      <c r="L101" s="343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 x14ac:dyDescent="0.2">
      <c r="A102" s="10"/>
      <c r="B102" s="7"/>
      <c r="C102" s="7"/>
      <c r="D102" s="7"/>
      <c r="E102" s="7"/>
      <c r="F102" s="7"/>
      <c r="G102" s="7"/>
      <c r="H102" s="7"/>
      <c r="I102" s="7"/>
      <c r="J102" s="7"/>
      <c r="K102" s="343"/>
      <c r="L102" s="343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 x14ac:dyDescent="0.2">
      <c r="A103" s="10"/>
      <c r="B103" s="7"/>
      <c r="C103" s="7"/>
      <c r="D103" s="7"/>
      <c r="E103" s="7"/>
      <c r="F103" s="7"/>
      <c r="G103" s="7"/>
      <c r="H103" s="7"/>
      <c r="I103" s="7"/>
      <c r="J103" s="7"/>
      <c r="K103" s="343"/>
      <c r="L103" s="343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 x14ac:dyDescent="0.2">
      <c r="A104" s="10"/>
      <c r="B104" s="7"/>
      <c r="C104" s="7"/>
      <c r="D104" s="7"/>
      <c r="E104" s="7"/>
      <c r="F104" s="7"/>
      <c r="G104" s="7"/>
      <c r="H104" s="7"/>
      <c r="I104" s="7"/>
      <c r="J104" s="7"/>
      <c r="K104" s="343"/>
      <c r="L104" s="343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 x14ac:dyDescent="0.2">
      <c r="A105" s="10"/>
      <c r="B105" s="7"/>
      <c r="C105" s="7"/>
      <c r="D105" s="7"/>
      <c r="E105" s="7"/>
      <c r="F105" s="7"/>
      <c r="G105" s="7"/>
      <c r="H105" s="7"/>
      <c r="I105" s="7"/>
      <c r="J105" s="7"/>
      <c r="K105" s="343"/>
      <c r="L105" s="343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 x14ac:dyDescent="0.2">
      <c r="A106" s="10"/>
      <c r="B106" s="7"/>
      <c r="C106" s="7"/>
      <c r="D106" s="7"/>
      <c r="E106" s="7"/>
      <c r="F106" s="7"/>
      <c r="G106" s="7"/>
      <c r="H106" s="7"/>
      <c r="I106" s="7"/>
      <c r="J106" s="7"/>
      <c r="K106" s="343"/>
      <c r="L106" s="343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 x14ac:dyDescent="0.2">
      <c r="A107" s="10"/>
      <c r="B107" s="7"/>
      <c r="C107" s="7"/>
      <c r="D107" s="7"/>
      <c r="E107" s="7"/>
      <c r="F107" s="7"/>
      <c r="G107" s="7"/>
      <c r="H107" s="7"/>
      <c r="I107" s="7"/>
      <c r="J107" s="7"/>
      <c r="K107" s="343"/>
      <c r="L107" s="343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 x14ac:dyDescent="0.2">
      <c r="A108" s="10"/>
      <c r="B108" s="7"/>
      <c r="C108" s="7"/>
      <c r="D108" s="7"/>
      <c r="E108" s="7"/>
      <c r="F108" s="7"/>
      <c r="G108" s="7"/>
      <c r="H108" s="7"/>
      <c r="I108" s="7"/>
      <c r="J108" s="7"/>
      <c r="K108" s="343"/>
      <c r="L108" s="343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 x14ac:dyDescent="0.2">
      <c r="A109" s="10"/>
      <c r="B109" s="7"/>
      <c r="C109" s="7"/>
      <c r="D109" s="7"/>
      <c r="E109" s="7"/>
      <c r="F109" s="7"/>
      <c r="G109" s="7"/>
      <c r="H109" s="7"/>
      <c r="I109" s="7"/>
      <c r="J109" s="7"/>
      <c r="K109" s="343"/>
      <c r="L109" s="343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 x14ac:dyDescent="0.2">
      <c r="A110" s="10"/>
      <c r="B110" s="7"/>
      <c r="C110" s="7"/>
      <c r="D110" s="7"/>
      <c r="E110" s="7"/>
      <c r="F110" s="7"/>
      <c r="G110" s="7"/>
      <c r="H110" s="7"/>
      <c r="I110" s="7"/>
      <c r="J110" s="7"/>
      <c r="K110" s="343"/>
      <c r="L110" s="343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 x14ac:dyDescent="0.2">
      <c r="A111" s="10"/>
      <c r="B111" s="7"/>
      <c r="C111" s="7"/>
      <c r="D111" s="7"/>
      <c r="E111" s="7"/>
      <c r="F111" s="7"/>
      <c r="G111" s="7"/>
      <c r="H111" s="7"/>
      <c r="I111" s="7"/>
      <c r="J111" s="7"/>
      <c r="K111" s="343"/>
      <c r="L111" s="343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 x14ac:dyDescent="0.2">
      <c r="A112" s="10"/>
      <c r="B112" s="7"/>
      <c r="C112" s="7"/>
      <c r="D112" s="7"/>
      <c r="E112" s="7"/>
      <c r="F112" s="7"/>
      <c r="G112" s="7"/>
      <c r="H112" s="7"/>
      <c r="I112" s="7"/>
      <c r="J112" s="7"/>
      <c r="K112" s="343"/>
      <c r="L112" s="343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 x14ac:dyDescent="0.2">
      <c r="A113" s="10"/>
      <c r="B113" s="7"/>
      <c r="C113" s="7"/>
      <c r="D113" s="7"/>
      <c r="E113" s="7"/>
      <c r="F113" s="7"/>
      <c r="G113" s="7"/>
      <c r="H113" s="7"/>
      <c r="I113" s="7"/>
      <c r="J113" s="7"/>
      <c r="K113" s="343"/>
      <c r="L113" s="343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 x14ac:dyDescent="0.2">
      <c r="A114" s="10"/>
      <c r="B114" s="7"/>
      <c r="C114" s="7"/>
      <c r="D114" s="7"/>
      <c r="E114" s="7"/>
      <c r="F114" s="7"/>
      <c r="G114" s="7"/>
      <c r="H114" s="7"/>
      <c r="I114" s="7"/>
      <c r="J114" s="7"/>
      <c r="K114" s="343"/>
      <c r="L114" s="343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 x14ac:dyDescent="0.2">
      <c r="A115" s="10"/>
      <c r="B115" s="7"/>
      <c r="C115" s="7"/>
      <c r="D115" s="7"/>
      <c r="E115" s="7"/>
      <c r="F115" s="7"/>
      <c r="G115" s="7"/>
      <c r="H115" s="7"/>
      <c r="I115" s="7"/>
      <c r="J115" s="7"/>
      <c r="K115" s="343"/>
      <c r="L115" s="343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 x14ac:dyDescent="0.2">
      <c r="A116" s="10"/>
      <c r="B116" s="7"/>
      <c r="C116" s="7"/>
      <c r="D116" s="7"/>
      <c r="E116" s="7"/>
      <c r="F116" s="7"/>
      <c r="G116" s="7"/>
      <c r="H116" s="7"/>
      <c r="I116" s="7"/>
      <c r="J116" s="7"/>
      <c r="K116" s="343"/>
      <c r="L116" s="343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 x14ac:dyDescent="0.2">
      <c r="A117" s="10"/>
      <c r="B117" s="7"/>
      <c r="C117" s="7"/>
      <c r="D117" s="7"/>
      <c r="E117" s="7"/>
      <c r="F117" s="7"/>
      <c r="G117" s="7"/>
      <c r="H117" s="7"/>
      <c r="I117" s="7"/>
      <c r="J117" s="7"/>
      <c r="K117" s="343"/>
      <c r="L117" s="343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 x14ac:dyDescent="0.2">
      <c r="A118" s="10"/>
      <c r="B118" s="7"/>
      <c r="C118" s="7"/>
      <c r="D118" s="7"/>
      <c r="E118" s="7"/>
      <c r="F118" s="7"/>
      <c r="G118" s="7"/>
      <c r="H118" s="7"/>
      <c r="I118" s="7"/>
      <c r="J118" s="7"/>
      <c r="K118" s="343"/>
      <c r="L118" s="343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 x14ac:dyDescent="0.2">
      <c r="A119" s="10"/>
      <c r="B119" s="7"/>
      <c r="C119" s="7"/>
      <c r="D119" s="7"/>
      <c r="E119" s="7"/>
      <c r="F119" s="7"/>
      <c r="G119" s="7"/>
      <c r="H119" s="7"/>
      <c r="I119" s="7"/>
      <c r="J119" s="7"/>
      <c r="K119" s="343"/>
      <c r="L119" s="343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 x14ac:dyDescent="0.2">
      <c r="A120" s="10"/>
      <c r="B120" s="7"/>
      <c r="C120" s="7"/>
      <c r="D120" s="7"/>
      <c r="E120" s="7"/>
      <c r="F120" s="7"/>
      <c r="G120" s="7"/>
      <c r="H120" s="7"/>
      <c r="I120" s="7"/>
      <c r="J120" s="7"/>
      <c r="K120" s="343"/>
      <c r="L120" s="343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 x14ac:dyDescent="0.2">
      <c r="A121" s="10"/>
      <c r="B121" s="7"/>
      <c r="C121" s="7"/>
      <c r="D121" s="7"/>
      <c r="E121" s="7"/>
      <c r="F121" s="7"/>
      <c r="G121" s="7"/>
      <c r="H121" s="7"/>
      <c r="I121" s="7"/>
      <c r="J121" s="7"/>
      <c r="K121" s="343"/>
      <c r="L121" s="343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 x14ac:dyDescent="0.2">
      <c r="A122" s="10"/>
      <c r="B122" s="7"/>
      <c r="C122" s="7"/>
      <c r="D122" s="7"/>
      <c r="E122" s="7"/>
      <c r="F122" s="7"/>
      <c r="G122" s="7"/>
      <c r="H122" s="7"/>
      <c r="I122" s="7"/>
      <c r="J122" s="7"/>
      <c r="K122" s="343"/>
      <c r="L122" s="343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 x14ac:dyDescent="0.2">
      <c r="A123" s="10"/>
      <c r="B123" s="7"/>
      <c r="C123" s="7"/>
      <c r="D123" s="7"/>
      <c r="E123" s="7"/>
      <c r="F123" s="7"/>
      <c r="G123" s="7"/>
      <c r="H123" s="7"/>
      <c r="I123" s="7"/>
      <c r="J123" s="7"/>
      <c r="K123" s="343"/>
      <c r="L123" s="343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 x14ac:dyDescent="0.2">
      <c r="A124" s="10"/>
      <c r="B124" s="7"/>
      <c r="C124" s="7"/>
      <c r="D124" s="7"/>
      <c r="E124" s="7"/>
      <c r="F124" s="7"/>
      <c r="G124" s="7"/>
      <c r="H124" s="7"/>
      <c r="I124" s="7"/>
      <c r="J124" s="7"/>
      <c r="K124" s="343"/>
      <c r="L124" s="343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 x14ac:dyDescent="0.2">
      <c r="A125" s="10"/>
      <c r="B125" s="7"/>
      <c r="C125" s="7"/>
      <c r="D125" s="7"/>
      <c r="E125" s="7"/>
      <c r="F125" s="7"/>
      <c r="G125" s="7"/>
      <c r="H125" s="7"/>
      <c r="I125" s="7"/>
      <c r="J125" s="7"/>
      <c r="K125" s="343"/>
      <c r="L125" s="343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 x14ac:dyDescent="0.2">
      <c r="A126" s="10"/>
      <c r="B126" s="7"/>
      <c r="C126" s="7"/>
      <c r="D126" s="7"/>
      <c r="E126" s="7"/>
      <c r="F126" s="7"/>
      <c r="G126" s="7"/>
      <c r="H126" s="7"/>
      <c r="I126" s="7"/>
      <c r="J126" s="7"/>
      <c r="K126" s="343"/>
      <c r="L126" s="343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 x14ac:dyDescent="0.2">
      <c r="A127" s="10"/>
      <c r="B127" s="7"/>
      <c r="C127" s="7"/>
      <c r="D127" s="7"/>
      <c r="E127" s="7"/>
      <c r="F127" s="7"/>
      <c r="G127" s="7"/>
      <c r="H127" s="7"/>
      <c r="I127" s="7"/>
      <c r="J127" s="7"/>
      <c r="K127" s="343"/>
      <c r="L127" s="343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 x14ac:dyDescent="0.2">
      <c r="A128" s="10"/>
      <c r="B128" s="7"/>
      <c r="C128" s="7"/>
      <c r="D128" s="7"/>
      <c r="E128" s="7"/>
      <c r="F128" s="7"/>
      <c r="G128" s="7"/>
      <c r="H128" s="7"/>
      <c r="I128" s="7"/>
      <c r="J128" s="7"/>
      <c r="K128" s="343"/>
      <c r="L128" s="343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 x14ac:dyDescent="0.2">
      <c r="A129" s="10"/>
      <c r="B129" s="7"/>
      <c r="C129" s="7"/>
      <c r="D129" s="7"/>
      <c r="E129" s="7"/>
      <c r="F129" s="7"/>
      <c r="G129" s="7"/>
      <c r="H129" s="7"/>
      <c r="I129" s="7"/>
      <c r="J129" s="7"/>
      <c r="K129" s="343"/>
      <c r="L129" s="343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 x14ac:dyDescent="0.2">
      <c r="A130" s="10"/>
      <c r="B130" s="7"/>
      <c r="C130" s="7"/>
      <c r="D130" s="7"/>
      <c r="E130" s="7"/>
      <c r="F130" s="7"/>
      <c r="G130" s="7"/>
      <c r="H130" s="7"/>
      <c r="I130" s="7"/>
      <c r="J130" s="7"/>
      <c r="K130" s="343"/>
      <c r="L130" s="343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 x14ac:dyDescent="0.2">
      <c r="A131" s="10"/>
      <c r="B131" s="7"/>
      <c r="C131" s="7"/>
      <c r="D131" s="7"/>
      <c r="E131" s="7"/>
      <c r="F131" s="7"/>
      <c r="G131" s="7"/>
      <c r="H131" s="7"/>
      <c r="I131" s="7"/>
      <c r="J131" s="7"/>
      <c r="K131" s="343"/>
      <c r="L131" s="343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 x14ac:dyDescent="0.2">
      <c r="A132" s="10"/>
      <c r="B132" s="7"/>
      <c r="C132" s="7"/>
      <c r="D132" s="7"/>
      <c r="E132" s="7"/>
      <c r="F132" s="7"/>
      <c r="G132" s="7"/>
      <c r="H132" s="7"/>
      <c r="I132" s="7"/>
      <c r="J132" s="7"/>
      <c r="K132" s="343"/>
      <c r="L132" s="343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 x14ac:dyDescent="0.2">
      <c r="A133" s="10"/>
      <c r="B133" s="7"/>
      <c r="C133" s="7"/>
      <c r="D133" s="7"/>
      <c r="E133" s="7"/>
      <c r="F133" s="7"/>
      <c r="G133" s="7"/>
      <c r="H133" s="7"/>
      <c r="I133" s="7"/>
      <c r="J133" s="7"/>
      <c r="K133" s="343"/>
      <c r="L133" s="343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 x14ac:dyDescent="0.2">
      <c r="A134" s="10"/>
      <c r="B134" s="7"/>
      <c r="C134" s="7"/>
      <c r="D134" s="7"/>
      <c r="E134" s="7"/>
      <c r="F134" s="7"/>
      <c r="G134" s="7"/>
      <c r="H134" s="7"/>
      <c r="I134" s="7"/>
      <c r="J134" s="7"/>
      <c r="K134" s="343"/>
      <c r="L134" s="343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 x14ac:dyDescent="0.2">
      <c r="A135" s="10"/>
      <c r="B135" s="7"/>
      <c r="C135" s="7"/>
      <c r="D135" s="7"/>
      <c r="E135" s="7"/>
      <c r="F135" s="7"/>
      <c r="G135" s="7"/>
      <c r="H135" s="7"/>
      <c r="I135" s="7"/>
      <c r="J135" s="7"/>
      <c r="K135" s="343"/>
      <c r="L135" s="343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 x14ac:dyDescent="0.2">
      <c r="A136" s="10"/>
      <c r="B136" s="7"/>
      <c r="C136" s="7"/>
      <c r="D136" s="7"/>
      <c r="E136" s="7"/>
      <c r="F136" s="7"/>
      <c r="G136" s="7"/>
      <c r="H136" s="7"/>
      <c r="I136" s="7"/>
      <c r="J136" s="7"/>
      <c r="K136" s="343"/>
      <c r="L136" s="343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 x14ac:dyDescent="0.2">
      <c r="A137" s="10"/>
      <c r="B137" s="7"/>
      <c r="C137" s="7"/>
      <c r="D137" s="7"/>
      <c r="E137" s="7"/>
      <c r="F137" s="7"/>
      <c r="G137" s="7"/>
      <c r="H137" s="7"/>
      <c r="I137" s="7"/>
      <c r="J137" s="7"/>
      <c r="K137" s="343"/>
      <c r="L137" s="343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 x14ac:dyDescent="0.2">
      <c r="A138" s="10"/>
      <c r="B138" s="7"/>
      <c r="C138" s="7"/>
      <c r="D138" s="7"/>
      <c r="E138" s="7"/>
      <c r="F138" s="7"/>
      <c r="G138" s="7"/>
      <c r="H138" s="7"/>
      <c r="I138" s="7"/>
      <c r="J138" s="7"/>
      <c r="K138" s="343"/>
      <c r="L138" s="343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 x14ac:dyDescent="0.2">
      <c r="A139" s="10"/>
      <c r="B139" s="7"/>
      <c r="C139" s="7"/>
      <c r="D139" s="7"/>
      <c r="E139" s="7"/>
      <c r="F139" s="7"/>
      <c r="G139" s="7"/>
      <c r="H139" s="7"/>
      <c r="I139" s="7"/>
      <c r="J139" s="7"/>
      <c r="K139" s="343"/>
      <c r="L139" s="343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 x14ac:dyDescent="0.2">
      <c r="A140" s="10"/>
      <c r="B140" s="7"/>
      <c r="C140" s="7"/>
      <c r="D140" s="7"/>
      <c r="E140" s="7"/>
      <c r="F140" s="7"/>
      <c r="G140" s="7"/>
      <c r="H140" s="7"/>
      <c r="I140" s="7"/>
      <c r="J140" s="7"/>
      <c r="K140" s="343"/>
      <c r="L140" s="343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 x14ac:dyDescent="0.2">
      <c r="A141" s="10"/>
      <c r="B141" s="7"/>
      <c r="C141" s="7"/>
      <c r="D141" s="7"/>
      <c r="E141" s="7"/>
      <c r="F141" s="7"/>
      <c r="G141" s="7"/>
      <c r="H141" s="7"/>
      <c r="I141" s="7"/>
      <c r="J141" s="7"/>
      <c r="K141" s="343"/>
      <c r="L141" s="343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 x14ac:dyDescent="0.2">
      <c r="A142" s="10"/>
      <c r="B142" s="7"/>
      <c r="C142" s="7"/>
      <c r="D142" s="7"/>
      <c r="E142" s="7"/>
      <c r="F142" s="7"/>
      <c r="G142" s="7"/>
      <c r="H142" s="7"/>
      <c r="I142" s="7"/>
      <c r="J142" s="7"/>
      <c r="K142" s="343"/>
      <c r="L142" s="343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 x14ac:dyDescent="0.2">
      <c r="A143" s="10"/>
      <c r="B143" s="7"/>
      <c r="C143" s="7"/>
      <c r="D143" s="7"/>
      <c r="E143" s="7"/>
      <c r="F143" s="7"/>
      <c r="G143" s="7"/>
      <c r="H143" s="7"/>
      <c r="I143" s="7"/>
      <c r="J143" s="7"/>
      <c r="K143" s="343"/>
      <c r="L143" s="343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 x14ac:dyDescent="0.2">
      <c r="A144" s="10"/>
      <c r="B144" s="7"/>
      <c r="C144" s="7"/>
      <c r="D144" s="7"/>
      <c r="E144" s="7"/>
      <c r="F144" s="7"/>
      <c r="G144" s="7"/>
      <c r="H144" s="7"/>
      <c r="I144" s="7"/>
      <c r="J144" s="7"/>
      <c r="K144" s="343"/>
      <c r="L144" s="343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 x14ac:dyDescent="0.2">
      <c r="A145" s="10"/>
      <c r="B145" s="7"/>
      <c r="C145" s="7"/>
      <c r="D145" s="7"/>
      <c r="E145" s="7"/>
      <c r="F145" s="7"/>
      <c r="G145" s="7"/>
      <c r="H145" s="7"/>
      <c r="I145" s="7"/>
      <c r="J145" s="7"/>
      <c r="K145" s="343"/>
      <c r="L145" s="343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 x14ac:dyDescent="0.2">
      <c r="A146" s="10"/>
      <c r="B146" s="7"/>
      <c r="C146" s="7"/>
      <c r="D146" s="7"/>
      <c r="E146" s="7"/>
      <c r="F146" s="7"/>
      <c r="G146" s="7"/>
      <c r="H146" s="7"/>
      <c r="I146" s="7"/>
      <c r="J146" s="7"/>
      <c r="K146" s="343"/>
      <c r="L146" s="343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 x14ac:dyDescent="0.2">
      <c r="A147" s="10"/>
      <c r="B147" s="7"/>
      <c r="C147" s="7"/>
      <c r="D147" s="7"/>
      <c r="E147" s="7"/>
      <c r="F147" s="7"/>
      <c r="G147" s="7"/>
      <c r="H147" s="7"/>
      <c r="I147" s="7"/>
      <c r="J147" s="7"/>
      <c r="K147" s="343"/>
      <c r="L147" s="343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 x14ac:dyDescent="0.2">
      <c r="A148" s="10"/>
      <c r="B148" s="7"/>
      <c r="C148" s="7"/>
      <c r="D148" s="7"/>
      <c r="E148" s="7"/>
      <c r="F148" s="7"/>
      <c r="G148" s="7"/>
      <c r="H148" s="7"/>
      <c r="I148" s="7"/>
      <c r="J148" s="7"/>
      <c r="K148" s="343"/>
      <c r="L148" s="343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 x14ac:dyDescent="0.2">
      <c r="A149" s="10"/>
      <c r="B149" s="7"/>
      <c r="C149" s="7"/>
      <c r="D149" s="7"/>
      <c r="E149" s="7"/>
      <c r="F149" s="7"/>
      <c r="G149" s="7"/>
      <c r="H149" s="7"/>
      <c r="I149" s="7"/>
      <c r="J149" s="7"/>
      <c r="K149" s="343"/>
      <c r="L149" s="343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 x14ac:dyDescent="0.2">
      <c r="A150" s="10"/>
      <c r="B150" s="7"/>
      <c r="C150" s="7"/>
      <c r="D150" s="7"/>
      <c r="E150" s="7"/>
      <c r="F150" s="7"/>
      <c r="G150" s="7"/>
      <c r="H150" s="7"/>
      <c r="I150" s="7"/>
      <c r="J150" s="7"/>
      <c r="K150" s="343"/>
      <c r="L150" s="343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 x14ac:dyDescent="0.2">
      <c r="A151" s="10"/>
      <c r="B151" s="7"/>
      <c r="C151" s="7"/>
      <c r="D151" s="7"/>
      <c r="E151" s="7"/>
      <c r="F151" s="7"/>
      <c r="G151" s="7"/>
      <c r="H151" s="7"/>
      <c r="I151" s="7"/>
      <c r="J151" s="7"/>
      <c r="K151" s="343"/>
      <c r="L151" s="343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 x14ac:dyDescent="0.2">
      <c r="A152" s="10"/>
      <c r="B152" s="7"/>
      <c r="C152" s="7"/>
      <c r="D152" s="7"/>
      <c r="E152" s="7"/>
      <c r="F152" s="7"/>
      <c r="G152" s="7"/>
      <c r="H152" s="7"/>
      <c r="I152" s="7"/>
      <c r="J152" s="7"/>
      <c r="K152" s="343"/>
      <c r="L152" s="343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 x14ac:dyDescent="0.2">
      <c r="A153" s="10"/>
      <c r="B153" s="7"/>
      <c r="C153" s="7"/>
      <c r="D153" s="7"/>
      <c r="E153" s="7"/>
      <c r="F153" s="7"/>
      <c r="G153" s="7"/>
      <c r="H153" s="7"/>
      <c r="I153" s="7"/>
      <c r="J153" s="7"/>
      <c r="K153" s="343"/>
      <c r="L153" s="343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 x14ac:dyDescent="0.2">
      <c r="A154" s="10"/>
      <c r="B154" s="7"/>
      <c r="C154" s="7"/>
      <c r="D154" s="7"/>
      <c r="E154" s="7"/>
      <c r="F154" s="7"/>
      <c r="G154" s="7"/>
      <c r="H154" s="7"/>
      <c r="I154" s="7"/>
      <c r="J154" s="7"/>
      <c r="K154" s="343"/>
      <c r="L154" s="343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 x14ac:dyDescent="0.2">
      <c r="A155" s="10"/>
      <c r="B155" s="7"/>
      <c r="C155" s="7"/>
      <c r="D155" s="7"/>
      <c r="E155" s="7"/>
      <c r="F155" s="7"/>
      <c r="G155" s="7"/>
      <c r="H155" s="7"/>
      <c r="I155" s="7"/>
      <c r="J155" s="7"/>
      <c r="K155" s="343"/>
      <c r="L155" s="343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 x14ac:dyDescent="0.2">
      <c r="A156" s="10"/>
      <c r="B156" s="7"/>
      <c r="C156" s="7"/>
      <c r="D156" s="7"/>
      <c r="E156" s="7"/>
      <c r="F156" s="7"/>
      <c r="G156" s="7"/>
      <c r="H156" s="7"/>
      <c r="I156" s="7"/>
      <c r="J156" s="7"/>
      <c r="K156" s="343"/>
      <c r="L156" s="343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 x14ac:dyDescent="0.2">
      <c r="A157" s="10"/>
      <c r="B157" s="7"/>
      <c r="C157" s="7"/>
      <c r="D157" s="7"/>
      <c r="E157" s="7"/>
      <c r="F157" s="7"/>
      <c r="G157" s="7"/>
      <c r="H157" s="7"/>
      <c r="I157" s="7"/>
      <c r="J157" s="7"/>
      <c r="K157" s="343"/>
      <c r="L157" s="343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 x14ac:dyDescent="0.2">
      <c r="A158" s="10"/>
      <c r="B158" s="7"/>
      <c r="C158" s="7"/>
      <c r="D158" s="7"/>
      <c r="E158" s="7"/>
      <c r="F158" s="7"/>
      <c r="G158" s="7"/>
      <c r="H158" s="7"/>
      <c r="I158" s="7"/>
      <c r="J158" s="7"/>
      <c r="K158" s="343"/>
      <c r="L158" s="343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 x14ac:dyDescent="0.2">
      <c r="A159" s="10"/>
      <c r="B159" s="7"/>
      <c r="C159" s="7"/>
      <c r="D159" s="7"/>
      <c r="E159" s="7"/>
      <c r="F159" s="7"/>
      <c r="G159" s="7"/>
      <c r="H159" s="7"/>
      <c r="I159" s="7"/>
      <c r="J159" s="7"/>
      <c r="K159" s="343"/>
      <c r="L159" s="343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 x14ac:dyDescent="0.2">
      <c r="A160" s="10"/>
      <c r="B160" s="7"/>
      <c r="C160" s="7"/>
      <c r="D160" s="7"/>
      <c r="E160" s="7"/>
      <c r="F160" s="7"/>
      <c r="G160" s="7"/>
      <c r="H160" s="7"/>
      <c r="I160" s="7"/>
      <c r="J160" s="7"/>
      <c r="K160" s="343"/>
      <c r="L160" s="343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 x14ac:dyDescent="0.2">
      <c r="A161" s="10"/>
      <c r="B161" s="7"/>
      <c r="C161" s="7"/>
      <c r="D161" s="7"/>
      <c r="E161" s="7"/>
      <c r="F161" s="7"/>
      <c r="G161" s="7"/>
      <c r="H161" s="7"/>
      <c r="I161" s="7"/>
      <c r="J161" s="7"/>
      <c r="K161" s="343"/>
      <c r="L161" s="343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 x14ac:dyDescent="0.2">
      <c r="A162" s="10"/>
      <c r="B162" s="7"/>
      <c r="C162" s="7"/>
      <c r="D162" s="7"/>
      <c r="E162" s="7"/>
      <c r="F162" s="7"/>
      <c r="G162" s="7"/>
      <c r="H162" s="7"/>
      <c r="I162" s="7"/>
      <c r="J162" s="7"/>
      <c r="K162" s="343"/>
      <c r="L162" s="343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 x14ac:dyDescent="0.2">
      <c r="A163" s="10"/>
      <c r="B163" s="7"/>
      <c r="C163" s="7"/>
      <c r="D163" s="7"/>
      <c r="E163" s="7"/>
      <c r="F163" s="7"/>
      <c r="G163" s="7"/>
      <c r="H163" s="7"/>
      <c r="I163" s="7"/>
      <c r="J163" s="7"/>
      <c r="K163" s="343"/>
      <c r="L163" s="343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 x14ac:dyDescent="0.2">
      <c r="A164" s="10"/>
      <c r="B164" s="7"/>
      <c r="C164" s="7"/>
      <c r="D164" s="7"/>
      <c r="E164" s="7"/>
      <c r="F164" s="7"/>
      <c r="G164" s="7"/>
      <c r="H164" s="7"/>
      <c r="I164" s="7"/>
      <c r="J164" s="7"/>
      <c r="K164" s="343"/>
      <c r="L164" s="343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 x14ac:dyDescent="0.2">
      <c r="A165" s="10"/>
      <c r="B165" s="7"/>
      <c r="C165" s="7"/>
      <c r="D165" s="7"/>
      <c r="E165" s="7"/>
      <c r="F165" s="7"/>
      <c r="G165" s="7"/>
      <c r="H165" s="7"/>
      <c r="I165" s="7"/>
      <c r="J165" s="7"/>
      <c r="K165" s="343"/>
      <c r="L165" s="343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 x14ac:dyDescent="0.2">
      <c r="A166" s="10"/>
      <c r="B166" s="7"/>
      <c r="C166" s="7"/>
      <c r="D166" s="7"/>
      <c r="E166" s="7"/>
      <c r="F166" s="7"/>
      <c r="G166" s="7"/>
      <c r="H166" s="7"/>
      <c r="I166" s="7"/>
      <c r="J166" s="7"/>
      <c r="K166" s="343"/>
      <c r="L166" s="343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 x14ac:dyDescent="0.2">
      <c r="A167" s="10"/>
      <c r="B167" s="7"/>
      <c r="C167" s="7"/>
      <c r="D167" s="7"/>
      <c r="E167" s="7"/>
      <c r="F167" s="7"/>
      <c r="G167" s="7"/>
      <c r="H167" s="7"/>
      <c r="I167" s="7"/>
      <c r="J167" s="7"/>
      <c r="K167" s="343"/>
      <c r="L167" s="343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 x14ac:dyDescent="0.2">
      <c r="A168" s="10"/>
      <c r="B168" s="7"/>
      <c r="C168" s="7"/>
      <c r="D168" s="7"/>
      <c r="E168" s="7"/>
      <c r="F168" s="7"/>
      <c r="G168" s="7"/>
      <c r="H168" s="7"/>
      <c r="I168" s="7"/>
      <c r="J168" s="7"/>
      <c r="K168" s="343"/>
      <c r="L168" s="343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 x14ac:dyDescent="0.2">
      <c r="A169" s="10"/>
      <c r="B169" s="7"/>
      <c r="C169" s="7"/>
      <c r="D169" s="7"/>
      <c r="E169" s="7"/>
      <c r="F169" s="7"/>
      <c r="G169" s="7"/>
      <c r="H169" s="7"/>
      <c r="I169" s="7"/>
      <c r="J169" s="7"/>
      <c r="K169" s="343"/>
      <c r="L169" s="343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 x14ac:dyDescent="0.2">
      <c r="A170" s="10"/>
      <c r="B170" s="7"/>
      <c r="C170" s="7"/>
      <c r="D170" s="7"/>
      <c r="E170" s="7"/>
      <c r="F170" s="7"/>
      <c r="G170" s="7"/>
      <c r="H170" s="7"/>
      <c r="I170" s="7"/>
      <c r="J170" s="7"/>
      <c r="K170" s="343"/>
      <c r="L170" s="343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 x14ac:dyDescent="0.2">
      <c r="A171" s="10"/>
      <c r="B171" s="7"/>
      <c r="C171" s="7"/>
      <c r="D171" s="7"/>
      <c r="E171" s="7"/>
      <c r="F171" s="7"/>
      <c r="G171" s="7"/>
      <c r="H171" s="7"/>
      <c r="I171" s="7"/>
      <c r="J171" s="7"/>
      <c r="K171" s="343"/>
      <c r="L171" s="343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 x14ac:dyDescent="0.2">
      <c r="A172" s="10"/>
      <c r="B172" s="7"/>
      <c r="C172" s="7"/>
      <c r="D172" s="7"/>
      <c r="E172" s="7"/>
      <c r="F172" s="7"/>
      <c r="G172" s="7"/>
      <c r="H172" s="7"/>
      <c r="I172" s="7"/>
      <c r="J172" s="7"/>
      <c r="K172" s="343"/>
      <c r="L172" s="343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 x14ac:dyDescent="0.2">
      <c r="A173" s="10"/>
      <c r="B173" s="7"/>
      <c r="C173" s="7"/>
      <c r="D173" s="7"/>
      <c r="E173" s="7"/>
      <c r="F173" s="7"/>
      <c r="G173" s="7"/>
      <c r="H173" s="7"/>
      <c r="I173" s="7"/>
      <c r="J173" s="7"/>
      <c r="K173" s="343"/>
      <c r="L173" s="343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 x14ac:dyDescent="0.2">
      <c r="A174" s="10"/>
      <c r="B174" s="7"/>
      <c r="C174" s="7"/>
      <c r="D174" s="7"/>
      <c r="E174" s="7"/>
      <c r="F174" s="7"/>
      <c r="G174" s="7"/>
      <c r="H174" s="7"/>
      <c r="I174" s="7"/>
      <c r="J174" s="7"/>
      <c r="K174" s="343"/>
      <c r="L174" s="343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 x14ac:dyDescent="0.2">
      <c r="A175" s="10"/>
      <c r="B175" s="7"/>
      <c r="C175" s="7"/>
      <c r="D175" s="7"/>
      <c r="E175" s="7"/>
      <c r="F175" s="7"/>
      <c r="G175" s="7"/>
      <c r="H175" s="7"/>
      <c r="I175" s="7"/>
      <c r="J175" s="7"/>
      <c r="K175" s="343"/>
      <c r="L175" s="343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 x14ac:dyDescent="0.2">
      <c r="A176" s="10"/>
      <c r="B176" s="7"/>
      <c r="C176" s="7"/>
      <c r="D176" s="7"/>
      <c r="E176" s="7"/>
      <c r="F176" s="7"/>
      <c r="G176" s="7"/>
      <c r="H176" s="7"/>
      <c r="I176" s="7"/>
      <c r="J176" s="7"/>
      <c r="K176" s="343"/>
      <c r="L176" s="343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 x14ac:dyDescent="0.2">
      <c r="A177" s="10"/>
      <c r="B177" s="7"/>
      <c r="C177" s="7"/>
      <c r="D177" s="7"/>
      <c r="E177" s="7"/>
      <c r="F177" s="7"/>
      <c r="G177" s="7"/>
      <c r="H177" s="7"/>
      <c r="I177" s="7"/>
      <c r="J177" s="7"/>
      <c r="K177" s="343"/>
      <c r="L177" s="343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 x14ac:dyDescent="0.2">
      <c r="A178" s="10"/>
      <c r="B178" s="7"/>
      <c r="C178" s="7"/>
      <c r="D178" s="7"/>
      <c r="E178" s="7"/>
      <c r="F178" s="7"/>
      <c r="G178" s="7"/>
      <c r="H178" s="7"/>
      <c r="I178" s="7"/>
      <c r="J178" s="7"/>
      <c r="K178" s="343"/>
      <c r="L178" s="343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 x14ac:dyDescent="0.2">
      <c r="A179" s="10"/>
      <c r="B179" s="7"/>
      <c r="C179" s="7"/>
      <c r="D179" s="7"/>
      <c r="E179" s="7"/>
      <c r="F179" s="7"/>
      <c r="G179" s="7"/>
      <c r="H179" s="7"/>
      <c r="I179" s="7"/>
      <c r="J179" s="7"/>
      <c r="K179" s="343"/>
      <c r="L179" s="343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 x14ac:dyDescent="0.2">
      <c r="A180" s="10"/>
      <c r="B180" s="7"/>
      <c r="C180" s="7"/>
      <c r="D180" s="7"/>
      <c r="E180" s="7"/>
      <c r="F180" s="7"/>
      <c r="G180" s="7"/>
      <c r="H180" s="7"/>
      <c r="I180" s="7"/>
      <c r="J180" s="7"/>
      <c r="K180" s="343"/>
      <c r="L180" s="343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 x14ac:dyDescent="0.2">
      <c r="A181" s="10"/>
      <c r="B181" s="7"/>
      <c r="C181" s="7"/>
      <c r="D181" s="7"/>
      <c r="E181" s="7"/>
      <c r="F181" s="7"/>
      <c r="G181" s="7"/>
      <c r="H181" s="7"/>
      <c r="I181" s="7"/>
      <c r="J181" s="7"/>
      <c r="K181" s="343"/>
      <c r="L181" s="343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 x14ac:dyDescent="0.2">
      <c r="A182" s="10"/>
      <c r="B182" s="7"/>
      <c r="C182" s="7"/>
      <c r="D182" s="7"/>
      <c r="E182" s="7"/>
      <c r="F182" s="7"/>
      <c r="G182" s="7"/>
      <c r="H182" s="7"/>
      <c r="I182" s="7"/>
      <c r="J182" s="7"/>
      <c r="K182" s="343"/>
      <c r="L182" s="343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 x14ac:dyDescent="0.2">
      <c r="A183" s="10"/>
      <c r="B183" s="7"/>
      <c r="C183" s="7"/>
      <c r="D183" s="7"/>
      <c r="E183" s="7"/>
      <c r="F183" s="7"/>
      <c r="G183" s="7"/>
      <c r="H183" s="7"/>
      <c r="I183" s="7"/>
      <c r="J183" s="7"/>
      <c r="K183" s="343"/>
      <c r="L183" s="343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 x14ac:dyDescent="0.2">
      <c r="A184" s="10"/>
      <c r="B184" s="7"/>
      <c r="C184" s="7"/>
      <c r="D184" s="7"/>
      <c r="E184" s="7"/>
      <c r="F184" s="7"/>
      <c r="G184" s="7"/>
      <c r="H184" s="7"/>
      <c r="I184" s="7"/>
      <c r="J184" s="7"/>
      <c r="K184" s="343"/>
      <c r="L184" s="343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 x14ac:dyDescent="0.2">
      <c r="A185" s="10"/>
      <c r="B185" s="7"/>
      <c r="C185" s="7"/>
      <c r="D185" s="7"/>
      <c r="E185" s="7"/>
      <c r="F185" s="7"/>
      <c r="G185" s="7"/>
      <c r="H185" s="7"/>
      <c r="I185" s="7"/>
      <c r="J185" s="7"/>
      <c r="K185" s="343"/>
      <c r="L185" s="343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 x14ac:dyDescent="0.2">
      <c r="A186" s="10"/>
      <c r="B186" s="7"/>
      <c r="C186" s="7"/>
      <c r="D186" s="7"/>
      <c r="E186" s="7"/>
      <c r="F186" s="7"/>
      <c r="G186" s="7"/>
      <c r="H186" s="7"/>
      <c r="I186" s="7"/>
      <c r="J186" s="7"/>
      <c r="K186" s="343"/>
      <c r="L186" s="343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 x14ac:dyDescent="0.2">
      <c r="A187" s="10"/>
      <c r="B187" s="7"/>
      <c r="C187" s="7"/>
      <c r="D187" s="7"/>
      <c r="E187" s="7"/>
      <c r="F187" s="7"/>
      <c r="G187" s="7"/>
      <c r="H187" s="7"/>
      <c r="I187" s="7"/>
      <c r="J187" s="7"/>
      <c r="K187" s="343"/>
      <c r="L187" s="343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 x14ac:dyDescent="0.2">
      <c r="A188" s="10"/>
      <c r="B188" s="7"/>
      <c r="C188" s="7"/>
      <c r="D188" s="7"/>
      <c r="E188" s="7"/>
      <c r="F188" s="7"/>
      <c r="G188" s="7"/>
      <c r="H188" s="7"/>
      <c r="I188" s="7"/>
      <c r="J188" s="7"/>
      <c r="K188" s="343"/>
      <c r="L188" s="343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 x14ac:dyDescent="0.2">
      <c r="A189" s="10"/>
      <c r="B189" s="7"/>
      <c r="C189" s="7"/>
      <c r="D189" s="7"/>
      <c r="E189" s="7"/>
      <c r="F189" s="7"/>
      <c r="G189" s="7"/>
      <c r="H189" s="7"/>
      <c r="I189" s="7"/>
      <c r="J189" s="7"/>
      <c r="K189" s="343"/>
      <c r="L189" s="343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 x14ac:dyDescent="0.2">
      <c r="A190" s="10"/>
      <c r="B190" s="7"/>
      <c r="C190" s="7"/>
      <c r="D190" s="7"/>
      <c r="E190" s="7"/>
      <c r="F190" s="7"/>
      <c r="G190" s="7"/>
      <c r="H190" s="7"/>
      <c r="I190" s="7"/>
      <c r="J190" s="7"/>
      <c r="K190" s="343"/>
      <c r="L190" s="343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 x14ac:dyDescent="0.2">
      <c r="A191" s="10"/>
      <c r="B191" s="7"/>
      <c r="C191" s="7"/>
      <c r="D191" s="7"/>
      <c r="E191" s="7"/>
      <c r="F191" s="7"/>
      <c r="G191" s="7"/>
      <c r="H191" s="7"/>
      <c r="I191" s="7"/>
      <c r="J191" s="7"/>
      <c r="K191" s="343"/>
      <c r="L191" s="343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 x14ac:dyDescent="0.2">
      <c r="A192" s="10"/>
      <c r="B192" s="7"/>
      <c r="C192" s="7"/>
      <c r="D192" s="7"/>
      <c r="E192" s="7"/>
      <c r="F192" s="7"/>
      <c r="G192" s="7"/>
      <c r="H192" s="7"/>
      <c r="I192" s="7"/>
      <c r="J192" s="7"/>
      <c r="K192" s="343"/>
      <c r="L192" s="343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 x14ac:dyDescent="0.2">
      <c r="A193" s="10"/>
      <c r="B193" s="7"/>
      <c r="C193" s="7"/>
      <c r="D193" s="7"/>
      <c r="E193" s="7"/>
      <c r="F193" s="7"/>
      <c r="G193" s="7"/>
      <c r="H193" s="7"/>
      <c r="I193" s="7"/>
      <c r="J193" s="7"/>
      <c r="K193" s="343"/>
      <c r="L193" s="343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 x14ac:dyDescent="0.2">
      <c r="A194" s="10"/>
      <c r="B194" s="7"/>
      <c r="C194" s="7"/>
      <c r="D194" s="7"/>
      <c r="E194" s="7"/>
      <c r="F194" s="7"/>
      <c r="G194" s="7"/>
      <c r="H194" s="7"/>
      <c r="I194" s="7"/>
      <c r="J194" s="7"/>
      <c r="K194" s="343"/>
      <c r="L194" s="343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 x14ac:dyDescent="0.2">
      <c r="A195" s="10"/>
      <c r="B195" s="7"/>
      <c r="C195" s="7"/>
      <c r="D195" s="7"/>
      <c r="E195" s="7"/>
      <c r="F195" s="7"/>
      <c r="G195" s="7"/>
      <c r="H195" s="7"/>
      <c r="I195" s="7"/>
      <c r="J195" s="7"/>
      <c r="K195" s="343"/>
      <c r="L195" s="343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 x14ac:dyDescent="0.2">
      <c r="A196" s="10"/>
      <c r="B196" s="7"/>
      <c r="C196" s="7"/>
      <c r="D196" s="7"/>
      <c r="E196" s="7"/>
      <c r="F196" s="7"/>
      <c r="G196" s="7"/>
      <c r="H196" s="7"/>
      <c r="I196" s="7"/>
      <c r="J196" s="7"/>
      <c r="K196" s="343"/>
      <c r="L196" s="343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 x14ac:dyDescent="0.2">
      <c r="A197" s="10"/>
      <c r="B197" s="7"/>
      <c r="C197" s="7"/>
      <c r="D197" s="7"/>
      <c r="E197" s="7"/>
      <c r="F197" s="7"/>
      <c r="G197" s="7"/>
      <c r="H197" s="7"/>
      <c r="I197" s="7"/>
      <c r="J197" s="7"/>
      <c r="K197" s="343"/>
      <c r="L197" s="343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2">
      <c r="A198" s="10"/>
      <c r="B198" s="7"/>
      <c r="C198" s="7"/>
      <c r="D198" s="7"/>
      <c r="E198" s="7"/>
      <c r="F198" s="7"/>
      <c r="G198" s="7"/>
      <c r="H198" s="7"/>
      <c r="I198" s="7"/>
      <c r="J198" s="7"/>
      <c r="K198" s="343"/>
      <c r="L198" s="343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2">
      <c r="A199" s="10"/>
      <c r="B199" s="7"/>
      <c r="C199" s="7"/>
      <c r="D199" s="7"/>
      <c r="E199" s="7"/>
      <c r="F199" s="7"/>
      <c r="G199" s="7"/>
      <c r="H199" s="7"/>
      <c r="I199" s="7"/>
      <c r="J199" s="7"/>
      <c r="K199" s="343"/>
      <c r="L199" s="343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 x14ac:dyDescent="0.2">
      <c r="A200" s="10"/>
      <c r="B200" s="7"/>
      <c r="C200" s="7"/>
      <c r="D200" s="7"/>
      <c r="E200" s="7"/>
      <c r="F200" s="7"/>
      <c r="G200" s="7"/>
      <c r="H200" s="7"/>
      <c r="I200" s="7"/>
      <c r="J200" s="7"/>
      <c r="K200" s="343"/>
      <c r="L200" s="343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 x14ac:dyDescent="0.2">
      <c r="A201" s="10"/>
      <c r="B201" s="7"/>
      <c r="C201" s="7"/>
      <c r="D201" s="7"/>
      <c r="E201" s="7"/>
      <c r="F201" s="7"/>
      <c r="G201" s="7"/>
      <c r="H201" s="7"/>
      <c r="I201" s="7"/>
      <c r="J201" s="7"/>
      <c r="K201" s="343"/>
      <c r="L201" s="343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2">
      <c r="A202" s="10"/>
      <c r="B202" s="7"/>
      <c r="C202" s="7"/>
      <c r="D202" s="7"/>
      <c r="E202" s="7"/>
      <c r="F202" s="7"/>
      <c r="G202" s="7"/>
      <c r="H202" s="7"/>
      <c r="I202" s="7"/>
      <c r="J202" s="7"/>
      <c r="K202" s="343"/>
      <c r="L202" s="343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2">
      <c r="A203" s="10"/>
      <c r="B203" s="7"/>
      <c r="C203" s="7"/>
      <c r="D203" s="7"/>
      <c r="E203" s="7"/>
      <c r="F203" s="7"/>
      <c r="G203" s="7"/>
      <c r="H203" s="7"/>
      <c r="I203" s="7"/>
      <c r="J203" s="7"/>
      <c r="K203" s="313"/>
      <c r="L203" s="313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2">
      <c r="A204" s="10"/>
      <c r="B204" s="7"/>
      <c r="C204" s="7"/>
      <c r="D204" s="7"/>
      <c r="E204" s="7"/>
      <c r="F204" s="7"/>
      <c r="G204" s="7"/>
      <c r="H204" s="7"/>
      <c r="I204" s="7"/>
      <c r="J204" s="7"/>
      <c r="K204" s="313"/>
      <c r="L204" s="313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 x14ac:dyDescent="0.2">
      <c r="A205" s="10"/>
      <c r="B205" s="7"/>
      <c r="C205" s="7"/>
      <c r="D205" s="7"/>
      <c r="E205" s="7"/>
      <c r="F205" s="7"/>
      <c r="G205" s="7"/>
      <c r="H205" s="7"/>
      <c r="I205" s="7"/>
      <c r="J205" s="7"/>
      <c r="K205" s="313"/>
      <c r="L205" s="313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 x14ac:dyDescent="0.2">
      <c r="A206" s="10"/>
      <c r="B206" s="7"/>
      <c r="C206" s="7"/>
      <c r="D206" s="7"/>
      <c r="E206" s="7"/>
      <c r="F206" s="7"/>
      <c r="G206" s="7"/>
      <c r="H206" s="7"/>
      <c r="I206" s="7"/>
      <c r="J206" s="7"/>
      <c r="K206" s="313"/>
      <c r="L206" s="313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 x14ac:dyDescent="0.2">
      <c r="A207" s="10"/>
      <c r="B207" s="7"/>
      <c r="C207" s="7"/>
      <c r="D207" s="7"/>
      <c r="E207" s="7"/>
      <c r="F207" s="7"/>
      <c r="G207" s="7"/>
      <c r="H207" s="7"/>
      <c r="I207" s="7"/>
      <c r="J207" s="7"/>
      <c r="K207" s="313"/>
      <c r="L207" s="313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 x14ac:dyDescent="0.2">
      <c r="A208" s="10"/>
      <c r="B208" s="7"/>
      <c r="C208" s="7"/>
      <c r="D208" s="7"/>
      <c r="E208" s="7"/>
      <c r="F208" s="7"/>
      <c r="G208" s="7"/>
      <c r="H208" s="7"/>
      <c r="I208" s="7"/>
      <c r="J208" s="7"/>
      <c r="K208" s="313"/>
      <c r="L208" s="313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 x14ac:dyDescent="0.2">
      <c r="A209" s="10"/>
      <c r="B209" s="7"/>
      <c r="C209" s="7"/>
      <c r="D209" s="7"/>
      <c r="E209" s="7"/>
      <c r="F209" s="7"/>
      <c r="G209" s="7"/>
      <c r="H209" s="7"/>
      <c r="I209" s="7"/>
      <c r="J209" s="7"/>
      <c r="K209" s="313"/>
      <c r="L209" s="313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 x14ac:dyDescent="0.2">
      <c r="A210" s="10"/>
      <c r="B210" s="7"/>
      <c r="C210" s="7"/>
      <c r="D210" s="7"/>
      <c r="E210" s="7"/>
      <c r="F210" s="7"/>
      <c r="G210" s="7"/>
      <c r="H210" s="7"/>
      <c r="I210" s="7"/>
      <c r="J210" s="7"/>
      <c r="K210" s="313"/>
      <c r="L210" s="313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 x14ac:dyDescent="0.2">
      <c r="A211" s="10"/>
      <c r="B211" s="7"/>
      <c r="C211" s="7"/>
      <c r="D211" s="7"/>
      <c r="E211" s="7"/>
      <c r="F211" s="7"/>
      <c r="G211" s="7"/>
      <c r="H211" s="7"/>
      <c r="I211" s="7"/>
      <c r="J211" s="7"/>
      <c r="K211" s="313"/>
      <c r="L211" s="313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 x14ac:dyDescent="0.2">
      <c r="A212" s="10"/>
      <c r="B212" s="7"/>
      <c r="C212" s="7"/>
      <c r="D212" s="7"/>
      <c r="E212" s="7"/>
      <c r="F212" s="7"/>
      <c r="G212" s="7"/>
      <c r="H212" s="7"/>
      <c r="I212" s="7"/>
      <c r="J212" s="7"/>
      <c r="K212" s="313"/>
      <c r="L212" s="313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 x14ac:dyDescent="0.2">
      <c r="A213" s="10"/>
      <c r="B213" s="7"/>
      <c r="C213" s="7"/>
      <c r="D213" s="7"/>
      <c r="E213" s="7"/>
      <c r="F213" s="7"/>
      <c r="G213" s="7"/>
      <c r="H213" s="7"/>
      <c r="I213" s="7"/>
      <c r="J213" s="7"/>
      <c r="K213" s="313"/>
      <c r="L213" s="313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 x14ac:dyDescent="0.2">
      <c r="A214" s="10"/>
      <c r="B214" s="7"/>
      <c r="C214" s="7"/>
      <c r="D214" s="7"/>
      <c r="E214" s="7"/>
      <c r="F214" s="7"/>
      <c r="G214" s="7"/>
      <c r="H214" s="7"/>
      <c r="I214" s="7"/>
      <c r="J214" s="7"/>
      <c r="K214" s="313"/>
      <c r="L214" s="313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 x14ac:dyDescent="0.2">
      <c r="A215" s="10"/>
      <c r="B215" s="7"/>
      <c r="C215" s="7"/>
      <c r="D215" s="7"/>
      <c r="E215" s="7"/>
      <c r="F215" s="7"/>
      <c r="G215" s="7"/>
      <c r="H215" s="7"/>
      <c r="I215" s="7"/>
      <c r="J215" s="7"/>
      <c r="K215" s="313"/>
      <c r="L215" s="313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 x14ac:dyDescent="0.2">
      <c r="A216" s="10"/>
      <c r="B216" s="7"/>
      <c r="C216" s="7"/>
      <c r="D216" s="7"/>
      <c r="E216" s="7"/>
      <c r="F216" s="7"/>
      <c r="G216" s="7"/>
      <c r="H216" s="7"/>
      <c r="I216" s="7"/>
      <c r="J216" s="7"/>
      <c r="K216" s="313"/>
      <c r="L216" s="313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2">
      <c r="A217" s="10"/>
      <c r="B217" s="7"/>
      <c r="C217" s="7"/>
      <c r="D217" s="7"/>
      <c r="E217" s="7"/>
      <c r="F217" s="7"/>
      <c r="G217" s="7"/>
      <c r="H217" s="7"/>
      <c r="I217" s="7"/>
      <c r="J217" s="7"/>
      <c r="K217" s="313"/>
      <c r="L217" s="313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 x14ac:dyDescent="0.2">
      <c r="A218" s="10"/>
      <c r="B218" s="7"/>
      <c r="C218" s="7"/>
      <c r="D218" s="7"/>
      <c r="E218" s="7"/>
      <c r="F218" s="7"/>
      <c r="G218" s="7"/>
      <c r="H218" s="7"/>
      <c r="I218" s="7"/>
      <c r="J218" s="7"/>
      <c r="K218" s="313"/>
      <c r="L218" s="313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 x14ac:dyDescent="0.2">
      <c r="A219" s="10"/>
      <c r="B219" s="7"/>
      <c r="C219" s="7"/>
      <c r="D219" s="7"/>
      <c r="E219" s="7"/>
      <c r="F219" s="7"/>
      <c r="G219" s="7"/>
      <c r="H219" s="7"/>
      <c r="I219" s="7"/>
      <c r="J219" s="7"/>
      <c r="K219" s="313"/>
      <c r="L219" s="313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 x14ac:dyDescent="0.2">
      <c r="A220" s="10"/>
      <c r="B220" s="7"/>
      <c r="C220" s="7"/>
      <c r="D220" s="7"/>
      <c r="E220" s="7"/>
      <c r="F220" s="7"/>
      <c r="G220" s="7"/>
      <c r="H220" s="7"/>
      <c r="I220" s="7"/>
      <c r="J220" s="7"/>
      <c r="K220" s="313"/>
      <c r="L220" s="313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 x14ac:dyDescent="0.2">
      <c r="A221" s="10"/>
      <c r="B221" s="7"/>
      <c r="C221" s="7"/>
      <c r="D221" s="7"/>
      <c r="E221" s="7"/>
      <c r="F221" s="7"/>
      <c r="G221" s="7"/>
      <c r="H221" s="7"/>
      <c r="I221" s="7"/>
      <c r="J221" s="7"/>
      <c r="K221" s="313"/>
      <c r="L221" s="313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 x14ac:dyDescent="0.2">
      <c r="A222" s="10"/>
      <c r="B222" s="7"/>
      <c r="C222" s="7"/>
      <c r="D222" s="7"/>
      <c r="E222" s="7"/>
      <c r="F222" s="7"/>
      <c r="G222" s="7"/>
      <c r="H222" s="7"/>
      <c r="I222" s="7"/>
      <c r="J222" s="7"/>
      <c r="K222" s="313"/>
      <c r="L222" s="313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 x14ac:dyDescent="0.2">
      <c r="A223" s="10"/>
      <c r="B223" s="7"/>
      <c r="C223" s="7"/>
      <c r="D223" s="7"/>
      <c r="E223" s="7"/>
      <c r="F223" s="7"/>
      <c r="G223" s="7"/>
      <c r="H223" s="7"/>
      <c r="I223" s="7"/>
      <c r="J223" s="7"/>
      <c r="K223" s="313"/>
      <c r="L223" s="313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 x14ac:dyDescent="0.2">
      <c r="A224" s="10"/>
      <c r="B224" s="7"/>
      <c r="C224" s="7"/>
      <c r="D224" s="7"/>
      <c r="E224" s="7"/>
      <c r="F224" s="7"/>
      <c r="G224" s="7"/>
      <c r="H224" s="7"/>
      <c r="I224" s="7"/>
      <c r="J224" s="7"/>
      <c r="K224" s="313"/>
      <c r="L224" s="313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 x14ac:dyDescent="0.2">
      <c r="A225" s="10"/>
      <c r="B225" s="7"/>
      <c r="C225" s="7"/>
      <c r="D225" s="7"/>
      <c r="E225" s="7"/>
      <c r="F225" s="7"/>
      <c r="G225" s="7"/>
      <c r="H225" s="7"/>
      <c r="I225" s="7"/>
      <c r="J225" s="7"/>
      <c r="K225" s="313"/>
      <c r="L225" s="313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 x14ac:dyDescent="0.2">
      <c r="A226" s="10"/>
      <c r="B226" s="7"/>
      <c r="C226" s="7"/>
      <c r="D226" s="7"/>
      <c r="E226" s="7"/>
      <c r="F226" s="7"/>
      <c r="G226" s="7"/>
      <c r="H226" s="7"/>
      <c r="I226" s="7"/>
      <c r="J226" s="7"/>
      <c r="K226" s="313"/>
      <c r="L226" s="313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 x14ac:dyDescent="0.2">
      <c r="A227" s="10"/>
      <c r="B227" s="7"/>
      <c r="C227" s="7"/>
      <c r="D227" s="7"/>
      <c r="E227" s="7"/>
      <c r="F227" s="7"/>
      <c r="G227" s="7"/>
      <c r="H227" s="7"/>
      <c r="I227" s="7"/>
      <c r="J227" s="7"/>
      <c r="K227" s="313"/>
      <c r="L227" s="313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 x14ac:dyDescent="0.2">
      <c r="A228" s="10"/>
      <c r="B228" s="7"/>
      <c r="C228" s="7"/>
      <c r="D228" s="7"/>
      <c r="E228" s="7"/>
      <c r="F228" s="7"/>
      <c r="G228" s="7"/>
      <c r="H228" s="7"/>
      <c r="I228" s="7"/>
      <c r="J228" s="7"/>
      <c r="K228" s="313"/>
      <c r="L228" s="313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 x14ac:dyDescent="0.2">
      <c r="A229" s="10"/>
      <c r="B229" s="7"/>
      <c r="C229" s="7"/>
      <c r="D229" s="7"/>
      <c r="E229" s="7"/>
      <c r="F229" s="7"/>
      <c r="G229" s="7"/>
      <c r="H229" s="7"/>
      <c r="I229" s="7"/>
      <c r="J229" s="7"/>
      <c r="K229" s="313"/>
      <c r="L229" s="313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 x14ac:dyDescent="0.2">
      <c r="A230" s="10"/>
      <c r="B230" s="7"/>
      <c r="C230" s="7"/>
      <c r="D230" s="7"/>
      <c r="E230" s="7"/>
      <c r="F230" s="7"/>
      <c r="G230" s="7"/>
      <c r="H230" s="7"/>
      <c r="I230" s="7"/>
      <c r="J230" s="7"/>
      <c r="K230" s="313"/>
      <c r="L230" s="313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10"/>
      <c r="B231" s="7"/>
      <c r="C231" s="7"/>
      <c r="D231" s="7"/>
      <c r="E231" s="7"/>
      <c r="F231" s="7"/>
      <c r="G231" s="7"/>
      <c r="H231" s="7"/>
      <c r="I231" s="7"/>
      <c r="J231" s="7"/>
      <c r="K231" s="313"/>
      <c r="L231" s="313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 x14ac:dyDescent="0.2">
      <c r="A232" s="10"/>
      <c r="B232" s="7"/>
      <c r="C232" s="7"/>
      <c r="D232" s="7"/>
      <c r="E232" s="7"/>
      <c r="F232" s="7"/>
      <c r="G232" s="7"/>
      <c r="H232" s="7"/>
      <c r="I232" s="7"/>
      <c r="J232" s="7"/>
      <c r="K232" s="313"/>
      <c r="L232" s="313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 x14ac:dyDescent="0.2">
      <c r="A233" s="10"/>
      <c r="B233" s="7"/>
      <c r="C233" s="7"/>
      <c r="D233" s="7"/>
      <c r="E233" s="7"/>
      <c r="F233" s="7"/>
      <c r="G233" s="7"/>
      <c r="H233" s="7"/>
      <c r="I233" s="7"/>
      <c r="J233" s="7"/>
      <c r="K233" s="313"/>
      <c r="L233" s="313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 x14ac:dyDescent="0.2">
      <c r="A234" s="10"/>
      <c r="B234" s="7"/>
      <c r="C234" s="7"/>
      <c r="D234" s="7"/>
      <c r="E234" s="7"/>
      <c r="F234" s="7"/>
      <c r="G234" s="7"/>
      <c r="H234" s="7"/>
      <c r="I234" s="7"/>
      <c r="J234" s="7"/>
      <c r="K234" s="313"/>
      <c r="L234" s="313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 x14ac:dyDescent="0.2">
      <c r="A235" s="10"/>
      <c r="B235" s="7"/>
      <c r="C235" s="7"/>
      <c r="D235" s="7"/>
      <c r="E235" s="7"/>
      <c r="F235" s="7"/>
      <c r="G235" s="7"/>
      <c r="H235" s="7"/>
      <c r="I235" s="7"/>
      <c r="J235" s="7"/>
      <c r="K235" s="313"/>
      <c r="L235" s="313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 x14ac:dyDescent="0.2">
      <c r="A236" s="10"/>
      <c r="B236" s="7"/>
      <c r="C236" s="7"/>
      <c r="D236" s="7"/>
      <c r="E236" s="7"/>
      <c r="F236" s="7"/>
      <c r="G236" s="7"/>
      <c r="H236" s="7"/>
      <c r="I236" s="7"/>
      <c r="J236" s="7"/>
      <c r="K236" s="313"/>
      <c r="L236" s="313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 x14ac:dyDescent="0.2">
      <c r="A237" s="10"/>
      <c r="B237" s="7"/>
      <c r="C237" s="7"/>
      <c r="D237" s="7"/>
      <c r="E237" s="7"/>
      <c r="F237" s="7"/>
      <c r="G237" s="7"/>
      <c r="H237" s="7"/>
      <c r="I237" s="7"/>
      <c r="J237" s="7"/>
      <c r="K237" s="313"/>
      <c r="L237" s="313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 x14ac:dyDescent="0.2">
      <c r="A238" s="10"/>
      <c r="B238" s="7"/>
      <c r="C238" s="7"/>
      <c r="D238" s="7"/>
      <c r="E238" s="7"/>
      <c r="F238" s="7"/>
      <c r="G238" s="7"/>
      <c r="H238" s="7"/>
      <c r="I238" s="7"/>
      <c r="J238" s="7"/>
      <c r="K238" s="313"/>
      <c r="L238" s="313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 x14ac:dyDescent="0.2">
      <c r="A239" s="10"/>
      <c r="B239" s="7"/>
      <c r="C239" s="7"/>
      <c r="D239" s="7"/>
      <c r="E239" s="7"/>
      <c r="F239" s="7"/>
      <c r="G239" s="7"/>
      <c r="H239" s="7"/>
      <c r="I239" s="7"/>
      <c r="J239" s="7"/>
      <c r="K239" s="313"/>
      <c r="L239" s="313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 x14ac:dyDescent="0.2">
      <c r="A240" s="10"/>
      <c r="B240" s="7"/>
      <c r="C240" s="7"/>
      <c r="D240" s="7"/>
      <c r="E240" s="7"/>
      <c r="F240" s="7"/>
      <c r="G240" s="7"/>
      <c r="H240" s="7"/>
      <c r="I240" s="7"/>
      <c r="J240" s="7"/>
      <c r="K240" s="313"/>
      <c r="L240" s="313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 x14ac:dyDescent="0.2">
      <c r="A241" s="10"/>
      <c r="B241" s="7"/>
      <c r="C241" s="7"/>
      <c r="D241" s="7"/>
      <c r="E241" s="7"/>
      <c r="F241" s="7"/>
      <c r="G241" s="7"/>
      <c r="H241" s="7"/>
      <c r="I241" s="7"/>
      <c r="J241" s="7"/>
      <c r="K241" s="313"/>
      <c r="L241" s="313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 x14ac:dyDescent="0.2">
      <c r="A242" s="10"/>
      <c r="B242" s="7"/>
      <c r="C242" s="7"/>
      <c r="D242" s="7"/>
      <c r="E242" s="7"/>
      <c r="F242" s="7"/>
      <c r="G242" s="7"/>
      <c r="H242" s="7"/>
      <c r="I242" s="7"/>
      <c r="J242" s="7"/>
      <c r="K242" s="313"/>
      <c r="L242" s="313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 x14ac:dyDescent="0.2">
      <c r="A243" s="10"/>
      <c r="B243" s="7"/>
      <c r="C243" s="7"/>
      <c r="D243" s="7"/>
      <c r="E243" s="7"/>
      <c r="F243" s="7"/>
      <c r="G243" s="7"/>
      <c r="H243" s="7"/>
      <c r="I243" s="7"/>
      <c r="J243" s="7"/>
      <c r="K243" s="313"/>
      <c r="L243" s="313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 x14ac:dyDescent="0.2">
      <c r="A244" s="10"/>
      <c r="B244" s="7"/>
      <c r="C244" s="7"/>
      <c r="D244" s="7"/>
      <c r="E244" s="7"/>
      <c r="F244" s="7"/>
      <c r="G244" s="7"/>
      <c r="H244" s="7"/>
      <c r="I244" s="7"/>
      <c r="J244" s="7"/>
      <c r="K244" s="313"/>
      <c r="L244" s="313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 x14ac:dyDescent="0.2">
      <c r="A245" s="10"/>
      <c r="B245" s="7"/>
      <c r="C245" s="7"/>
      <c r="D245" s="7"/>
      <c r="E245" s="7"/>
      <c r="F245" s="7"/>
      <c r="G245" s="7"/>
      <c r="H245" s="7"/>
      <c r="I245" s="7"/>
      <c r="J245" s="7"/>
      <c r="K245" s="313"/>
      <c r="L245" s="313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 x14ac:dyDescent="0.2">
      <c r="A246" s="10"/>
      <c r="B246" s="7"/>
      <c r="C246" s="7"/>
      <c r="D246" s="7"/>
      <c r="E246" s="7"/>
      <c r="F246" s="7"/>
      <c r="G246" s="7"/>
      <c r="H246" s="7"/>
      <c r="I246" s="7"/>
      <c r="J246" s="7"/>
      <c r="K246" s="313"/>
      <c r="L246" s="313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 x14ac:dyDescent="0.2">
      <c r="A247" s="10"/>
      <c r="B247" s="7"/>
      <c r="C247" s="7"/>
      <c r="D247" s="7"/>
      <c r="E247" s="7"/>
      <c r="F247" s="7"/>
      <c r="G247" s="7"/>
      <c r="H247" s="7"/>
      <c r="I247" s="7"/>
      <c r="J247" s="7"/>
      <c r="K247" s="313"/>
      <c r="L247" s="313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 x14ac:dyDescent="0.2">
      <c r="A248" s="10"/>
      <c r="B248" s="7"/>
      <c r="C248" s="7"/>
      <c r="D248" s="7"/>
      <c r="E248" s="7"/>
      <c r="F248" s="7"/>
      <c r="G248" s="7"/>
      <c r="H248" s="7"/>
      <c r="I248" s="7"/>
      <c r="J248" s="7"/>
      <c r="K248" s="313"/>
      <c r="L248" s="313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 x14ac:dyDescent="0.2">
      <c r="A249" s="10"/>
      <c r="B249" s="7"/>
      <c r="C249" s="7"/>
      <c r="D249" s="7"/>
      <c r="E249" s="7"/>
      <c r="F249" s="7"/>
      <c r="G249" s="7"/>
      <c r="H249" s="7"/>
      <c r="I249" s="7"/>
      <c r="J249" s="7"/>
      <c r="K249" s="313"/>
      <c r="L249" s="313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 x14ac:dyDescent="0.2">
      <c r="A250" s="10"/>
      <c r="B250" s="7"/>
      <c r="C250" s="7"/>
      <c r="D250" s="7"/>
      <c r="E250" s="7"/>
      <c r="F250" s="7"/>
      <c r="G250" s="7"/>
      <c r="H250" s="7"/>
      <c r="I250" s="7"/>
      <c r="J250" s="7"/>
      <c r="K250" s="313"/>
      <c r="L250" s="313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 x14ac:dyDescent="0.2">
      <c r="A251" s="10"/>
      <c r="B251" s="7"/>
      <c r="C251" s="7"/>
      <c r="D251" s="7"/>
      <c r="E251" s="7"/>
      <c r="F251" s="7"/>
      <c r="G251" s="7"/>
      <c r="H251" s="7"/>
      <c r="I251" s="7"/>
      <c r="J251" s="7"/>
      <c r="K251" s="313"/>
      <c r="L251" s="313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 x14ac:dyDescent="0.2">
      <c r="A252" s="10"/>
      <c r="B252" s="7"/>
      <c r="C252" s="7"/>
      <c r="D252" s="7"/>
      <c r="E252" s="7"/>
      <c r="F252" s="7"/>
      <c r="G252" s="7"/>
      <c r="H252" s="7"/>
      <c r="I252" s="7"/>
      <c r="J252" s="7"/>
      <c r="K252" s="313"/>
      <c r="L252" s="313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 x14ac:dyDescent="0.2">
      <c r="A253" s="10"/>
      <c r="B253" s="7"/>
      <c r="C253" s="7"/>
      <c r="D253" s="7"/>
      <c r="E253" s="7"/>
      <c r="F253" s="7"/>
      <c r="G253" s="7"/>
      <c r="H253" s="7"/>
      <c r="I253" s="7"/>
      <c r="J253" s="7"/>
      <c r="K253" s="313"/>
      <c r="L253" s="313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 x14ac:dyDescent="0.2">
      <c r="A254" s="10"/>
      <c r="B254" s="7"/>
      <c r="C254" s="7"/>
      <c r="D254" s="7"/>
      <c r="E254" s="7"/>
      <c r="F254" s="7"/>
      <c r="G254" s="7"/>
      <c r="H254" s="7"/>
      <c r="I254" s="7"/>
      <c r="J254" s="7"/>
      <c r="K254" s="313"/>
      <c r="L254" s="313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 x14ac:dyDescent="0.2">
      <c r="A255" s="10"/>
      <c r="B255" s="7"/>
      <c r="C255" s="7"/>
      <c r="D255" s="7"/>
      <c r="E255" s="7"/>
      <c r="F255" s="7"/>
      <c r="G255" s="7"/>
      <c r="H255" s="7"/>
      <c r="I255" s="7"/>
      <c r="J255" s="7"/>
      <c r="K255" s="313"/>
      <c r="L255" s="313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 x14ac:dyDescent="0.2">
      <c r="A256" s="10"/>
      <c r="B256" s="7"/>
      <c r="C256" s="7"/>
      <c r="D256" s="7"/>
      <c r="E256" s="7"/>
      <c r="F256" s="7"/>
      <c r="G256" s="7"/>
      <c r="H256" s="7"/>
      <c r="I256" s="7"/>
      <c r="J256" s="7"/>
      <c r="K256" s="313"/>
      <c r="L256" s="313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 x14ac:dyDescent="0.2">
      <c r="A257" s="10"/>
      <c r="B257" s="7"/>
      <c r="C257" s="7"/>
      <c r="D257" s="7"/>
      <c r="E257" s="7"/>
      <c r="F257" s="7"/>
      <c r="G257" s="7"/>
      <c r="H257" s="7"/>
      <c r="I257" s="7"/>
      <c r="J257" s="7"/>
      <c r="K257" s="313"/>
      <c r="L257" s="313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 x14ac:dyDescent="0.2">
      <c r="A258" s="10"/>
      <c r="B258" s="7"/>
      <c r="C258" s="7"/>
      <c r="D258" s="7"/>
      <c r="E258" s="7"/>
      <c r="F258" s="7"/>
      <c r="G258" s="7"/>
      <c r="H258" s="7"/>
      <c r="I258" s="7"/>
      <c r="J258" s="7"/>
      <c r="K258" s="313"/>
      <c r="L258" s="313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 x14ac:dyDescent="0.2">
      <c r="A259" s="10"/>
      <c r="B259" s="7"/>
      <c r="C259" s="7"/>
      <c r="D259" s="7"/>
      <c r="E259" s="7"/>
      <c r="F259" s="7"/>
      <c r="G259" s="7"/>
      <c r="H259" s="7"/>
      <c r="I259" s="7"/>
      <c r="J259" s="7"/>
      <c r="K259" s="313"/>
      <c r="L259" s="313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 x14ac:dyDescent="0.2">
      <c r="A260" s="10"/>
      <c r="B260" s="7"/>
      <c r="C260" s="7"/>
      <c r="D260" s="7"/>
      <c r="E260" s="7"/>
      <c r="F260" s="7"/>
      <c r="G260" s="7"/>
      <c r="H260" s="7"/>
      <c r="I260" s="7"/>
      <c r="J260" s="7"/>
      <c r="K260" s="313"/>
      <c r="L260" s="313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 x14ac:dyDescent="0.2">
      <c r="A261" s="10"/>
      <c r="B261" s="7"/>
      <c r="C261" s="7"/>
      <c r="D261" s="7"/>
      <c r="E261" s="7"/>
      <c r="F261" s="7"/>
      <c r="G261" s="7"/>
      <c r="H261" s="7"/>
      <c r="I261" s="7"/>
      <c r="J261" s="7"/>
      <c r="K261" s="313"/>
      <c r="L261" s="313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 x14ac:dyDescent="0.2">
      <c r="A262" s="10"/>
      <c r="B262" s="7"/>
      <c r="C262" s="7"/>
      <c r="D262" s="7"/>
      <c r="E262" s="7"/>
      <c r="F262" s="7"/>
      <c r="G262" s="7"/>
      <c r="H262" s="7"/>
      <c r="I262" s="7"/>
      <c r="J262" s="7"/>
      <c r="K262" s="313"/>
      <c r="L262" s="313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 x14ac:dyDescent="0.2">
      <c r="A263" s="10"/>
      <c r="B263" s="7"/>
      <c r="C263" s="7"/>
      <c r="D263" s="7"/>
      <c r="E263" s="7"/>
      <c r="F263" s="7"/>
      <c r="G263" s="7"/>
      <c r="H263" s="7"/>
      <c r="I263" s="7"/>
      <c r="J263" s="7"/>
      <c r="K263" s="313"/>
      <c r="L263" s="313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 x14ac:dyDescent="0.2">
      <c r="A264" s="10"/>
      <c r="B264" s="7"/>
      <c r="C264" s="7"/>
      <c r="D264" s="7"/>
      <c r="E264" s="7"/>
      <c r="F264" s="7"/>
      <c r="G264" s="7"/>
      <c r="H264" s="7"/>
      <c r="I264" s="7"/>
      <c r="J264" s="7"/>
      <c r="K264" s="313"/>
      <c r="L264" s="313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 x14ac:dyDescent="0.2">
      <c r="A265" s="10"/>
      <c r="B265" s="7"/>
      <c r="C265" s="7"/>
      <c r="D265" s="7"/>
      <c r="E265" s="7"/>
      <c r="F265" s="7"/>
      <c r="G265" s="7"/>
      <c r="H265" s="7"/>
      <c r="I265" s="7"/>
      <c r="J265" s="7"/>
      <c r="K265" s="313"/>
      <c r="L265" s="313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 x14ac:dyDescent="0.2">
      <c r="A266" s="10"/>
      <c r="B266" s="7"/>
      <c r="C266" s="7"/>
      <c r="D266" s="7"/>
      <c r="E266" s="7"/>
      <c r="F266" s="7"/>
      <c r="G266" s="7"/>
      <c r="H266" s="7"/>
      <c r="I266" s="7"/>
      <c r="J266" s="7"/>
      <c r="K266" s="313"/>
      <c r="L266" s="313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 x14ac:dyDescent="0.2">
      <c r="A267" s="10"/>
      <c r="B267" s="7"/>
      <c r="C267" s="7"/>
      <c r="D267" s="7"/>
      <c r="E267" s="7"/>
      <c r="F267" s="7"/>
      <c r="G267" s="7"/>
      <c r="H267" s="7"/>
      <c r="I267" s="7"/>
      <c r="J267" s="7"/>
      <c r="K267" s="313"/>
      <c r="L267" s="313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 x14ac:dyDescent="0.2">
      <c r="A268" s="10"/>
      <c r="B268" s="7"/>
      <c r="C268" s="7"/>
      <c r="D268" s="7"/>
      <c r="E268" s="7"/>
      <c r="F268" s="7"/>
      <c r="G268" s="7"/>
      <c r="H268" s="7"/>
      <c r="I268" s="7"/>
      <c r="J268" s="7"/>
      <c r="K268" s="313"/>
      <c r="L268" s="313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 x14ac:dyDescent="0.2">
      <c r="A269" s="10"/>
      <c r="B269" s="7"/>
      <c r="C269" s="7"/>
      <c r="D269" s="7"/>
      <c r="E269" s="7"/>
      <c r="F269" s="7"/>
      <c r="G269" s="7"/>
      <c r="H269" s="7"/>
      <c r="I269" s="7"/>
      <c r="J269" s="7"/>
      <c r="K269" s="313"/>
      <c r="L269" s="313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 x14ac:dyDescent="0.2">
      <c r="A270" s="10"/>
      <c r="B270" s="7"/>
      <c r="C270" s="7"/>
      <c r="D270" s="7"/>
      <c r="E270" s="7"/>
      <c r="F270" s="7"/>
      <c r="G270" s="7"/>
      <c r="H270" s="7"/>
      <c r="I270" s="7"/>
      <c r="J270" s="7"/>
      <c r="K270" s="313"/>
      <c r="L270" s="313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 x14ac:dyDescent="0.2">
      <c r="A271" s="10"/>
      <c r="B271" s="7"/>
      <c r="C271" s="7"/>
      <c r="D271" s="7"/>
      <c r="E271" s="7"/>
      <c r="F271" s="7"/>
      <c r="G271" s="7"/>
      <c r="H271" s="7"/>
      <c r="I271" s="7"/>
      <c r="J271" s="7"/>
      <c r="K271" s="313"/>
      <c r="L271" s="313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 x14ac:dyDescent="0.2">
      <c r="A272" s="10"/>
      <c r="B272" s="7"/>
      <c r="C272" s="7"/>
      <c r="D272" s="7"/>
      <c r="E272" s="7"/>
      <c r="F272" s="7"/>
      <c r="G272" s="7"/>
      <c r="H272" s="7"/>
      <c r="I272" s="7"/>
      <c r="J272" s="7"/>
      <c r="K272" s="313"/>
      <c r="L272" s="313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 x14ac:dyDescent="0.2">
      <c r="A273" s="10"/>
      <c r="B273" s="7"/>
      <c r="C273" s="7"/>
      <c r="D273" s="7"/>
      <c r="E273" s="7"/>
      <c r="F273" s="7"/>
      <c r="G273" s="7"/>
      <c r="H273" s="7"/>
      <c r="I273" s="7"/>
      <c r="J273" s="7"/>
      <c r="K273" s="313"/>
      <c r="L273" s="313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 x14ac:dyDescent="0.2">
      <c r="A274" s="10"/>
      <c r="B274" s="7"/>
      <c r="C274" s="7"/>
      <c r="D274" s="7"/>
      <c r="E274" s="7"/>
      <c r="F274" s="7"/>
      <c r="G274" s="7"/>
      <c r="H274" s="7"/>
      <c r="I274" s="7"/>
      <c r="J274" s="7"/>
      <c r="K274" s="313"/>
      <c r="L274" s="313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 x14ac:dyDescent="0.2">
      <c r="A275" s="10"/>
      <c r="B275" s="7"/>
      <c r="C275" s="7"/>
      <c r="D275" s="7"/>
      <c r="E275" s="7"/>
      <c r="F275" s="7"/>
      <c r="G275" s="7"/>
      <c r="H275" s="7"/>
      <c r="I275" s="7"/>
      <c r="J275" s="7"/>
      <c r="K275" s="313"/>
      <c r="L275" s="313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 x14ac:dyDescent="0.2">
      <c r="A276" s="10"/>
      <c r="B276" s="7"/>
      <c r="C276" s="7"/>
      <c r="D276" s="7"/>
      <c r="E276" s="7"/>
      <c r="F276" s="7"/>
      <c r="G276" s="7"/>
      <c r="H276" s="7"/>
      <c r="I276" s="7"/>
      <c r="J276" s="7"/>
      <c r="K276" s="313"/>
      <c r="L276" s="313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 x14ac:dyDescent="0.2">
      <c r="A277" s="10"/>
      <c r="B277" s="7"/>
      <c r="C277" s="7"/>
      <c r="D277" s="7"/>
      <c r="E277" s="7"/>
      <c r="F277" s="7"/>
      <c r="G277" s="7"/>
      <c r="H277" s="7"/>
      <c r="I277" s="7"/>
      <c r="J277" s="7"/>
      <c r="K277" s="313"/>
      <c r="L277" s="313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 x14ac:dyDescent="0.2">
      <c r="A278" s="10"/>
      <c r="B278" s="7"/>
      <c r="C278" s="7"/>
      <c r="D278" s="7"/>
      <c r="E278" s="7"/>
      <c r="F278" s="7"/>
      <c r="G278" s="7"/>
      <c r="H278" s="7"/>
      <c r="I278" s="7"/>
      <c r="J278" s="7"/>
      <c r="K278" s="313"/>
      <c r="L278" s="313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 x14ac:dyDescent="0.2">
      <c r="A279" s="10"/>
      <c r="B279" s="7"/>
      <c r="C279" s="7"/>
      <c r="D279" s="7"/>
      <c r="E279" s="7"/>
      <c r="F279" s="7"/>
      <c r="G279" s="7"/>
      <c r="H279" s="7"/>
      <c r="I279" s="7"/>
      <c r="J279" s="7"/>
      <c r="K279" s="313"/>
      <c r="L279" s="313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 x14ac:dyDescent="0.2">
      <c r="A280" s="10"/>
      <c r="B280" s="7"/>
      <c r="C280" s="7"/>
      <c r="D280" s="7"/>
      <c r="E280" s="7"/>
      <c r="F280" s="7"/>
      <c r="G280" s="7"/>
      <c r="H280" s="7"/>
      <c r="I280" s="7"/>
      <c r="J280" s="7"/>
      <c r="K280" s="313"/>
      <c r="L280" s="313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 x14ac:dyDescent="0.2">
      <c r="A281" s="10"/>
      <c r="B281" s="7"/>
      <c r="C281" s="7"/>
      <c r="D281" s="7"/>
      <c r="E281" s="7"/>
      <c r="F281" s="7"/>
      <c r="G281" s="7"/>
      <c r="H281" s="7"/>
      <c r="I281" s="7"/>
      <c r="J281" s="7"/>
      <c r="K281" s="313"/>
      <c r="L281" s="313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 x14ac:dyDescent="0.2">
      <c r="A282" s="10"/>
      <c r="B282" s="7"/>
      <c r="C282" s="7"/>
      <c r="D282" s="7"/>
      <c r="E282" s="7"/>
      <c r="F282" s="7"/>
      <c r="G282" s="7"/>
      <c r="H282" s="7"/>
      <c r="I282" s="7"/>
      <c r="J282" s="7"/>
      <c r="K282" s="313"/>
      <c r="L282" s="313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 x14ac:dyDescent="0.2">
      <c r="A283" s="10"/>
      <c r="B283" s="7"/>
      <c r="C283" s="7"/>
      <c r="D283" s="7"/>
      <c r="E283" s="7"/>
      <c r="F283" s="7"/>
      <c r="G283" s="7"/>
      <c r="H283" s="7"/>
      <c r="I283" s="7"/>
      <c r="J283" s="7"/>
      <c r="K283" s="313"/>
      <c r="L283" s="313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 x14ac:dyDescent="0.2">
      <c r="A284" s="10"/>
      <c r="B284" s="7"/>
      <c r="C284" s="7"/>
      <c r="D284" s="7"/>
      <c r="E284" s="7"/>
      <c r="F284" s="7"/>
      <c r="G284" s="7"/>
      <c r="H284" s="7"/>
      <c r="I284" s="7"/>
      <c r="J284" s="7"/>
      <c r="K284" s="313"/>
      <c r="L284" s="313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 x14ac:dyDescent="0.2">
      <c r="A285" s="10"/>
      <c r="B285" s="7"/>
      <c r="C285" s="7"/>
      <c r="D285" s="7"/>
      <c r="E285" s="7"/>
      <c r="F285" s="7"/>
      <c r="G285" s="7"/>
      <c r="H285" s="7"/>
      <c r="I285" s="7"/>
      <c r="J285" s="7"/>
      <c r="K285" s="313"/>
      <c r="L285" s="313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 x14ac:dyDescent="0.2">
      <c r="A286" s="10"/>
      <c r="B286" s="7"/>
      <c r="C286" s="7"/>
      <c r="D286" s="7"/>
      <c r="E286" s="7"/>
      <c r="F286" s="7"/>
      <c r="G286" s="7"/>
      <c r="H286" s="7"/>
      <c r="I286" s="7"/>
      <c r="J286" s="7"/>
      <c r="K286" s="313"/>
      <c r="L286" s="313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 x14ac:dyDescent="0.2">
      <c r="A287" s="10"/>
      <c r="B287" s="7"/>
      <c r="C287" s="7"/>
      <c r="D287" s="7"/>
      <c r="E287" s="7"/>
      <c r="F287" s="7"/>
      <c r="G287" s="7"/>
      <c r="H287" s="7"/>
      <c r="I287" s="7"/>
      <c r="J287" s="7"/>
      <c r="K287" s="313"/>
      <c r="L287" s="313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 x14ac:dyDescent="0.2">
      <c r="A288" s="10"/>
      <c r="B288" s="7"/>
      <c r="C288" s="7"/>
      <c r="D288" s="7"/>
      <c r="E288" s="7"/>
      <c r="F288" s="7"/>
      <c r="G288" s="7"/>
      <c r="H288" s="7"/>
      <c r="I288" s="7"/>
      <c r="J288" s="7"/>
      <c r="K288" s="313"/>
      <c r="L288" s="313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 x14ac:dyDescent="0.2">
      <c r="A289" s="10"/>
      <c r="B289" s="7"/>
      <c r="C289" s="7"/>
      <c r="D289" s="7"/>
      <c r="E289" s="7"/>
      <c r="F289" s="7"/>
      <c r="G289" s="7"/>
      <c r="H289" s="7"/>
      <c r="I289" s="7"/>
      <c r="J289" s="7"/>
      <c r="K289" s="313"/>
      <c r="L289" s="313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 x14ac:dyDescent="0.2">
      <c r="A290" s="10"/>
      <c r="B290" s="7"/>
      <c r="C290" s="7"/>
      <c r="D290" s="7"/>
      <c r="E290" s="7"/>
      <c r="F290" s="7"/>
      <c r="G290" s="7"/>
      <c r="H290" s="7"/>
      <c r="I290" s="7"/>
      <c r="J290" s="7"/>
      <c r="K290" s="313"/>
      <c r="L290" s="313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 x14ac:dyDescent="0.2">
      <c r="A291" s="10"/>
      <c r="B291" s="7"/>
      <c r="C291" s="7"/>
      <c r="D291" s="7"/>
      <c r="E291" s="7"/>
      <c r="F291" s="7"/>
      <c r="G291" s="7"/>
      <c r="H291" s="7"/>
      <c r="I291" s="7"/>
      <c r="J291" s="7"/>
      <c r="K291" s="313"/>
      <c r="L291" s="313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 x14ac:dyDescent="0.2">
      <c r="A292" s="10"/>
      <c r="B292" s="7"/>
      <c r="C292" s="7"/>
      <c r="D292" s="7"/>
      <c r="E292" s="7"/>
      <c r="F292" s="7"/>
      <c r="G292" s="7"/>
      <c r="H292" s="7"/>
      <c r="I292" s="7"/>
      <c r="J292" s="7"/>
      <c r="K292" s="313"/>
      <c r="L292" s="313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 x14ac:dyDescent="0.2">
      <c r="A293" s="10"/>
      <c r="B293" s="7"/>
      <c r="C293" s="7"/>
      <c r="D293" s="7"/>
      <c r="E293" s="7"/>
      <c r="F293" s="7"/>
      <c r="G293" s="7"/>
      <c r="H293" s="7"/>
      <c r="I293" s="7"/>
      <c r="J293" s="7"/>
      <c r="K293" s="313"/>
      <c r="L293" s="313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 x14ac:dyDescent="0.2">
      <c r="A294" s="10"/>
      <c r="B294" s="7"/>
      <c r="C294" s="7"/>
      <c r="D294" s="7"/>
      <c r="E294" s="7"/>
      <c r="F294" s="7"/>
      <c r="G294" s="7"/>
      <c r="H294" s="7"/>
      <c r="I294" s="7"/>
      <c r="J294" s="7"/>
      <c r="K294" s="313"/>
      <c r="L294" s="313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 x14ac:dyDescent="0.2">
      <c r="A295" s="10"/>
      <c r="B295" s="7"/>
      <c r="C295" s="7"/>
      <c r="D295" s="7"/>
      <c r="E295" s="7"/>
      <c r="F295" s="7"/>
      <c r="G295" s="7"/>
      <c r="H295" s="7"/>
      <c r="I295" s="7"/>
      <c r="J295" s="7"/>
      <c r="K295" s="313"/>
      <c r="L295" s="313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 x14ac:dyDescent="0.2">
      <c r="A296" s="10"/>
      <c r="B296" s="7"/>
      <c r="C296" s="7"/>
      <c r="D296" s="7"/>
      <c r="E296" s="7"/>
      <c r="F296" s="7"/>
      <c r="G296" s="7"/>
      <c r="H296" s="7"/>
      <c r="I296" s="7"/>
      <c r="J296" s="7"/>
      <c r="K296" s="313"/>
      <c r="L296" s="313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 x14ac:dyDescent="0.2">
      <c r="A297" s="10"/>
      <c r="B297" s="7"/>
      <c r="C297" s="7"/>
      <c r="D297" s="7"/>
      <c r="E297" s="7"/>
      <c r="F297" s="7"/>
      <c r="G297" s="7"/>
      <c r="H297" s="7"/>
      <c r="I297" s="7"/>
      <c r="J297" s="7"/>
      <c r="K297" s="313"/>
      <c r="L297" s="313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 x14ac:dyDescent="0.2">
      <c r="A298" s="10"/>
      <c r="B298" s="7"/>
      <c r="C298" s="7"/>
      <c r="D298" s="7"/>
      <c r="E298" s="7"/>
      <c r="F298" s="7"/>
      <c r="G298" s="7"/>
      <c r="H298" s="7"/>
      <c r="I298" s="7"/>
      <c r="J298" s="7"/>
      <c r="K298" s="313"/>
      <c r="L298" s="313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 x14ac:dyDescent="0.2">
      <c r="A299" s="10"/>
      <c r="B299" s="7"/>
      <c r="C299" s="7"/>
      <c r="D299" s="7"/>
      <c r="E299" s="7"/>
      <c r="F299" s="7"/>
      <c r="G299" s="7"/>
      <c r="H299" s="7"/>
      <c r="I299" s="7"/>
      <c r="J299" s="7"/>
      <c r="K299" s="313"/>
      <c r="L299" s="313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 x14ac:dyDescent="0.2">
      <c r="A300" s="10"/>
      <c r="B300" s="7"/>
      <c r="C300" s="7"/>
      <c r="D300" s="7"/>
      <c r="E300" s="7"/>
      <c r="F300" s="7"/>
      <c r="G300" s="7"/>
      <c r="H300" s="7"/>
      <c r="I300" s="7"/>
      <c r="J300" s="7"/>
      <c r="K300" s="313"/>
      <c r="L300" s="313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 x14ac:dyDescent="0.2">
      <c r="A301" s="10"/>
      <c r="B301" s="7"/>
      <c r="C301" s="7"/>
      <c r="D301" s="7"/>
      <c r="E301" s="7"/>
      <c r="F301" s="7"/>
      <c r="G301" s="7"/>
      <c r="H301" s="7"/>
      <c r="I301" s="7"/>
      <c r="J301" s="7"/>
      <c r="K301" s="313"/>
      <c r="L301" s="313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 x14ac:dyDescent="0.2">
      <c r="A302" s="10"/>
      <c r="B302" s="7"/>
      <c r="C302" s="7"/>
      <c r="D302" s="7"/>
      <c r="E302" s="7"/>
      <c r="F302" s="7"/>
      <c r="G302" s="7"/>
      <c r="H302" s="7"/>
      <c r="I302" s="7"/>
      <c r="J302" s="7"/>
      <c r="K302" s="313"/>
      <c r="L302" s="313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 x14ac:dyDescent="0.2">
      <c r="A303" s="10"/>
      <c r="B303" s="7"/>
      <c r="C303" s="7"/>
      <c r="D303" s="7"/>
      <c r="E303" s="7"/>
      <c r="F303" s="7"/>
      <c r="G303" s="7"/>
      <c r="H303" s="7"/>
      <c r="I303" s="7"/>
      <c r="J303" s="7"/>
      <c r="K303" s="313"/>
      <c r="L303" s="313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 x14ac:dyDescent="0.2">
      <c r="A304" s="10"/>
      <c r="B304" s="7"/>
      <c r="C304" s="7"/>
      <c r="D304" s="7"/>
      <c r="E304" s="7"/>
      <c r="F304" s="7"/>
      <c r="G304" s="7"/>
      <c r="H304" s="7"/>
      <c r="I304" s="7"/>
      <c r="J304" s="7"/>
      <c r="K304" s="313"/>
      <c r="L304" s="313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 x14ac:dyDescent="0.2">
      <c r="A305" s="10"/>
      <c r="B305" s="7"/>
      <c r="C305" s="7"/>
      <c r="D305" s="7"/>
      <c r="E305" s="7"/>
      <c r="F305" s="7"/>
      <c r="G305" s="7"/>
      <c r="H305" s="7"/>
      <c r="I305" s="7"/>
      <c r="J305" s="7"/>
      <c r="K305" s="313"/>
      <c r="L305" s="313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 x14ac:dyDescent="0.2">
      <c r="A306" s="10"/>
      <c r="B306" s="7"/>
      <c r="C306" s="7"/>
      <c r="D306" s="7"/>
      <c r="E306" s="7"/>
      <c r="F306" s="7"/>
      <c r="G306" s="7"/>
      <c r="H306" s="7"/>
      <c r="I306" s="7"/>
      <c r="J306" s="7"/>
      <c r="K306" s="313"/>
      <c r="L306" s="313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 x14ac:dyDescent="0.2">
      <c r="A307" s="10"/>
      <c r="B307" s="7"/>
      <c r="C307" s="7"/>
      <c r="D307" s="7"/>
      <c r="E307" s="7"/>
      <c r="F307" s="7"/>
      <c r="G307" s="7"/>
      <c r="H307" s="7"/>
      <c r="I307" s="7"/>
      <c r="J307" s="7"/>
      <c r="K307" s="313"/>
      <c r="L307" s="313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 x14ac:dyDescent="0.2">
      <c r="A308" s="10"/>
      <c r="B308" s="7"/>
      <c r="C308" s="7"/>
      <c r="D308" s="7"/>
      <c r="E308" s="7"/>
      <c r="F308" s="7"/>
      <c r="G308" s="7"/>
      <c r="H308" s="7"/>
      <c r="I308" s="7"/>
      <c r="J308" s="7"/>
      <c r="K308" s="313"/>
      <c r="L308" s="313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 x14ac:dyDescent="0.2">
      <c r="A309" s="10"/>
      <c r="B309" s="7"/>
      <c r="C309" s="7"/>
      <c r="D309" s="7"/>
      <c r="E309" s="7"/>
      <c r="F309" s="7"/>
      <c r="G309" s="7"/>
      <c r="H309" s="7"/>
      <c r="I309" s="7"/>
      <c r="J309" s="7"/>
      <c r="K309" s="313"/>
      <c r="L309" s="313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 x14ac:dyDescent="0.2">
      <c r="A310" s="10"/>
      <c r="B310" s="7"/>
      <c r="C310" s="7"/>
      <c r="D310" s="7"/>
      <c r="E310" s="7"/>
      <c r="F310" s="7"/>
      <c r="G310" s="7"/>
      <c r="H310" s="7"/>
      <c r="I310" s="7"/>
      <c r="J310" s="7"/>
      <c r="K310" s="313"/>
      <c r="L310" s="313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 x14ac:dyDescent="0.2">
      <c r="A311" s="10"/>
      <c r="B311" s="7"/>
      <c r="C311" s="7"/>
      <c r="D311" s="7"/>
      <c r="E311" s="7"/>
      <c r="F311" s="7"/>
      <c r="G311" s="7"/>
      <c r="H311" s="7"/>
      <c r="I311" s="7"/>
      <c r="J311" s="7"/>
      <c r="K311" s="313"/>
      <c r="L311" s="313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 x14ac:dyDescent="0.2">
      <c r="A312" s="10"/>
      <c r="B312" s="7"/>
      <c r="C312" s="7"/>
      <c r="D312" s="7"/>
      <c r="E312" s="7"/>
      <c r="F312" s="7"/>
      <c r="G312" s="7"/>
      <c r="H312" s="7"/>
      <c r="I312" s="7"/>
      <c r="J312" s="7"/>
      <c r="K312" s="313"/>
      <c r="L312" s="313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 x14ac:dyDescent="0.2">
      <c r="A313" s="10"/>
      <c r="B313" s="7"/>
      <c r="C313" s="7"/>
      <c r="D313" s="7"/>
      <c r="E313" s="7"/>
      <c r="F313" s="7"/>
      <c r="G313" s="7"/>
      <c r="H313" s="7"/>
      <c r="I313" s="7"/>
      <c r="J313" s="7"/>
      <c r="K313" s="313"/>
      <c r="L313" s="313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 x14ac:dyDescent="0.2">
      <c r="A314" s="10"/>
      <c r="B314" s="7"/>
      <c r="C314" s="7"/>
      <c r="D314" s="7"/>
      <c r="E314" s="7"/>
      <c r="F314" s="7"/>
      <c r="G314" s="7"/>
      <c r="H314" s="7"/>
      <c r="I314" s="7"/>
      <c r="J314" s="7"/>
      <c r="K314" s="313"/>
      <c r="L314" s="313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 x14ac:dyDescent="0.2">
      <c r="A315" s="10"/>
      <c r="B315" s="7"/>
      <c r="C315" s="7"/>
      <c r="D315" s="7"/>
      <c r="E315" s="7"/>
      <c r="F315" s="7"/>
      <c r="G315" s="7"/>
      <c r="H315" s="7"/>
      <c r="I315" s="7"/>
      <c r="J315" s="7"/>
      <c r="K315" s="313"/>
      <c r="L315" s="313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 x14ac:dyDescent="0.2">
      <c r="A316" s="10"/>
      <c r="B316" s="7"/>
      <c r="C316" s="7"/>
      <c r="D316" s="7"/>
      <c r="E316" s="7"/>
      <c r="F316" s="7"/>
      <c r="G316" s="7"/>
      <c r="H316" s="7"/>
      <c r="I316" s="7"/>
      <c r="J316" s="7"/>
      <c r="K316" s="313"/>
      <c r="L316" s="313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 x14ac:dyDescent="0.2">
      <c r="A317" s="10"/>
      <c r="B317" s="7"/>
      <c r="C317" s="7"/>
      <c r="D317" s="7"/>
      <c r="E317" s="7"/>
      <c r="F317" s="7"/>
      <c r="G317" s="7"/>
      <c r="H317" s="7"/>
      <c r="I317" s="7"/>
      <c r="J317" s="7"/>
      <c r="K317" s="313"/>
      <c r="L317" s="313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 x14ac:dyDescent="0.2">
      <c r="A318" s="10"/>
      <c r="B318" s="7"/>
      <c r="C318" s="7"/>
      <c r="D318" s="7"/>
      <c r="E318" s="7"/>
      <c r="F318" s="7"/>
      <c r="G318" s="7"/>
      <c r="H318" s="7"/>
      <c r="I318" s="7"/>
      <c r="J318" s="7"/>
      <c r="K318" s="313"/>
      <c r="L318" s="313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 x14ac:dyDescent="0.2">
      <c r="A319" s="10"/>
      <c r="B319" s="7"/>
      <c r="C319" s="7"/>
      <c r="D319" s="7"/>
      <c r="E319" s="7"/>
      <c r="F319" s="7"/>
      <c r="G319" s="7"/>
      <c r="H319" s="7"/>
      <c r="I319" s="7"/>
      <c r="J319" s="7"/>
      <c r="K319" s="313"/>
      <c r="L319" s="313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 x14ac:dyDescent="0.2">
      <c r="A320" s="10"/>
      <c r="B320" s="7"/>
      <c r="C320" s="7"/>
      <c r="D320" s="7"/>
      <c r="E320" s="7"/>
      <c r="F320" s="7"/>
      <c r="G320" s="7"/>
      <c r="H320" s="7"/>
      <c r="I320" s="7"/>
      <c r="J320" s="7"/>
      <c r="K320" s="313"/>
      <c r="L320" s="313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 x14ac:dyDescent="0.2">
      <c r="A321" s="10"/>
      <c r="B321" s="7"/>
      <c r="C321" s="7"/>
      <c r="D321" s="7"/>
      <c r="E321" s="7"/>
      <c r="F321" s="7"/>
      <c r="G321" s="7"/>
      <c r="H321" s="7"/>
      <c r="I321" s="7"/>
      <c r="J321" s="7"/>
      <c r="K321" s="313"/>
      <c r="L321" s="313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 x14ac:dyDescent="0.2">
      <c r="A322" s="10"/>
      <c r="B322" s="7"/>
      <c r="C322" s="7"/>
      <c r="D322" s="7"/>
      <c r="E322" s="7"/>
      <c r="F322" s="7"/>
      <c r="G322" s="7"/>
      <c r="H322" s="7"/>
      <c r="I322" s="7"/>
      <c r="J322" s="7"/>
      <c r="K322" s="313"/>
      <c r="L322" s="313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 x14ac:dyDescent="0.2">
      <c r="A323" s="10"/>
      <c r="B323" s="7"/>
      <c r="C323" s="7"/>
      <c r="D323" s="7"/>
      <c r="E323" s="7"/>
      <c r="F323" s="7"/>
      <c r="G323" s="7"/>
      <c r="H323" s="7"/>
      <c r="I323" s="7"/>
      <c r="J323" s="7"/>
      <c r="K323" s="313"/>
      <c r="L323" s="313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 x14ac:dyDescent="0.2">
      <c r="A324" s="10"/>
      <c r="B324" s="7"/>
      <c r="C324" s="7"/>
      <c r="D324" s="7"/>
      <c r="E324" s="7"/>
      <c r="F324" s="7"/>
      <c r="G324" s="7"/>
      <c r="H324" s="7"/>
      <c r="I324" s="7"/>
      <c r="J324" s="7"/>
      <c r="K324" s="313"/>
      <c r="L324" s="313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 x14ac:dyDescent="0.2">
      <c r="A325" s="10"/>
      <c r="B325" s="7"/>
      <c r="C325" s="7"/>
      <c r="D325" s="7"/>
      <c r="E325" s="7"/>
      <c r="F325" s="7"/>
      <c r="G325" s="7"/>
      <c r="H325" s="7"/>
      <c r="I325" s="7"/>
      <c r="J325" s="7"/>
      <c r="K325" s="313"/>
      <c r="L325" s="313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 x14ac:dyDescent="0.2">
      <c r="A326" s="10"/>
      <c r="B326" s="7"/>
      <c r="C326" s="7"/>
      <c r="D326" s="7"/>
      <c r="E326" s="7"/>
      <c r="F326" s="7"/>
      <c r="G326" s="7"/>
      <c r="H326" s="7"/>
      <c r="I326" s="7"/>
      <c r="J326" s="7"/>
      <c r="K326" s="313"/>
      <c r="L326" s="313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 x14ac:dyDescent="0.2">
      <c r="A327" s="10"/>
      <c r="B327" s="7"/>
      <c r="C327" s="7"/>
      <c r="D327" s="7"/>
      <c r="E327" s="7"/>
      <c r="F327" s="7"/>
      <c r="G327" s="7"/>
      <c r="H327" s="7"/>
      <c r="I327" s="7"/>
      <c r="J327" s="7"/>
      <c r="K327" s="313"/>
      <c r="L327" s="313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 x14ac:dyDescent="0.2">
      <c r="A328" s="10"/>
      <c r="B328" s="7"/>
      <c r="C328" s="7"/>
      <c r="D328" s="7"/>
      <c r="E328" s="7"/>
      <c r="F328" s="7"/>
      <c r="G328" s="7"/>
      <c r="H328" s="7"/>
      <c r="I328" s="7"/>
      <c r="J328" s="7"/>
      <c r="K328" s="313"/>
      <c r="L328" s="313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 x14ac:dyDescent="0.2">
      <c r="A329" s="10"/>
      <c r="B329" s="7"/>
      <c r="C329" s="7"/>
      <c r="D329" s="7"/>
      <c r="E329" s="7"/>
      <c r="F329" s="7"/>
      <c r="G329" s="7"/>
      <c r="H329" s="7"/>
      <c r="I329" s="7"/>
      <c r="J329" s="7"/>
      <c r="K329" s="313"/>
      <c r="L329" s="313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 x14ac:dyDescent="0.2">
      <c r="A330" s="10"/>
      <c r="B330" s="7"/>
      <c r="C330" s="7"/>
      <c r="D330" s="7"/>
      <c r="E330" s="7"/>
      <c r="F330" s="7"/>
      <c r="G330" s="7"/>
      <c r="H330" s="7"/>
      <c r="I330" s="7"/>
      <c r="J330" s="7"/>
      <c r="K330" s="313"/>
      <c r="L330" s="313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 x14ac:dyDescent="0.2">
      <c r="A331" s="10"/>
      <c r="B331" s="7"/>
      <c r="C331" s="7"/>
      <c r="D331" s="7"/>
      <c r="E331" s="7"/>
      <c r="F331" s="7"/>
      <c r="G331" s="7"/>
      <c r="H331" s="7"/>
      <c r="I331" s="7"/>
      <c r="J331" s="7"/>
      <c r="K331" s="313"/>
      <c r="L331" s="313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 x14ac:dyDescent="0.2">
      <c r="A332" s="10"/>
      <c r="B332" s="7"/>
      <c r="C332" s="7"/>
      <c r="D332" s="7"/>
      <c r="E332" s="7"/>
      <c r="F332" s="7"/>
      <c r="G332" s="7"/>
      <c r="H332" s="7"/>
      <c r="I332" s="7"/>
      <c r="J332" s="7"/>
      <c r="K332" s="313"/>
      <c r="L332" s="313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 x14ac:dyDescent="0.2">
      <c r="A333" s="10"/>
      <c r="B333" s="7"/>
      <c r="C333" s="7"/>
      <c r="D333" s="7"/>
      <c r="E333" s="7"/>
      <c r="F333" s="7"/>
      <c r="G333" s="7"/>
      <c r="H333" s="7"/>
      <c r="I333" s="7"/>
      <c r="J333" s="7"/>
      <c r="K333" s="313"/>
      <c r="L333" s="313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 x14ac:dyDescent="0.2">
      <c r="A334" s="10"/>
      <c r="B334" s="7"/>
      <c r="C334" s="7"/>
      <c r="D334" s="7"/>
      <c r="E334" s="7"/>
      <c r="F334" s="7"/>
      <c r="G334" s="7"/>
      <c r="H334" s="7"/>
      <c r="I334" s="7"/>
      <c r="J334" s="7"/>
      <c r="K334" s="313"/>
      <c r="L334" s="313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 x14ac:dyDescent="0.2">
      <c r="A335" s="10"/>
      <c r="B335" s="7"/>
      <c r="C335" s="7"/>
      <c r="D335" s="7"/>
      <c r="E335" s="7"/>
      <c r="F335" s="7"/>
      <c r="G335" s="7"/>
      <c r="H335" s="7"/>
      <c r="I335" s="7"/>
      <c r="J335" s="7"/>
      <c r="K335" s="313"/>
      <c r="L335" s="313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 x14ac:dyDescent="0.2">
      <c r="A336" s="10"/>
      <c r="B336" s="7"/>
      <c r="C336" s="7"/>
      <c r="D336" s="7"/>
      <c r="E336" s="7"/>
      <c r="F336" s="7"/>
      <c r="G336" s="7"/>
      <c r="H336" s="7"/>
      <c r="I336" s="7"/>
      <c r="J336" s="7"/>
      <c r="K336" s="313"/>
      <c r="L336" s="313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 x14ac:dyDescent="0.2">
      <c r="A337" s="10"/>
      <c r="B337" s="7"/>
      <c r="C337" s="7"/>
      <c r="D337" s="7"/>
      <c r="E337" s="7"/>
      <c r="F337" s="7"/>
      <c r="G337" s="7"/>
      <c r="H337" s="7"/>
      <c r="I337" s="7"/>
      <c r="J337" s="7"/>
      <c r="K337" s="313"/>
      <c r="L337" s="313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 x14ac:dyDescent="0.2">
      <c r="A338" s="10"/>
      <c r="B338" s="7"/>
      <c r="C338" s="7"/>
      <c r="D338" s="7"/>
      <c r="E338" s="7"/>
      <c r="F338" s="7"/>
      <c r="G338" s="7"/>
      <c r="H338" s="7"/>
      <c r="I338" s="7"/>
      <c r="J338" s="7"/>
      <c r="K338" s="313"/>
      <c r="L338" s="313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 x14ac:dyDescent="0.2">
      <c r="A339" s="10"/>
      <c r="B339" s="7"/>
      <c r="C339" s="7"/>
      <c r="D339" s="7"/>
      <c r="E339" s="7"/>
      <c r="F339" s="7"/>
      <c r="G339" s="7"/>
      <c r="H339" s="7"/>
      <c r="I339" s="7"/>
      <c r="J339" s="7"/>
      <c r="K339" s="313"/>
      <c r="L339" s="313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 x14ac:dyDescent="0.2">
      <c r="A340" s="10"/>
      <c r="B340" s="7"/>
      <c r="C340" s="7"/>
      <c r="D340" s="7"/>
      <c r="E340" s="7"/>
      <c r="F340" s="7"/>
      <c r="G340" s="7"/>
      <c r="H340" s="7"/>
      <c r="I340" s="7"/>
      <c r="J340" s="7"/>
      <c r="K340" s="313"/>
      <c r="L340" s="313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 x14ac:dyDescent="0.2">
      <c r="A341" s="10"/>
      <c r="B341" s="7"/>
      <c r="C341" s="7"/>
      <c r="D341" s="7"/>
      <c r="E341" s="7"/>
      <c r="F341" s="7"/>
      <c r="G341" s="7"/>
      <c r="H341" s="7"/>
      <c r="I341" s="7"/>
      <c r="J341" s="7"/>
      <c r="K341" s="313"/>
      <c r="L341" s="313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 x14ac:dyDescent="0.2">
      <c r="A342" s="10"/>
      <c r="B342" s="7"/>
      <c r="C342" s="7"/>
      <c r="D342" s="7"/>
      <c r="E342" s="7"/>
      <c r="F342" s="7"/>
      <c r="G342" s="7"/>
      <c r="H342" s="7"/>
      <c r="I342" s="7"/>
      <c r="J342" s="7"/>
      <c r="K342" s="313"/>
      <c r="L342" s="313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 x14ac:dyDescent="0.2">
      <c r="A343" s="10"/>
      <c r="B343" s="7"/>
      <c r="C343" s="7"/>
      <c r="D343" s="7"/>
      <c r="E343" s="7"/>
      <c r="F343" s="7"/>
      <c r="G343" s="7"/>
      <c r="H343" s="7"/>
      <c r="I343" s="7"/>
      <c r="J343" s="7"/>
      <c r="K343" s="313"/>
      <c r="L343" s="313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 x14ac:dyDescent="0.2">
      <c r="A344" s="10"/>
      <c r="B344" s="7"/>
      <c r="C344" s="7"/>
      <c r="D344" s="7"/>
      <c r="E344" s="7"/>
      <c r="F344" s="7"/>
      <c r="G344" s="7"/>
      <c r="H344" s="7"/>
      <c r="I344" s="7"/>
      <c r="J344" s="7"/>
      <c r="K344" s="313"/>
      <c r="L344" s="313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 x14ac:dyDescent="0.2">
      <c r="A345" s="10"/>
      <c r="B345" s="7"/>
      <c r="C345" s="7"/>
      <c r="D345" s="7"/>
      <c r="E345" s="7"/>
      <c r="F345" s="7"/>
      <c r="G345" s="7"/>
      <c r="H345" s="7"/>
      <c r="I345" s="7"/>
      <c r="J345" s="7"/>
      <c r="K345" s="313"/>
      <c r="L345" s="313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 x14ac:dyDescent="0.2">
      <c r="A346" s="10"/>
      <c r="B346" s="7"/>
      <c r="C346" s="7"/>
      <c r="D346" s="7"/>
      <c r="E346" s="7"/>
      <c r="F346" s="7"/>
      <c r="G346" s="7"/>
      <c r="H346" s="7"/>
      <c r="I346" s="7"/>
      <c r="J346" s="7"/>
      <c r="K346" s="313"/>
      <c r="L346" s="313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 x14ac:dyDescent="0.2">
      <c r="A347" s="10"/>
      <c r="B347" s="7"/>
      <c r="C347" s="7"/>
      <c r="D347" s="7"/>
      <c r="E347" s="7"/>
      <c r="F347" s="7"/>
      <c r="G347" s="7"/>
      <c r="H347" s="7"/>
      <c r="I347" s="7"/>
      <c r="J347" s="7"/>
      <c r="K347" s="313"/>
      <c r="L347" s="313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 x14ac:dyDescent="0.2">
      <c r="A348" s="10"/>
      <c r="B348" s="7"/>
      <c r="C348" s="7"/>
      <c r="D348" s="7"/>
      <c r="E348" s="7"/>
      <c r="F348" s="7"/>
      <c r="G348" s="7"/>
      <c r="H348" s="7"/>
      <c r="I348" s="7"/>
      <c r="J348" s="7"/>
      <c r="K348" s="313"/>
      <c r="L348" s="313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 x14ac:dyDescent="0.2">
      <c r="A349" s="10"/>
      <c r="B349" s="7"/>
      <c r="C349" s="7"/>
      <c r="D349" s="7"/>
      <c r="E349" s="7"/>
      <c r="F349" s="7"/>
      <c r="G349" s="7"/>
      <c r="H349" s="7"/>
      <c r="I349" s="7"/>
      <c r="J349" s="7"/>
      <c r="K349" s="313"/>
      <c r="L349" s="313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 x14ac:dyDescent="0.2">
      <c r="A350" s="10"/>
      <c r="B350" s="7"/>
      <c r="C350" s="7"/>
      <c r="D350" s="7"/>
      <c r="E350" s="7"/>
      <c r="F350" s="7"/>
      <c r="G350" s="7"/>
      <c r="H350" s="7"/>
      <c r="I350" s="7"/>
      <c r="J350" s="7"/>
      <c r="K350" s="313"/>
      <c r="L350" s="313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 x14ac:dyDescent="0.2">
      <c r="A351" s="10"/>
      <c r="B351" s="7"/>
      <c r="C351" s="7"/>
      <c r="D351" s="7"/>
      <c r="E351" s="7"/>
      <c r="F351" s="7"/>
      <c r="G351" s="7"/>
      <c r="H351" s="7"/>
      <c r="I351" s="7"/>
      <c r="J351" s="7"/>
      <c r="K351" s="313"/>
      <c r="L351" s="313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 x14ac:dyDescent="0.2">
      <c r="A352" s="10"/>
      <c r="B352" s="7"/>
      <c r="C352" s="7"/>
      <c r="D352" s="7"/>
      <c r="E352" s="7"/>
      <c r="F352" s="7"/>
      <c r="G352" s="7"/>
      <c r="H352" s="7"/>
      <c r="I352" s="7"/>
      <c r="J352" s="7"/>
      <c r="K352" s="313"/>
      <c r="L352" s="313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 x14ac:dyDescent="0.2">
      <c r="A353" s="10"/>
      <c r="B353" s="7"/>
      <c r="C353" s="7"/>
      <c r="D353" s="7"/>
      <c r="E353" s="7"/>
      <c r="F353" s="7"/>
      <c r="G353" s="7"/>
      <c r="H353" s="7"/>
      <c r="I353" s="7"/>
      <c r="J353" s="7"/>
      <c r="K353" s="313"/>
      <c r="L353" s="313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 x14ac:dyDescent="0.2">
      <c r="A354" s="10"/>
      <c r="B354" s="7"/>
      <c r="C354" s="7"/>
      <c r="D354" s="7"/>
      <c r="E354" s="7"/>
      <c r="F354" s="7"/>
      <c r="G354" s="7"/>
      <c r="H354" s="7"/>
      <c r="I354" s="7"/>
      <c r="J354" s="7"/>
      <c r="K354" s="313"/>
      <c r="L354" s="313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 x14ac:dyDescent="0.2">
      <c r="A355" s="10"/>
      <c r="B355" s="7"/>
      <c r="C355" s="7"/>
      <c r="D355" s="7"/>
      <c r="E355" s="7"/>
      <c r="F355" s="7"/>
      <c r="G355" s="7"/>
      <c r="H355" s="7"/>
      <c r="I355" s="7"/>
      <c r="J355" s="7"/>
      <c r="K355" s="313"/>
      <c r="L355" s="313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 x14ac:dyDescent="0.2">
      <c r="A356" s="10"/>
      <c r="B356" s="7"/>
      <c r="C356" s="7"/>
      <c r="D356" s="7"/>
      <c r="E356" s="7"/>
      <c r="F356" s="7"/>
      <c r="G356" s="7"/>
      <c r="H356" s="7"/>
      <c r="I356" s="7"/>
      <c r="J356" s="7"/>
      <c r="K356" s="313"/>
      <c r="L356" s="313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 x14ac:dyDescent="0.2">
      <c r="A357" s="10"/>
      <c r="B357" s="7"/>
      <c r="C357" s="7"/>
      <c r="D357" s="7"/>
      <c r="E357" s="7"/>
      <c r="F357" s="7"/>
      <c r="G357" s="7"/>
      <c r="H357" s="7"/>
      <c r="I357" s="7"/>
      <c r="J357" s="7"/>
      <c r="K357" s="313"/>
      <c r="L357" s="313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 x14ac:dyDescent="0.2">
      <c r="A358" s="10"/>
      <c r="B358" s="7"/>
      <c r="C358" s="7"/>
      <c r="D358" s="7"/>
      <c r="E358" s="7"/>
      <c r="F358" s="7"/>
      <c r="G358" s="7"/>
      <c r="H358" s="7"/>
      <c r="I358" s="7"/>
      <c r="J358" s="7"/>
      <c r="K358" s="313"/>
      <c r="L358" s="313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 x14ac:dyDescent="0.2">
      <c r="A359" s="10"/>
      <c r="B359" s="7"/>
      <c r="C359" s="7"/>
      <c r="D359" s="7"/>
      <c r="E359" s="7"/>
      <c r="F359" s="7"/>
      <c r="G359" s="7"/>
      <c r="H359" s="7"/>
      <c r="I359" s="7"/>
      <c r="J359" s="7"/>
      <c r="K359" s="313"/>
      <c r="L359" s="313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 x14ac:dyDescent="0.2">
      <c r="A360" s="10"/>
      <c r="B360" s="7"/>
      <c r="C360" s="7"/>
      <c r="D360" s="7"/>
      <c r="E360" s="7"/>
      <c r="F360" s="7"/>
      <c r="G360" s="7"/>
      <c r="H360" s="7"/>
      <c r="I360" s="7"/>
      <c r="J360" s="7"/>
      <c r="K360" s="313"/>
      <c r="L360" s="313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 x14ac:dyDescent="0.2">
      <c r="A361" s="10"/>
      <c r="B361" s="7"/>
      <c r="C361" s="7"/>
      <c r="D361" s="7"/>
      <c r="E361" s="7"/>
      <c r="F361" s="7"/>
      <c r="G361" s="7"/>
      <c r="H361" s="7"/>
      <c r="I361" s="7"/>
      <c r="J361" s="7"/>
      <c r="K361" s="313"/>
      <c r="L361" s="313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 x14ac:dyDescent="0.2">
      <c r="A362" s="10"/>
      <c r="B362" s="7"/>
      <c r="C362" s="7"/>
      <c r="D362" s="7"/>
      <c r="E362" s="7"/>
      <c r="F362" s="7"/>
      <c r="G362" s="7"/>
      <c r="H362" s="7"/>
      <c r="I362" s="7"/>
      <c r="J362" s="7"/>
      <c r="K362" s="313"/>
      <c r="L362" s="313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 x14ac:dyDescent="0.2">
      <c r="A363" s="10"/>
      <c r="B363" s="7"/>
      <c r="C363" s="7"/>
      <c r="D363" s="7"/>
      <c r="E363" s="7"/>
      <c r="F363" s="7"/>
      <c r="G363" s="7"/>
      <c r="H363" s="7"/>
      <c r="I363" s="7"/>
      <c r="J363" s="7"/>
      <c r="K363" s="313"/>
      <c r="L363" s="313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 x14ac:dyDescent="0.2">
      <c r="A364" s="10"/>
      <c r="B364" s="7"/>
      <c r="C364" s="7"/>
      <c r="D364" s="7"/>
      <c r="E364" s="7"/>
      <c r="F364" s="7"/>
      <c r="G364" s="7"/>
      <c r="H364" s="7"/>
      <c r="I364" s="7"/>
      <c r="J364" s="7"/>
      <c r="K364" s="313"/>
      <c r="L364" s="313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 x14ac:dyDescent="0.2">
      <c r="A365" s="10"/>
      <c r="B365" s="7"/>
      <c r="C365" s="7"/>
      <c r="D365" s="7"/>
      <c r="E365" s="7"/>
      <c r="F365" s="7"/>
      <c r="G365" s="7"/>
      <c r="H365" s="7"/>
      <c r="I365" s="7"/>
      <c r="J365" s="7"/>
      <c r="K365" s="313"/>
      <c r="L365" s="313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 x14ac:dyDescent="0.2">
      <c r="A366" s="10"/>
      <c r="B366" s="7"/>
      <c r="C366" s="7"/>
      <c r="D366" s="7"/>
      <c r="E366" s="7"/>
      <c r="F366" s="7"/>
      <c r="G366" s="7"/>
      <c r="H366" s="7"/>
      <c r="I366" s="7"/>
      <c r="J366" s="7"/>
      <c r="K366" s="313"/>
      <c r="L366" s="313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 x14ac:dyDescent="0.2">
      <c r="A367" s="10"/>
      <c r="B367" s="7"/>
      <c r="C367" s="7"/>
      <c r="D367" s="7"/>
      <c r="E367" s="7"/>
      <c r="F367" s="7"/>
      <c r="G367" s="7"/>
      <c r="H367" s="7"/>
      <c r="I367" s="7"/>
      <c r="J367" s="7"/>
      <c r="K367" s="313"/>
      <c r="L367" s="313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 x14ac:dyDescent="0.2">
      <c r="A368" s="10"/>
      <c r="B368" s="7"/>
      <c r="C368" s="7"/>
      <c r="D368" s="7"/>
      <c r="E368" s="7"/>
      <c r="F368" s="7"/>
      <c r="G368" s="7"/>
      <c r="H368" s="7"/>
      <c r="I368" s="7"/>
      <c r="J368" s="7"/>
      <c r="K368" s="313"/>
      <c r="L368" s="313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 x14ac:dyDescent="0.2">
      <c r="A369" s="10"/>
      <c r="B369" s="7"/>
      <c r="C369" s="7"/>
      <c r="D369" s="7"/>
      <c r="E369" s="7"/>
      <c r="F369" s="7"/>
      <c r="G369" s="7"/>
      <c r="H369" s="7"/>
      <c r="I369" s="7"/>
      <c r="J369" s="7"/>
      <c r="K369" s="313"/>
      <c r="L369" s="313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 x14ac:dyDescent="0.2">
      <c r="A370" s="10"/>
      <c r="B370" s="7"/>
      <c r="C370" s="7"/>
      <c r="D370" s="7"/>
      <c r="E370" s="7"/>
      <c r="F370" s="7"/>
      <c r="G370" s="7"/>
      <c r="H370" s="7"/>
      <c r="I370" s="7"/>
      <c r="J370" s="7"/>
      <c r="K370" s="313"/>
      <c r="L370" s="313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 x14ac:dyDescent="0.2">
      <c r="A371" s="10"/>
      <c r="B371" s="7"/>
      <c r="C371" s="7"/>
      <c r="D371" s="7"/>
      <c r="E371" s="7"/>
      <c r="F371" s="7"/>
      <c r="G371" s="7"/>
      <c r="H371" s="7"/>
      <c r="I371" s="7"/>
      <c r="J371" s="7"/>
      <c r="K371" s="313"/>
      <c r="L371" s="313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 x14ac:dyDescent="0.2">
      <c r="A372" s="10"/>
      <c r="B372" s="7"/>
      <c r="C372" s="7"/>
      <c r="D372" s="7"/>
      <c r="E372" s="7"/>
      <c r="F372" s="7"/>
      <c r="G372" s="7"/>
      <c r="H372" s="7"/>
      <c r="I372" s="7"/>
      <c r="J372" s="7"/>
      <c r="K372" s="313"/>
      <c r="L372" s="313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 x14ac:dyDescent="0.2">
      <c r="A373" s="10"/>
      <c r="B373" s="7"/>
      <c r="C373" s="7"/>
      <c r="D373" s="7"/>
      <c r="E373" s="7"/>
      <c r="F373" s="7"/>
      <c r="G373" s="7"/>
      <c r="H373" s="7"/>
      <c r="I373" s="7"/>
      <c r="J373" s="7"/>
      <c r="K373" s="313"/>
      <c r="L373" s="313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 x14ac:dyDescent="0.2">
      <c r="A374" s="10"/>
      <c r="B374" s="7"/>
      <c r="C374" s="7"/>
      <c r="D374" s="7"/>
      <c r="E374" s="7"/>
      <c r="F374" s="7"/>
      <c r="G374" s="7"/>
      <c r="H374" s="7"/>
      <c r="I374" s="7"/>
      <c r="J374" s="7"/>
      <c r="K374" s="313"/>
      <c r="L374" s="313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 x14ac:dyDescent="0.2">
      <c r="A375" s="10"/>
      <c r="B375" s="7"/>
      <c r="C375" s="7"/>
      <c r="D375" s="7"/>
      <c r="E375" s="7"/>
      <c r="F375" s="7"/>
      <c r="G375" s="7"/>
      <c r="H375" s="7"/>
      <c r="I375" s="7"/>
      <c r="J375" s="7"/>
      <c r="K375" s="313"/>
      <c r="L375" s="313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 x14ac:dyDescent="0.2">
      <c r="A376" s="10"/>
      <c r="B376" s="7"/>
      <c r="C376" s="7"/>
      <c r="D376" s="7"/>
      <c r="E376" s="7"/>
      <c r="F376" s="7"/>
      <c r="G376" s="7"/>
      <c r="H376" s="7"/>
      <c r="I376" s="7"/>
      <c r="J376" s="7"/>
      <c r="K376" s="313"/>
      <c r="L376" s="313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 x14ac:dyDescent="0.2">
      <c r="A377" s="10"/>
      <c r="B377" s="7"/>
      <c r="C377" s="7"/>
      <c r="D377" s="7"/>
      <c r="E377" s="7"/>
      <c r="F377" s="7"/>
      <c r="G377" s="7"/>
      <c r="H377" s="7"/>
      <c r="I377" s="7"/>
      <c r="J377" s="7"/>
      <c r="K377" s="313"/>
      <c r="L377" s="313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 x14ac:dyDescent="0.2">
      <c r="A378" s="10"/>
      <c r="B378" s="7"/>
      <c r="C378" s="7"/>
      <c r="D378" s="7"/>
      <c r="E378" s="7"/>
      <c r="F378" s="7"/>
      <c r="G378" s="7"/>
      <c r="H378" s="7"/>
      <c r="I378" s="7"/>
      <c r="J378" s="7"/>
      <c r="K378" s="313"/>
      <c r="L378" s="313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 x14ac:dyDescent="0.2">
      <c r="A379" s="10"/>
      <c r="B379" s="7"/>
      <c r="C379" s="7"/>
      <c r="D379" s="7"/>
      <c r="E379" s="7"/>
      <c r="F379" s="7"/>
      <c r="G379" s="7"/>
      <c r="H379" s="7"/>
      <c r="I379" s="7"/>
      <c r="J379" s="7"/>
      <c r="K379" s="313"/>
      <c r="L379" s="313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 x14ac:dyDescent="0.2">
      <c r="A380" s="10"/>
      <c r="B380" s="7"/>
      <c r="C380" s="7"/>
      <c r="D380" s="7"/>
      <c r="E380" s="7"/>
      <c r="F380" s="7"/>
      <c r="G380" s="7"/>
      <c r="H380" s="7"/>
      <c r="I380" s="7"/>
      <c r="J380" s="7"/>
      <c r="K380" s="313"/>
      <c r="L380" s="313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 x14ac:dyDescent="0.2">
      <c r="A381" s="10"/>
      <c r="B381" s="7"/>
      <c r="C381" s="7"/>
      <c r="D381" s="7"/>
      <c r="E381" s="7"/>
      <c r="F381" s="7"/>
      <c r="G381" s="7"/>
      <c r="H381" s="7"/>
      <c r="I381" s="7"/>
      <c r="J381" s="7"/>
      <c r="K381" s="313"/>
      <c r="L381" s="313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 x14ac:dyDescent="0.2">
      <c r="A382" s="10"/>
      <c r="B382" s="7"/>
      <c r="C382" s="7"/>
      <c r="D382" s="7"/>
      <c r="E382" s="7"/>
      <c r="F382" s="7"/>
      <c r="G382" s="7"/>
      <c r="H382" s="7"/>
      <c r="I382" s="7"/>
      <c r="J382" s="7"/>
      <c r="K382" s="313"/>
      <c r="L382" s="313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 x14ac:dyDescent="0.2">
      <c r="A383" s="10"/>
      <c r="B383" s="7"/>
      <c r="C383" s="7"/>
      <c r="D383" s="7"/>
      <c r="E383" s="7"/>
      <c r="F383" s="7"/>
      <c r="G383" s="7"/>
      <c r="H383" s="7"/>
      <c r="I383" s="7"/>
      <c r="J383" s="7"/>
      <c r="K383" s="313"/>
      <c r="L383" s="313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 x14ac:dyDescent="0.2">
      <c r="A384" s="10"/>
      <c r="B384" s="7"/>
      <c r="C384" s="7"/>
      <c r="D384" s="7"/>
      <c r="E384" s="7"/>
      <c r="F384" s="7"/>
      <c r="G384" s="7"/>
      <c r="H384" s="7"/>
      <c r="I384" s="7"/>
      <c r="J384" s="7"/>
      <c r="K384" s="313"/>
      <c r="L384" s="313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 x14ac:dyDescent="0.2">
      <c r="A385" s="10"/>
      <c r="B385" s="7"/>
      <c r="C385" s="7"/>
      <c r="D385" s="7"/>
      <c r="E385" s="7"/>
      <c r="F385" s="7"/>
      <c r="G385" s="7"/>
      <c r="H385" s="7"/>
      <c r="I385" s="7"/>
      <c r="J385" s="7"/>
      <c r="K385" s="313"/>
      <c r="L385" s="313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 x14ac:dyDescent="0.2">
      <c r="A386" s="10"/>
      <c r="B386" s="7"/>
      <c r="C386" s="7"/>
      <c r="D386" s="7"/>
      <c r="E386" s="7"/>
      <c r="F386" s="7"/>
      <c r="G386" s="7"/>
      <c r="H386" s="7"/>
      <c r="I386" s="7"/>
      <c r="J386" s="7"/>
      <c r="K386" s="313"/>
      <c r="L386" s="313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 x14ac:dyDescent="0.2">
      <c r="A387" s="10"/>
      <c r="B387" s="7"/>
      <c r="C387" s="7"/>
      <c r="D387" s="7"/>
      <c r="E387" s="7"/>
      <c r="F387" s="7"/>
      <c r="G387" s="7"/>
      <c r="H387" s="7"/>
      <c r="I387" s="7"/>
      <c r="J387" s="7"/>
      <c r="K387" s="313"/>
      <c r="L387" s="313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 x14ac:dyDescent="0.2">
      <c r="A388" s="10"/>
      <c r="B388" s="7"/>
      <c r="C388" s="7"/>
      <c r="D388" s="7"/>
      <c r="E388" s="7"/>
      <c r="F388" s="7"/>
      <c r="G388" s="7"/>
      <c r="H388" s="7"/>
      <c r="I388" s="7"/>
      <c r="J388" s="7"/>
      <c r="K388" s="313"/>
      <c r="L388" s="313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 x14ac:dyDescent="0.2">
      <c r="A389" s="10"/>
      <c r="B389" s="7"/>
      <c r="C389" s="7"/>
      <c r="D389" s="7"/>
      <c r="E389" s="7"/>
      <c r="F389" s="7"/>
      <c r="G389" s="7"/>
      <c r="H389" s="7"/>
      <c r="I389" s="7"/>
      <c r="J389" s="7"/>
      <c r="K389" s="313"/>
      <c r="L389" s="313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 x14ac:dyDescent="0.2">
      <c r="A390" s="10"/>
      <c r="B390" s="7"/>
      <c r="C390" s="7"/>
      <c r="D390" s="7"/>
      <c r="E390" s="7"/>
      <c r="F390" s="7"/>
      <c r="G390" s="7"/>
      <c r="H390" s="7"/>
      <c r="I390" s="7"/>
      <c r="J390" s="7"/>
      <c r="K390" s="313"/>
      <c r="L390" s="313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 x14ac:dyDescent="0.2">
      <c r="A391" s="10"/>
      <c r="B391" s="7"/>
      <c r="C391" s="7"/>
      <c r="D391" s="7"/>
      <c r="E391" s="7"/>
      <c r="F391" s="7"/>
      <c r="G391" s="7"/>
      <c r="H391" s="7"/>
      <c r="I391" s="7"/>
      <c r="J391" s="7"/>
      <c r="K391" s="313"/>
      <c r="L391" s="313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 x14ac:dyDescent="0.2">
      <c r="A392" s="10"/>
      <c r="B392" s="7"/>
      <c r="C392" s="7"/>
      <c r="D392" s="7"/>
      <c r="E392" s="7"/>
      <c r="F392" s="7"/>
      <c r="G392" s="7"/>
      <c r="H392" s="7"/>
      <c r="I392" s="7"/>
      <c r="J392" s="7"/>
      <c r="K392" s="313"/>
      <c r="L392" s="313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 x14ac:dyDescent="0.2">
      <c r="A393" s="10"/>
      <c r="B393" s="7"/>
      <c r="C393" s="7"/>
      <c r="D393" s="7"/>
      <c r="E393" s="7"/>
      <c r="F393" s="7"/>
      <c r="G393" s="7"/>
      <c r="H393" s="7"/>
      <c r="I393" s="7"/>
      <c r="J393" s="7"/>
      <c r="K393" s="313"/>
      <c r="L393" s="313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 x14ac:dyDescent="0.2">
      <c r="A394" s="10"/>
      <c r="B394" s="7"/>
      <c r="C394" s="7"/>
      <c r="D394" s="7"/>
      <c r="E394" s="7"/>
      <c r="F394" s="7"/>
      <c r="G394" s="7"/>
      <c r="H394" s="7"/>
      <c r="I394" s="7"/>
      <c r="J394" s="7"/>
      <c r="K394" s="313"/>
      <c r="L394" s="313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 x14ac:dyDescent="0.2">
      <c r="A395" s="10"/>
      <c r="B395" s="7"/>
      <c r="C395" s="7"/>
      <c r="D395" s="7"/>
      <c r="E395" s="7"/>
      <c r="F395" s="7"/>
      <c r="G395" s="7"/>
      <c r="H395" s="7"/>
      <c r="I395" s="7"/>
      <c r="J395" s="7"/>
      <c r="K395" s="313"/>
      <c r="L395" s="313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 x14ac:dyDescent="0.2">
      <c r="A396" s="10"/>
      <c r="B396" s="7"/>
      <c r="C396" s="7"/>
      <c r="D396" s="7"/>
      <c r="E396" s="7"/>
      <c r="F396" s="7"/>
      <c r="G396" s="7"/>
      <c r="H396" s="7"/>
      <c r="I396" s="7"/>
      <c r="J396" s="7"/>
      <c r="K396" s="313"/>
      <c r="L396" s="313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 x14ac:dyDescent="0.2">
      <c r="A397" s="10"/>
      <c r="B397" s="7"/>
      <c r="C397" s="7"/>
      <c r="D397" s="7"/>
      <c r="E397" s="7"/>
      <c r="F397" s="7"/>
      <c r="G397" s="7"/>
      <c r="H397" s="7"/>
      <c r="I397" s="7"/>
      <c r="J397" s="7"/>
      <c r="K397" s="313"/>
      <c r="L397" s="313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 x14ac:dyDescent="0.2">
      <c r="A398" s="10"/>
      <c r="B398" s="7"/>
      <c r="C398" s="7"/>
      <c r="D398" s="7"/>
      <c r="E398" s="7"/>
      <c r="F398" s="7"/>
      <c r="G398" s="7"/>
      <c r="H398" s="7"/>
      <c r="I398" s="7"/>
      <c r="J398" s="7"/>
      <c r="K398" s="313"/>
      <c r="L398" s="313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 x14ac:dyDescent="0.2">
      <c r="A399" s="10"/>
      <c r="B399" s="7"/>
      <c r="C399" s="7"/>
      <c r="D399" s="7"/>
      <c r="E399" s="7"/>
      <c r="F399" s="7"/>
      <c r="G399" s="7"/>
      <c r="H399" s="7"/>
      <c r="I399" s="7"/>
      <c r="J399" s="7"/>
      <c r="K399" s="313"/>
      <c r="L399" s="313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 x14ac:dyDescent="0.2">
      <c r="A400" s="10"/>
      <c r="B400" s="7"/>
      <c r="C400" s="7"/>
      <c r="D400" s="7"/>
      <c r="E400" s="7"/>
      <c r="F400" s="7"/>
      <c r="G400" s="7"/>
      <c r="H400" s="7"/>
      <c r="I400" s="7"/>
      <c r="J400" s="7"/>
      <c r="K400" s="313"/>
      <c r="L400" s="313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 x14ac:dyDescent="0.2">
      <c r="A401" s="10"/>
      <c r="B401" s="7"/>
      <c r="C401" s="7"/>
      <c r="D401" s="7"/>
      <c r="E401" s="7"/>
      <c r="F401" s="7"/>
      <c r="G401" s="7"/>
      <c r="H401" s="7"/>
      <c r="I401" s="7"/>
      <c r="J401" s="7"/>
      <c r="K401" s="313"/>
      <c r="L401" s="313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 x14ac:dyDescent="0.2">
      <c r="A402" s="10"/>
      <c r="B402" s="7"/>
      <c r="C402" s="7"/>
      <c r="D402" s="7"/>
      <c r="E402" s="7"/>
      <c r="F402" s="7"/>
      <c r="G402" s="7"/>
      <c r="H402" s="7"/>
      <c r="I402" s="7"/>
      <c r="J402" s="7"/>
      <c r="K402" s="313"/>
      <c r="L402" s="313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 x14ac:dyDescent="0.2">
      <c r="A403" s="10"/>
      <c r="B403" s="7"/>
      <c r="C403" s="7"/>
      <c r="D403" s="7"/>
      <c r="E403" s="7"/>
      <c r="F403" s="7"/>
      <c r="G403" s="7"/>
      <c r="H403" s="7"/>
      <c r="I403" s="7"/>
      <c r="J403" s="7"/>
      <c r="K403" s="313"/>
      <c r="L403" s="313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 x14ac:dyDescent="0.2">
      <c r="A404" s="10"/>
      <c r="B404" s="7"/>
      <c r="C404" s="7"/>
      <c r="D404" s="7"/>
      <c r="E404" s="7"/>
      <c r="F404" s="7"/>
      <c r="G404" s="7"/>
      <c r="H404" s="7"/>
      <c r="I404" s="7"/>
      <c r="J404" s="7"/>
      <c r="K404" s="313"/>
      <c r="L404" s="313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 x14ac:dyDescent="0.2">
      <c r="A405" s="10"/>
      <c r="B405" s="7"/>
      <c r="C405" s="7"/>
      <c r="D405" s="7"/>
      <c r="E405" s="7"/>
      <c r="F405" s="7"/>
      <c r="G405" s="7"/>
      <c r="H405" s="7"/>
      <c r="I405" s="7"/>
      <c r="J405" s="7"/>
      <c r="K405" s="313"/>
      <c r="L405" s="313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 x14ac:dyDescent="0.2">
      <c r="A406" s="10"/>
      <c r="B406" s="7"/>
      <c r="C406" s="7"/>
      <c r="D406" s="7"/>
      <c r="E406" s="7"/>
      <c r="F406" s="7"/>
      <c r="G406" s="7"/>
      <c r="H406" s="7"/>
      <c r="I406" s="7"/>
      <c r="J406" s="7"/>
      <c r="K406" s="313"/>
      <c r="L406" s="313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 x14ac:dyDescent="0.2">
      <c r="A407" s="10"/>
      <c r="B407" s="7"/>
      <c r="C407" s="7"/>
      <c r="D407" s="7"/>
      <c r="E407" s="7"/>
      <c r="F407" s="7"/>
      <c r="G407" s="7"/>
      <c r="H407" s="7"/>
      <c r="I407" s="7"/>
      <c r="J407" s="7"/>
      <c r="K407" s="313"/>
      <c r="L407" s="313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 x14ac:dyDescent="0.2">
      <c r="A408" s="10"/>
      <c r="B408" s="7"/>
      <c r="C408" s="7"/>
      <c r="D408" s="7"/>
      <c r="E408" s="7"/>
      <c r="F408" s="7"/>
      <c r="G408" s="7"/>
      <c r="H408" s="7"/>
      <c r="I408" s="7"/>
      <c r="J408" s="7"/>
      <c r="K408" s="313"/>
      <c r="L408" s="313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 x14ac:dyDescent="0.2">
      <c r="A409" s="10"/>
      <c r="B409" s="7"/>
      <c r="C409" s="7"/>
      <c r="D409" s="7"/>
      <c r="E409" s="7"/>
      <c r="F409" s="7"/>
      <c r="G409" s="7"/>
      <c r="H409" s="7"/>
      <c r="I409" s="7"/>
      <c r="J409" s="7"/>
      <c r="K409" s="313"/>
      <c r="L409" s="313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 x14ac:dyDescent="0.2">
      <c r="A410" s="10"/>
      <c r="B410" s="7"/>
      <c r="C410" s="7"/>
      <c r="D410" s="7"/>
      <c r="E410" s="7"/>
      <c r="F410" s="7"/>
      <c r="G410" s="7"/>
      <c r="H410" s="7"/>
      <c r="I410" s="7"/>
      <c r="J410" s="7"/>
      <c r="K410" s="313"/>
      <c r="L410" s="313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 x14ac:dyDescent="0.2">
      <c r="A411" s="10"/>
      <c r="B411" s="7"/>
      <c r="C411" s="7"/>
      <c r="D411" s="7"/>
      <c r="E411" s="7"/>
      <c r="F411" s="7"/>
      <c r="G411" s="7"/>
      <c r="H411" s="7"/>
      <c r="I411" s="7"/>
      <c r="J411" s="7"/>
      <c r="K411" s="313"/>
      <c r="L411" s="313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 x14ac:dyDescent="0.2">
      <c r="A412" s="10"/>
      <c r="B412" s="7"/>
      <c r="C412" s="7"/>
      <c r="D412" s="7"/>
      <c r="E412" s="7"/>
      <c r="F412" s="7"/>
      <c r="G412" s="7"/>
      <c r="H412" s="7"/>
      <c r="I412" s="7"/>
      <c r="J412" s="7"/>
      <c r="K412" s="313"/>
      <c r="L412" s="313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 x14ac:dyDescent="0.2">
      <c r="A413" s="10"/>
      <c r="B413" s="7"/>
      <c r="C413" s="7"/>
      <c r="D413" s="7"/>
      <c r="E413" s="7"/>
      <c r="F413" s="7"/>
      <c r="G413" s="7"/>
      <c r="H413" s="7"/>
      <c r="I413" s="7"/>
      <c r="J413" s="7"/>
      <c r="K413" s="313"/>
      <c r="L413" s="313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 x14ac:dyDescent="0.2">
      <c r="A414" s="10"/>
      <c r="B414" s="7"/>
      <c r="C414" s="7"/>
      <c r="D414" s="7"/>
      <c r="E414" s="7"/>
      <c r="F414" s="7"/>
      <c r="G414" s="7"/>
      <c r="H414" s="7"/>
      <c r="I414" s="7"/>
      <c r="J414" s="7"/>
      <c r="K414" s="313"/>
      <c r="L414" s="313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 x14ac:dyDescent="0.2">
      <c r="A415" s="10"/>
      <c r="B415" s="7"/>
      <c r="C415" s="7"/>
      <c r="D415" s="7"/>
      <c r="E415" s="7"/>
      <c r="F415" s="7"/>
      <c r="G415" s="7"/>
      <c r="H415" s="7"/>
      <c r="I415" s="7"/>
      <c r="J415" s="7"/>
      <c r="K415" s="313"/>
      <c r="L415" s="313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 x14ac:dyDescent="0.2">
      <c r="A416" s="10"/>
      <c r="B416" s="7"/>
      <c r="C416" s="7"/>
      <c r="D416" s="7"/>
      <c r="E416" s="7"/>
      <c r="F416" s="7"/>
      <c r="G416" s="7"/>
      <c r="H416" s="7"/>
      <c r="I416" s="7"/>
      <c r="J416" s="7"/>
      <c r="K416" s="313"/>
      <c r="L416" s="313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 x14ac:dyDescent="0.2">
      <c r="A417" s="10"/>
      <c r="B417" s="7"/>
      <c r="C417" s="7"/>
      <c r="D417" s="7"/>
      <c r="E417" s="7"/>
      <c r="F417" s="7"/>
      <c r="G417" s="7"/>
      <c r="H417" s="7"/>
      <c r="I417" s="7"/>
      <c r="J417" s="7"/>
      <c r="K417" s="313"/>
      <c r="L417" s="313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 x14ac:dyDescent="0.2">
      <c r="A418" s="10"/>
      <c r="B418" s="7"/>
      <c r="C418" s="7"/>
      <c r="D418" s="7"/>
      <c r="E418" s="7"/>
      <c r="F418" s="7"/>
      <c r="G418" s="7"/>
      <c r="H418" s="7"/>
      <c r="I418" s="7"/>
      <c r="J418" s="7"/>
      <c r="K418" s="313"/>
      <c r="L418" s="313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 x14ac:dyDescent="0.2">
      <c r="A419" s="10"/>
      <c r="B419" s="7"/>
      <c r="C419" s="7"/>
      <c r="D419" s="7"/>
      <c r="E419" s="7"/>
      <c r="F419" s="7"/>
      <c r="G419" s="7"/>
      <c r="H419" s="7"/>
      <c r="I419" s="7"/>
      <c r="J419" s="7"/>
      <c r="K419" s="313"/>
      <c r="L419" s="313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 x14ac:dyDescent="0.2">
      <c r="A420" s="10"/>
      <c r="B420" s="7"/>
      <c r="C420" s="7"/>
      <c r="D420" s="7"/>
      <c r="E420" s="7"/>
      <c r="F420" s="7"/>
      <c r="G420" s="7"/>
      <c r="H420" s="7"/>
      <c r="I420" s="7"/>
      <c r="J420" s="7"/>
      <c r="K420" s="313"/>
      <c r="L420" s="313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 x14ac:dyDescent="0.2">
      <c r="A421" s="10"/>
      <c r="B421" s="7"/>
      <c r="C421" s="7"/>
      <c r="D421" s="7"/>
      <c r="E421" s="7"/>
      <c r="F421" s="7"/>
      <c r="G421" s="7"/>
      <c r="H421" s="7"/>
      <c r="I421" s="7"/>
      <c r="J421" s="7"/>
      <c r="K421" s="313"/>
      <c r="L421" s="313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 x14ac:dyDescent="0.2">
      <c r="A422" s="10"/>
      <c r="B422" s="7"/>
      <c r="C422" s="7"/>
      <c r="D422" s="7"/>
      <c r="E422" s="7"/>
      <c r="F422" s="7"/>
      <c r="G422" s="7"/>
      <c r="H422" s="7"/>
      <c r="I422" s="7"/>
      <c r="J422" s="7"/>
      <c r="K422" s="313"/>
      <c r="L422" s="313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 x14ac:dyDescent="0.2">
      <c r="A423" s="10"/>
      <c r="B423" s="7"/>
      <c r="C423" s="7"/>
      <c r="D423" s="7"/>
      <c r="E423" s="7"/>
      <c r="F423" s="7"/>
      <c r="G423" s="7"/>
      <c r="H423" s="7"/>
      <c r="I423" s="7"/>
      <c r="J423" s="7"/>
      <c r="K423" s="313"/>
      <c r="L423" s="313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 x14ac:dyDescent="0.2">
      <c r="A424" s="10"/>
      <c r="B424" s="7"/>
      <c r="C424" s="7"/>
      <c r="D424" s="7"/>
      <c r="E424" s="7"/>
      <c r="F424" s="7"/>
      <c r="G424" s="7"/>
      <c r="H424" s="7"/>
      <c r="I424" s="7"/>
      <c r="J424" s="7"/>
      <c r="K424" s="313"/>
      <c r="L424" s="313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 x14ac:dyDescent="0.2">
      <c r="A425" s="10"/>
      <c r="B425" s="7"/>
      <c r="C425" s="7"/>
      <c r="D425" s="7"/>
      <c r="E425" s="7"/>
      <c r="F425" s="7"/>
      <c r="G425" s="7"/>
      <c r="H425" s="7"/>
      <c r="I425" s="7"/>
      <c r="J425" s="7"/>
      <c r="K425" s="313"/>
      <c r="L425" s="313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 x14ac:dyDescent="0.2">
      <c r="A426" s="10"/>
      <c r="B426" s="7"/>
      <c r="C426" s="7"/>
      <c r="D426" s="7"/>
      <c r="E426" s="7"/>
      <c r="F426" s="7"/>
      <c r="G426" s="7"/>
      <c r="H426" s="7"/>
      <c r="I426" s="7"/>
      <c r="J426" s="7"/>
      <c r="K426" s="313"/>
      <c r="L426" s="313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 x14ac:dyDescent="0.2">
      <c r="A427" s="10"/>
      <c r="B427" s="7"/>
      <c r="C427" s="7"/>
      <c r="D427" s="7"/>
      <c r="E427" s="7"/>
      <c r="F427" s="7"/>
      <c r="G427" s="7"/>
      <c r="H427" s="7"/>
      <c r="I427" s="7"/>
      <c r="J427" s="7"/>
      <c r="K427" s="313"/>
      <c r="L427" s="313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 x14ac:dyDescent="0.2">
      <c r="A428" s="10"/>
      <c r="B428" s="7"/>
      <c r="C428" s="7"/>
      <c r="D428" s="7"/>
      <c r="E428" s="7"/>
      <c r="F428" s="7"/>
      <c r="G428" s="7"/>
      <c r="H428" s="7"/>
      <c r="I428" s="7"/>
      <c r="J428" s="7"/>
      <c r="K428" s="313"/>
      <c r="L428" s="313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 x14ac:dyDescent="0.2">
      <c r="A429" s="10"/>
      <c r="B429" s="7"/>
      <c r="C429" s="7"/>
      <c r="D429" s="7"/>
      <c r="E429" s="7"/>
      <c r="F429" s="7"/>
      <c r="G429" s="7"/>
      <c r="H429" s="7"/>
      <c r="I429" s="7"/>
      <c r="J429" s="7"/>
      <c r="K429" s="313"/>
      <c r="L429" s="313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 x14ac:dyDescent="0.2">
      <c r="A430" s="10"/>
      <c r="B430" s="7"/>
      <c r="C430" s="7"/>
      <c r="D430" s="7"/>
      <c r="E430" s="7"/>
      <c r="F430" s="7"/>
      <c r="G430" s="7"/>
      <c r="H430" s="7"/>
      <c r="I430" s="7"/>
      <c r="J430" s="7"/>
      <c r="K430" s="313"/>
      <c r="L430" s="313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 x14ac:dyDescent="0.2">
      <c r="A431" s="10"/>
      <c r="B431" s="7"/>
      <c r="C431" s="7"/>
      <c r="D431" s="7"/>
      <c r="E431" s="7"/>
      <c r="F431" s="7"/>
      <c r="G431" s="7"/>
      <c r="H431" s="7"/>
      <c r="I431" s="7"/>
      <c r="J431" s="7"/>
      <c r="K431" s="313"/>
      <c r="L431" s="313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 x14ac:dyDescent="0.2">
      <c r="A432" s="10"/>
      <c r="B432" s="7"/>
      <c r="C432" s="7"/>
      <c r="D432" s="7"/>
      <c r="E432" s="7"/>
      <c r="F432" s="7"/>
      <c r="G432" s="7"/>
      <c r="H432" s="7"/>
      <c r="I432" s="7"/>
      <c r="J432" s="7"/>
      <c r="K432" s="313"/>
      <c r="L432" s="313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 x14ac:dyDescent="0.2">
      <c r="A433" s="10"/>
      <c r="B433" s="7"/>
      <c r="C433" s="7"/>
      <c r="D433" s="7"/>
      <c r="E433" s="7"/>
      <c r="F433" s="7"/>
      <c r="G433" s="7"/>
      <c r="H433" s="7"/>
      <c r="I433" s="7"/>
      <c r="J433" s="7"/>
      <c r="K433" s="313"/>
      <c r="L433" s="313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 x14ac:dyDescent="0.2">
      <c r="A434" s="10"/>
      <c r="B434" s="7"/>
      <c r="C434" s="7"/>
      <c r="D434" s="7"/>
      <c r="E434" s="7"/>
      <c r="F434" s="7"/>
      <c r="G434" s="7"/>
      <c r="H434" s="7"/>
      <c r="I434" s="7"/>
      <c r="J434" s="7"/>
      <c r="K434" s="313"/>
      <c r="L434" s="313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 x14ac:dyDescent="0.2">
      <c r="A435" s="10"/>
      <c r="B435" s="7"/>
      <c r="C435" s="7"/>
      <c r="D435" s="7"/>
      <c r="E435" s="7"/>
      <c r="F435" s="7"/>
      <c r="G435" s="7"/>
      <c r="H435" s="7"/>
      <c r="I435" s="7"/>
      <c r="J435" s="7"/>
      <c r="K435" s="313"/>
      <c r="L435" s="313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 x14ac:dyDescent="0.2">
      <c r="A436" s="10"/>
      <c r="B436" s="7"/>
      <c r="C436" s="7"/>
      <c r="D436" s="7"/>
      <c r="E436" s="7"/>
      <c r="F436" s="7"/>
      <c r="G436" s="7"/>
      <c r="H436" s="7"/>
      <c r="I436" s="7"/>
      <c r="J436" s="7"/>
      <c r="K436" s="313"/>
      <c r="L436" s="313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 x14ac:dyDescent="0.2">
      <c r="A437" s="10"/>
      <c r="B437" s="7"/>
      <c r="C437" s="7"/>
      <c r="D437" s="7"/>
      <c r="E437" s="7"/>
      <c r="F437" s="7"/>
      <c r="G437" s="7"/>
      <c r="H437" s="7"/>
      <c r="I437" s="7"/>
      <c r="J437" s="7"/>
      <c r="K437" s="313"/>
      <c r="L437" s="313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 x14ac:dyDescent="0.2">
      <c r="A438" s="10"/>
      <c r="B438" s="7"/>
      <c r="C438" s="7"/>
      <c r="D438" s="7"/>
      <c r="E438" s="7"/>
      <c r="F438" s="7"/>
      <c r="G438" s="7"/>
      <c r="H438" s="7"/>
      <c r="I438" s="7"/>
      <c r="J438" s="7"/>
      <c r="K438" s="313"/>
      <c r="L438" s="313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 x14ac:dyDescent="0.2">
      <c r="A439" s="10"/>
      <c r="B439" s="7"/>
      <c r="C439" s="7"/>
      <c r="D439" s="7"/>
      <c r="E439" s="7"/>
      <c r="F439" s="7"/>
      <c r="G439" s="7"/>
      <c r="H439" s="7"/>
      <c r="I439" s="7"/>
      <c r="J439" s="7"/>
      <c r="K439" s="313"/>
      <c r="L439" s="313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 x14ac:dyDescent="0.2">
      <c r="A440" s="10"/>
      <c r="B440" s="7"/>
      <c r="C440" s="7"/>
      <c r="D440" s="7"/>
      <c r="E440" s="7"/>
      <c r="F440" s="7"/>
      <c r="G440" s="7"/>
      <c r="H440" s="7"/>
      <c r="I440" s="7"/>
      <c r="J440" s="7"/>
      <c r="K440" s="313"/>
      <c r="L440" s="313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 x14ac:dyDescent="0.2">
      <c r="A441" s="10"/>
      <c r="B441" s="7"/>
      <c r="C441" s="7"/>
      <c r="D441" s="7"/>
      <c r="E441" s="7"/>
      <c r="F441" s="7"/>
      <c r="G441" s="7"/>
      <c r="H441" s="7"/>
      <c r="I441" s="7"/>
      <c r="J441" s="7"/>
      <c r="K441" s="313"/>
      <c r="L441" s="313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 x14ac:dyDescent="0.2">
      <c r="A442" s="10"/>
      <c r="B442" s="7"/>
      <c r="C442" s="7"/>
      <c r="D442" s="7"/>
      <c r="E442" s="7"/>
      <c r="F442" s="7"/>
      <c r="G442" s="7"/>
      <c r="H442" s="7"/>
      <c r="I442" s="7"/>
      <c r="J442" s="7"/>
      <c r="K442" s="313"/>
      <c r="L442" s="313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 x14ac:dyDescent="0.2">
      <c r="A443" s="10"/>
      <c r="B443" s="7"/>
      <c r="C443" s="7"/>
      <c r="D443" s="7"/>
      <c r="E443" s="7"/>
      <c r="F443" s="7"/>
      <c r="G443" s="7"/>
      <c r="H443" s="7"/>
      <c r="I443" s="7"/>
      <c r="J443" s="7"/>
      <c r="K443" s="313"/>
      <c r="L443" s="313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 x14ac:dyDescent="0.2">
      <c r="A444" s="10"/>
      <c r="B444" s="7"/>
      <c r="C444" s="7"/>
      <c r="D444" s="7"/>
      <c r="E444" s="7"/>
      <c r="F444" s="7"/>
      <c r="G444" s="7"/>
      <c r="H444" s="7"/>
      <c r="I444" s="7"/>
      <c r="J444" s="7"/>
      <c r="K444" s="313"/>
      <c r="L444" s="313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 x14ac:dyDescent="0.2">
      <c r="A445" s="10"/>
      <c r="B445" s="7"/>
      <c r="C445" s="7"/>
      <c r="D445" s="7"/>
      <c r="E445" s="7"/>
      <c r="F445" s="7"/>
      <c r="G445" s="7"/>
      <c r="H445" s="7"/>
      <c r="I445" s="7"/>
      <c r="J445" s="7"/>
      <c r="K445" s="313"/>
      <c r="L445" s="313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 x14ac:dyDescent="0.2">
      <c r="A446" s="10"/>
      <c r="B446" s="7"/>
      <c r="C446" s="7"/>
      <c r="D446" s="7"/>
      <c r="E446" s="7"/>
      <c r="F446" s="7"/>
      <c r="G446" s="7"/>
      <c r="H446" s="7"/>
      <c r="I446" s="7"/>
      <c r="J446" s="7"/>
      <c r="K446" s="313"/>
      <c r="L446" s="313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 x14ac:dyDescent="0.2">
      <c r="A447" s="10"/>
      <c r="B447" s="7"/>
      <c r="C447" s="7"/>
      <c r="D447" s="7"/>
      <c r="E447" s="7"/>
      <c r="F447" s="7"/>
      <c r="G447" s="7"/>
      <c r="H447" s="7"/>
      <c r="I447" s="7"/>
      <c r="J447" s="7"/>
      <c r="K447" s="313"/>
      <c r="L447" s="313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 x14ac:dyDescent="0.2">
      <c r="A448" s="10"/>
      <c r="B448" s="7"/>
      <c r="C448" s="7"/>
      <c r="D448" s="7"/>
      <c r="E448" s="7"/>
      <c r="F448" s="7"/>
      <c r="G448" s="7"/>
      <c r="H448" s="7"/>
      <c r="I448" s="7"/>
      <c r="J448" s="7"/>
      <c r="K448" s="313"/>
      <c r="L448" s="313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 x14ac:dyDescent="0.2">
      <c r="A449" s="10"/>
      <c r="B449" s="7"/>
      <c r="C449" s="7"/>
      <c r="D449" s="7"/>
      <c r="E449" s="7"/>
      <c r="F449" s="7"/>
      <c r="G449" s="7"/>
      <c r="H449" s="7"/>
      <c r="I449" s="7"/>
      <c r="J449" s="7"/>
      <c r="K449" s="313"/>
      <c r="L449" s="313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 x14ac:dyDescent="0.2">
      <c r="A450" s="10"/>
      <c r="B450" s="7"/>
      <c r="C450" s="7"/>
      <c r="D450" s="7"/>
      <c r="E450" s="7"/>
      <c r="F450" s="7"/>
      <c r="G450" s="7"/>
      <c r="H450" s="7"/>
      <c r="I450" s="7"/>
      <c r="J450" s="7"/>
      <c r="K450" s="313"/>
      <c r="L450" s="313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 x14ac:dyDescent="0.2">
      <c r="A451" s="10"/>
      <c r="B451" s="7"/>
      <c r="C451" s="7"/>
      <c r="D451" s="7"/>
      <c r="E451" s="7"/>
      <c r="F451" s="7"/>
      <c r="G451" s="7"/>
      <c r="H451" s="7"/>
      <c r="I451" s="7"/>
      <c r="J451" s="7"/>
      <c r="K451" s="313"/>
      <c r="L451" s="313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 x14ac:dyDescent="0.2">
      <c r="A452" s="10"/>
      <c r="B452" s="7"/>
      <c r="C452" s="7"/>
      <c r="D452" s="7"/>
      <c r="E452" s="7"/>
      <c r="F452" s="7"/>
      <c r="G452" s="7"/>
      <c r="H452" s="7"/>
      <c r="I452" s="7"/>
      <c r="J452" s="7"/>
      <c r="K452" s="313"/>
      <c r="L452" s="313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 x14ac:dyDescent="0.2">
      <c r="A453" s="10"/>
      <c r="B453" s="7"/>
      <c r="C453" s="7"/>
      <c r="D453" s="7"/>
      <c r="E453" s="7"/>
      <c r="F453" s="7"/>
      <c r="G453" s="7"/>
      <c r="H453" s="7"/>
      <c r="I453" s="7"/>
      <c r="J453" s="7"/>
      <c r="K453" s="313"/>
      <c r="L453" s="313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 x14ac:dyDescent="0.2">
      <c r="A454" s="10"/>
      <c r="B454" s="7"/>
      <c r="C454" s="7"/>
      <c r="D454" s="7"/>
      <c r="E454" s="7"/>
      <c r="F454" s="7"/>
      <c r="G454" s="7"/>
      <c r="H454" s="7"/>
      <c r="I454" s="7"/>
      <c r="J454" s="7"/>
      <c r="K454" s="313"/>
      <c r="L454" s="313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 x14ac:dyDescent="0.2">
      <c r="A455" s="10"/>
      <c r="B455" s="7"/>
      <c r="C455" s="7"/>
      <c r="D455" s="7"/>
      <c r="E455" s="7"/>
      <c r="F455" s="7"/>
      <c r="G455" s="7"/>
      <c r="H455" s="7"/>
      <c r="I455" s="7"/>
      <c r="J455" s="7"/>
      <c r="K455" s="313"/>
      <c r="L455" s="313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 x14ac:dyDescent="0.2">
      <c r="A456" s="10"/>
      <c r="B456" s="7"/>
      <c r="C456" s="7"/>
      <c r="D456" s="7"/>
      <c r="E456" s="7"/>
      <c r="F456" s="7"/>
      <c r="G456" s="7"/>
      <c r="H456" s="7"/>
      <c r="I456" s="7"/>
      <c r="J456" s="7"/>
      <c r="K456" s="313"/>
      <c r="L456" s="313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 x14ac:dyDescent="0.2">
      <c r="A457" s="10"/>
      <c r="B457" s="7"/>
      <c r="C457" s="7"/>
      <c r="D457" s="7"/>
      <c r="E457" s="7"/>
      <c r="F457" s="7"/>
      <c r="G457" s="7"/>
      <c r="H457" s="7"/>
      <c r="I457" s="7"/>
      <c r="J457" s="7"/>
      <c r="K457" s="313"/>
      <c r="L457" s="313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 x14ac:dyDescent="0.2">
      <c r="A458" s="10"/>
      <c r="B458" s="7"/>
      <c r="C458" s="7"/>
      <c r="D458" s="7"/>
      <c r="E458" s="7"/>
      <c r="F458" s="7"/>
      <c r="G458" s="7"/>
      <c r="H458" s="7"/>
      <c r="I458" s="7"/>
      <c r="J458" s="7"/>
      <c r="K458" s="313"/>
      <c r="L458" s="313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 x14ac:dyDescent="0.2">
      <c r="A459" s="10"/>
      <c r="B459" s="7"/>
      <c r="C459" s="7"/>
      <c r="D459" s="7"/>
      <c r="E459" s="7"/>
      <c r="F459" s="7"/>
      <c r="G459" s="7"/>
      <c r="H459" s="7"/>
      <c r="I459" s="7"/>
      <c r="J459" s="7"/>
      <c r="K459" s="313"/>
      <c r="L459" s="313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 x14ac:dyDescent="0.2">
      <c r="A460" s="10"/>
      <c r="B460" s="7"/>
      <c r="C460" s="7"/>
      <c r="D460" s="7"/>
      <c r="E460" s="7"/>
      <c r="F460" s="7"/>
      <c r="G460" s="7"/>
      <c r="H460" s="7"/>
      <c r="I460" s="7"/>
      <c r="J460" s="7"/>
      <c r="K460" s="313"/>
      <c r="L460" s="313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 x14ac:dyDescent="0.2">
      <c r="A461" s="10"/>
      <c r="B461" s="7"/>
      <c r="C461" s="7"/>
      <c r="D461" s="7"/>
      <c r="E461" s="7"/>
      <c r="F461" s="7"/>
      <c r="G461" s="7"/>
      <c r="H461" s="7"/>
      <c r="I461" s="7"/>
      <c r="J461" s="7"/>
      <c r="K461" s="313"/>
      <c r="L461" s="313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 x14ac:dyDescent="0.2">
      <c r="A462" s="10"/>
      <c r="B462" s="7"/>
      <c r="C462" s="7"/>
      <c r="D462" s="7"/>
      <c r="E462" s="7"/>
      <c r="F462" s="7"/>
      <c r="G462" s="7"/>
      <c r="H462" s="7"/>
      <c r="I462" s="7"/>
      <c r="J462" s="7"/>
      <c r="K462" s="313"/>
      <c r="L462" s="313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 x14ac:dyDescent="0.2">
      <c r="A463" s="10"/>
      <c r="B463" s="7"/>
      <c r="C463" s="7"/>
      <c r="D463" s="7"/>
      <c r="E463" s="7"/>
      <c r="F463" s="7"/>
      <c r="G463" s="7"/>
      <c r="H463" s="7"/>
      <c r="I463" s="7"/>
      <c r="J463" s="7"/>
      <c r="K463" s="313"/>
      <c r="L463" s="313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 x14ac:dyDescent="0.2">
      <c r="A464" s="10"/>
      <c r="B464" s="7"/>
      <c r="C464" s="7"/>
      <c r="D464" s="7"/>
      <c r="E464" s="7"/>
      <c r="F464" s="7"/>
      <c r="G464" s="7"/>
      <c r="H464" s="7"/>
      <c r="I464" s="7"/>
      <c r="J464" s="7"/>
      <c r="K464" s="313"/>
      <c r="L464" s="313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 x14ac:dyDescent="0.2">
      <c r="A465" s="10"/>
      <c r="B465" s="7"/>
      <c r="C465" s="7"/>
      <c r="D465" s="7"/>
      <c r="E465" s="7"/>
      <c r="F465" s="7"/>
      <c r="G465" s="7"/>
      <c r="H465" s="7"/>
      <c r="I465" s="7"/>
      <c r="J465" s="7"/>
      <c r="K465" s="313"/>
      <c r="L465" s="313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 x14ac:dyDescent="0.2">
      <c r="A466" s="10"/>
      <c r="B466" s="7"/>
      <c r="C466" s="7"/>
      <c r="D466" s="7"/>
      <c r="E466" s="7"/>
      <c r="F466" s="7"/>
      <c r="G466" s="7"/>
      <c r="H466" s="7"/>
      <c r="I466" s="7"/>
      <c r="J466" s="7"/>
      <c r="K466" s="313"/>
      <c r="L466" s="313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 x14ac:dyDescent="0.2">
      <c r="A467" s="10"/>
      <c r="B467" s="7"/>
      <c r="C467" s="7"/>
      <c r="D467" s="7"/>
      <c r="E467" s="7"/>
      <c r="F467" s="7"/>
      <c r="G467" s="7"/>
      <c r="H467" s="7"/>
      <c r="I467" s="7"/>
      <c r="J467" s="7"/>
      <c r="K467" s="313"/>
      <c r="L467" s="313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 x14ac:dyDescent="0.2">
      <c r="A468" s="10"/>
      <c r="B468" s="7"/>
      <c r="C468" s="7"/>
      <c r="D468" s="7"/>
      <c r="E468" s="7"/>
      <c r="F468" s="7"/>
      <c r="G468" s="7"/>
      <c r="H468" s="7"/>
      <c r="I468" s="7"/>
      <c r="J468" s="7"/>
      <c r="K468" s="313"/>
      <c r="L468" s="313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 x14ac:dyDescent="0.2">
      <c r="A469" s="10"/>
      <c r="B469" s="7"/>
      <c r="C469" s="7"/>
      <c r="D469" s="7"/>
      <c r="E469" s="7"/>
      <c r="F469" s="7"/>
      <c r="G469" s="7"/>
      <c r="H469" s="7"/>
      <c r="I469" s="7"/>
      <c r="J469" s="7"/>
      <c r="K469" s="313"/>
      <c r="L469" s="313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 x14ac:dyDescent="0.2">
      <c r="A470" s="10"/>
      <c r="B470" s="7"/>
      <c r="C470" s="7"/>
      <c r="D470" s="7"/>
      <c r="E470" s="7"/>
      <c r="F470" s="7"/>
      <c r="G470" s="7"/>
      <c r="H470" s="7"/>
      <c r="I470" s="7"/>
      <c r="J470" s="7"/>
      <c r="K470" s="313"/>
      <c r="L470" s="313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 x14ac:dyDescent="0.2">
      <c r="A471" s="10"/>
      <c r="B471" s="7"/>
      <c r="C471" s="7"/>
      <c r="D471" s="7"/>
      <c r="E471" s="7"/>
      <c r="F471" s="7"/>
      <c r="G471" s="7"/>
      <c r="H471" s="7"/>
      <c r="I471" s="7"/>
      <c r="J471" s="7"/>
      <c r="K471" s="313"/>
      <c r="L471" s="313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 x14ac:dyDescent="0.2">
      <c r="A472" s="10"/>
      <c r="B472" s="7"/>
      <c r="C472" s="7"/>
      <c r="D472" s="7"/>
      <c r="E472" s="7"/>
      <c r="F472" s="7"/>
      <c r="G472" s="7"/>
      <c r="H472" s="7"/>
      <c r="I472" s="7"/>
      <c r="J472" s="7"/>
      <c r="K472" s="313"/>
      <c r="L472" s="313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 x14ac:dyDescent="0.2">
      <c r="A473" s="10"/>
      <c r="B473" s="7"/>
      <c r="C473" s="7"/>
      <c r="D473" s="7"/>
      <c r="E473" s="7"/>
      <c r="F473" s="7"/>
      <c r="G473" s="7"/>
      <c r="H473" s="7"/>
      <c r="I473" s="7"/>
      <c r="J473" s="7"/>
      <c r="K473" s="313"/>
      <c r="L473" s="313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 x14ac:dyDescent="0.2">
      <c r="A474" s="10"/>
      <c r="B474" s="7"/>
      <c r="C474" s="7"/>
      <c r="D474" s="7"/>
      <c r="E474" s="7"/>
      <c r="F474" s="7"/>
      <c r="G474" s="7"/>
      <c r="H474" s="7"/>
      <c r="I474" s="7"/>
      <c r="J474" s="7"/>
      <c r="K474" s="313"/>
      <c r="L474" s="313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 x14ac:dyDescent="0.2">
      <c r="A475" s="10"/>
      <c r="B475" s="7"/>
      <c r="C475" s="7"/>
      <c r="D475" s="7"/>
      <c r="E475" s="7"/>
      <c r="F475" s="7"/>
      <c r="G475" s="7"/>
      <c r="H475" s="7"/>
      <c r="I475" s="7"/>
      <c r="J475" s="7"/>
      <c r="K475" s="313"/>
      <c r="L475" s="313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 x14ac:dyDescent="0.2">
      <c r="A476" s="10"/>
      <c r="B476" s="7"/>
      <c r="C476" s="7"/>
      <c r="D476" s="7"/>
      <c r="E476" s="7"/>
      <c r="F476" s="7"/>
      <c r="G476" s="7"/>
      <c r="H476" s="7"/>
      <c r="I476" s="7"/>
      <c r="J476" s="7"/>
      <c r="K476" s="313"/>
      <c r="L476" s="313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 x14ac:dyDescent="0.2">
      <c r="A477" s="10"/>
      <c r="B477" s="7"/>
      <c r="C477" s="7"/>
      <c r="D477" s="7"/>
      <c r="E477" s="7"/>
      <c r="F477" s="7"/>
      <c r="G477" s="7"/>
      <c r="H477" s="7"/>
      <c r="I477" s="7"/>
      <c r="J477" s="7"/>
      <c r="K477" s="313"/>
      <c r="L477" s="313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 x14ac:dyDescent="0.2">
      <c r="A478" s="10"/>
      <c r="B478" s="7"/>
      <c r="C478" s="7"/>
      <c r="D478" s="7"/>
      <c r="E478" s="7"/>
      <c r="F478" s="7"/>
      <c r="G478" s="7"/>
      <c r="H478" s="7"/>
      <c r="I478" s="7"/>
      <c r="J478" s="7"/>
      <c r="K478" s="313"/>
      <c r="L478" s="313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 x14ac:dyDescent="0.2">
      <c r="A479" s="10"/>
      <c r="B479" s="7"/>
      <c r="C479" s="7"/>
      <c r="D479" s="7"/>
      <c r="E479" s="7"/>
      <c r="F479" s="7"/>
      <c r="G479" s="7"/>
      <c r="H479" s="7"/>
      <c r="I479" s="7"/>
      <c r="J479" s="7"/>
      <c r="K479" s="313"/>
      <c r="L479" s="313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 x14ac:dyDescent="0.2">
      <c r="A480" s="10"/>
      <c r="B480" s="7"/>
      <c r="C480" s="7"/>
      <c r="D480" s="7"/>
      <c r="E480" s="7"/>
      <c r="F480" s="7"/>
      <c r="G480" s="7"/>
      <c r="H480" s="7"/>
      <c r="I480" s="7"/>
      <c r="J480" s="7"/>
      <c r="K480" s="313"/>
      <c r="L480" s="313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 x14ac:dyDescent="0.2">
      <c r="A481" s="10"/>
      <c r="B481" s="7"/>
      <c r="C481" s="7"/>
      <c r="D481" s="7"/>
      <c r="E481" s="7"/>
      <c r="F481" s="7"/>
      <c r="G481" s="7"/>
      <c r="H481" s="7"/>
      <c r="I481" s="7"/>
      <c r="J481" s="7"/>
      <c r="K481" s="313"/>
      <c r="L481" s="313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 x14ac:dyDescent="0.2">
      <c r="A482" s="10"/>
      <c r="B482" s="7"/>
      <c r="C482" s="7"/>
      <c r="D482" s="7"/>
      <c r="E482" s="7"/>
      <c r="F482" s="7"/>
      <c r="G482" s="7"/>
      <c r="H482" s="7"/>
      <c r="I482" s="7"/>
      <c r="J482" s="7"/>
      <c r="K482" s="313"/>
      <c r="L482" s="313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 x14ac:dyDescent="0.2">
      <c r="A483" s="10"/>
      <c r="B483" s="7"/>
      <c r="C483" s="7"/>
      <c r="D483" s="7"/>
      <c r="E483" s="7"/>
      <c r="F483" s="7"/>
      <c r="G483" s="7"/>
      <c r="H483" s="7"/>
      <c r="I483" s="7"/>
      <c r="J483" s="7"/>
      <c r="K483" s="313"/>
      <c r="L483" s="313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 x14ac:dyDescent="0.2">
      <c r="A484" s="10"/>
      <c r="B484" s="7"/>
      <c r="C484" s="7"/>
      <c r="D484" s="7"/>
      <c r="E484" s="7"/>
      <c r="F484" s="7"/>
      <c r="G484" s="7"/>
      <c r="H484" s="7"/>
      <c r="I484" s="7"/>
      <c r="J484" s="7"/>
      <c r="K484" s="313"/>
      <c r="L484" s="313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 x14ac:dyDescent="0.2">
      <c r="A485" s="10"/>
      <c r="B485" s="7"/>
      <c r="C485" s="7"/>
      <c r="D485" s="7"/>
      <c r="E485" s="7"/>
      <c r="F485" s="7"/>
      <c r="G485" s="7"/>
      <c r="H485" s="7"/>
      <c r="I485" s="7"/>
      <c r="J485" s="7"/>
      <c r="K485" s="313"/>
      <c r="L485" s="313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 x14ac:dyDescent="0.2">
      <c r="A486" s="10"/>
      <c r="B486" s="7"/>
      <c r="C486" s="7"/>
      <c r="D486" s="7"/>
      <c r="E486" s="7"/>
      <c r="F486" s="7"/>
      <c r="G486" s="7"/>
      <c r="H486" s="7"/>
      <c r="I486" s="7"/>
      <c r="J486" s="7"/>
      <c r="K486" s="313"/>
      <c r="L486" s="313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 x14ac:dyDescent="0.2">
      <c r="A487" s="10"/>
      <c r="B487" s="7"/>
      <c r="C487" s="7"/>
      <c r="D487" s="7"/>
      <c r="E487" s="7"/>
      <c r="F487" s="7"/>
      <c r="G487" s="7"/>
      <c r="H487" s="7"/>
      <c r="I487" s="7"/>
      <c r="J487" s="7"/>
      <c r="K487" s="313"/>
      <c r="L487" s="313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 x14ac:dyDescent="0.2">
      <c r="A488" s="10"/>
      <c r="B488" s="7"/>
      <c r="C488" s="7"/>
      <c r="D488" s="7"/>
      <c r="E488" s="7"/>
      <c r="F488" s="7"/>
      <c r="G488" s="7"/>
      <c r="H488" s="7"/>
      <c r="I488" s="7"/>
      <c r="J488" s="7"/>
      <c r="K488" s="313"/>
      <c r="L488" s="313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 x14ac:dyDescent="0.2">
      <c r="A489" s="10"/>
      <c r="B489" s="7"/>
      <c r="C489" s="7"/>
      <c r="D489" s="7"/>
      <c r="E489" s="7"/>
      <c r="F489" s="7"/>
      <c r="G489" s="7"/>
      <c r="H489" s="7"/>
      <c r="I489" s="7"/>
      <c r="J489" s="7"/>
      <c r="K489" s="313"/>
      <c r="L489" s="313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 x14ac:dyDescent="0.2">
      <c r="A490" s="10"/>
      <c r="B490" s="7"/>
      <c r="C490" s="7"/>
      <c r="D490" s="7"/>
      <c r="E490" s="7"/>
      <c r="F490" s="7"/>
      <c r="G490" s="7"/>
      <c r="H490" s="7"/>
      <c r="I490" s="7"/>
      <c r="J490" s="7"/>
      <c r="K490" s="313"/>
      <c r="L490" s="313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 x14ac:dyDescent="0.2">
      <c r="A491" s="10"/>
      <c r="B491" s="7"/>
      <c r="C491" s="7"/>
      <c r="D491" s="7"/>
      <c r="E491" s="7"/>
      <c r="F491" s="7"/>
      <c r="G491" s="7"/>
      <c r="H491" s="7"/>
      <c r="I491" s="7"/>
      <c r="J491" s="7"/>
      <c r="K491" s="313"/>
      <c r="L491" s="313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 x14ac:dyDescent="0.2">
      <c r="A492" s="10"/>
      <c r="B492" s="7"/>
      <c r="C492" s="7"/>
      <c r="D492" s="7"/>
      <c r="E492" s="7"/>
      <c r="F492" s="7"/>
      <c r="G492" s="7"/>
      <c r="H492" s="7"/>
      <c r="I492" s="7"/>
      <c r="J492" s="7"/>
      <c r="K492" s="313"/>
      <c r="L492" s="313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 x14ac:dyDescent="0.2">
      <c r="A493" s="10"/>
      <c r="B493" s="7"/>
      <c r="C493" s="7"/>
      <c r="D493" s="7"/>
      <c r="E493" s="7"/>
      <c r="F493" s="7"/>
      <c r="G493" s="7"/>
      <c r="H493" s="7"/>
      <c r="I493" s="7"/>
      <c r="J493" s="7"/>
      <c r="K493" s="313"/>
      <c r="L493" s="313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 x14ac:dyDescent="0.2">
      <c r="A494" s="10"/>
      <c r="B494" s="7"/>
      <c r="C494" s="7"/>
      <c r="D494" s="7"/>
      <c r="E494" s="7"/>
      <c r="F494" s="7"/>
      <c r="G494" s="7"/>
      <c r="H494" s="7"/>
      <c r="I494" s="7"/>
      <c r="J494" s="7"/>
      <c r="K494" s="313"/>
      <c r="L494" s="313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 x14ac:dyDescent="0.2">
      <c r="A495" s="10"/>
      <c r="B495" s="7"/>
      <c r="C495" s="7"/>
      <c r="D495" s="7"/>
      <c r="E495" s="7"/>
      <c r="F495" s="7"/>
      <c r="G495" s="7"/>
      <c r="H495" s="7"/>
      <c r="I495" s="7"/>
      <c r="J495" s="7"/>
      <c r="K495" s="313"/>
      <c r="L495" s="313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 x14ac:dyDescent="0.2">
      <c r="A496" s="10"/>
      <c r="B496" s="7"/>
      <c r="C496" s="7"/>
      <c r="D496" s="7"/>
      <c r="E496" s="7"/>
      <c r="F496" s="7"/>
      <c r="G496" s="7"/>
      <c r="H496" s="7"/>
      <c r="I496" s="7"/>
      <c r="J496" s="7"/>
      <c r="K496" s="313"/>
      <c r="L496" s="313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 x14ac:dyDescent="0.2">
      <c r="A497" s="10"/>
      <c r="B497" s="7"/>
      <c r="C497" s="7"/>
      <c r="D497" s="7"/>
      <c r="E497" s="7"/>
      <c r="F497" s="7"/>
      <c r="G497" s="7"/>
      <c r="H497" s="7"/>
      <c r="I497" s="7"/>
      <c r="J497" s="7"/>
      <c r="K497" s="313"/>
      <c r="L497" s="313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 x14ac:dyDescent="0.2">
      <c r="A498" s="10"/>
      <c r="B498" s="7"/>
      <c r="C498" s="7"/>
      <c r="D498" s="7"/>
      <c r="E498" s="7"/>
      <c r="F498" s="7"/>
      <c r="G498" s="7"/>
      <c r="H498" s="7"/>
      <c r="I498" s="7"/>
      <c r="J498" s="7"/>
      <c r="K498" s="313"/>
      <c r="L498" s="313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 x14ac:dyDescent="0.2">
      <c r="A499" s="10"/>
      <c r="B499" s="7"/>
      <c r="C499" s="7"/>
      <c r="D499" s="7"/>
      <c r="E499" s="7"/>
      <c r="F499" s="7"/>
      <c r="G499" s="7"/>
      <c r="H499" s="7"/>
      <c r="I499" s="7"/>
      <c r="J499" s="7"/>
      <c r="K499" s="313"/>
      <c r="L499" s="313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 x14ac:dyDescent="0.2">
      <c r="A500" s="10"/>
      <c r="B500" s="7"/>
      <c r="C500" s="7"/>
      <c r="D500" s="7"/>
      <c r="E500" s="7"/>
      <c r="F500" s="7"/>
      <c r="G500" s="7"/>
      <c r="H500" s="7"/>
      <c r="I500" s="7"/>
      <c r="J500" s="7"/>
      <c r="K500" s="313"/>
      <c r="L500" s="313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 x14ac:dyDescent="0.2">
      <c r="A501" s="10"/>
      <c r="B501" s="7"/>
      <c r="C501" s="7"/>
      <c r="D501" s="7"/>
      <c r="E501" s="7"/>
      <c r="F501" s="7"/>
      <c r="G501" s="7"/>
      <c r="H501" s="7"/>
      <c r="I501" s="7"/>
      <c r="J501" s="7"/>
      <c r="K501" s="313"/>
      <c r="L501" s="313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 x14ac:dyDescent="0.2">
      <c r="A502" s="10"/>
      <c r="B502" s="7"/>
      <c r="C502" s="7"/>
      <c r="D502" s="7"/>
      <c r="E502" s="7"/>
      <c r="F502" s="7"/>
      <c r="G502" s="7"/>
      <c r="H502" s="7"/>
      <c r="I502" s="7"/>
      <c r="J502" s="7"/>
      <c r="K502" s="313"/>
      <c r="L502" s="313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 x14ac:dyDescent="0.2">
      <c r="A503" s="10"/>
      <c r="B503" s="7"/>
      <c r="C503" s="7"/>
      <c r="D503" s="7"/>
      <c r="E503" s="7"/>
      <c r="F503" s="7"/>
      <c r="G503" s="7"/>
      <c r="H503" s="7"/>
      <c r="I503" s="7"/>
      <c r="J503" s="7"/>
      <c r="K503" s="313"/>
      <c r="L503" s="313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 x14ac:dyDescent="0.2">
      <c r="A504" s="10"/>
      <c r="B504" s="7"/>
      <c r="C504" s="7"/>
      <c r="D504" s="7"/>
      <c r="E504" s="7"/>
      <c r="F504" s="7"/>
      <c r="G504" s="7"/>
      <c r="H504" s="7"/>
      <c r="I504" s="7"/>
      <c r="J504" s="7"/>
      <c r="K504" s="313"/>
      <c r="L504" s="313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 x14ac:dyDescent="0.2">
      <c r="A505" s="10"/>
      <c r="B505" s="7"/>
      <c r="C505" s="7"/>
      <c r="D505" s="7"/>
      <c r="E505" s="7"/>
      <c r="F505" s="7"/>
      <c r="G505" s="7"/>
      <c r="H505" s="7"/>
      <c r="I505" s="7"/>
      <c r="J505" s="7"/>
      <c r="K505" s="313"/>
      <c r="L505" s="313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 x14ac:dyDescent="0.2">
      <c r="A506" s="10"/>
      <c r="B506" s="7"/>
      <c r="C506" s="7"/>
      <c r="D506" s="7"/>
      <c r="E506" s="7"/>
      <c r="F506" s="7"/>
      <c r="G506" s="7"/>
      <c r="H506" s="7"/>
      <c r="I506" s="7"/>
      <c r="J506" s="7"/>
      <c r="K506" s="313"/>
      <c r="L506" s="313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 x14ac:dyDescent="0.2">
      <c r="A507" s="10"/>
      <c r="B507" s="7"/>
      <c r="C507" s="7"/>
      <c r="D507" s="7"/>
      <c r="E507" s="7"/>
      <c r="F507" s="7"/>
      <c r="G507" s="7"/>
      <c r="H507" s="7"/>
      <c r="I507" s="7"/>
      <c r="J507" s="7"/>
      <c r="K507" s="313"/>
      <c r="L507" s="313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 x14ac:dyDescent="0.2">
      <c r="A508" s="10"/>
      <c r="B508" s="7"/>
      <c r="C508" s="7"/>
      <c r="D508" s="7"/>
      <c r="E508" s="7"/>
      <c r="F508" s="7"/>
      <c r="G508" s="7"/>
      <c r="H508" s="7"/>
      <c r="I508" s="7"/>
      <c r="J508" s="7"/>
      <c r="K508" s="313"/>
      <c r="L508" s="313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 x14ac:dyDescent="0.2">
      <c r="A509" s="10"/>
      <c r="B509" s="7"/>
      <c r="C509" s="7"/>
      <c r="D509" s="7"/>
      <c r="E509" s="7"/>
      <c r="F509" s="7"/>
      <c r="G509" s="7"/>
      <c r="H509" s="7"/>
      <c r="I509" s="7"/>
      <c r="J509" s="7"/>
      <c r="K509" s="313"/>
      <c r="L509" s="313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 x14ac:dyDescent="0.2">
      <c r="A510" s="10"/>
      <c r="B510" s="7"/>
      <c r="C510" s="7"/>
      <c r="D510" s="7"/>
      <c r="E510" s="7"/>
      <c r="F510" s="7"/>
      <c r="G510" s="7"/>
      <c r="H510" s="7"/>
      <c r="I510" s="7"/>
      <c r="J510" s="7"/>
      <c r="K510" s="313"/>
      <c r="L510" s="313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 x14ac:dyDescent="0.2">
      <c r="A511" s="10"/>
      <c r="B511" s="7"/>
      <c r="C511" s="7"/>
      <c r="D511" s="7"/>
      <c r="E511" s="7"/>
      <c r="F511" s="7"/>
      <c r="G511" s="7"/>
      <c r="H511" s="7"/>
      <c r="I511" s="7"/>
      <c r="J511" s="7"/>
      <c r="K511" s="313"/>
      <c r="L511" s="313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 x14ac:dyDescent="0.2">
      <c r="A512" s="10"/>
      <c r="B512" s="7"/>
      <c r="C512" s="7"/>
      <c r="D512" s="7"/>
      <c r="E512" s="7"/>
      <c r="F512" s="7"/>
      <c r="G512" s="7"/>
      <c r="H512" s="7"/>
      <c r="I512" s="7"/>
      <c r="J512" s="7"/>
      <c r="K512" s="313"/>
      <c r="L512" s="313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 x14ac:dyDescent="0.2">
      <c r="A513" s="10"/>
      <c r="B513" s="7"/>
      <c r="C513" s="7"/>
      <c r="D513" s="7"/>
      <c r="E513" s="7"/>
      <c r="F513" s="7"/>
      <c r="G513" s="7"/>
      <c r="H513" s="7"/>
      <c r="I513" s="7"/>
      <c r="J513" s="7"/>
      <c r="K513" s="313"/>
      <c r="L513" s="313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 x14ac:dyDescent="0.2">
      <c r="A514" s="10"/>
      <c r="B514" s="7"/>
      <c r="C514" s="7"/>
      <c r="D514" s="7"/>
      <c r="E514" s="7"/>
      <c r="F514" s="7"/>
      <c r="G514" s="7"/>
      <c r="H514" s="7"/>
      <c r="I514" s="7"/>
      <c r="J514" s="7"/>
      <c r="K514" s="313"/>
      <c r="L514" s="313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 x14ac:dyDescent="0.2">
      <c r="A515" s="10"/>
      <c r="B515" s="7"/>
      <c r="C515" s="7"/>
      <c r="D515" s="7"/>
      <c r="E515" s="7"/>
      <c r="F515" s="7"/>
      <c r="G515" s="7"/>
      <c r="H515" s="7"/>
      <c r="I515" s="7"/>
      <c r="J515" s="7"/>
      <c r="K515" s="313"/>
      <c r="L515" s="313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 x14ac:dyDescent="0.2">
      <c r="A516" s="10"/>
      <c r="B516" s="7"/>
      <c r="C516" s="7"/>
      <c r="D516" s="7"/>
      <c r="E516" s="7"/>
      <c r="F516" s="7"/>
      <c r="G516" s="7"/>
      <c r="H516" s="7"/>
      <c r="I516" s="7"/>
      <c r="J516" s="7"/>
      <c r="K516" s="313"/>
      <c r="L516" s="313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 x14ac:dyDescent="0.2">
      <c r="A517" s="10"/>
      <c r="B517" s="7"/>
      <c r="C517" s="7"/>
      <c r="D517" s="7"/>
      <c r="E517" s="7"/>
      <c r="F517" s="7"/>
      <c r="G517" s="7"/>
      <c r="H517" s="7"/>
      <c r="I517" s="7"/>
      <c r="J517" s="7"/>
      <c r="K517" s="313"/>
      <c r="L517" s="313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 x14ac:dyDescent="0.2">
      <c r="A518" s="10"/>
      <c r="B518" s="7"/>
      <c r="C518" s="7"/>
      <c r="D518" s="7"/>
      <c r="E518" s="7"/>
      <c r="F518" s="7"/>
      <c r="G518" s="7"/>
      <c r="H518" s="7"/>
      <c r="I518" s="7"/>
      <c r="J518" s="7"/>
      <c r="K518" s="313"/>
      <c r="L518" s="313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 x14ac:dyDescent="0.2">
      <c r="A519" s="10"/>
      <c r="B519" s="7"/>
      <c r="C519" s="7"/>
      <c r="D519" s="7"/>
      <c r="E519" s="7"/>
      <c r="F519" s="7"/>
      <c r="G519" s="7"/>
      <c r="H519" s="7"/>
      <c r="I519" s="7"/>
      <c r="J519" s="7"/>
      <c r="K519" s="313"/>
      <c r="L519" s="313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 x14ac:dyDescent="0.2">
      <c r="A520" s="10"/>
      <c r="B520" s="7"/>
      <c r="C520" s="7"/>
      <c r="D520" s="7"/>
      <c r="E520" s="7"/>
      <c r="F520" s="7"/>
      <c r="G520" s="7"/>
      <c r="H520" s="7"/>
      <c r="I520" s="7"/>
      <c r="J520" s="7"/>
      <c r="K520" s="313"/>
      <c r="L520" s="313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 x14ac:dyDescent="0.2">
      <c r="A521" s="10"/>
      <c r="B521" s="7"/>
      <c r="C521" s="7"/>
      <c r="D521" s="7"/>
      <c r="E521" s="7"/>
      <c r="F521" s="7"/>
      <c r="G521" s="7"/>
      <c r="H521" s="7"/>
      <c r="I521" s="7"/>
      <c r="J521" s="7"/>
      <c r="K521" s="313"/>
      <c r="L521" s="313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 x14ac:dyDescent="0.2">
      <c r="A522" s="10"/>
      <c r="B522" s="7"/>
      <c r="C522" s="7"/>
      <c r="D522" s="7"/>
      <c r="E522" s="7"/>
      <c r="F522" s="7"/>
      <c r="G522" s="7"/>
      <c r="H522" s="7"/>
      <c r="I522" s="7"/>
      <c r="J522" s="7"/>
      <c r="K522" s="313"/>
      <c r="L522" s="313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 x14ac:dyDescent="0.2">
      <c r="A523" s="10"/>
      <c r="B523" s="7"/>
      <c r="C523" s="7"/>
      <c r="D523" s="7"/>
      <c r="E523" s="7"/>
      <c r="F523" s="7"/>
      <c r="G523" s="7"/>
      <c r="H523" s="7"/>
      <c r="I523" s="7"/>
      <c r="J523" s="7"/>
      <c r="K523" s="313"/>
      <c r="L523" s="313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 x14ac:dyDescent="0.2">
      <c r="A524" s="10"/>
      <c r="B524" s="7"/>
      <c r="C524" s="7"/>
      <c r="D524" s="7"/>
      <c r="E524" s="7"/>
      <c r="F524" s="7"/>
      <c r="G524" s="7"/>
      <c r="H524" s="7"/>
      <c r="I524" s="7"/>
      <c r="J524" s="7"/>
      <c r="K524" s="313"/>
      <c r="L524" s="313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 x14ac:dyDescent="0.2">
      <c r="A525" s="10"/>
      <c r="B525" s="7"/>
      <c r="C525" s="7"/>
      <c r="D525" s="7"/>
      <c r="E525" s="7"/>
      <c r="F525" s="7"/>
      <c r="G525" s="7"/>
      <c r="H525" s="7"/>
      <c r="I525" s="7"/>
      <c r="J525" s="7"/>
      <c r="K525" s="313"/>
      <c r="L525" s="313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 x14ac:dyDescent="0.2">
      <c r="A526" s="10"/>
      <c r="B526" s="7"/>
      <c r="C526" s="7"/>
      <c r="D526" s="7"/>
      <c r="E526" s="7"/>
      <c r="F526" s="7"/>
      <c r="G526" s="7"/>
      <c r="H526" s="7"/>
      <c r="I526" s="7"/>
      <c r="J526" s="7"/>
      <c r="K526" s="313"/>
      <c r="L526" s="313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 x14ac:dyDescent="0.2">
      <c r="A527" s="10"/>
      <c r="B527" s="7"/>
      <c r="C527" s="7"/>
      <c r="D527" s="7"/>
      <c r="E527" s="7"/>
      <c r="F527" s="7"/>
      <c r="G527" s="7"/>
      <c r="H527" s="7"/>
      <c r="I527" s="7"/>
      <c r="J527" s="7"/>
      <c r="K527" s="313"/>
      <c r="L527" s="313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 x14ac:dyDescent="0.2">
      <c r="A528" s="10"/>
      <c r="B528" s="7"/>
      <c r="C528" s="7"/>
      <c r="D528" s="7"/>
      <c r="E528" s="7"/>
      <c r="F528" s="7"/>
      <c r="G528" s="7"/>
      <c r="H528" s="7"/>
      <c r="I528" s="7"/>
      <c r="J528" s="7"/>
      <c r="K528" s="313"/>
      <c r="L528" s="313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 x14ac:dyDescent="0.2">
      <c r="A529" s="10"/>
      <c r="B529" s="7"/>
      <c r="C529" s="7"/>
      <c r="D529" s="7"/>
      <c r="E529" s="7"/>
      <c r="F529" s="7"/>
      <c r="G529" s="7"/>
      <c r="H529" s="7"/>
      <c r="I529" s="7"/>
      <c r="J529" s="7"/>
      <c r="K529" s="313"/>
      <c r="L529" s="313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 x14ac:dyDescent="0.2">
      <c r="A530" s="10"/>
      <c r="B530" s="7"/>
      <c r="C530" s="7"/>
      <c r="D530" s="7"/>
      <c r="E530" s="7"/>
      <c r="F530" s="7"/>
      <c r="G530" s="7"/>
      <c r="H530" s="7"/>
      <c r="I530" s="7"/>
      <c r="J530" s="7"/>
      <c r="K530" s="313"/>
      <c r="L530" s="313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 x14ac:dyDescent="0.2">
      <c r="A531" s="10"/>
      <c r="B531" s="7"/>
      <c r="C531" s="7"/>
      <c r="D531" s="7"/>
      <c r="E531" s="7"/>
      <c r="F531" s="7"/>
      <c r="G531" s="7"/>
      <c r="H531" s="7"/>
      <c r="I531" s="7"/>
      <c r="J531" s="7"/>
      <c r="K531" s="313"/>
      <c r="L531" s="313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 x14ac:dyDescent="0.2">
      <c r="A532" s="10"/>
      <c r="B532" s="7"/>
      <c r="C532" s="7"/>
      <c r="D532" s="7"/>
      <c r="E532" s="7"/>
      <c r="F532" s="7"/>
      <c r="G532" s="7"/>
      <c r="H532" s="7"/>
      <c r="I532" s="7"/>
      <c r="J532" s="7"/>
      <c r="K532" s="313"/>
      <c r="L532" s="313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 x14ac:dyDescent="0.2">
      <c r="A533" s="10"/>
      <c r="B533" s="7"/>
      <c r="C533" s="7"/>
      <c r="D533" s="7"/>
      <c r="E533" s="7"/>
      <c r="F533" s="7"/>
      <c r="G533" s="7"/>
      <c r="H533" s="7"/>
      <c r="I533" s="7"/>
      <c r="J533" s="7"/>
      <c r="K533" s="313"/>
      <c r="L533" s="313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 x14ac:dyDescent="0.2">
      <c r="A534" s="10"/>
      <c r="B534" s="7"/>
      <c r="C534" s="7"/>
      <c r="D534" s="7"/>
      <c r="E534" s="7"/>
      <c r="F534" s="7"/>
      <c r="G534" s="7"/>
      <c r="H534" s="7"/>
      <c r="I534" s="7"/>
      <c r="J534" s="7"/>
      <c r="K534" s="313"/>
      <c r="L534" s="313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 x14ac:dyDescent="0.2">
      <c r="A535" s="10"/>
      <c r="B535" s="7"/>
      <c r="C535" s="7"/>
      <c r="D535" s="7"/>
      <c r="E535" s="7"/>
      <c r="F535" s="7"/>
      <c r="G535" s="7"/>
      <c r="H535" s="7"/>
      <c r="I535" s="7"/>
      <c r="J535" s="7"/>
      <c r="K535" s="313"/>
      <c r="L535" s="313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 x14ac:dyDescent="0.2">
      <c r="A536" s="10"/>
      <c r="B536" s="7"/>
      <c r="C536" s="7"/>
      <c r="D536" s="7"/>
      <c r="E536" s="7"/>
      <c r="F536" s="7"/>
      <c r="G536" s="7"/>
      <c r="H536" s="7"/>
      <c r="I536" s="7"/>
      <c r="J536" s="7"/>
      <c r="K536" s="313"/>
      <c r="L536" s="313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 x14ac:dyDescent="0.2">
      <c r="A537" s="10"/>
      <c r="B537" s="7"/>
      <c r="C537" s="7"/>
      <c r="D537" s="7"/>
      <c r="E537" s="7"/>
      <c r="F537" s="7"/>
      <c r="G537" s="7"/>
      <c r="H537" s="7"/>
      <c r="I537" s="7"/>
      <c r="J537" s="7"/>
      <c r="K537" s="313"/>
      <c r="L537" s="313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 x14ac:dyDescent="0.2">
      <c r="A538" s="10"/>
      <c r="B538" s="7"/>
      <c r="C538" s="7"/>
      <c r="D538" s="7"/>
      <c r="E538" s="7"/>
      <c r="F538" s="7"/>
      <c r="G538" s="7"/>
      <c r="H538" s="7"/>
      <c r="I538" s="7"/>
      <c r="J538" s="7"/>
      <c r="K538" s="313"/>
      <c r="L538" s="313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 x14ac:dyDescent="0.2">
      <c r="A539" s="10"/>
      <c r="B539" s="7"/>
      <c r="C539" s="7"/>
      <c r="D539" s="7"/>
      <c r="E539" s="7"/>
      <c r="F539" s="7"/>
      <c r="G539" s="7"/>
      <c r="H539" s="7"/>
      <c r="I539" s="7"/>
      <c r="J539" s="7"/>
      <c r="K539" s="313"/>
      <c r="L539" s="313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 x14ac:dyDescent="0.2">
      <c r="A540" s="10"/>
      <c r="B540" s="7"/>
      <c r="C540" s="7"/>
      <c r="D540" s="7"/>
      <c r="E540" s="7"/>
      <c r="F540" s="7"/>
      <c r="G540" s="7"/>
      <c r="H540" s="7"/>
      <c r="I540" s="7"/>
      <c r="J540" s="7"/>
      <c r="K540" s="313"/>
      <c r="L540" s="313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 x14ac:dyDescent="0.2">
      <c r="A541" s="10"/>
      <c r="B541" s="7"/>
      <c r="C541" s="7"/>
      <c r="D541" s="7"/>
      <c r="E541" s="7"/>
      <c r="F541" s="7"/>
      <c r="G541" s="7"/>
      <c r="H541" s="7"/>
      <c r="I541" s="7"/>
      <c r="J541" s="7"/>
      <c r="K541" s="313"/>
      <c r="L541" s="313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 x14ac:dyDescent="0.2">
      <c r="A542" s="10"/>
      <c r="B542" s="7"/>
      <c r="C542" s="7"/>
      <c r="D542" s="7"/>
      <c r="E542" s="7"/>
      <c r="F542" s="7"/>
      <c r="G542" s="7"/>
      <c r="H542" s="7"/>
      <c r="I542" s="7"/>
      <c r="J542" s="7"/>
      <c r="K542" s="313"/>
      <c r="L542" s="313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 x14ac:dyDescent="0.2">
      <c r="A543" s="10"/>
      <c r="B543" s="7"/>
      <c r="C543" s="7"/>
      <c r="D543" s="7"/>
      <c r="E543" s="7"/>
      <c r="F543" s="7"/>
      <c r="G543" s="7"/>
      <c r="H543" s="7"/>
      <c r="I543" s="7"/>
      <c r="J543" s="7"/>
      <c r="K543" s="313"/>
      <c r="L543" s="313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 x14ac:dyDescent="0.2">
      <c r="A544" s="10"/>
      <c r="B544" s="7"/>
      <c r="C544" s="7"/>
      <c r="D544" s="7"/>
      <c r="E544" s="7"/>
      <c r="F544" s="7"/>
      <c r="G544" s="7"/>
      <c r="H544" s="7"/>
      <c r="I544" s="7"/>
      <c r="J544" s="7"/>
      <c r="K544" s="313"/>
      <c r="L544" s="313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 x14ac:dyDescent="0.2">
      <c r="A545" s="10"/>
      <c r="B545" s="7"/>
      <c r="C545" s="7"/>
      <c r="D545" s="7"/>
      <c r="E545" s="7"/>
      <c r="F545" s="7"/>
      <c r="G545" s="7"/>
      <c r="H545" s="7"/>
      <c r="I545" s="7"/>
      <c r="J545" s="7"/>
      <c r="K545" s="313"/>
      <c r="L545" s="313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 x14ac:dyDescent="0.2">
      <c r="A546" s="10"/>
      <c r="B546" s="7"/>
      <c r="C546" s="7"/>
      <c r="D546" s="7"/>
      <c r="E546" s="7"/>
      <c r="F546" s="7"/>
      <c r="G546" s="7"/>
      <c r="H546" s="7"/>
      <c r="I546" s="7"/>
      <c r="J546" s="7"/>
      <c r="K546" s="313"/>
      <c r="L546" s="313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 x14ac:dyDescent="0.2">
      <c r="A547" s="10"/>
      <c r="B547" s="7"/>
      <c r="C547" s="7"/>
      <c r="D547" s="7"/>
      <c r="E547" s="7"/>
      <c r="F547" s="7"/>
      <c r="G547" s="7"/>
      <c r="H547" s="7"/>
      <c r="I547" s="7"/>
      <c r="J547" s="7"/>
      <c r="K547" s="313"/>
      <c r="L547" s="313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 x14ac:dyDescent="0.2">
      <c r="A548" s="10"/>
      <c r="B548" s="7"/>
      <c r="C548" s="7"/>
      <c r="D548" s="7"/>
      <c r="E548" s="7"/>
      <c r="F548" s="7"/>
      <c r="G548" s="7"/>
      <c r="H548" s="7"/>
      <c r="I548" s="7"/>
      <c r="J548" s="7"/>
      <c r="K548" s="313"/>
      <c r="L548" s="313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 x14ac:dyDescent="0.2">
      <c r="A549" s="10"/>
      <c r="B549" s="7"/>
      <c r="C549" s="7"/>
      <c r="D549" s="7"/>
      <c r="E549" s="7"/>
      <c r="F549" s="7"/>
      <c r="G549" s="7"/>
      <c r="H549" s="7"/>
      <c r="I549" s="7"/>
      <c r="J549" s="7"/>
      <c r="K549" s="313"/>
      <c r="L549" s="313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 x14ac:dyDescent="0.2">
      <c r="A550" s="10"/>
      <c r="B550" s="7"/>
      <c r="C550" s="7"/>
      <c r="D550" s="7"/>
      <c r="E550" s="7"/>
      <c r="F550" s="7"/>
      <c r="G550" s="7"/>
      <c r="H550" s="7"/>
      <c r="I550" s="7"/>
      <c r="J550" s="7"/>
      <c r="K550" s="313"/>
      <c r="L550" s="313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 x14ac:dyDescent="0.2">
      <c r="A551" s="10"/>
      <c r="B551" s="7"/>
      <c r="C551" s="7"/>
      <c r="D551" s="7"/>
      <c r="E551" s="7"/>
      <c r="F551" s="7"/>
      <c r="G551" s="7"/>
      <c r="H551" s="7"/>
      <c r="I551" s="7"/>
      <c r="J551" s="7"/>
      <c r="K551" s="313"/>
      <c r="L551" s="313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 x14ac:dyDescent="0.2">
      <c r="A552" s="10"/>
      <c r="B552" s="7"/>
      <c r="C552" s="7"/>
      <c r="D552" s="7"/>
      <c r="E552" s="7"/>
      <c r="F552" s="7"/>
      <c r="G552" s="7"/>
      <c r="H552" s="7"/>
      <c r="I552" s="7"/>
      <c r="J552" s="7"/>
      <c r="K552" s="313"/>
      <c r="L552" s="313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 x14ac:dyDescent="0.2">
      <c r="A553" s="10"/>
      <c r="B553" s="7"/>
      <c r="C553" s="7"/>
      <c r="D553" s="7"/>
      <c r="E553" s="7"/>
      <c r="F553" s="7"/>
      <c r="G553" s="7"/>
      <c r="H553" s="7"/>
      <c r="I553" s="7"/>
      <c r="J553" s="7"/>
      <c r="K553" s="313"/>
      <c r="L553" s="313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 x14ac:dyDescent="0.2">
      <c r="A554" s="10"/>
      <c r="B554" s="7"/>
      <c r="C554" s="7"/>
      <c r="D554" s="7"/>
      <c r="E554" s="7"/>
      <c r="F554" s="7"/>
      <c r="G554" s="7"/>
      <c r="H554" s="7"/>
      <c r="I554" s="7"/>
      <c r="J554" s="7"/>
      <c r="K554" s="313"/>
      <c r="L554" s="313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 x14ac:dyDescent="0.2">
      <c r="A555" s="10"/>
      <c r="B555" s="7"/>
      <c r="C555" s="7"/>
      <c r="D555" s="7"/>
      <c r="E555" s="7"/>
      <c r="F555" s="7"/>
      <c r="G555" s="7"/>
      <c r="H555" s="7"/>
      <c r="I555" s="7"/>
      <c r="J555" s="7"/>
      <c r="K555" s="313"/>
      <c r="L555" s="313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 x14ac:dyDescent="0.2">
      <c r="A556" s="10"/>
      <c r="B556" s="7"/>
      <c r="C556" s="7"/>
      <c r="D556" s="7"/>
      <c r="E556" s="7"/>
      <c r="F556" s="7"/>
      <c r="G556" s="7"/>
      <c r="H556" s="7"/>
      <c r="I556" s="7"/>
      <c r="J556" s="7"/>
      <c r="K556" s="313"/>
      <c r="L556" s="313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 x14ac:dyDescent="0.2">
      <c r="A557" s="10"/>
      <c r="B557" s="7"/>
      <c r="C557" s="7"/>
      <c r="D557" s="7"/>
      <c r="E557" s="7"/>
      <c r="F557" s="7"/>
      <c r="G557" s="7"/>
      <c r="H557" s="7"/>
      <c r="I557" s="7"/>
      <c r="J557" s="7"/>
      <c r="K557" s="313"/>
      <c r="L557" s="313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 x14ac:dyDescent="0.2">
      <c r="A558" s="10"/>
      <c r="B558" s="7"/>
      <c r="C558" s="7"/>
      <c r="D558" s="7"/>
      <c r="E558" s="7"/>
      <c r="F558" s="7"/>
      <c r="G558" s="7"/>
      <c r="H558" s="7"/>
      <c r="I558" s="7"/>
      <c r="J558" s="7"/>
      <c r="K558" s="313"/>
      <c r="L558" s="313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 x14ac:dyDescent="0.2">
      <c r="A559" s="10"/>
      <c r="B559" s="7"/>
      <c r="C559" s="7"/>
      <c r="D559" s="7"/>
      <c r="E559" s="7"/>
      <c r="F559" s="7"/>
      <c r="G559" s="7"/>
      <c r="H559" s="7"/>
      <c r="I559" s="7"/>
      <c r="J559" s="7"/>
      <c r="K559" s="313"/>
      <c r="L559" s="313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 x14ac:dyDescent="0.2">
      <c r="A560" s="10"/>
      <c r="B560" s="7"/>
      <c r="C560" s="7"/>
      <c r="D560" s="7"/>
      <c r="E560" s="7"/>
      <c r="F560" s="7"/>
      <c r="G560" s="7"/>
      <c r="H560" s="7"/>
      <c r="I560" s="7"/>
      <c r="J560" s="7"/>
      <c r="K560" s="313"/>
      <c r="L560" s="313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 x14ac:dyDescent="0.2">
      <c r="A561" s="10"/>
      <c r="B561" s="7"/>
      <c r="C561" s="7"/>
      <c r="D561" s="7"/>
      <c r="E561" s="7"/>
      <c r="F561" s="7"/>
      <c r="G561" s="7"/>
      <c r="H561" s="7"/>
      <c r="I561" s="7"/>
      <c r="J561" s="7"/>
      <c r="K561" s="313"/>
      <c r="L561" s="313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 x14ac:dyDescent="0.2">
      <c r="A562" s="10"/>
      <c r="B562" s="7"/>
      <c r="C562" s="7"/>
      <c r="D562" s="7"/>
      <c r="E562" s="7"/>
      <c r="F562" s="7"/>
      <c r="G562" s="7"/>
      <c r="H562" s="7"/>
      <c r="I562" s="7"/>
      <c r="J562" s="7"/>
      <c r="K562" s="313"/>
      <c r="L562" s="313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 x14ac:dyDescent="0.2">
      <c r="A563" s="10"/>
      <c r="B563" s="7"/>
      <c r="C563" s="7"/>
      <c r="D563" s="7"/>
      <c r="E563" s="7"/>
      <c r="F563" s="7"/>
      <c r="G563" s="7"/>
      <c r="H563" s="7"/>
      <c r="I563" s="7"/>
      <c r="J563" s="7"/>
      <c r="K563" s="313"/>
      <c r="L563" s="313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 x14ac:dyDescent="0.2">
      <c r="A564" s="10"/>
      <c r="B564" s="7"/>
      <c r="C564" s="7"/>
      <c r="D564" s="7"/>
      <c r="E564" s="7"/>
      <c r="F564" s="7"/>
      <c r="G564" s="7"/>
      <c r="H564" s="7"/>
      <c r="I564" s="7"/>
      <c r="J564" s="7"/>
      <c r="K564" s="313"/>
      <c r="L564" s="313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 x14ac:dyDescent="0.2">
      <c r="A565" s="10"/>
      <c r="B565" s="7"/>
      <c r="C565" s="7"/>
      <c r="D565" s="7"/>
      <c r="E565" s="7"/>
      <c r="F565" s="7"/>
      <c r="G565" s="7"/>
      <c r="H565" s="7"/>
      <c r="I565" s="7"/>
      <c r="J565" s="7"/>
      <c r="K565" s="313"/>
      <c r="L565" s="313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 x14ac:dyDescent="0.2">
      <c r="A566" s="10"/>
      <c r="B566" s="7"/>
      <c r="C566" s="7"/>
      <c r="D566" s="7"/>
      <c r="E566" s="7"/>
      <c r="F566" s="7"/>
      <c r="G566" s="7"/>
      <c r="H566" s="7"/>
      <c r="I566" s="7"/>
      <c r="J566" s="7"/>
      <c r="K566" s="313"/>
      <c r="L566" s="313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 x14ac:dyDescent="0.2">
      <c r="A567" s="10"/>
      <c r="B567" s="7"/>
      <c r="C567" s="7"/>
      <c r="D567" s="7"/>
      <c r="E567" s="7"/>
      <c r="F567" s="7"/>
      <c r="G567" s="7"/>
      <c r="H567" s="7"/>
      <c r="I567" s="7"/>
      <c r="J567" s="7"/>
      <c r="K567" s="313"/>
      <c r="L567" s="313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 x14ac:dyDescent="0.2">
      <c r="A568" s="10"/>
      <c r="B568" s="7"/>
      <c r="C568" s="7"/>
      <c r="D568" s="7"/>
      <c r="E568" s="7"/>
      <c r="F568" s="7"/>
      <c r="G568" s="7"/>
      <c r="H568" s="7"/>
      <c r="I568" s="7"/>
      <c r="J568" s="7"/>
      <c r="K568" s="313"/>
      <c r="L568" s="313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 x14ac:dyDescent="0.2">
      <c r="A569" s="10"/>
      <c r="B569" s="7"/>
      <c r="C569" s="7"/>
      <c r="D569" s="7"/>
      <c r="E569" s="7"/>
      <c r="F569" s="7"/>
      <c r="G569" s="7"/>
      <c r="H569" s="7"/>
      <c r="I569" s="7"/>
      <c r="J569" s="7"/>
      <c r="K569" s="313"/>
      <c r="L569" s="313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 x14ac:dyDescent="0.2">
      <c r="A570" s="10"/>
      <c r="B570" s="7"/>
      <c r="C570" s="7"/>
      <c r="D570" s="7"/>
      <c r="E570" s="7"/>
      <c r="F570" s="7"/>
      <c r="G570" s="7"/>
      <c r="H570" s="7"/>
      <c r="I570" s="7"/>
      <c r="J570" s="7"/>
      <c r="K570" s="313"/>
      <c r="L570" s="313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 x14ac:dyDescent="0.2">
      <c r="A571" s="10"/>
      <c r="B571" s="7"/>
      <c r="C571" s="7"/>
      <c r="D571" s="7"/>
      <c r="E571" s="7"/>
      <c r="F571" s="7"/>
      <c r="G571" s="7"/>
      <c r="H571" s="7"/>
      <c r="I571" s="7"/>
      <c r="J571" s="7"/>
      <c r="K571" s="313"/>
      <c r="L571" s="313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 x14ac:dyDescent="0.2">
      <c r="A572" s="10"/>
      <c r="B572" s="7"/>
      <c r="C572" s="7"/>
      <c r="D572" s="7"/>
      <c r="E572" s="7"/>
      <c r="F572" s="7"/>
      <c r="G572" s="7"/>
      <c r="H572" s="7"/>
      <c r="I572" s="7"/>
      <c r="J572" s="7"/>
      <c r="K572" s="313"/>
      <c r="L572" s="313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 x14ac:dyDescent="0.2">
      <c r="A573" s="10"/>
      <c r="B573" s="7"/>
      <c r="C573" s="7"/>
      <c r="D573" s="7"/>
      <c r="E573" s="7"/>
      <c r="F573" s="7"/>
      <c r="G573" s="7"/>
      <c r="H573" s="7"/>
      <c r="I573" s="7"/>
      <c r="J573" s="7"/>
      <c r="K573" s="313"/>
      <c r="L573" s="313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 x14ac:dyDescent="0.2">
      <c r="A574" s="10"/>
      <c r="B574" s="7"/>
      <c r="C574" s="7"/>
      <c r="D574" s="7"/>
      <c r="E574" s="7"/>
      <c r="F574" s="7"/>
      <c r="G574" s="7"/>
      <c r="H574" s="7"/>
      <c r="I574" s="7"/>
      <c r="J574" s="7"/>
      <c r="K574" s="313"/>
      <c r="L574" s="313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 x14ac:dyDescent="0.2">
      <c r="A575" s="10"/>
      <c r="B575" s="7"/>
      <c r="C575" s="7"/>
      <c r="D575" s="7"/>
      <c r="E575" s="7"/>
      <c r="F575" s="7"/>
      <c r="G575" s="7"/>
      <c r="H575" s="7"/>
      <c r="I575" s="7"/>
      <c r="J575" s="7"/>
      <c r="K575" s="313"/>
      <c r="L575" s="313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 x14ac:dyDescent="0.2">
      <c r="A576" s="10"/>
      <c r="B576" s="7"/>
      <c r="C576" s="7"/>
      <c r="D576" s="7"/>
      <c r="E576" s="7"/>
      <c r="F576" s="7"/>
      <c r="G576" s="7"/>
      <c r="H576" s="7"/>
      <c r="I576" s="7"/>
      <c r="J576" s="7"/>
      <c r="K576" s="313"/>
      <c r="L576" s="313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 x14ac:dyDescent="0.2">
      <c r="A577" s="10"/>
      <c r="B577" s="7"/>
      <c r="C577" s="7"/>
      <c r="D577" s="7"/>
      <c r="E577" s="7"/>
      <c r="F577" s="7"/>
      <c r="G577" s="7"/>
      <c r="H577" s="7"/>
      <c r="I577" s="7"/>
      <c r="J577" s="7"/>
      <c r="K577" s="313"/>
      <c r="L577" s="313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 x14ac:dyDescent="0.2">
      <c r="A578" s="10"/>
      <c r="B578" s="7"/>
      <c r="C578" s="7"/>
      <c r="D578" s="7"/>
      <c r="E578" s="7"/>
      <c r="F578" s="7"/>
      <c r="G578" s="7"/>
      <c r="H578" s="7"/>
      <c r="I578" s="7"/>
      <c r="J578" s="7"/>
      <c r="K578" s="313"/>
      <c r="L578" s="313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 x14ac:dyDescent="0.2">
      <c r="A579" s="10"/>
      <c r="B579" s="7"/>
      <c r="C579" s="7"/>
      <c r="D579" s="7"/>
      <c r="E579" s="7"/>
      <c r="F579" s="7"/>
      <c r="G579" s="7"/>
      <c r="H579" s="7"/>
      <c r="I579" s="7"/>
      <c r="J579" s="7"/>
      <c r="K579" s="313"/>
      <c r="L579" s="313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 x14ac:dyDescent="0.2">
      <c r="A580" s="10"/>
      <c r="B580" s="7"/>
      <c r="C580" s="7"/>
      <c r="D580" s="7"/>
      <c r="E580" s="7"/>
      <c r="F580" s="7"/>
      <c r="G580" s="7"/>
      <c r="H580" s="7"/>
      <c r="I580" s="7"/>
      <c r="J580" s="7"/>
      <c r="K580" s="313"/>
      <c r="L580" s="313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 x14ac:dyDescent="0.2">
      <c r="A581" s="10"/>
      <c r="B581" s="7"/>
      <c r="C581" s="7"/>
      <c r="D581" s="7"/>
      <c r="E581" s="7"/>
      <c r="F581" s="7"/>
      <c r="G581" s="7"/>
      <c r="H581" s="7"/>
      <c r="I581" s="7"/>
      <c r="J581" s="7"/>
      <c r="K581" s="313"/>
      <c r="L581" s="313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 x14ac:dyDescent="0.2">
      <c r="A582" s="10"/>
      <c r="B582" s="7"/>
      <c r="C582" s="7"/>
      <c r="D582" s="7"/>
      <c r="E582" s="7"/>
      <c r="F582" s="7"/>
      <c r="G582" s="7"/>
      <c r="H582" s="7"/>
      <c r="I582" s="7"/>
      <c r="J582" s="7"/>
      <c r="K582" s="313"/>
      <c r="L582" s="313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 x14ac:dyDescent="0.2">
      <c r="A583" s="10"/>
      <c r="B583" s="7"/>
      <c r="C583" s="7"/>
      <c r="D583" s="7"/>
      <c r="E583" s="7"/>
      <c r="F583" s="7"/>
      <c r="G583" s="7"/>
      <c r="H583" s="7"/>
      <c r="I583" s="7"/>
      <c r="J583" s="7"/>
      <c r="K583" s="313"/>
      <c r="L583" s="313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 x14ac:dyDescent="0.2">
      <c r="A584" s="10"/>
      <c r="B584" s="7"/>
      <c r="C584" s="7"/>
      <c r="D584" s="7"/>
      <c r="E584" s="7"/>
      <c r="F584" s="7"/>
      <c r="G584" s="7"/>
      <c r="H584" s="7"/>
      <c r="I584" s="7"/>
      <c r="J584" s="7"/>
      <c r="K584" s="313"/>
      <c r="L584" s="313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 x14ac:dyDescent="0.2">
      <c r="A585" s="10"/>
      <c r="B585" s="7"/>
      <c r="C585" s="7"/>
      <c r="D585" s="7"/>
      <c r="E585" s="7"/>
      <c r="F585" s="7"/>
      <c r="G585" s="7"/>
      <c r="H585" s="7"/>
      <c r="I585" s="7"/>
      <c r="J585" s="7"/>
      <c r="K585" s="313"/>
      <c r="L585" s="313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 x14ac:dyDescent="0.2">
      <c r="A586" s="10"/>
      <c r="B586" s="7"/>
      <c r="C586" s="7"/>
      <c r="D586" s="7"/>
      <c r="E586" s="7"/>
      <c r="F586" s="7"/>
      <c r="G586" s="7"/>
      <c r="H586" s="7"/>
      <c r="I586" s="7"/>
      <c r="J586" s="7"/>
      <c r="K586" s="313"/>
      <c r="L586" s="313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 x14ac:dyDescent="0.2">
      <c r="A587" s="10"/>
      <c r="B587" s="7"/>
      <c r="C587" s="7"/>
      <c r="D587" s="7"/>
      <c r="E587" s="7"/>
      <c r="F587" s="7"/>
      <c r="G587" s="7"/>
      <c r="H587" s="7"/>
      <c r="I587" s="7"/>
      <c r="J587" s="7"/>
      <c r="K587" s="313"/>
      <c r="L587" s="313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 x14ac:dyDescent="0.2">
      <c r="A588" s="10"/>
      <c r="B588" s="7"/>
      <c r="C588" s="7"/>
      <c r="D588" s="7"/>
      <c r="E588" s="7"/>
      <c r="F588" s="7"/>
      <c r="G588" s="7"/>
      <c r="H588" s="7"/>
      <c r="I588" s="7"/>
      <c r="J588" s="7"/>
      <c r="K588" s="313"/>
      <c r="L588" s="313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 x14ac:dyDescent="0.2">
      <c r="A589" s="10"/>
      <c r="B589" s="7"/>
      <c r="C589" s="7"/>
      <c r="D589" s="7"/>
      <c r="E589" s="7"/>
      <c r="F589" s="7"/>
      <c r="G589" s="7"/>
      <c r="H589" s="7"/>
      <c r="I589" s="7"/>
      <c r="J589" s="7"/>
      <c r="K589" s="313"/>
      <c r="L589" s="313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 x14ac:dyDescent="0.2">
      <c r="A590" s="10"/>
      <c r="B590" s="7"/>
      <c r="C590" s="7"/>
      <c r="D590" s="7"/>
      <c r="E590" s="7"/>
      <c r="F590" s="7"/>
      <c r="G590" s="7"/>
      <c r="H590" s="7"/>
      <c r="I590" s="7"/>
      <c r="J590" s="7"/>
      <c r="K590" s="313"/>
      <c r="L590" s="313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 x14ac:dyDescent="0.2">
      <c r="A591" s="10"/>
      <c r="B591" s="7"/>
      <c r="C591" s="7"/>
      <c r="D591" s="7"/>
      <c r="E591" s="7"/>
      <c r="F591" s="7"/>
      <c r="G591" s="7"/>
      <c r="H591" s="7"/>
      <c r="I591" s="7"/>
      <c r="J591" s="7"/>
      <c r="K591" s="313"/>
      <c r="L591" s="313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 x14ac:dyDescent="0.2">
      <c r="A592" s="10"/>
      <c r="B592" s="7"/>
      <c r="C592" s="7"/>
      <c r="D592" s="7"/>
      <c r="E592" s="7"/>
      <c r="F592" s="7"/>
      <c r="G592" s="7"/>
      <c r="H592" s="7"/>
      <c r="I592" s="7"/>
      <c r="J592" s="7"/>
      <c r="K592" s="313"/>
      <c r="L592" s="313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 x14ac:dyDescent="0.2">
      <c r="A593" s="10"/>
      <c r="B593" s="7"/>
      <c r="C593" s="7"/>
      <c r="D593" s="7"/>
      <c r="E593" s="7"/>
      <c r="F593" s="7"/>
      <c r="G593" s="7"/>
      <c r="H593" s="7"/>
      <c r="I593" s="7"/>
      <c r="J593" s="7"/>
      <c r="K593" s="313"/>
      <c r="L593" s="313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 x14ac:dyDescent="0.2">
      <c r="A594" s="10"/>
      <c r="B594" s="7"/>
      <c r="C594" s="7"/>
      <c r="D594" s="7"/>
      <c r="E594" s="7"/>
      <c r="F594" s="7"/>
      <c r="G594" s="7"/>
      <c r="H594" s="7"/>
      <c r="I594" s="7"/>
      <c r="J594" s="7"/>
      <c r="K594" s="313"/>
      <c r="L594" s="313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 x14ac:dyDescent="0.2">
      <c r="A595" s="10"/>
      <c r="B595" s="7"/>
      <c r="C595" s="7"/>
      <c r="D595" s="7"/>
      <c r="E595" s="7"/>
      <c r="F595" s="7"/>
      <c r="G595" s="7"/>
      <c r="H595" s="7"/>
      <c r="I595" s="7"/>
      <c r="J595" s="7"/>
      <c r="K595" s="313"/>
      <c r="L595" s="313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 x14ac:dyDescent="0.2">
      <c r="A596" s="10"/>
      <c r="B596" s="7"/>
      <c r="C596" s="7"/>
      <c r="D596" s="7"/>
      <c r="E596" s="7"/>
      <c r="F596" s="7"/>
      <c r="G596" s="7"/>
      <c r="H596" s="7"/>
      <c r="I596" s="7"/>
      <c r="J596" s="7"/>
      <c r="K596" s="313"/>
      <c r="L596" s="313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 x14ac:dyDescent="0.2">
      <c r="A597" s="10"/>
      <c r="B597" s="7"/>
      <c r="C597" s="7"/>
      <c r="D597" s="7"/>
      <c r="E597" s="7"/>
      <c r="F597" s="7"/>
      <c r="G597" s="7"/>
      <c r="H597" s="7"/>
      <c r="I597" s="7"/>
      <c r="J597" s="7"/>
      <c r="K597" s="313"/>
      <c r="L597" s="313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 x14ac:dyDescent="0.2">
      <c r="A598" s="10"/>
      <c r="B598" s="7"/>
      <c r="C598" s="7"/>
      <c r="D598" s="7"/>
      <c r="E598" s="7"/>
      <c r="F598" s="7"/>
      <c r="G598" s="7"/>
      <c r="H598" s="7"/>
      <c r="I598" s="7"/>
      <c r="J598" s="7"/>
      <c r="K598" s="313"/>
      <c r="L598" s="313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 x14ac:dyDescent="0.2">
      <c r="A599" s="10"/>
      <c r="B599" s="7"/>
      <c r="C599" s="7"/>
      <c r="D599" s="7"/>
      <c r="E599" s="7"/>
      <c r="F599" s="7"/>
      <c r="G599" s="7"/>
      <c r="H599" s="7"/>
      <c r="I599" s="7"/>
      <c r="J599" s="7"/>
      <c r="K599" s="313"/>
      <c r="L599" s="313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 x14ac:dyDescent="0.2">
      <c r="A600" s="10"/>
      <c r="B600" s="7"/>
      <c r="C600" s="7"/>
      <c r="D600" s="7"/>
      <c r="E600" s="7"/>
      <c r="F600" s="7"/>
      <c r="G600" s="7"/>
      <c r="H600" s="7"/>
      <c r="I600" s="7"/>
      <c r="J600" s="7"/>
      <c r="K600" s="313"/>
      <c r="L600" s="313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 x14ac:dyDescent="0.2">
      <c r="A601" s="10"/>
      <c r="B601" s="7"/>
      <c r="C601" s="7"/>
      <c r="D601" s="7"/>
      <c r="E601" s="7"/>
      <c r="F601" s="7"/>
      <c r="G601" s="7"/>
      <c r="H601" s="7"/>
      <c r="I601" s="7"/>
      <c r="J601" s="7"/>
      <c r="K601" s="313"/>
      <c r="L601" s="313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 x14ac:dyDescent="0.2">
      <c r="A602" s="10"/>
      <c r="B602" s="7"/>
      <c r="C602" s="7"/>
      <c r="D602" s="7"/>
      <c r="E602" s="7"/>
      <c r="F602" s="7"/>
      <c r="G602" s="7"/>
      <c r="H602" s="7"/>
      <c r="I602" s="7"/>
      <c r="J602" s="7"/>
      <c r="K602" s="313"/>
      <c r="L602" s="313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 x14ac:dyDescent="0.2">
      <c r="A603" s="10"/>
      <c r="B603" s="7"/>
      <c r="C603" s="7"/>
      <c r="D603" s="7"/>
      <c r="E603" s="7"/>
      <c r="F603" s="7"/>
      <c r="G603" s="7"/>
      <c r="H603" s="7"/>
      <c r="I603" s="7"/>
      <c r="J603" s="7"/>
      <c r="K603" s="313"/>
      <c r="L603" s="313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 x14ac:dyDescent="0.2">
      <c r="A604" s="10"/>
      <c r="B604" s="7"/>
      <c r="C604" s="7"/>
      <c r="D604" s="7"/>
      <c r="E604" s="7"/>
      <c r="F604" s="7"/>
      <c r="G604" s="7"/>
      <c r="H604" s="7"/>
      <c r="I604" s="7"/>
      <c r="J604" s="7"/>
      <c r="K604" s="313"/>
      <c r="L604" s="313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 x14ac:dyDescent="0.2">
      <c r="A605" s="10"/>
      <c r="B605" s="7"/>
      <c r="C605" s="7"/>
      <c r="D605" s="7"/>
      <c r="E605" s="7"/>
      <c r="F605" s="7"/>
      <c r="G605" s="7"/>
      <c r="H605" s="7"/>
      <c r="I605" s="7"/>
      <c r="J605" s="7"/>
      <c r="K605" s="313"/>
      <c r="L605" s="313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 x14ac:dyDescent="0.2">
      <c r="A606" s="10"/>
      <c r="B606" s="7"/>
      <c r="C606" s="7"/>
      <c r="D606" s="7"/>
      <c r="E606" s="7"/>
      <c r="F606" s="7"/>
      <c r="G606" s="7"/>
      <c r="H606" s="7"/>
      <c r="I606" s="7"/>
      <c r="J606" s="7"/>
      <c r="K606" s="313"/>
      <c r="L606" s="313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 x14ac:dyDescent="0.2">
      <c r="A607" s="10"/>
      <c r="B607" s="7"/>
      <c r="C607" s="7"/>
      <c r="D607" s="7"/>
      <c r="E607" s="7"/>
      <c r="F607" s="7"/>
      <c r="G607" s="7"/>
      <c r="H607" s="7"/>
      <c r="I607" s="7"/>
      <c r="J607" s="7"/>
      <c r="K607" s="313"/>
      <c r="L607" s="313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 x14ac:dyDescent="0.2">
      <c r="A608" s="10"/>
      <c r="B608" s="7"/>
      <c r="C608" s="7"/>
      <c r="D608" s="7"/>
      <c r="E608" s="7"/>
      <c r="F608" s="7"/>
      <c r="G608" s="7"/>
      <c r="H608" s="7"/>
      <c r="I608" s="7"/>
      <c r="J608" s="7"/>
      <c r="K608" s="313"/>
      <c r="L608" s="313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 x14ac:dyDescent="0.2">
      <c r="A609" s="10"/>
      <c r="B609" s="7"/>
      <c r="C609" s="7"/>
      <c r="D609" s="7"/>
      <c r="E609" s="7"/>
      <c r="F609" s="7"/>
      <c r="G609" s="7"/>
      <c r="H609" s="7"/>
      <c r="I609" s="7"/>
      <c r="J609" s="7"/>
      <c r="K609" s="313"/>
      <c r="L609" s="313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 x14ac:dyDescent="0.2">
      <c r="A610" s="10"/>
      <c r="B610" s="7"/>
      <c r="C610" s="7"/>
      <c r="D610" s="7"/>
      <c r="E610" s="7"/>
      <c r="F610" s="7"/>
      <c r="G610" s="7"/>
      <c r="H610" s="7"/>
      <c r="I610" s="7"/>
      <c r="J610" s="7"/>
      <c r="K610" s="313"/>
      <c r="L610" s="313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 x14ac:dyDescent="0.2">
      <c r="A611" s="10"/>
      <c r="B611" s="7"/>
      <c r="C611" s="7"/>
      <c r="D611" s="7"/>
      <c r="E611" s="7"/>
      <c r="F611" s="7"/>
      <c r="G611" s="7"/>
      <c r="H611" s="7"/>
      <c r="I611" s="7"/>
      <c r="J611" s="7"/>
      <c r="K611" s="313"/>
      <c r="L611" s="313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 x14ac:dyDescent="0.2">
      <c r="A612" s="10"/>
      <c r="B612" s="7"/>
      <c r="C612" s="7"/>
      <c r="D612" s="7"/>
      <c r="E612" s="7"/>
      <c r="F612" s="7"/>
      <c r="G612" s="7"/>
      <c r="H612" s="7"/>
      <c r="I612" s="7"/>
      <c r="J612" s="7"/>
      <c r="K612" s="313"/>
      <c r="L612" s="313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 x14ac:dyDescent="0.2">
      <c r="A613" s="10"/>
      <c r="B613" s="7"/>
      <c r="C613" s="7"/>
      <c r="D613" s="7"/>
      <c r="E613" s="7"/>
      <c r="F613" s="7"/>
      <c r="G613" s="7"/>
      <c r="H613" s="7"/>
      <c r="I613" s="7"/>
      <c r="J613" s="7"/>
      <c r="K613" s="313"/>
      <c r="L613" s="313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 x14ac:dyDescent="0.2">
      <c r="A614" s="10"/>
      <c r="B614" s="7"/>
      <c r="C614" s="7"/>
      <c r="D614" s="7"/>
      <c r="E614" s="7"/>
      <c r="F614" s="7"/>
      <c r="G614" s="7"/>
      <c r="H614" s="7"/>
      <c r="I614" s="7"/>
      <c r="J614" s="7"/>
      <c r="K614" s="313"/>
      <c r="L614" s="313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 x14ac:dyDescent="0.2">
      <c r="A615" s="10"/>
      <c r="B615" s="7"/>
      <c r="C615" s="7"/>
      <c r="D615" s="7"/>
      <c r="E615" s="7"/>
      <c r="F615" s="7"/>
      <c r="G615" s="7"/>
      <c r="H615" s="7"/>
      <c r="I615" s="7"/>
      <c r="J615" s="7"/>
      <c r="K615" s="313"/>
      <c r="L615" s="313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 x14ac:dyDescent="0.2">
      <c r="A616" s="10"/>
      <c r="B616" s="7"/>
      <c r="C616" s="7"/>
      <c r="D616" s="7"/>
      <c r="E616" s="7"/>
      <c r="F616" s="7"/>
      <c r="G616" s="7"/>
      <c r="H616" s="7"/>
      <c r="I616" s="7"/>
      <c r="J616" s="7"/>
      <c r="K616" s="313"/>
      <c r="L616" s="313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 x14ac:dyDescent="0.2">
      <c r="A617" s="10"/>
      <c r="B617" s="7"/>
      <c r="C617" s="7"/>
      <c r="D617" s="7"/>
      <c r="E617" s="7"/>
      <c r="F617" s="7"/>
      <c r="G617" s="7"/>
      <c r="H617" s="7"/>
      <c r="I617" s="7"/>
      <c r="J617" s="7"/>
      <c r="K617" s="313"/>
      <c r="L617" s="313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 x14ac:dyDescent="0.2">
      <c r="A618" s="10"/>
      <c r="B618" s="7"/>
      <c r="C618" s="7"/>
      <c r="D618" s="7"/>
      <c r="E618" s="7"/>
      <c r="F618" s="7"/>
      <c r="G618" s="7"/>
      <c r="H618" s="7"/>
      <c r="I618" s="7"/>
      <c r="J618" s="7"/>
      <c r="K618" s="313"/>
      <c r="L618" s="313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 x14ac:dyDescent="0.2">
      <c r="A619" s="10"/>
      <c r="B619" s="7"/>
      <c r="C619" s="7"/>
      <c r="D619" s="7"/>
      <c r="E619" s="7"/>
      <c r="F619" s="7"/>
      <c r="G619" s="7"/>
      <c r="H619" s="7"/>
      <c r="I619" s="7"/>
      <c r="J619" s="7"/>
      <c r="K619" s="313"/>
      <c r="L619" s="313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 x14ac:dyDescent="0.2">
      <c r="A620" s="10"/>
      <c r="B620" s="7"/>
      <c r="C620" s="7"/>
      <c r="D620" s="7"/>
      <c r="E620" s="7"/>
      <c r="F620" s="7"/>
      <c r="G620" s="7"/>
      <c r="H620" s="7"/>
      <c r="I620" s="7"/>
      <c r="J620" s="7"/>
      <c r="K620" s="313"/>
      <c r="L620" s="313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 x14ac:dyDescent="0.2">
      <c r="A621" s="10"/>
      <c r="B621" s="7"/>
      <c r="C621" s="7"/>
      <c r="D621" s="7"/>
      <c r="E621" s="7"/>
      <c r="F621" s="7"/>
      <c r="G621" s="7"/>
      <c r="H621" s="7"/>
      <c r="I621" s="7"/>
      <c r="J621" s="7"/>
      <c r="K621" s="313"/>
      <c r="L621" s="313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 x14ac:dyDescent="0.2">
      <c r="A622" s="10"/>
      <c r="B622" s="7"/>
      <c r="C622" s="7"/>
      <c r="D622" s="7"/>
      <c r="E622" s="7"/>
      <c r="F622" s="7"/>
      <c r="G622" s="7"/>
      <c r="H622" s="7"/>
      <c r="I622" s="7"/>
      <c r="J622" s="7"/>
      <c r="K622" s="313"/>
      <c r="L622" s="313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 x14ac:dyDescent="0.2">
      <c r="A623" s="10"/>
      <c r="B623" s="7"/>
      <c r="C623" s="7"/>
      <c r="D623" s="7"/>
      <c r="E623" s="7"/>
      <c r="F623" s="7"/>
      <c r="G623" s="7"/>
      <c r="H623" s="7"/>
      <c r="I623" s="7"/>
      <c r="J623" s="7"/>
      <c r="K623" s="313"/>
      <c r="L623" s="313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 x14ac:dyDescent="0.2">
      <c r="A624" s="10"/>
      <c r="B624" s="7"/>
      <c r="C624" s="7"/>
      <c r="D624" s="7"/>
      <c r="E624" s="7"/>
      <c r="F624" s="7"/>
      <c r="G624" s="7"/>
      <c r="H624" s="7"/>
      <c r="I624" s="7"/>
      <c r="J624" s="7"/>
      <c r="K624" s="313"/>
      <c r="L624" s="313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 x14ac:dyDescent="0.2">
      <c r="A625" s="10"/>
      <c r="B625" s="7"/>
      <c r="C625" s="7"/>
      <c r="D625" s="7"/>
      <c r="E625" s="7"/>
      <c r="F625" s="7"/>
      <c r="G625" s="7"/>
      <c r="H625" s="7"/>
      <c r="I625" s="7"/>
      <c r="J625" s="7"/>
      <c r="K625" s="313"/>
      <c r="L625" s="313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 x14ac:dyDescent="0.2">
      <c r="A626" s="10"/>
      <c r="B626" s="7"/>
      <c r="C626" s="7"/>
      <c r="D626" s="7"/>
      <c r="E626" s="7"/>
      <c r="F626" s="7"/>
      <c r="G626" s="7"/>
      <c r="H626" s="7"/>
      <c r="I626" s="7"/>
      <c r="J626" s="7"/>
      <c r="K626" s="313"/>
      <c r="L626" s="313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 x14ac:dyDescent="0.2">
      <c r="A627" s="10"/>
      <c r="B627" s="7"/>
      <c r="C627" s="7"/>
      <c r="D627" s="7"/>
      <c r="E627" s="7"/>
      <c r="F627" s="7"/>
      <c r="G627" s="7"/>
      <c r="H627" s="7"/>
      <c r="I627" s="7"/>
      <c r="J627" s="7"/>
      <c r="K627" s="313"/>
      <c r="L627" s="313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 x14ac:dyDescent="0.2">
      <c r="A628" s="10"/>
      <c r="B628" s="7"/>
      <c r="C628" s="7"/>
      <c r="D628" s="7"/>
      <c r="E628" s="7"/>
      <c r="F628" s="7"/>
      <c r="G628" s="7"/>
      <c r="H628" s="7"/>
      <c r="I628" s="7"/>
      <c r="J628" s="7"/>
      <c r="K628" s="313"/>
      <c r="L628" s="313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 x14ac:dyDescent="0.2">
      <c r="A629" s="10"/>
      <c r="B629" s="7"/>
      <c r="C629" s="7"/>
      <c r="D629" s="7"/>
      <c r="E629" s="7"/>
      <c r="F629" s="7"/>
      <c r="G629" s="7"/>
      <c r="H629" s="7"/>
      <c r="I629" s="7"/>
      <c r="J629" s="7"/>
      <c r="K629" s="313"/>
      <c r="L629" s="313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 x14ac:dyDescent="0.2">
      <c r="A630" s="10"/>
      <c r="B630" s="7"/>
      <c r="C630" s="7"/>
      <c r="D630" s="7"/>
      <c r="E630" s="7"/>
      <c r="F630" s="7"/>
      <c r="G630" s="7"/>
      <c r="H630" s="7"/>
      <c r="I630" s="7"/>
      <c r="J630" s="7"/>
      <c r="K630" s="313"/>
      <c r="L630" s="313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 x14ac:dyDescent="0.2">
      <c r="A631" s="10"/>
      <c r="B631" s="7"/>
      <c r="C631" s="7"/>
      <c r="D631" s="7"/>
      <c r="E631" s="7"/>
      <c r="F631" s="7"/>
      <c r="G631" s="7"/>
      <c r="H631" s="7"/>
      <c r="I631" s="7"/>
      <c r="J631" s="7"/>
      <c r="K631" s="313"/>
      <c r="L631" s="313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 x14ac:dyDescent="0.2">
      <c r="A632" s="10"/>
      <c r="B632" s="7"/>
      <c r="C632" s="7"/>
      <c r="D632" s="7"/>
      <c r="E632" s="7"/>
      <c r="F632" s="7"/>
      <c r="G632" s="7"/>
      <c r="H632" s="7"/>
      <c r="I632" s="7"/>
      <c r="J632" s="7"/>
      <c r="K632" s="313"/>
      <c r="L632" s="313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 x14ac:dyDescent="0.2">
      <c r="A633" s="10"/>
      <c r="B633" s="7"/>
      <c r="C633" s="7"/>
      <c r="D633" s="7"/>
      <c r="E633" s="7"/>
      <c r="F633" s="7"/>
      <c r="G633" s="7"/>
      <c r="H633" s="7"/>
      <c r="I633" s="7"/>
      <c r="J633" s="7"/>
      <c r="K633" s="313"/>
      <c r="L633" s="313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 x14ac:dyDescent="0.2">
      <c r="A634" s="10"/>
      <c r="B634" s="7"/>
      <c r="C634" s="7"/>
      <c r="D634" s="7"/>
      <c r="E634" s="7"/>
      <c r="F634" s="7"/>
      <c r="G634" s="7"/>
      <c r="H634" s="7"/>
      <c r="I634" s="7"/>
      <c r="J634" s="7"/>
      <c r="K634" s="313"/>
      <c r="L634" s="313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 x14ac:dyDescent="0.2">
      <c r="A635" s="10"/>
      <c r="B635" s="7"/>
      <c r="C635" s="7"/>
      <c r="D635" s="7"/>
      <c r="E635" s="7"/>
      <c r="F635" s="7"/>
      <c r="G635" s="7"/>
      <c r="H635" s="7"/>
      <c r="I635" s="7"/>
      <c r="J635" s="7"/>
      <c r="K635" s="313"/>
      <c r="L635" s="313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 x14ac:dyDescent="0.2">
      <c r="A636" s="10"/>
      <c r="B636" s="7"/>
      <c r="C636" s="7"/>
      <c r="D636" s="7"/>
      <c r="E636" s="7"/>
      <c r="F636" s="7"/>
      <c r="G636" s="7"/>
      <c r="H636" s="7"/>
      <c r="I636" s="7"/>
      <c r="J636" s="7"/>
      <c r="K636" s="313"/>
      <c r="L636" s="313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 x14ac:dyDescent="0.2">
      <c r="A637" s="10"/>
      <c r="B637" s="7"/>
      <c r="C637" s="7"/>
      <c r="D637" s="7"/>
      <c r="E637" s="7"/>
      <c r="F637" s="7"/>
      <c r="G637" s="7"/>
      <c r="H637" s="7"/>
      <c r="I637" s="7"/>
      <c r="J637" s="7"/>
      <c r="K637" s="313"/>
      <c r="L637" s="313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 x14ac:dyDescent="0.2">
      <c r="A638" s="10"/>
      <c r="B638" s="7"/>
      <c r="C638" s="7"/>
      <c r="D638" s="7"/>
      <c r="E638" s="7"/>
      <c r="F638" s="7"/>
      <c r="G638" s="7"/>
      <c r="H638" s="7"/>
      <c r="I638" s="7"/>
      <c r="J638" s="7"/>
      <c r="K638" s="313"/>
      <c r="L638" s="313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 x14ac:dyDescent="0.2">
      <c r="A639" s="10"/>
      <c r="B639" s="7"/>
      <c r="C639" s="7"/>
      <c r="D639" s="7"/>
      <c r="E639" s="7"/>
      <c r="F639" s="7"/>
      <c r="G639" s="7"/>
      <c r="H639" s="7"/>
      <c r="I639" s="7"/>
      <c r="J639" s="7"/>
      <c r="K639" s="313"/>
      <c r="L639" s="313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 x14ac:dyDescent="0.2">
      <c r="A640" s="10"/>
      <c r="B640" s="7"/>
      <c r="C640" s="7"/>
      <c r="D640" s="7"/>
      <c r="E640" s="7"/>
      <c r="F640" s="7"/>
      <c r="G640" s="7"/>
      <c r="H640" s="7"/>
      <c r="I640" s="7"/>
      <c r="J640" s="7"/>
      <c r="K640" s="313"/>
      <c r="L640" s="313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 x14ac:dyDescent="0.2">
      <c r="A641" s="10"/>
      <c r="B641" s="7"/>
      <c r="C641" s="7"/>
      <c r="D641" s="7"/>
      <c r="E641" s="7"/>
      <c r="F641" s="7"/>
      <c r="G641" s="7"/>
      <c r="H641" s="7"/>
      <c r="I641" s="7"/>
      <c r="J641" s="7"/>
      <c r="K641" s="313"/>
      <c r="L641" s="313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 x14ac:dyDescent="0.2">
      <c r="A642" s="10"/>
      <c r="B642" s="7"/>
      <c r="C642" s="7"/>
      <c r="D642" s="7"/>
      <c r="E642" s="7"/>
      <c r="F642" s="7"/>
      <c r="G642" s="7"/>
      <c r="H642" s="7"/>
      <c r="I642" s="7"/>
      <c r="J642" s="7"/>
      <c r="K642" s="313"/>
      <c r="L642" s="313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 x14ac:dyDescent="0.2">
      <c r="A643" s="10"/>
      <c r="B643" s="7"/>
      <c r="C643" s="7"/>
      <c r="D643" s="7"/>
      <c r="E643" s="7"/>
      <c r="F643" s="7"/>
      <c r="G643" s="7"/>
      <c r="H643" s="7"/>
      <c r="I643" s="7"/>
      <c r="J643" s="7"/>
      <c r="K643" s="313"/>
      <c r="L643" s="313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 x14ac:dyDescent="0.2">
      <c r="A644" s="10"/>
      <c r="B644" s="7"/>
      <c r="C644" s="7"/>
      <c r="D644" s="7"/>
      <c r="E644" s="7"/>
      <c r="F644" s="7"/>
      <c r="G644" s="7"/>
      <c r="H644" s="7"/>
      <c r="I644" s="7"/>
      <c r="J644" s="7"/>
      <c r="K644" s="313"/>
      <c r="L644" s="313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 x14ac:dyDescent="0.2">
      <c r="A645" s="10"/>
      <c r="B645" s="7"/>
      <c r="C645" s="7"/>
      <c r="D645" s="7"/>
      <c r="E645" s="7"/>
      <c r="F645" s="7"/>
      <c r="G645" s="7"/>
      <c r="H645" s="7"/>
      <c r="I645" s="7"/>
      <c r="J645" s="7"/>
      <c r="K645" s="313"/>
      <c r="L645" s="313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 x14ac:dyDescent="0.2">
      <c r="A646" s="10"/>
      <c r="B646" s="7"/>
      <c r="C646" s="7"/>
      <c r="D646" s="7"/>
      <c r="E646" s="7"/>
      <c r="F646" s="7"/>
      <c r="G646" s="7"/>
      <c r="H646" s="7"/>
      <c r="I646" s="7"/>
      <c r="J646" s="7"/>
      <c r="K646" s="313"/>
      <c r="L646" s="313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 x14ac:dyDescent="0.2">
      <c r="A647" s="10"/>
      <c r="B647" s="7"/>
      <c r="C647" s="7"/>
      <c r="D647" s="7"/>
      <c r="E647" s="7"/>
      <c r="F647" s="7"/>
      <c r="G647" s="7"/>
      <c r="H647" s="7"/>
      <c r="I647" s="7"/>
      <c r="J647" s="7"/>
      <c r="K647" s="313"/>
      <c r="L647" s="313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 x14ac:dyDescent="0.2">
      <c r="A648" s="10"/>
      <c r="B648" s="7"/>
      <c r="C648" s="7"/>
      <c r="D648" s="7"/>
      <c r="E648" s="7"/>
      <c r="F648" s="7"/>
      <c r="G648" s="7"/>
      <c r="H648" s="7"/>
      <c r="I648" s="7"/>
      <c r="J648" s="7"/>
      <c r="K648" s="313"/>
      <c r="L648" s="313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 x14ac:dyDescent="0.2">
      <c r="A649" s="10"/>
      <c r="B649" s="7"/>
      <c r="C649" s="7"/>
      <c r="D649" s="7"/>
      <c r="E649" s="7"/>
      <c r="F649" s="7"/>
      <c r="G649" s="7"/>
      <c r="H649" s="7"/>
      <c r="I649" s="7"/>
      <c r="J649" s="7"/>
      <c r="K649" s="313"/>
      <c r="L649" s="313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 x14ac:dyDescent="0.2">
      <c r="A650" s="10"/>
      <c r="B650" s="7"/>
      <c r="C650" s="7"/>
      <c r="D650" s="7"/>
      <c r="E650" s="7"/>
      <c r="F650" s="7"/>
      <c r="G650" s="7"/>
      <c r="H650" s="7"/>
      <c r="I650" s="7"/>
      <c r="J650" s="7"/>
      <c r="K650" s="313"/>
      <c r="L650" s="313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 x14ac:dyDescent="0.2">
      <c r="A651" s="10"/>
      <c r="B651" s="7"/>
      <c r="C651" s="7"/>
      <c r="D651" s="7"/>
      <c r="E651" s="7"/>
      <c r="F651" s="7"/>
      <c r="G651" s="7"/>
      <c r="H651" s="7"/>
      <c r="I651" s="7"/>
      <c r="J651" s="7"/>
      <c r="K651" s="313"/>
      <c r="L651" s="313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 x14ac:dyDescent="0.2">
      <c r="A652" s="10"/>
      <c r="B652" s="7"/>
      <c r="C652" s="7"/>
      <c r="D652" s="7"/>
      <c r="E652" s="7"/>
      <c r="F652" s="7"/>
      <c r="G652" s="7"/>
      <c r="H652" s="7"/>
      <c r="I652" s="7"/>
      <c r="J652" s="7"/>
      <c r="K652" s="313"/>
      <c r="L652" s="313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 x14ac:dyDescent="0.2">
      <c r="A653" s="10"/>
      <c r="B653" s="7"/>
      <c r="C653" s="7"/>
      <c r="D653" s="7"/>
      <c r="E653" s="7"/>
      <c r="F653" s="7"/>
      <c r="G653" s="7"/>
      <c r="H653" s="7"/>
      <c r="I653" s="7"/>
      <c r="J653" s="7"/>
      <c r="K653" s="313"/>
      <c r="L653" s="313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 x14ac:dyDescent="0.2">
      <c r="A654" s="10"/>
      <c r="B654" s="7"/>
      <c r="C654" s="7"/>
      <c r="D654" s="7"/>
      <c r="E654" s="7"/>
      <c r="F654" s="7"/>
      <c r="G654" s="7"/>
      <c r="H654" s="7"/>
      <c r="I654" s="7"/>
      <c r="J654" s="7"/>
      <c r="K654" s="313"/>
      <c r="L654" s="313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 x14ac:dyDescent="0.2">
      <c r="A655" s="10"/>
      <c r="B655" s="7"/>
      <c r="C655" s="7"/>
      <c r="D655" s="7"/>
      <c r="E655" s="7"/>
      <c r="F655" s="7"/>
      <c r="G655" s="7"/>
      <c r="H655" s="7"/>
      <c r="I655" s="7"/>
      <c r="J655" s="7"/>
      <c r="K655" s="313"/>
      <c r="L655" s="313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 x14ac:dyDescent="0.2">
      <c r="A656" s="10"/>
      <c r="B656" s="7"/>
      <c r="C656" s="7"/>
      <c r="D656" s="7"/>
      <c r="E656" s="7"/>
      <c r="F656" s="7"/>
      <c r="G656" s="7"/>
      <c r="H656" s="7"/>
      <c r="I656" s="7"/>
      <c r="J656" s="7"/>
      <c r="K656" s="313"/>
      <c r="L656" s="313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 x14ac:dyDescent="0.2">
      <c r="A657" s="10"/>
      <c r="B657" s="7"/>
      <c r="C657" s="7"/>
      <c r="D657" s="7"/>
      <c r="E657" s="7"/>
      <c r="F657" s="7"/>
      <c r="G657" s="7"/>
      <c r="H657" s="7"/>
      <c r="I657" s="7"/>
      <c r="J657" s="7"/>
      <c r="K657" s="313"/>
      <c r="L657" s="313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 x14ac:dyDescent="0.2">
      <c r="A658" s="10"/>
      <c r="B658" s="7"/>
      <c r="C658" s="7"/>
      <c r="D658" s="7"/>
      <c r="E658" s="7"/>
      <c r="F658" s="7"/>
      <c r="G658" s="7"/>
      <c r="H658" s="7"/>
      <c r="I658" s="7"/>
      <c r="J658" s="7"/>
      <c r="K658" s="313"/>
      <c r="L658" s="313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 x14ac:dyDescent="0.2">
      <c r="A659" s="10"/>
      <c r="B659" s="7"/>
      <c r="C659" s="7"/>
      <c r="D659" s="7"/>
      <c r="E659" s="7"/>
      <c r="F659" s="7"/>
      <c r="G659" s="7"/>
      <c r="H659" s="7"/>
      <c r="I659" s="7"/>
      <c r="J659" s="7"/>
      <c r="K659" s="313"/>
      <c r="L659" s="313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 x14ac:dyDescent="0.2">
      <c r="A660" s="10"/>
      <c r="B660" s="7"/>
      <c r="C660" s="7"/>
      <c r="D660" s="7"/>
      <c r="E660" s="7"/>
      <c r="F660" s="7"/>
      <c r="G660" s="7"/>
      <c r="H660" s="7"/>
      <c r="I660" s="7"/>
      <c r="J660" s="7"/>
      <c r="K660" s="313"/>
      <c r="L660" s="313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 x14ac:dyDescent="0.2">
      <c r="A661" s="10"/>
      <c r="B661" s="7"/>
      <c r="C661" s="7"/>
      <c r="D661" s="7"/>
      <c r="E661" s="7"/>
      <c r="F661" s="7"/>
      <c r="G661" s="7"/>
      <c r="H661" s="7"/>
      <c r="I661" s="7"/>
      <c r="J661" s="7"/>
      <c r="K661" s="313"/>
      <c r="L661" s="313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 x14ac:dyDescent="0.2">
      <c r="A662" s="10"/>
      <c r="B662" s="7"/>
      <c r="C662" s="7"/>
      <c r="D662" s="7"/>
      <c r="E662" s="7"/>
      <c r="F662" s="7"/>
      <c r="G662" s="7"/>
      <c r="H662" s="7"/>
      <c r="I662" s="7"/>
      <c r="J662" s="7"/>
      <c r="K662" s="313"/>
      <c r="L662" s="313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 x14ac:dyDescent="0.2">
      <c r="A663" s="10"/>
      <c r="B663" s="7"/>
      <c r="C663" s="7"/>
      <c r="D663" s="7"/>
      <c r="E663" s="7"/>
      <c r="F663" s="7"/>
      <c r="G663" s="7"/>
      <c r="H663" s="7"/>
      <c r="I663" s="7"/>
      <c r="J663" s="7"/>
      <c r="K663" s="313"/>
      <c r="L663" s="313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 x14ac:dyDescent="0.2">
      <c r="A664" s="10"/>
      <c r="B664" s="7"/>
      <c r="C664" s="7"/>
      <c r="D664" s="7"/>
      <c r="E664" s="7"/>
      <c r="F664" s="7"/>
      <c r="G664" s="7"/>
      <c r="H664" s="7"/>
      <c r="I664" s="7"/>
      <c r="J664" s="7"/>
      <c r="K664" s="313"/>
      <c r="L664" s="313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 x14ac:dyDescent="0.2">
      <c r="A665" s="10"/>
      <c r="B665" s="7"/>
      <c r="C665" s="7"/>
      <c r="D665" s="7"/>
      <c r="E665" s="7"/>
      <c r="F665" s="7"/>
      <c r="G665" s="7"/>
      <c r="H665" s="7"/>
      <c r="I665" s="7"/>
      <c r="J665" s="7"/>
      <c r="K665" s="313"/>
      <c r="L665" s="313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 x14ac:dyDescent="0.2">
      <c r="A666" s="10"/>
      <c r="B666" s="7"/>
      <c r="C666" s="7"/>
      <c r="D666" s="7"/>
      <c r="E666" s="7"/>
      <c r="F666" s="7"/>
      <c r="G666" s="7"/>
      <c r="H666" s="7"/>
      <c r="I666" s="7"/>
      <c r="J666" s="7"/>
      <c r="K666" s="313"/>
      <c r="L666" s="313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 x14ac:dyDescent="0.2">
      <c r="A667" s="10"/>
      <c r="B667" s="7"/>
      <c r="C667" s="7"/>
      <c r="D667" s="7"/>
      <c r="E667" s="7"/>
      <c r="F667" s="7"/>
      <c r="G667" s="7"/>
      <c r="H667" s="7"/>
      <c r="I667" s="7"/>
      <c r="J667" s="7"/>
      <c r="K667" s="313"/>
      <c r="L667" s="313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 x14ac:dyDescent="0.2">
      <c r="A668" s="10"/>
      <c r="B668" s="7"/>
      <c r="C668" s="7"/>
      <c r="D668" s="7"/>
      <c r="E668" s="7"/>
      <c r="F668" s="7"/>
      <c r="G668" s="7"/>
      <c r="H668" s="7"/>
      <c r="I668" s="7"/>
      <c r="J668" s="7"/>
      <c r="K668" s="313"/>
      <c r="L668" s="313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 x14ac:dyDescent="0.2">
      <c r="A669" s="10"/>
      <c r="B669" s="7"/>
      <c r="C669" s="7"/>
      <c r="D669" s="7"/>
      <c r="E669" s="7"/>
      <c r="F669" s="7"/>
      <c r="G669" s="7"/>
      <c r="H669" s="7"/>
      <c r="I669" s="7"/>
      <c r="J669" s="7"/>
      <c r="K669" s="313"/>
      <c r="L669" s="313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 x14ac:dyDescent="0.2">
      <c r="A670" s="10"/>
      <c r="B670" s="7"/>
      <c r="C670" s="7"/>
      <c r="D670" s="7"/>
      <c r="E670" s="7"/>
      <c r="F670" s="7"/>
      <c r="G670" s="7"/>
      <c r="H670" s="7"/>
      <c r="I670" s="7"/>
      <c r="J670" s="7"/>
      <c r="K670" s="313"/>
      <c r="L670" s="313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 x14ac:dyDescent="0.2">
      <c r="A671" s="10"/>
      <c r="B671" s="7"/>
      <c r="C671" s="7"/>
      <c r="D671" s="7"/>
      <c r="E671" s="7"/>
      <c r="F671" s="7"/>
      <c r="G671" s="7"/>
      <c r="H671" s="7"/>
      <c r="I671" s="7"/>
      <c r="J671" s="7"/>
      <c r="K671" s="313"/>
      <c r="L671" s="313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 x14ac:dyDescent="0.2">
      <c r="A672" s="10"/>
      <c r="B672" s="7"/>
      <c r="C672" s="7"/>
      <c r="D672" s="7"/>
      <c r="E672" s="7"/>
      <c r="F672" s="7"/>
      <c r="G672" s="7"/>
      <c r="H672" s="7"/>
      <c r="I672" s="7"/>
      <c r="J672" s="7"/>
      <c r="K672" s="313"/>
      <c r="L672" s="313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 x14ac:dyDescent="0.2">
      <c r="A673" s="10"/>
      <c r="B673" s="7"/>
      <c r="C673" s="7"/>
      <c r="D673" s="7"/>
      <c r="E673" s="7"/>
      <c r="F673" s="7"/>
      <c r="G673" s="7"/>
      <c r="H673" s="7"/>
      <c r="I673" s="7"/>
      <c r="J673" s="7"/>
      <c r="K673" s="313"/>
      <c r="L673" s="313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 x14ac:dyDescent="0.2">
      <c r="A674" s="10"/>
      <c r="B674" s="7"/>
      <c r="C674" s="7"/>
      <c r="D674" s="7"/>
      <c r="E674" s="7"/>
      <c r="F674" s="7"/>
      <c r="G674" s="7"/>
      <c r="H674" s="7"/>
      <c r="I674" s="7"/>
      <c r="J674" s="7"/>
      <c r="K674" s="313"/>
      <c r="L674" s="313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 x14ac:dyDescent="0.2">
      <c r="A675" s="10"/>
      <c r="B675" s="7"/>
      <c r="C675" s="7"/>
      <c r="D675" s="7"/>
      <c r="E675" s="7"/>
      <c r="F675" s="7"/>
      <c r="G675" s="7"/>
      <c r="H675" s="7"/>
      <c r="I675" s="7"/>
      <c r="J675" s="7"/>
      <c r="K675" s="313"/>
      <c r="L675" s="313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 x14ac:dyDescent="0.2">
      <c r="A676" s="10"/>
      <c r="B676" s="7"/>
      <c r="C676" s="7"/>
      <c r="D676" s="7"/>
      <c r="E676" s="7"/>
      <c r="F676" s="7"/>
      <c r="G676" s="7"/>
      <c r="H676" s="7"/>
      <c r="I676" s="7"/>
      <c r="J676" s="7"/>
      <c r="K676" s="313"/>
      <c r="L676" s="313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 x14ac:dyDescent="0.2">
      <c r="A677" s="10"/>
      <c r="B677" s="7"/>
      <c r="C677" s="7"/>
      <c r="D677" s="7"/>
      <c r="E677" s="7"/>
      <c r="F677" s="7"/>
      <c r="G677" s="7"/>
      <c r="H677" s="7"/>
      <c r="I677" s="7"/>
      <c r="J677" s="7"/>
      <c r="K677" s="313"/>
      <c r="L677" s="313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 x14ac:dyDescent="0.2">
      <c r="A678" s="10"/>
      <c r="B678" s="7"/>
      <c r="C678" s="7"/>
      <c r="D678" s="7"/>
      <c r="E678" s="7"/>
      <c r="F678" s="7"/>
      <c r="G678" s="7"/>
      <c r="H678" s="7"/>
      <c r="I678" s="7"/>
      <c r="J678" s="7"/>
      <c r="K678" s="313"/>
      <c r="L678" s="313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 x14ac:dyDescent="0.2">
      <c r="A679" s="10"/>
      <c r="B679" s="7"/>
      <c r="C679" s="7"/>
      <c r="D679" s="7"/>
      <c r="E679" s="7"/>
      <c r="F679" s="7"/>
      <c r="G679" s="7"/>
      <c r="H679" s="7"/>
      <c r="I679" s="7"/>
      <c r="J679" s="7"/>
      <c r="K679" s="313"/>
      <c r="L679" s="313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 x14ac:dyDescent="0.2">
      <c r="A680" s="10"/>
      <c r="B680" s="7"/>
      <c r="C680" s="7"/>
      <c r="D680" s="7"/>
      <c r="E680" s="7"/>
      <c r="F680" s="7"/>
      <c r="G680" s="7"/>
      <c r="H680" s="7"/>
      <c r="I680" s="7"/>
      <c r="J680" s="7"/>
      <c r="K680" s="313"/>
      <c r="L680" s="313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 x14ac:dyDescent="0.2">
      <c r="A681" s="10"/>
      <c r="B681" s="7"/>
      <c r="C681" s="7"/>
      <c r="D681" s="7"/>
      <c r="E681" s="7"/>
      <c r="F681" s="7"/>
      <c r="G681" s="7"/>
      <c r="H681" s="7"/>
      <c r="I681" s="7"/>
      <c r="J681" s="7"/>
      <c r="K681" s="313"/>
      <c r="L681" s="313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 x14ac:dyDescent="0.2">
      <c r="A682" s="10"/>
      <c r="B682" s="7"/>
      <c r="C682" s="7"/>
      <c r="D682" s="7"/>
      <c r="E682" s="7"/>
      <c r="F682" s="7"/>
      <c r="G682" s="7"/>
      <c r="H682" s="7"/>
      <c r="I682" s="7"/>
      <c r="J682" s="7"/>
      <c r="K682" s="313"/>
      <c r="L682" s="313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 x14ac:dyDescent="0.2">
      <c r="A683" s="10"/>
      <c r="B683" s="7"/>
      <c r="C683" s="7"/>
      <c r="D683" s="7"/>
      <c r="E683" s="7"/>
      <c r="F683" s="7"/>
      <c r="G683" s="7"/>
      <c r="H683" s="7"/>
      <c r="I683" s="7"/>
      <c r="J683" s="7"/>
      <c r="K683" s="313"/>
      <c r="L683" s="313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 x14ac:dyDescent="0.2">
      <c r="A684" s="10"/>
      <c r="B684" s="7"/>
      <c r="C684" s="7"/>
      <c r="D684" s="7"/>
      <c r="E684" s="7"/>
      <c r="F684" s="7"/>
      <c r="G684" s="7"/>
      <c r="H684" s="7"/>
      <c r="I684" s="7"/>
      <c r="J684" s="7"/>
      <c r="K684" s="313"/>
      <c r="L684" s="313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 x14ac:dyDescent="0.2">
      <c r="A685" s="10"/>
      <c r="B685" s="7"/>
      <c r="C685" s="7"/>
      <c r="D685" s="7"/>
      <c r="E685" s="7"/>
      <c r="F685" s="7"/>
      <c r="G685" s="7"/>
      <c r="H685" s="7"/>
      <c r="I685" s="7"/>
      <c r="J685" s="7"/>
      <c r="K685" s="313"/>
      <c r="L685" s="313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 x14ac:dyDescent="0.2">
      <c r="A686" s="10"/>
      <c r="B686" s="7"/>
      <c r="C686" s="7"/>
      <c r="D686" s="7"/>
      <c r="E686" s="7"/>
      <c r="F686" s="7"/>
      <c r="G686" s="7"/>
      <c r="H686" s="7"/>
      <c r="I686" s="7"/>
      <c r="J686" s="7"/>
      <c r="K686" s="313"/>
      <c r="L686" s="313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 x14ac:dyDescent="0.2">
      <c r="A687" s="10"/>
      <c r="B687" s="7"/>
      <c r="C687" s="7"/>
      <c r="D687" s="7"/>
      <c r="E687" s="7"/>
      <c r="F687" s="7"/>
      <c r="G687" s="7"/>
      <c r="H687" s="7"/>
      <c r="I687" s="7"/>
      <c r="J687" s="7"/>
      <c r="K687" s="313"/>
      <c r="L687" s="313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 x14ac:dyDescent="0.2">
      <c r="A688" s="10"/>
      <c r="B688" s="7"/>
      <c r="C688" s="7"/>
      <c r="D688" s="7"/>
      <c r="E688" s="7"/>
      <c r="F688" s="7"/>
      <c r="G688" s="7"/>
      <c r="H688" s="7"/>
      <c r="I688" s="7"/>
      <c r="J688" s="7"/>
      <c r="K688" s="313"/>
      <c r="L688" s="313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 x14ac:dyDescent="0.2">
      <c r="A689" s="10"/>
      <c r="B689" s="7"/>
      <c r="C689" s="7"/>
      <c r="D689" s="7"/>
      <c r="E689" s="7"/>
      <c r="F689" s="7"/>
      <c r="G689" s="7"/>
      <c r="H689" s="7"/>
      <c r="I689" s="7"/>
      <c r="J689" s="7"/>
      <c r="K689" s="313"/>
      <c r="L689" s="313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 x14ac:dyDescent="0.2">
      <c r="A690" s="10"/>
      <c r="B690" s="7"/>
      <c r="C690" s="7"/>
      <c r="D690" s="7"/>
      <c r="E690" s="7"/>
      <c r="F690" s="7"/>
      <c r="G690" s="7"/>
      <c r="H690" s="7"/>
      <c r="I690" s="7"/>
      <c r="J690" s="7"/>
      <c r="K690" s="313"/>
      <c r="L690" s="313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 x14ac:dyDescent="0.2">
      <c r="A691" s="10"/>
      <c r="B691" s="7"/>
      <c r="C691" s="7"/>
      <c r="D691" s="7"/>
      <c r="E691" s="7"/>
      <c r="F691" s="7"/>
      <c r="G691" s="7"/>
      <c r="H691" s="7"/>
      <c r="I691" s="7"/>
      <c r="J691" s="7"/>
      <c r="K691" s="313"/>
      <c r="L691" s="313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 x14ac:dyDescent="0.2">
      <c r="A692" s="10"/>
      <c r="B692" s="7"/>
      <c r="C692" s="7"/>
      <c r="D692" s="7"/>
      <c r="E692" s="7"/>
      <c r="F692" s="7"/>
      <c r="G692" s="7"/>
      <c r="H692" s="7"/>
      <c r="I692" s="7"/>
      <c r="J692" s="7"/>
      <c r="K692" s="313"/>
      <c r="L692" s="313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 x14ac:dyDescent="0.2">
      <c r="A693" s="10"/>
      <c r="B693" s="7"/>
      <c r="C693" s="7"/>
      <c r="D693" s="7"/>
      <c r="E693" s="7"/>
      <c r="F693" s="7"/>
      <c r="G693" s="7"/>
      <c r="H693" s="7"/>
      <c r="I693" s="7"/>
      <c r="J693" s="7"/>
      <c r="K693" s="313"/>
      <c r="L693" s="313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 x14ac:dyDescent="0.2">
      <c r="A694" s="10"/>
      <c r="B694" s="7"/>
      <c r="C694" s="7"/>
      <c r="D694" s="7"/>
      <c r="E694" s="7"/>
      <c r="F694" s="7"/>
      <c r="G694" s="7"/>
      <c r="H694" s="7"/>
      <c r="I694" s="7"/>
      <c r="J694" s="7"/>
      <c r="K694" s="313"/>
      <c r="L694" s="313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 x14ac:dyDescent="0.2">
      <c r="A695" s="10"/>
      <c r="B695" s="7"/>
      <c r="C695" s="7"/>
      <c r="D695" s="7"/>
      <c r="E695" s="7"/>
      <c r="F695" s="7"/>
      <c r="G695" s="7"/>
      <c r="H695" s="7"/>
      <c r="I695" s="7"/>
      <c r="J695" s="7"/>
      <c r="K695" s="313"/>
      <c r="L695" s="313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 x14ac:dyDescent="0.2">
      <c r="A696" s="10"/>
      <c r="B696" s="7"/>
      <c r="C696" s="7"/>
      <c r="D696" s="7"/>
      <c r="E696" s="7"/>
      <c r="F696" s="7"/>
      <c r="G696" s="7"/>
      <c r="H696" s="7"/>
      <c r="I696" s="7"/>
      <c r="J696" s="7"/>
      <c r="K696" s="313"/>
      <c r="L696" s="313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 x14ac:dyDescent="0.2">
      <c r="A697" s="10"/>
      <c r="B697" s="7"/>
      <c r="C697" s="7"/>
      <c r="D697" s="7"/>
      <c r="E697" s="7"/>
      <c r="F697" s="7"/>
      <c r="G697" s="7"/>
      <c r="H697" s="7"/>
      <c r="I697" s="7"/>
      <c r="J697" s="7"/>
      <c r="K697" s="313"/>
      <c r="L697" s="313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 x14ac:dyDescent="0.2">
      <c r="A698" s="10"/>
      <c r="B698" s="7"/>
      <c r="C698" s="7"/>
      <c r="D698" s="7"/>
      <c r="E698" s="7"/>
      <c r="F698" s="7"/>
      <c r="G698" s="7"/>
      <c r="H698" s="7"/>
      <c r="I698" s="7"/>
      <c r="J698" s="7"/>
      <c r="K698" s="313"/>
      <c r="L698" s="313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 x14ac:dyDescent="0.2">
      <c r="A699" s="10"/>
      <c r="B699" s="7"/>
      <c r="C699" s="7"/>
      <c r="D699" s="7"/>
      <c r="E699" s="7"/>
      <c r="F699" s="7"/>
      <c r="G699" s="7"/>
      <c r="H699" s="7"/>
      <c r="I699" s="7"/>
      <c r="J699" s="7"/>
      <c r="K699" s="313"/>
      <c r="L699" s="313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 x14ac:dyDescent="0.2">
      <c r="A700" s="10"/>
      <c r="B700" s="7"/>
      <c r="C700" s="7"/>
      <c r="D700" s="7"/>
      <c r="E700" s="7"/>
      <c r="F700" s="7"/>
      <c r="G700" s="7"/>
      <c r="H700" s="7"/>
      <c r="I700" s="7"/>
      <c r="J700" s="7"/>
      <c r="K700" s="313"/>
      <c r="L700" s="313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 x14ac:dyDescent="0.2">
      <c r="A701" s="10"/>
      <c r="B701" s="7"/>
      <c r="C701" s="7"/>
      <c r="D701" s="7"/>
      <c r="E701" s="7"/>
      <c r="F701" s="7"/>
      <c r="G701" s="7"/>
      <c r="H701" s="7"/>
      <c r="I701" s="7"/>
      <c r="J701" s="7"/>
      <c r="K701" s="313"/>
      <c r="L701" s="313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 x14ac:dyDescent="0.2">
      <c r="A702" s="10"/>
      <c r="B702" s="7"/>
      <c r="C702" s="7"/>
      <c r="D702" s="7"/>
      <c r="E702" s="7"/>
      <c r="F702" s="7"/>
      <c r="G702" s="7"/>
      <c r="H702" s="7"/>
      <c r="I702" s="7"/>
      <c r="J702" s="7"/>
      <c r="K702" s="313"/>
      <c r="L702" s="313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 x14ac:dyDescent="0.2">
      <c r="A703" s="10"/>
      <c r="B703" s="7"/>
      <c r="C703" s="7"/>
      <c r="D703" s="7"/>
      <c r="E703" s="7"/>
      <c r="F703" s="7"/>
      <c r="G703" s="7"/>
      <c r="H703" s="7"/>
      <c r="I703" s="7"/>
      <c r="J703" s="7"/>
      <c r="K703" s="313"/>
      <c r="L703" s="313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 x14ac:dyDescent="0.2">
      <c r="A704" s="10"/>
      <c r="B704" s="7"/>
      <c r="C704" s="7"/>
      <c r="D704" s="7"/>
      <c r="E704" s="7"/>
      <c r="F704" s="7"/>
      <c r="G704" s="7"/>
      <c r="H704" s="7"/>
      <c r="I704" s="7"/>
      <c r="J704" s="7"/>
      <c r="K704" s="313"/>
      <c r="L704" s="313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 x14ac:dyDescent="0.2">
      <c r="A705" s="10"/>
      <c r="B705" s="7"/>
      <c r="C705" s="7"/>
      <c r="D705" s="7"/>
      <c r="E705" s="7"/>
      <c r="F705" s="7"/>
      <c r="G705" s="7"/>
      <c r="H705" s="7"/>
      <c r="I705" s="7"/>
      <c r="J705" s="7"/>
      <c r="K705" s="313"/>
      <c r="L705" s="313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 x14ac:dyDescent="0.2">
      <c r="A706" s="10"/>
      <c r="B706" s="7"/>
      <c r="C706" s="7"/>
      <c r="D706" s="7"/>
      <c r="E706" s="7"/>
      <c r="F706" s="7"/>
      <c r="G706" s="7"/>
      <c r="H706" s="7"/>
      <c r="I706" s="7"/>
      <c r="J706" s="7"/>
      <c r="K706" s="313"/>
      <c r="L706" s="313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 x14ac:dyDescent="0.2">
      <c r="A707" s="10"/>
      <c r="B707" s="7"/>
      <c r="C707" s="7"/>
      <c r="D707" s="7"/>
      <c r="E707" s="7"/>
      <c r="F707" s="7"/>
      <c r="G707" s="7"/>
      <c r="H707" s="7"/>
      <c r="I707" s="7"/>
      <c r="J707" s="7"/>
      <c r="K707" s="313"/>
      <c r="L707" s="313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 x14ac:dyDescent="0.2">
      <c r="A708" s="10"/>
      <c r="B708" s="7"/>
      <c r="C708" s="7"/>
      <c r="D708" s="7"/>
      <c r="E708" s="7"/>
      <c r="F708" s="7"/>
      <c r="G708" s="7"/>
      <c r="H708" s="7"/>
      <c r="I708" s="7"/>
      <c r="J708" s="7"/>
      <c r="K708" s="313"/>
      <c r="L708" s="313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 x14ac:dyDescent="0.2">
      <c r="A709" s="10"/>
      <c r="B709" s="7"/>
      <c r="C709" s="7"/>
      <c r="D709" s="7"/>
      <c r="E709" s="7"/>
      <c r="F709" s="7"/>
      <c r="G709" s="7"/>
      <c r="H709" s="7"/>
      <c r="I709" s="7"/>
      <c r="J709" s="7"/>
      <c r="K709" s="313"/>
      <c r="L709" s="313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 x14ac:dyDescent="0.2">
      <c r="A710" s="10"/>
      <c r="B710" s="7"/>
      <c r="C710" s="7"/>
      <c r="D710" s="7"/>
      <c r="E710" s="7"/>
      <c r="F710" s="7"/>
      <c r="G710" s="7"/>
      <c r="H710" s="7"/>
      <c r="I710" s="7"/>
      <c r="J710" s="7"/>
      <c r="K710" s="313"/>
      <c r="L710" s="313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 x14ac:dyDescent="0.2">
      <c r="A711" s="10"/>
      <c r="B711" s="7"/>
      <c r="C711" s="7"/>
      <c r="D711" s="7"/>
      <c r="E711" s="7"/>
      <c r="F711" s="7"/>
      <c r="G711" s="7"/>
      <c r="H711" s="7"/>
      <c r="I711" s="7"/>
      <c r="J711" s="7"/>
      <c r="K711" s="313"/>
      <c r="L711" s="313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 x14ac:dyDescent="0.2">
      <c r="A712" s="10"/>
      <c r="B712" s="7"/>
      <c r="C712" s="7"/>
      <c r="D712" s="7"/>
      <c r="E712" s="7"/>
      <c r="F712" s="7"/>
      <c r="G712" s="7"/>
      <c r="H712" s="7"/>
      <c r="I712" s="7"/>
      <c r="J712" s="7"/>
      <c r="K712" s="313"/>
      <c r="L712" s="313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 x14ac:dyDescent="0.2">
      <c r="A713" s="10"/>
      <c r="B713" s="7"/>
      <c r="C713" s="7"/>
      <c r="D713" s="7"/>
      <c r="E713" s="7"/>
      <c r="F713" s="7"/>
      <c r="G713" s="7"/>
      <c r="H713" s="7"/>
      <c r="I713" s="7"/>
      <c r="J713" s="7"/>
      <c r="K713" s="313"/>
      <c r="L713" s="313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 x14ac:dyDescent="0.2">
      <c r="A714" s="10"/>
      <c r="B714" s="7"/>
      <c r="C714" s="7"/>
      <c r="D714" s="7"/>
      <c r="E714" s="7"/>
      <c r="F714" s="7"/>
      <c r="G714" s="7"/>
      <c r="H714" s="7"/>
      <c r="I714" s="7"/>
      <c r="J714" s="7"/>
      <c r="K714" s="313"/>
      <c r="L714" s="313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 x14ac:dyDescent="0.2">
      <c r="A715" s="10"/>
      <c r="B715" s="7"/>
      <c r="C715" s="7"/>
      <c r="D715" s="7"/>
      <c r="E715" s="7"/>
      <c r="F715" s="7"/>
      <c r="G715" s="7"/>
      <c r="H715" s="7"/>
      <c r="I715" s="7"/>
      <c r="J715" s="7"/>
      <c r="K715" s="313"/>
      <c r="L715" s="313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 x14ac:dyDescent="0.2">
      <c r="A716" s="10"/>
      <c r="B716" s="7"/>
      <c r="C716" s="7"/>
      <c r="D716" s="7"/>
      <c r="E716" s="7"/>
      <c r="F716" s="7"/>
      <c r="G716" s="7"/>
      <c r="H716" s="7"/>
      <c r="I716" s="7"/>
      <c r="J716" s="7"/>
      <c r="K716" s="313"/>
      <c r="L716" s="313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 x14ac:dyDescent="0.2">
      <c r="A717" s="10"/>
      <c r="B717" s="7"/>
      <c r="C717" s="7"/>
      <c r="D717" s="7"/>
      <c r="E717" s="7"/>
      <c r="F717" s="7"/>
      <c r="G717" s="7"/>
      <c r="H717" s="7"/>
      <c r="I717" s="7"/>
      <c r="J717" s="7"/>
      <c r="K717" s="313"/>
      <c r="L717" s="313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 x14ac:dyDescent="0.2">
      <c r="A718" s="10"/>
      <c r="B718" s="7"/>
      <c r="C718" s="7"/>
      <c r="D718" s="7"/>
      <c r="E718" s="7"/>
      <c r="F718" s="7"/>
      <c r="G718" s="7"/>
      <c r="H718" s="7"/>
      <c r="I718" s="7"/>
      <c r="J718" s="7"/>
      <c r="K718" s="313"/>
      <c r="L718" s="313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 x14ac:dyDescent="0.2">
      <c r="A719" s="10"/>
      <c r="B719" s="7"/>
      <c r="C719" s="7"/>
      <c r="D719" s="7"/>
      <c r="E719" s="7"/>
      <c r="F719" s="7"/>
      <c r="G719" s="7"/>
      <c r="H719" s="7"/>
      <c r="I719" s="7"/>
      <c r="J719" s="7"/>
      <c r="K719" s="313"/>
      <c r="L719" s="313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 x14ac:dyDescent="0.2">
      <c r="A720" s="10"/>
      <c r="B720" s="7"/>
      <c r="C720" s="7"/>
      <c r="D720" s="7"/>
      <c r="E720" s="7"/>
      <c r="F720" s="7"/>
      <c r="G720" s="7"/>
      <c r="H720" s="7"/>
      <c r="I720" s="7"/>
      <c r="J720" s="7"/>
      <c r="K720" s="313"/>
      <c r="L720" s="313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 x14ac:dyDescent="0.2">
      <c r="A721" s="10"/>
      <c r="B721" s="7"/>
      <c r="C721" s="7"/>
      <c r="D721" s="7"/>
      <c r="E721" s="7"/>
      <c r="F721" s="7"/>
      <c r="G721" s="7"/>
      <c r="H721" s="7"/>
      <c r="I721" s="7"/>
      <c r="J721" s="7"/>
      <c r="K721" s="313"/>
      <c r="L721" s="313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 x14ac:dyDescent="0.2">
      <c r="A722" s="10"/>
      <c r="B722" s="7"/>
      <c r="C722" s="7"/>
      <c r="D722" s="7"/>
      <c r="E722" s="7"/>
      <c r="F722" s="7"/>
      <c r="G722" s="7"/>
      <c r="H722" s="7"/>
      <c r="I722" s="7"/>
      <c r="J722" s="7"/>
      <c r="K722" s="313"/>
      <c r="L722" s="313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 x14ac:dyDescent="0.2">
      <c r="A723" s="10"/>
      <c r="B723" s="7"/>
      <c r="C723" s="7"/>
      <c r="D723" s="7"/>
      <c r="E723" s="7"/>
      <c r="F723" s="7"/>
      <c r="G723" s="7"/>
      <c r="H723" s="7"/>
      <c r="I723" s="7"/>
      <c r="J723" s="7"/>
      <c r="K723" s="313"/>
      <c r="L723" s="313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 x14ac:dyDescent="0.2">
      <c r="A724" s="10"/>
      <c r="B724" s="7"/>
      <c r="C724" s="7"/>
      <c r="D724" s="7"/>
      <c r="E724" s="7"/>
      <c r="F724" s="7"/>
      <c r="G724" s="7"/>
      <c r="H724" s="7"/>
      <c r="I724" s="7"/>
      <c r="J724" s="7"/>
      <c r="K724" s="313"/>
      <c r="L724" s="313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 x14ac:dyDescent="0.2">
      <c r="A725" s="10"/>
      <c r="B725" s="7"/>
      <c r="C725" s="7"/>
      <c r="D725" s="7"/>
      <c r="E725" s="7"/>
      <c r="F725" s="7"/>
      <c r="G725" s="7"/>
      <c r="H725" s="7"/>
      <c r="I725" s="7"/>
      <c r="J725" s="7"/>
      <c r="K725" s="313"/>
      <c r="L725" s="313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 x14ac:dyDescent="0.2">
      <c r="A726" s="10"/>
      <c r="B726" s="7"/>
      <c r="C726" s="7"/>
      <c r="D726" s="7"/>
      <c r="E726" s="7"/>
      <c r="F726" s="7"/>
      <c r="G726" s="7"/>
      <c r="H726" s="7"/>
      <c r="I726" s="7"/>
      <c r="J726" s="7"/>
      <c r="K726" s="313"/>
      <c r="L726" s="313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 x14ac:dyDescent="0.2">
      <c r="A727" s="10"/>
      <c r="B727" s="7"/>
      <c r="C727" s="7"/>
      <c r="D727" s="7"/>
      <c r="E727" s="7"/>
      <c r="F727" s="7"/>
      <c r="G727" s="7"/>
      <c r="H727" s="7"/>
      <c r="I727" s="7"/>
      <c r="J727" s="7"/>
      <c r="K727" s="313"/>
      <c r="L727" s="313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 x14ac:dyDescent="0.2">
      <c r="A728" s="10"/>
      <c r="B728" s="7"/>
      <c r="C728" s="7"/>
      <c r="D728" s="7"/>
      <c r="E728" s="7"/>
      <c r="F728" s="7"/>
      <c r="G728" s="7"/>
      <c r="H728" s="7"/>
      <c r="I728" s="7"/>
      <c r="J728" s="7"/>
      <c r="K728" s="313"/>
      <c r="L728" s="313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 x14ac:dyDescent="0.2">
      <c r="A729" s="10"/>
      <c r="B729" s="7"/>
      <c r="C729" s="7"/>
      <c r="D729" s="7"/>
      <c r="E729" s="7"/>
      <c r="F729" s="7"/>
      <c r="G729" s="7"/>
      <c r="H729" s="7"/>
      <c r="I729" s="7"/>
      <c r="J729" s="7"/>
      <c r="K729" s="313"/>
      <c r="L729" s="313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 x14ac:dyDescent="0.2">
      <c r="A730" s="10"/>
      <c r="B730" s="7"/>
      <c r="C730" s="7"/>
      <c r="D730" s="7"/>
      <c r="E730" s="7"/>
      <c r="F730" s="7"/>
      <c r="G730" s="7"/>
      <c r="H730" s="7"/>
      <c r="I730" s="7"/>
      <c r="J730" s="7"/>
      <c r="K730" s="313"/>
      <c r="L730" s="313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 x14ac:dyDescent="0.2">
      <c r="A731" s="10"/>
      <c r="B731" s="7"/>
      <c r="C731" s="7"/>
      <c r="D731" s="7"/>
      <c r="E731" s="7"/>
      <c r="F731" s="7"/>
      <c r="G731" s="7"/>
      <c r="H731" s="7"/>
      <c r="I731" s="7"/>
      <c r="J731" s="7"/>
      <c r="K731" s="313"/>
      <c r="L731" s="313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 x14ac:dyDescent="0.2">
      <c r="A732" s="10"/>
      <c r="B732" s="7"/>
      <c r="C732" s="7"/>
      <c r="D732" s="7"/>
      <c r="E732" s="7"/>
      <c r="F732" s="7"/>
      <c r="G732" s="7"/>
      <c r="H732" s="7"/>
      <c r="I732" s="7"/>
      <c r="J732" s="7"/>
      <c r="K732" s="313"/>
      <c r="L732" s="313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 x14ac:dyDescent="0.2">
      <c r="A733" s="10"/>
      <c r="B733" s="7"/>
      <c r="C733" s="7"/>
      <c r="D733" s="7"/>
      <c r="E733" s="7"/>
      <c r="F733" s="7"/>
      <c r="G733" s="7"/>
      <c r="H733" s="7"/>
      <c r="I733" s="7"/>
      <c r="J733" s="7"/>
      <c r="K733" s="313"/>
      <c r="L733" s="313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 x14ac:dyDescent="0.2">
      <c r="A734" s="10"/>
      <c r="B734" s="7"/>
      <c r="C734" s="7"/>
      <c r="D734" s="7"/>
      <c r="E734" s="7"/>
      <c r="F734" s="7"/>
      <c r="G734" s="7"/>
      <c r="H734" s="7"/>
      <c r="I734" s="7"/>
      <c r="J734" s="7"/>
      <c r="K734" s="313"/>
      <c r="L734" s="313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 x14ac:dyDescent="0.2">
      <c r="A735" s="10"/>
      <c r="B735" s="7"/>
      <c r="C735" s="7"/>
      <c r="D735" s="7"/>
      <c r="E735" s="7"/>
      <c r="F735" s="7"/>
      <c r="G735" s="7"/>
      <c r="H735" s="7"/>
      <c r="I735" s="7"/>
      <c r="J735" s="7"/>
      <c r="K735" s="313"/>
      <c r="L735" s="313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 x14ac:dyDescent="0.2">
      <c r="A736" s="10"/>
      <c r="B736" s="7"/>
      <c r="C736" s="7"/>
      <c r="D736" s="7"/>
      <c r="E736" s="7"/>
      <c r="F736" s="7"/>
      <c r="G736" s="7"/>
      <c r="H736" s="7"/>
      <c r="I736" s="7"/>
      <c r="J736" s="7"/>
      <c r="K736" s="313"/>
      <c r="L736" s="313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 x14ac:dyDescent="0.2">
      <c r="A737" s="10"/>
      <c r="B737" s="7"/>
      <c r="C737" s="7"/>
      <c r="D737" s="7"/>
      <c r="E737" s="7"/>
      <c r="F737" s="7"/>
      <c r="G737" s="7"/>
      <c r="H737" s="7"/>
      <c r="I737" s="7"/>
      <c r="J737" s="7"/>
      <c r="K737" s="313"/>
      <c r="L737" s="313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 x14ac:dyDescent="0.2">
      <c r="A738" s="10"/>
      <c r="B738" s="7"/>
      <c r="C738" s="7"/>
      <c r="D738" s="7"/>
      <c r="E738" s="7"/>
      <c r="F738" s="7"/>
      <c r="G738" s="7"/>
      <c r="H738" s="7"/>
      <c r="I738" s="7"/>
      <c r="J738" s="7"/>
      <c r="K738" s="313"/>
      <c r="L738" s="313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 x14ac:dyDescent="0.2">
      <c r="A739" s="10"/>
      <c r="B739" s="7"/>
      <c r="C739" s="7"/>
      <c r="D739" s="7"/>
      <c r="E739" s="7"/>
      <c r="F739" s="7"/>
      <c r="G739" s="7"/>
      <c r="H739" s="7"/>
      <c r="I739" s="7"/>
      <c r="J739" s="7"/>
      <c r="K739" s="313"/>
      <c r="L739" s="313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 x14ac:dyDescent="0.2">
      <c r="A740" s="10"/>
      <c r="B740" s="7"/>
      <c r="C740" s="7"/>
      <c r="D740" s="7"/>
      <c r="E740" s="7"/>
      <c r="F740" s="7"/>
      <c r="G740" s="7"/>
      <c r="H740" s="7"/>
      <c r="I740" s="7"/>
      <c r="J740" s="7"/>
      <c r="K740" s="313"/>
      <c r="L740" s="313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 x14ac:dyDescent="0.2">
      <c r="A741" s="10"/>
      <c r="B741" s="7"/>
      <c r="C741" s="7"/>
      <c r="D741" s="7"/>
      <c r="E741" s="7"/>
      <c r="F741" s="7"/>
      <c r="G741" s="7"/>
      <c r="H741" s="7"/>
      <c r="I741" s="7"/>
      <c r="J741" s="7"/>
      <c r="K741" s="313"/>
      <c r="L741" s="313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 x14ac:dyDescent="0.2">
      <c r="A742" s="10"/>
      <c r="B742" s="7"/>
      <c r="C742" s="7"/>
      <c r="D742" s="7"/>
      <c r="E742" s="7"/>
      <c r="F742" s="7"/>
      <c r="G742" s="7"/>
      <c r="H742" s="7"/>
      <c r="I742" s="7"/>
      <c r="J742" s="7"/>
      <c r="K742" s="313"/>
      <c r="L742" s="313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 x14ac:dyDescent="0.2">
      <c r="A743" s="10"/>
      <c r="B743" s="7"/>
      <c r="C743" s="7"/>
      <c r="D743" s="7"/>
      <c r="E743" s="7"/>
      <c r="F743" s="7"/>
      <c r="G743" s="7"/>
      <c r="H743" s="7"/>
      <c r="I743" s="7"/>
      <c r="J743" s="7"/>
      <c r="K743" s="313"/>
      <c r="L743" s="313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 x14ac:dyDescent="0.2">
      <c r="A744" s="10"/>
      <c r="B744" s="7"/>
      <c r="C744" s="7"/>
      <c r="D744" s="7"/>
      <c r="E744" s="7"/>
      <c r="F744" s="7"/>
      <c r="G744" s="7"/>
      <c r="H744" s="7"/>
      <c r="I744" s="7"/>
      <c r="J744" s="7"/>
      <c r="K744" s="313"/>
      <c r="L744" s="313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 x14ac:dyDescent="0.2">
      <c r="A745" s="10"/>
      <c r="B745" s="7"/>
      <c r="C745" s="7"/>
      <c r="D745" s="7"/>
      <c r="E745" s="7"/>
      <c r="F745" s="7"/>
      <c r="G745" s="7"/>
      <c r="H745" s="7"/>
      <c r="I745" s="7"/>
      <c r="J745" s="7"/>
      <c r="K745" s="313"/>
      <c r="L745" s="313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 x14ac:dyDescent="0.2">
      <c r="A746" s="10"/>
      <c r="B746" s="7"/>
      <c r="C746" s="7"/>
      <c r="D746" s="7"/>
      <c r="E746" s="7"/>
      <c r="F746" s="7"/>
      <c r="G746" s="7"/>
      <c r="H746" s="7"/>
      <c r="I746" s="7"/>
      <c r="J746" s="7"/>
      <c r="K746" s="313"/>
      <c r="L746" s="313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 x14ac:dyDescent="0.2">
      <c r="A747" s="10"/>
      <c r="B747" s="7"/>
      <c r="C747" s="7"/>
      <c r="D747" s="7"/>
      <c r="E747" s="7"/>
      <c r="F747" s="7"/>
      <c r="G747" s="7"/>
      <c r="H747" s="7"/>
      <c r="I747" s="7"/>
      <c r="J747" s="7"/>
      <c r="K747" s="313"/>
      <c r="L747" s="313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 x14ac:dyDescent="0.2">
      <c r="A748" s="10"/>
      <c r="B748" s="7"/>
      <c r="C748" s="7"/>
      <c r="D748" s="7"/>
      <c r="E748" s="7"/>
      <c r="F748" s="7"/>
      <c r="G748" s="7"/>
      <c r="H748" s="7"/>
      <c r="I748" s="7"/>
      <c r="J748" s="7"/>
      <c r="K748" s="313"/>
      <c r="L748" s="313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 x14ac:dyDescent="0.2">
      <c r="A749" s="10"/>
      <c r="B749" s="7"/>
      <c r="C749" s="7"/>
      <c r="D749" s="7"/>
      <c r="E749" s="7"/>
      <c r="F749" s="7"/>
      <c r="G749" s="7"/>
      <c r="H749" s="7"/>
      <c r="I749" s="7"/>
      <c r="J749" s="7"/>
      <c r="K749" s="313"/>
      <c r="L749" s="313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 x14ac:dyDescent="0.2">
      <c r="A750" s="10"/>
      <c r="B750" s="7"/>
      <c r="C750" s="7"/>
      <c r="D750" s="7"/>
      <c r="E750" s="7"/>
      <c r="F750" s="7"/>
      <c r="G750" s="7"/>
      <c r="H750" s="7"/>
      <c r="I750" s="7"/>
      <c r="J750" s="7"/>
      <c r="K750" s="313"/>
      <c r="L750" s="313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 x14ac:dyDescent="0.2">
      <c r="A751" s="10"/>
      <c r="B751" s="7"/>
      <c r="C751" s="7"/>
      <c r="D751" s="7"/>
      <c r="E751" s="7"/>
      <c r="F751" s="7"/>
      <c r="G751" s="7"/>
      <c r="H751" s="7"/>
      <c r="I751" s="7"/>
      <c r="J751" s="7"/>
      <c r="K751" s="313"/>
      <c r="L751" s="313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 x14ac:dyDescent="0.2">
      <c r="A752" s="10"/>
      <c r="B752" s="7"/>
      <c r="C752" s="7"/>
      <c r="D752" s="7"/>
      <c r="E752" s="7"/>
      <c r="F752" s="7"/>
      <c r="G752" s="7"/>
      <c r="H752" s="7"/>
      <c r="I752" s="7"/>
      <c r="J752" s="7"/>
      <c r="K752" s="313"/>
      <c r="L752" s="313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 x14ac:dyDescent="0.2">
      <c r="A753" s="10"/>
      <c r="B753" s="7"/>
      <c r="C753" s="7"/>
      <c r="D753" s="7"/>
      <c r="E753" s="7"/>
      <c r="F753" s="7"/>
      <c r="G753" s="7"/>
      <c r="H753" s="7"/>
      <c r="I753" s="7"/>
      <c r="J753" s="7"/>
      <c r="K753" s="313"/>
      <c r="L753" s="313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 x14ac:dyDescent="0.2">
      <c r="A754" s="10"/>
      <c r="B754" s="7"/>
      <c r="C754" s="7"/>
      <c r="D754" s="7"/>
      <c r="E754" s="7"/>
      <c r="F754" s="7"/>
      <c r="G754" s="7"/>
      <c r="H754" s="7"/>
      <c r="I754" s="7"/>
      <c r="J754" s="7"/>
      <c r="K754" s="313"/>
      <c r="L754" s="313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 x14ac:dyDescent="0.2">
      <c r="A755" s="10"/>
      <c r="B755" s="7"/>
      <c r="C755" s="7"/>
      <c r="D755" s="7"/>
      <c r="E755" s="7"/>
      <c r="F755" s="7"/>
      <c r="G755" s="7"/>
      <c r="H755" s="7"/>
      <c r="I755" s="7"/>
      <c r="J755" s="7"/>
      <c r="K755" s="313"/>
      <c r="L755" s="313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 x14ac:dyDescent="0.2">
      <c r="A756" s="10"/>
      <c r="B756" s="7"/>
      <c r="C756" s="7"/>
      <c r="D756" s="7"/>
      <c r="E756" s="7"/>
      <c r="F756" s="7"/>
      <c r="G756" s="7"/>
      <c r="H756" s="7"/>
      <c r="I756" s="7"/>
      <c r="J756" s="7"/>
      <c r="K756" s="313"/>
      <c r="L756" s="313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 x14ac:dyDescent="0.2">
      <c r="A757" s="10"/>
      <c r="B757" s="7"/>
      <c r="C757" s="7"/>
      <c r="D757" s="7"/>
      <c r="E757" s="7"/>
      <c r="F757" s="7"/>
      <c r="G757" s="7"/>
      <c r="H757" s="7"/>
      <c r="I757" s="7"/>
      <c r="J757" s="7"/>
      <c r="K757" s="313"/>
      <c r="L757" s="313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 x14ac:dyDescent="0.2">
      <c r="A758" s="10"/>
      <c r="B758" s="7"/>
      <c r="C758" s="7"/>
      <c r="D758" s="7"/>
      <c r="E758" s="7"/>
      <c r="F758" s="7"/>
      <c r="G758" s="7"/>
      <c r="H758" s="7"/>
      <c r="I758" s="7"/>
      <c r="J758" s="7"/>
      <c r="K758" s="313"/>
      <c r="L758" s="313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 x14ac:dyDescent="0.2">
      <c r="A759" s="10"/>
      <c r="B759" s="7"/>
      <c r="C759" s="7"/>
      <c r="D759" s="7"/>
      <c r="E759" s="7"/>
      <c r="F759" s="7"/>
      <c r="G759" s="7"/>
      <c r="H759" s="7"/>
      <c r="I759" s="7"/>
      <c r="J759" s="7"/>
      <c r="K759" s="313"/>
      <c r="L759" s="313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 x14ac:dyDescent="0.2">
      <c r="A760" s="10"/>
      <c r="B760" s="7"/>
      <c r="C760" s="7"/>
      <c r="D760" s="7"/>
      <c r="E760" s="7"/>
      <c r="F760" s="7"/>
      <c r="G760" s="7"/>
      <c r="H760" s="7"/>
      <c r="I760" s="7"/>
      <c r="J760" s="7"/>
      <c r="K760" s="313"/>
      <c r="L760" s="313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 x14ac:dyDescent="0.2">
      <c r="A761" s="10"/>
      <c r="B761" s="7"/>
      <c r="C761" s="7"/>
      <c r="D761" s="7"/>
      <c r="E761" s="7"/>
      <c r="F761" s="7"/>
      <c r="G761" s="7"/>
      <c r="H761" s="7"/>
      <c r="I761" s="7"/>
      <c r="J761" s="7"/>
      <c r="K761" s="313"/>
      <c r="L761" s="313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 x14ac:dyDescent="0.2">
      <c r="A762" s="10"/>
      <c r="B762" s="7"/>
      <c r="C762" s="7"/>
      <c r="D762" s="7"/>
      <c r="E762" s="7"/>
      <c r="F762" s="7"/>
      <c r="G762" s="7"/>
      <c r="H762" s="7"/>
      <c r="I762" s="7"/>
      <c r="J762" s="7"/>
      <c r="K762" s="313"/>
      <c r="L762" s="313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 x14ac:dyDescent="0.2">
      <c r="A763" s="10"/>
      <c r="B763" s="7"/>
      <c r="C763" s="7"/>
      <c r="D763" s="7"/>
      <c r="E763" s="7"/>
      <c r="F763" s="7"/>
      <c r="G763" s="7"/>
      <c r="H763" s="7"/>
      <c r="I763" s="7"/>
      <c r="J763" s="7"/>
      <c r="K763" s="313"/>
      <c r="L763" s="313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 x14ac:dyDescent="0.2">
      <c r="A764" s="10"/>
      <c r="B764" s="7"/>
      <c r="C764" s="7"/>
      <c r="D764" s="7"/>
      <c r="E764" s="7"/>
      <c r="F764" s="7"/>
      <c r="G764" s="7"/>
      <c r="H764" s="7"/>
      <c r="I764" s="7"/>
      <c r="J764" s="7"/>
      <c r="K764" s="313"/>
      <c r="L764" s="313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 x14ac:dyDescent="0.2">
      <c r="A765" s="10"/>
      <c r="B765" s="7"/>
      <c r="C765" s="7"/>
      <c r="D765" s="7"/>
      <c r="E765" s="7"/>
      <c r="F765" s="7"/>
      <c r="G765" s="7"/>
      <c r="H765" s="7"/>
      <c r="I765" s="7"/>
      <c r="J765" s="7"/>
      <c r="K765" s="313"/>
      <c r="L765" s="313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 x14ac:dyDescent="0.2">
      <c r="A766" s="10"/>
      <c r="B766" s="7"/>
      <c r="C766" s="7"/>
      <c r="D766" s="7"/>
      <c r="E766" s="7"/>
      <c r="F766" s="7"/>
      <c r="G766" s="7"/>
      <c r="H766" s="7"/>
      <c r="I766" s="7"/>
      <c r="J766" s="7"/>
      <c r="K766" s="313"/>
      <c r="L766" s="313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 x14ac:dyDescent="0.2">
      <c r="A767" s="10"/>
      <c r="B767" s="7"/>
      <c r="C767" s="7"/>
      <c r="D767" s="7"/>
      <c r="E767" s="7"/>
      <c r="F767" s="7"/>
      <c r="G767" s="7"/>
      <c r="H767" s="7"/>
      <c r="I767" s="7"/>
      <c r="J767" s="7"/>
      <c r="K767" s="313"/>
      <c r="L767" s="313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 x14ac:dyDescent="0.2">
      <c r="A768" s="10"/>
      <c r="B768" s="7"/>
      <c r="C768" s="7"/>
      <c r="D768" s="7"/>
      <c r="E768" s="7"/>
      <c r="F768" s="7"/>
      <c r="G768" s="7"/>
      <c r="H768" s="7"/>
      <c r="I768" s="7"/>
      <c r="J768" s="7"/>
      <c r="K768" s="313"/>
      <c r="L768" s="313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 x14ac:dyDescent="0.2">
      <c r="A769" s="10"/>
      <c r="B769" s="7"/>
      <c r="C769" s="7"/>
      <c r="D769" s="7"/>
      <c r="E769" s="7"/>
      <c r="F769" s="7"/>
      <c r="G769" s="7"/>
      <c r="H769" s="7"/>
      <c r="I769" s="7"/>
      <c r="J769" s="7"/>
      <c r="K769" s="313"/>
      <c r="L769" s="313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 x14ac:dyDescent="0.2">
      <c r="A770" s="10"/>
      <c r="B770" s="7"/>
      <c r="C770" s="7"/>
      <c r="D770" s="7"/>
      <c r="E770" s="7"/>
      <c r="F770" s="7"/>
      <c r="G770" s="7"/>
      <c r="H770" s="7"/>
      <c r="I770" s="7"/>
      <c r="J770" s="7"/>
      <c r="K770" s="313"/>
      <c r="L770" s="313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 x14ac:dyDescent="0.2">
      <c r="A771" s="10"/>
      <c r="B771" s="7"/>
      <c r="C771" s="7"/>
      <c r="D771" s="7"/>
      <c r="E771" s="7"/>
      <c r="F771" s="7"/>
      <c r="G771" s="7"/>
      <c r="H771" s="7"/>
      <c r="I771" s="7"/>
      <c r="J771" s="7"/>
      <c r="K771" s="313"/>
      <c r="L771" s="313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 x14ac:dyDescent="0.2">
      <c r="A772" s="10"/>
      <c r="B772" s="7"/>
      <c r="C772" s="7"/>
      <c r="D772" s="7"/>
      <c r="E772" s="7"/>
      <c r="F772" s="7"/>
      <c r="G772" s="7"/>
      <c r="H772" s="7"/>
      <c r="I772" s="7"/>
      <c r="J772" s="7"/>
      <c r="K772" s="313"/>
      <c r="L772" s="313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 x14ac:dyDescent="0.2">
      <c r="A773" s="10"/>
      <c r="B773" s="7"/>
      <c r="C773" s="7"/>
      <c r="D773" s="7"/>
      <c r="E773" s="7"/>
      <c r="F773" s="7"/>
      <c r="G773" s="7"/>
      <c r="H773" s="7"/>
      <c r="I773" s="7"/>
      <c r="J773" s="7"/>
      <c r="K773" s="313"/>
      <c r="L773" s="313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 x14ac:dyDescent="0.2">
      <c r="A774" s="10"/>
      <c r="B774" s="7"/>
      <c r="C774" s="7"/>
      <c r="D774" s="7"/>
      <c r="E774" s="7"/>
      <c r="F774" s="7"/>
      <c r="G774" s="7"/>
      <c r="H774" s="7"/>
      <c r="I774" s="7"/>
      <c r="J774" s="7"/>
      <c r="K774" s="313"/>
      <c r="L774" s="313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 x14ac:dyDescent="0.2">
      <c r="A775" s="10"/>
      <c r="B775" s="7"/>
      <c r="C775" s="7"/>
      <c r="D775" s="7"/>
      <c r="E775" s="7"/>
      <c r="F775" s="7"/>
      <c r="G775" s="7"/>
      <c r="H775" s="7"/>
      <c r="I775" s="7"/>
      <c r="J775" s="7"/>
      <c r="K775" s="313"/>
      <c r="L775" s="313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 x14ac:dyDescent="0.2">
      <c r="A776" s="10"/>
      <c r="B776" s="7"/>
      <c r="C776" s="7"/>
      <c r="D776" s="7"/>
      <c r="E776" s="7"/>
      <c r="F776" s="7"/>
      <c r="G776" s="7"/>
      <c r="H776" s="7"/>
      <c r="I776" s="7"/>
      <c r="J776" s="7"/>
      <c r="K776" s="313"/>
      <c r="L776" s="313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 x14ac:dyDescent="0.2">
      <c r="A777" s="10"/>
      <c r="B777" s="7"/>
      <c r="C777" s="7"/>
      <c r="D777" s="7"/>
      <c r="E777" s="7"/>
      <c r="F777" s="7"/>
      <c r="G777" s="7"/>
      <c r="H777" s="7"/>
      <c r="I777" s="7"/>
      <c r="J777" s="7"/>
      <c r="K777" s="313"/>
      <c r="L777" s="313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 x14ac:dyDescent="0.2">
      <c r="A778" s="10"/>
      <c r="B778" s="7"/>
      <c r="C778" s="7"/>
      <c r="D778" s="7"/>
      <c r="E778" s="7"/>
      <c r="F778" s="7"/>
      <c r="G778" s="7"/>
      <c r="H778" s="7"/>
      <c r="I778" s="7"/>
      <c r="J778" s="7"/>
      <c r="K778" s="313"/>
      <c r="L778" s="313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 x14ac:dyDescent="0.2">
      <c r="A779" s="10"/>
      <c r="B779" s="7"/>
      <c r="C779" s="7"/>
      <c r="D779" s="7"/>
      <c r="E779" s="7"/>
      <c r="F779" s="7"/>
      <c r="G779" s="7"/>
      <c r="H779" s="7"/>
      <c r="I779" s="7"/>
      <c r="J779" s="7"/>
      <c r="K779" s="313"/>
      <c r="L779" s="313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 x14ac:dyDescent="0.2">
      <c r="A780" s="10"/>
      <c r="B780" s="7"/>
      <c r="C780" s="7"/>
      <c r="D780" s="7"/>
      <c r="E780" s="7"/>
      <c r="F780" s="7"/>
      <c r="G780" s="7"/>
      <c r="H780" s="7"/>
      <c r="I780" s="7"/>
      <c r="J780" s="7"/>
      <c r="K780" s="313"/>
      <c r="L780" s="313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 x14ac:dyDescent="0.2">
      <c r="A781" s="10"/>
      <c r="B781" s="7"/>
      <c r="C781" s="7"/>
      <c r="D781" s="7"/>
      <c r="E781" s="7"/>
      <c r="F781" s="7"/>
      <c r="G781" s="7"/>
      <c r="H781" s="7"/>
      <c r="I781" s="7"/>
      <c r="J781" s="7"/>
      <c r="K781" s="313"/>
      <c r="L781" s="313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 x14ac:dyDescent="0.2">
      <c r="A782" s="10"/>
      <c r="B782" s="7"/>
      <c r="C782" s="7"/>
      <c r="D782" s="7"/>
      <c r="E782" s="7"/>
      <c r="F782" s="7"/>
      <c r="G782" s="7"/>
      <c r="H782" s="7"/>
      <c r="I782" s="7"/>
      <c r="J782" s="7"/>
      <c r="K782" s="313"/>
      <c r="L782" s="313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 x14ac:dyDescent="0.2">
      <c r="A783" s="10"/>
      <c r="B783" s="7"/>
      <c r="C783" s="7"/>
      <c r="D783" s="7"/>
      <c r="E783" s="7"/>
      <c r="F783" s="7"/>
      <c r="G783" s="7"/>
      <c r="H783" s="7"/>
      <c r="I783" s="7"/>
      <c r="J783" s="7"/>
      <c r="K783" s="313"/>
      <c r="L783" s="313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 x14ac:dyDescent="0.2">
      <c r="A784" s="10"/>
      <c r="B784" s="7"/>
      <c r="C784" s="7"/>
      <c r="D784" s="7"/>
      <c r="E784" s="7"/>
      <c r="F784" s="7"/>
      <c r="G784" s="7"/>
      <c r="H784" s="7"/>
      <c r="I784" s="7"/>
      <c r="J784" s="7"/>
      <c r="K784" s="313"/>
      <c r="L784" s="313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 x14ac:dyDescent="0.2">
      <c r="A785" s="10"/>
      <c r="B785" s="7"/>
      <c r="C785" s="7"/>
      <c r="D785" s="7"/>
      <c r="E785" s="7"/>
      <c r="F785" s="7"/>
      <c r="G785" s="7"/>
      <c r="H785" s="7"/>
      <c r="I785" s="7"/>
      <c r="J785" s="7"/>
      <c r="K785" s="313"/>
      <c r="L785" s="313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 x14ac:dyDescent="0.2">
      <c r="A786" s="10"/>
      <c r="B786" s="7"/>
      <c r="C786" s="7"/>
      <c r="D786" s="7"/>
      <c r="E786" s="7"/>
      <c r="F786" s="7"/>
      <c r="G786" s="7"/>
      <c r="H786" s="7"/>
      <c r="I786" s="7"/>
      <c r="J786" s="7"/>
      <c r="K786" s="313"/>
      <c r="L786" s="313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 x14ac:dyDescent="0.2">
      <c r="A787" s="10"/>
      <c r="B787" s="7"/>
      <c r="C787" s="7"/>
      <c r="D787" s="7"/>
      <c r="E787" s="7"/>
      <c r="F787" s="7"/>
      <c r="G787" s="7"/>
      <c r="H787" s="7"/>
      <c r="I787" s="7"/>
      <c r="J787" s="7"/>
      <c r="K787" s="313"/>
      <c r="L787" s="313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 x14ac:dyDescent="0.2">
      <c r="A788" s="10"/>
      <c r="B788" s="7"/>
      <c r="C788" s="7"/>
      <c r="D788" s="7"/>
      <c r="E788" s="7"/>
      <c r="F788" s="7"/>
      <c r="G788" s="7"/>
      <c r="H788" s="7"/>
      <c r="I788" s="7"/>
      <c r="J788" s="7"/>
      <c r="K788" s="313"/>
      <c r="L788" s="313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 x14ac:dyDescent="0.2">
      <c r="A789" s="10"/>
      <c r="B789" s="7"/>
      <c r="C789" s="7"/>
      <c r="D789" s="7"/>
      <c r="E789" s="7"/>
      <c r="F789" s="7"/>
      <c r="G789" s="7"/>
      <c r="H789" s="7"/>
      <c r="I789" s="7"/>
      <c r="J789" s="7"/>
      <c r="K789" s="313"/>
      <c r="L789" s="313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 x14ac:dyDescent="0.2">
      <c r="A790" s="10"/>
      <c r="B790" s="7"/>
      <c r="C790" s="7"/>
      <c r="D790" s="7"/>
      <c r="E790" s="7"/>
      <c r="F790" s="7"/>
      <c r="G790" s="7"/>
      <c r="H790" s="7"/>
      <c r="I790" s="7"/>
      <c r="J790" s="7"/>
      <c r="K790" s="313"/>
      <c r="L790" s="313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 x14ac:dyDescent="0.2">
      <c r="A791" s="10"/>
      <c r="B791" s="7"/>
      <c r="C791" s="7"/>
      <c r="D791" s="7"/>
      <c r="E791" s="7"/>
      <c r="F791" s="7"/>
      <c r="G791" s="7"/>
      <c r="H791" s="7"/>
      <c r="I791" s="7"/>
      <c r="J791" s="7"/>
      <c r="K791" s="313"/>
      <c r="L791" s="313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 x14ac:dyDescent="0.2">
      <c r="A792" s="10"/>
      <c r="B792" s="7"/>
      <c r="C792" s="7"/>
      <c r="D792" s="7"/>
      <c r="E792" s="7"/>
      <c r="F792" s="7"/>
      <c r="G792" s="7"/>
      <c r="H792" s="7"/>
      <c r="I792" s="7"/>
      <c r="J792" s="7"/>
      <c r="K792" s="313"/>
      <c r="L792" s="313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 x14ac:dyDescent="0.2">
      <c r="A793" s="10"/>
      <c r="B793" s="7"/>
      <c r="C793" s="7"/>
      <c r="D793" s="7"/>
      <c r="E793" s="7"/>
      <c r="F793" s="7"/>
      <c r="G793" s="7"/>
      <c r="H793" s="7"/>
      <c r="I793" s="7"/>
      <c r="J793" s="7"/>
      <c r="K793" s="313"/>
      <c r="L793" s="313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 x14ac:dyDescent="0.2">
      <c r="A794" s="10"/>
      <c r="B794" s="7"/>
      <c r="C794" s="7"/>
      <c r="D794" s="7"/>
      <c r="E794" s="7"/>
      <c r="F794" s="7"/>
      <c r="G794" s="7"/>
      <c r="H794" s="7"/>
      <c r="I794" s="7"/>
      <c r="J794" s="7"/>
      <c r="K794" s="313"/>
      <c r="L794" s="313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 x14ac:dyDescent="0.2">
      <c r="A795" s="10"/>
      <c r="B795" s="7"/>
      <c r="C795" s="7"/>
      <c r="D795" s="7"/>
      <c r="E795" s="7"/>
      <c r="F795" s="7"/>
      <c r="G795" s="7"/>
      <c r="H795" s="7"/>
      <c r="I795" s="7"/>
      <c r="J795" s="7"/>
      <c r="K795" s="313"/>
      <c r="L795" s="313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 x14ac:dyDescent="0.2">
      <c r="A796" s="10"/>
      <c r="B796" s="7"/>
      <c r="C796" s="7"/>
      <c r="D796" s="7"/>
      <c r="E796" s="7"/>
      <c r="F796" s="7"/>
      <c r="G796" s="7"/>
      <c r="H796" s="7"/>
      <c r="I796" s="7"/>
      <c r="J796" s="7"/>
      <c r="K796" s="313"/>
      <c r="L796" s="313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 x14ac:dyDescent="0.2">
      <c r="A797" s="10"/>
      <c r="B797" s="7"/>
      <c r="C797" s="7"/>
      <c r="D797" s="7"/>
      <c r="E797" s="7"/>
      <c r="F797" s="7"/>
      <c r="G797" s="7"/>
      <c r="H797" s="7"/>
      <c r="I797" s="7"/>
      <c r="J797" s="7"/>
      <c r="K797" s="313"/>
      <c r="L797" s="313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 x14ac:dyDescent="0.2">
      <c r="A798" s="10"/>
      <c r="B798" s="7"/>
      <c r="C798" s="7"/>
      <c r="D798" s="7"/>
      <c r="E798" s="7"/>
      <c r="F798" s="7"/>
      <c r="G798" s="7"/>
      <c r="H798" s="7"/>
      <c r="I798" s="7"/>
      <c r="J798" s="7"/>
      <c r="K798" s="313"/>
      <c r="L798" s="313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 x14ac:dyDescent="0.2">
      <c r="A799" s="10"/>
      <c r="B799" s="7"/>
      <c r="C799" s="7"/>
      <c r="D799" s="7"/>
      <c r="E799" s="7"/>
      <c r="F799" s="7"/>
      <c r="G799" s="7"/>
      <c r="H799" s="7"/>
      <c r="I799" s="7"/>
      <c r="J799" s="7"/>
      <c r="K799" s="313"/>
      <c r="L799" s="313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 x14ac:dyDescent="0.2">
      <c r="A800" s="10"/>
      <c r="B800" s="7"/>
      <c r="C800" s="7"/>
      <c r="D800" s="7"/>
      <c r="E800" s="7"/>
      <c r="F800" s="7"/>
      <c r="G800" s="7"/>
      <c r="H800" s="7"/>
      <c r="I800" s="7"/>
      <c r="J800" s="7"/>
      <c r="K800" s="313"/>
      <c r="L800" s="313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 x14ac:dyDescent="0.2">
      <c r="A801" s="10"/>
      <c r="B801" s="7"/>
      <c r="C801" s="7"/>
      <c r="D801" s="7"/>
      <c r="E801" s="7"/>
      <c r="F801" s="7"/>
      <c r="G801" s="7"/>
      <c r="H801" s="7"/>
      <c r="I801" s="7"/>
      <c r="J801" s="7"/>
      <c r="K801" s="313"/>
      <c r="L801" s="313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 x14ac:dyDescent="0.2">
      <c r="A802" s="10"/>
      <c r="B802" s="7"/>
      <c r="C802" s="7"/>
      <c r="D802" s="7"/>
      <c r="E802" s="7"/>
      <c r="F802" s="7"/>
      <c r="G802" s="7"/>
      <c r="H802" s="7"/>
      <c r="I802" s="7"/>
      <c r="J802" s="7"/>
      <c r="K802" s="313"/>
      <c r="L802" s="313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 x14ac:dyDescent="0.2">
      <c r="A803" s="10"/>
      <c r="B803" s="7"/>
      <c r="C803" s="7"/>
      <c r="D803" s="7"/>
      <c r="E803" s="7"/>
      <c r="F803" s="7"/>
      <c r="G803" s="7"/>
      <c r="H803" s="7"/>
      <c r="I803" s="7"/>
      <c r="J803" s="7"/>
      <c r="K803" s="313"/>
      <c r="L803" s="313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 x14ac:dyDescent="0.2">
      <c r="A804" s="10"/>
      <c r="B804" s="7"/>
      <c r="C804" s="7"/>
      <c r="D804" s="7"/>
      <c r="E804" s="7"/>
      <c r="F804" s="7"/>
      <c r="G804" s="7"/>
      <c r="H804" s="7"/>
      <c r="I804" s="7"/>
      <c r="J804" s="7"/>
      <c r="K804" s="313"/>
      <c r="L804" s="313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 x14ac:dyDescent="0.2">
      <c r="A805" s="10"/>
      <c r="B805" s="7"/>
      <c r="C805" s="7"/>
      <c r="D805" s="7"/>
      <c r="E805" s="7"/>
      <c r="F805" s="7"/>
      <c r="G805" s="7"/>
      <c r="H805" s="7"/>
      <c r="I805" s="7"/>
      <c r="J805" s="7"/>
      <c r="K805" s="313"/>
      <c r="L805" s="313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 x14ac:dyDescent="0.2">
      <c r="A806" s="10"/>
      <c r="B806" s="7"/>
      <c r="C806" s="7"/>
      <c r="D806" s="7"/>
      <c r="E806" s="7"/>
      <c r="F806" s="7"/>
      <c r="G806" s="7"/>
      <c r="H806" s="7"/>
      <c r="I806" s="7"/>
      <c r="J806" s="7"/>
      <c r="K806" s="313"/>
      <c r="L806" s="313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 x14ac:dyDescent="0.2">
      <c r="A807" s="10"/>
      <c r="B807" s="7"/>
      <c r="C807" s="7"/>
      <c r="D807" s="7"/>
      <c r="E807" s="7"/>
      <c r="F807" s="7"/>
      <c r="G807" s="7"/>
      <c r="H807" s="7"/>
      <c r="I807" s="7"/>
      <c r="J807" s="7"/>
      <c r="K807" s="313"/>
      <c r="L807" s="313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 x14ac:dyDescent="0.2">
      <c r="A808" s="10"/>
      <c r="B808" s="7"/>
      <c r="C808" s="7"/>
      <c r="D808" s="7"/>
      <c r="E808" s="7"/>
      <c r="F808" s="7"/>
      <c r="G808" s="7"/>
      <c r="H808" s="7"/>
      <c r="I808" s="7"/>
      <c r="J808" s="7"/>
      <c r="K808" s="313"/>
      <c r="L808" s="313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 x14ac:dyDescent="0.2">
      <c r="A809" s="10"/>
      <c r="B809" s="7"/>
      <c r="C809" s="7"/>
      <c r="D809" s="7"/>
      <c r="E809" s="7"/>
      <c r="F809" s="7"/>
      <c r="G809" s="7"/>
      <c r="H809" s="7"/>
      <c r="I809" s="7"/>
      <c r="J809" s="7"/>
      <c r="K809" s="313"/>
      <c r="L809" s="313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 x14ac:dyDescent="0.2">
      <c r="A810" s="10"/>
      <c r="B810" s="7"/>
      <c r="C810" s="7"/>
      <c r="D810" s="7"/>
      <c r="E810" s="7"/>
      <c r="F810" s="7"/>
      <c r="G810" s="7"/>
      <c r="H810" s="7"/>
      <c r="I810" s="7"/>
      <c r="J810" s="7"/>
      <c r="K810" s="313"/>
      <c r="L810" s="313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 x14ac:dyDescent="0.2">
      <c r="A811" s="10"/>
      <c r="B811" s="7"/>
      <c r="C811" s="7"/>
      <c r="D811" s="7"/>
      <c r="E811" s="7"/>
      <c r="F811" s="7"/>
      <c r="G811" s="7"/>
      <c r="H811" s="7"/>
      <c r="I811" s="7"/>
      <c r="J811" s="7"/>
      <c r="K811" s="313"/>
      <c r="L811" s="313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 x14ac:dyDescent="0.2">
      <c r="A812" s="10"/>
      <c r="B812" s="7"/>
      <c r="C812" s="7"/>
      <c r="D812" s="7"/>
      <c r="E812" s="7"/>
      <c r="F812" s="7"/>
      <c r="G812" s="7"/>
      <c r="H812" s="7"/>
      <c r="I812" s="7"/>
      <c r="J812" s="7"/>
      <c r="K812" s="313"/>
      <c r="L812" s="313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 x14ac:dyDescent="0.2">
      <c r="A813" s="10"/>
      <c r="B813" s="7"/>
      <c r="C813" s="7"/>
      <c r="D813" s="7"/>
      <c r="E813" s="7"/>
      <c r="F813" s="7"/>
      <c r="G813" s="7"/>
      <c r="H813" s="7"/>
      <c r="I813" s="7"/>
      <c r="J813" s="7"/>
      <c r="K813" s="313"/>
      <c r="L813" s="313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 x14ac:dyDescent="0.2">
      <c r="A814" s="10"/>
      <c r="B814" s="7"/>
      <c r="C814" s="7"/>
      <c r="D814" s="7"/>
      <c r="E814" s="7"/>
      <c r="F814" s="7"/>
      <c r="G814" s="7"/>
      <c r="H814" s="7"/>
      <c r="I814" s="7"/>
      <c r="J814" s="7"/>
      <c r="K814" s="313"/>
      <c r="L814" s="313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 x14ac:dyDescent="0.2">
      <c r="A815" s="10"/>
      <c r="B815" s="7"/>
      <c r="C815" s="7"/>
      <c r="D815" s="7"/>
      <c r="E815" s="7"/>
      <c r="F815" s="7"/>
      <c r="G815" s="7"/>
      <c r="H815" s="7"/>
      <c r="I815" s="7"/>
      <c r="J815" s="7"/>
      <c r="K815" s="313"/>
      <c r="L815" s="313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 x14ac:dyDescent="0.2">
      <c r="A816" s="10"/>
      <c r="B816" s="7"/>
      <c r="C816" s="7"/>
      <c r="D816" s="7"/>
      <c r="E816" s="7"/>
      <c r="F816" s="7"/>
      <c r="G816" s="7"/>
      <c r="H816" s="7"/>
      <c r="I816" s="7"/>
      <c r="J816" s="7"/>
      <c r="K816" s="313"/>
      <c r="L816" s="313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 x14ac:dyDescent="0.2">
      <c r="A817" s="10"/>
      <c r="B817" s="7"/>
      <c r="C817" s="7"/>
      <c r="D817" s="7"/>
      <c r="E817" s="7"/>
      <c r="F817" s="7"/>
      <c r="G817" s="7"/>
      <c r="H817" s="7"/>
      <c r="I817" s="7"/>
      <c r="J817" s="7"/>
      <c r="K817" s="313"/>
      <c r="L817" s="313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 x14ac:dyDescent="0.2">
      <c r="A818" s="10"/>
      <c r="B818" s="7"/>
      <c r="C818" s="7"/>
      <c r="D818" s="7"/>
      <c r="E818" s="7"/>
      <c r="F818" s="7"/>
      <c r="G818" s="7"/>
      <c r="H818" s="7"/>
      <c r="I818" s="7"/>
      <c r="J818" s="7"/>
      <c r="K818" s="313"/>
      <c r="L818" s="313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 x14ac:dyDescent="0.2">
      <c r="A819" s="10"/>
      <c r="B819" s="7"/>
      <c r="C819" s="7"/>
      <c r="D819" s="7"/>
      <c r="E819" s="7"/>
      <c r="F819" s="7"/>
      <c r="G819" s="7"/>
      <c r="H819" s="7"/>
      <c r="I819" s="7"/>
      <c r="J819" s="7"/>
      <c r="K819" s="313"/>
      <c r="L819" s="313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 x14ac:dyDescent="0.2">
      <c r="A820" s="10"/>
      <c r="B820" s="7"/>
      <c r="C820" s="7"/>
      <c r="D820" s="7"/>
      <c r="E820" s="7"/>
      <c r="F820" s="7"/>
      <c r="G820" s="7"/>
      <c r="H820" s="7"/>
      <c r="I820" s="7"/>
      <c r="J820" s="7"/>
      <c r="K820" s="313"/>
      <c r="L820" s="313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 x14ac:dyDescent="0.2">
      <c r="A821" s="10"/>
      <c r="B821" s="7"/>
      <c r="C821" s="7"/>
      <c r="D821" s="7"/>
      <c r="E821" s="7"/>
      <c r="F821" s="7"/>
      <c r="G821" s="7"/>
      <c r="H821" s="7"/>
      <c r="I821" s="7"/>
      <c r="J821" s="7"/>
      <c r="K821" s="313"/>
      <c r="L821" s="313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 x14ac:dyDescent="0.2">
      <c r="A822" s="10"/>
      <c r="B822" s="7"/>
      <c r="C822" s="7"/>
      <c r="D822" s="7"/>
      <c r="E822" s="7"/>
      <c r="F822" s="7"/>
      <c r="G822" s="7"/>
      <c r="H822" s="7"/>
      <c r="I822" s="7"/>
      <c r="J822" s="7"/>
      <c r="K822" s="313"/>
      <c r="L822" s="313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 x14ac:dyDescent="0.2">
      <c r="A823" s="10"/>
      <c r="B823" s="7"/>
      <c r="C823" s="7"/>
      <c r="D823" s="7"/>
      <c r="E823" s="7"/>
      <c r="F823" s="7"/>
      <c r="G823" s="7"/>
      <c r="H823" s="7"/>
      <c r="I823" s="7"/>
      <c r="J823" s="7"/>
      <c r="K823" s="313"/>
      <c r="L823" s="313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 x14ac:dyDescent="0.2">
      <c r="A824" s="10"/>
      <c r="B824" s="7"/>
      <c r="C824" s="7"/>
      <c r="D824" s="7"/>
      <c r="E824" s="7"/>
      <c r="F824" s="7"/>
      <c r="G824" s="7"/>
      <c r="H824" s="7"/>
      <c r="I824" s="7"/>
      <c r="J824" s="7"/>
      <c r="K824" s="313"/>
      <c r="L824" s="313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 x14ac:dyDescent="0.2">
      <c r="A825" s="10"/>
      <c r="B825" s="7"/>
      <c r="C825" s="7"/>
      <c r="D825" s="7"/>
      <c r="E825" s="7"/>
      <c r="F825" s="7"/>
      <c r="G825" s="7"/>
      <c r="H825" s="7"/>
      <c r="I825" s="7"/>
      <c r="J825" s="7"/>
      <c r="K825" s="313"/>
      <c r="L825" s="313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 x14ac:dyDescent="0.2">
      <c r="A826" s="10"/>
      <c r="B826" s="7"/>
      <c r="C826" s="7"/>
      <c r="D826" s="7"/>
      <c r="E826" s="7"/>
      <c r="F826" s="7"/>
      <c r="G826" s="7"/>
      <c r="H826" s="7"/>
      <c r="I826" s="7"/>
      <c r="J826" s="7"/>
      <c r="K826" s="313"/>
      <c r="L826" s="313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 x14ac:dyDescent="0.2">
      <c r="A827" s="10"/>
      <c r="B827" s="7"/>
      <c r="C827" s="7"/>
      <c r="D827" s="7"/>
      <c r="E827" s="7"/>
      <c r="F827" s="7"/>
      <c r="G827" s="7"/>
      <c r="H827" s="7"/>
      <c r="I827" s="7"/>
      <c r="J827" s="7"/>
      <c r="K827" s="313"/>
      <c r="L827" s="313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 x14ac:dyDescent="0.2">
      <c r="A828" s="10"/>
      <c r="B828" s="7"/>
      <c r="C828" s="7"/>
      <c r="D828" s="7"/>
      <c r="E828" s="7"/>
      <c r="F828" s="7"/>
      <c r="G828" s="7"/>
      <c r="H828" s="7"/>
      <c r="I828" s="7"/>
      <c r="J828" s="7"/>
      <c r="K828" s="313"/>
      <c r="L828" s="313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 x14ac:dyDescent="0.2">
      <c r="A829" s="10"/>
      <c r="B829" s="7"/>
      <c r="C829" s="7"/>
      <c r="D829" s="7"/>
      <c r="E829" s="7"/>
      <c r="F829" s="7"/>
      <c r="G829" s="7"/>
      <c r="H829" s="7"/>
      <c r="I829" s="7"/>
      <c r="J829" s="7"/>
      <c r="K829" s="313"/>
      <c r="L829" s="313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 x14ac:dyDescent="0.2">
      <c r="A830" s="10"/>
      <c r="B830" s="7"/>
      <c r="C830" s="7"/>
      <c r="D830" s="7"/>
      <c r="E830" s="7"/>
      <c r="F830" s="7"/>
      <c r="G830" s="7"/>
      <c r="H830" s="7"/>
      <c r="I830" s="7"/>
      <c r="J830" s="7"/>
      <c r="K830" s="313"/>
      <c r="L830" s="313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 x14ac:dyDescent="0.2">
      <c r="A831" s="10"/>
      <c r="B831" s="7"/>
      <c r="C831" s="7"/>
      <c r="D831" s="7"/>
      <c r="E831" s="7"/>
      <c r="F831" s="7"/>
      <c r="G831" s="7"/>
      <c r="H831" s="7"/>
      <c r="I831" s="7"/>
      <c r="J831" s="7"/>
      <c r="K831" s="313"/>
      <c r="L831" s="313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 x14ac:dyDescent="0.2">
      <c r="A832" s="10"/>
      <c r="B832" s="7"/>
      <c r="C832" s="7"/>
      <c r="D832" s="7"/>
      <c r="E832" s="7"/>
      <c r="F832" s="7"/>
      <c r="G832" s="7"/>
      <c r="H832" s="7"/>
      <c r="I832" s="7"/>
      <c r="J832" s="7"/>
      <c r="K832" s="313"/>
      <c r="L832" s="313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 x14ac:dyDescent="0.2">
      <c r="A833" s="10"/>
      <c r="B833" s="7"/>
      <c r="C833" s="7"/>
      <c r="D833" s="7"/>
      <c r="E833" s="7"/>
      <c r="F833" s="7"/>
      <c r="G833" s="7"/>
      <c r="H833" s="7"/>
      <c r="I833" s="7"/>
      <c r="J833" s="7"/>
      <c r="K833" s="313"/>
      <c r="L833" s="313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 x14ac:dyDescent="0.2">
      <c r="A834" s="10"/>
      <c r="B834" s="7"/>
      <c r="C834" s="7"/>
      <c r="D834" s="7"/>
      <c r="E834" s="7"/>
      <c r="F834" s="7"/>
      <c r="G834" s="7"/>
      <c r="H834" s="7"/>
      <c r="I834" s="7"/>
      <c r="J834" s="7"/>
      <c r="K834" s="313"/>
      <c r="L834" s="313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 x14ac:dyDescent="0.2">
      <c r="A835" s="10"/>
      <c r="B835" s="7"/>
      <c r="C835" s="7"/>
      <c r="D835" s="7"/>
      <c r="E835" s="7"/>
      <c r="F835" s="7"/>
      <c r="G835" s="7"/>
      <c r="H835" s="7"/>
      <c r="I835" s="7"/>
      <c r="J835" s="7"/>
      <c r="K835" s="313"/>
      <c r="L835" s="313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 x14ac:dyDescent="0.2">
      <c r="A836" s="10"/>
      <c r="B836" s="7"/>
      <c r="C836" s="7"/>
      <c r="D836" s="7"/>
      <c r="E836" s="7"/>
      <c r="F836" s="7"/>
      <c r="G836" s="7"/>
      <c r="H836" s="7"/>
      <c r="I836" s="7"/>
      <c r="J836" s="7"/>
      <c r="K836" s="313"/>
      <c r="L836" s="313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 x14ac:dyDescent="0.2">
      <c r="A837" s="10"/>
      <c r="B837" s="7"/>
      <c r="C837" s="7"/>
      <c r="D837" s="7"/>
      <c r="E837" s="7"/>
      <c r="F837" s="7"/>
      <c r="G837" s="7"/>
      <c r="H837" s="7"/>
      <c r="I837" s="7"/>
      <c r="J837" s="7"/>
      <c r="K837" s="313"/>
      <c r="L837" s="313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 x14ac:dyDescent="0.2">
      <c r="A838" s="10"/>
      <c r="B838" s="7"/>
      <c r="C838" s="7"/>
      <c r="D838" s="7"/>
      <c r="E838" s="7"/>
      <c r="F838" s="7"/>
      <c r="G838" s="7"/>
      <c r="H838" s="7"/>
      <c r="I838" s="7"/>
      <c r="J838" s="7"/>
      <c r="K838" s="313"/>
      <c r="L838" s="313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 x14ac:dyDescent="0.2">
      <c r="A839" s="10"/>
      <c r="B839" s="7"/>
      <c r="C839" s="7"/>
      <c r="D839" s="7"/>
      <c r="E839" s="7"/>
      <c r="F839" s="7"/>
      <c r="G839" s="7"/>
      <c r="H839" s="7"/>
      <c r="I839" s="7"/>
      <c r="J839" s="7"/>
      <c r="K839" s="313"/>
      <c r="L839" s="313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 x14ac:dyDescent="0.2">
      <c r="A840" s="10"/>
      <c r="B840" s="7"/>
      <c r="C840" s="7"/>
      <c r="D840" s="7"/>
      <c r="E840" s="7"/>
      <c r="F840" s="7"/>
      <c r="G840" s="7"/>
      <c r="H840" s="7"/>
      <c r="I840" s="7"/>
      <c r="J840" s="7"/>
      <c r="K840" s="313"/>
      <c r="L840" s="313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 x14ac:dyDescent="0.2">
      <c r="A841" s="10"/>
      <c r="B841" s="7"/>
      <c r="C841" s="7"/>
      <c r="D841" s="7"/>
      <c r="E841" s="7"/>
      <c r="F841" s="7"/>
      <c r="G841" s="7"/>
      <c r="H841" s="7"/>
      <c r="I841" s="7"/>
      <c r="J841" s="7"/>
      <c r="K841" s="313"/>
      <c r="L841" s="313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 x14ac:dyDescent="0.2">
      <c r="A842" s="10"/>
      <c r="B842" s="7"/>
      <c r="C842" s="7"/>
      <c r="D842" s="7"/>
      <c r="E842" s="7"/>
      <c r="F842" s="7"/>
      <c r="G842" s="7"/>
      <c r="H842" s="7"/>
      <c r="I842" s="7"/>
      <c r="J842" s="7"/>
      <c r="K842" s="313"/>
      <c r="L842" s="313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 x14ac:dyDescent="0.2">
      <c r="A843" s="10"/>
      <c r="B843" s="7"/>
      <c r="C843" s="7"/>
      <c r="D843" s="7"/>
      <c r="E843" s="7"/>
      <c r="F843" s="7"/>
      <c r="G843" s="7"/>
      <c r="H843" s="7"/>
      <c r="I843" s="7"/>
      <c r="J843" s="7"/>
      <c r="K843" s="313"/>
      <c r="L843" s="313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 x14ac:dyDescent="0.2">
      <c r="A844" s="10"/>
      <c r="B844" s="7"/>
      <c r="C844" s="7"/>
      <c r="D844" s="7"/>
      <c r="E844" s="7"/>
      <c r="F844" s="7"/>
      <c r="G844" s="7"/>
      <c r="H844" s="7"/>
      <c r="I844" s="7"/>
      <c r="J844" s="7"/>
      <c r="K844" s="313"/>
      <c r="L844" s="313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 x14ac:dyDescent="0.2">
      <c r="A845" s="10"/>
      <c r="B845" s="7"/>
      <c r="C845" s="7"/>
      <c r="D845" s="7"/>
      <c r="E845" s="7"/>
      <c r="F845" s="7"/>
      <c r="G845" s="7"/>
      <c r="H845" s="7"/>
      <c r="I845" s="7"/>
      <c r="J845" s="7"/>
      <c r="K845" s="313"/>
      <c r="L845" s="313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 x14ac:dyDescent="0.2">
      <c r="A846" s="10"/>
      <c r="B846" s="7"/>
      <c r="C846" s="7"/>
      <c r="D846" s="7"/>
      <c r="E846" s="7"/>
      <c r="F846" s="7"/>
      <c r="G846" s="7"/>
      <c r="H846" s="7"/>
      <c r="I846" s="7"/>
      <c r="J846" s="7"/>
      <c r="K846" s="313"/>
      <c r="L846" s="313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 x14ac:dyDescent="0.2">
      <c r="A847" s="10"/>
      <c r="B847" s="7"/>
      <c r="C847" s="7"/>
      <c r="D847" s="7"/>
      <c r="E847" s="7"/>
      <c r="F847" s="7"/>
      <c r="G847" s="7"/>
      <c r="H847" s="7"/>
      <c r="I847" s="7"/>
      <c r="J847" s="7"/>
      <c r="K847" s="313"/>
      <c r="L847" s="313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 x14ac:dyDescent="0.2">
      <c r="A848" s="10"/>
      <c r="B848" s="7"/>
      <c r="C848" s="7"/>
      <c r="D848" s="7"/>
      <c r="E848" s="7"/>
      <c r="F848" s="7"/>
      <c r="G848" s="7"/>
      <c r="H848" s="7"/>
      <c r="I848" s="7"/>
      <c r="J848" s="7"/>
      <c r="K848" s="313"/>
      <c r="L848" s="313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 x14ac:dyDescent="0.2">
      <c r="A849" s="10"/>
      <c r="B849" s="7"/>
      <c r="C849" s="7"/>
      <c r="D849" s="7"/>
      <c r="E849" s="7"/>
      <c r="F849" s="7"/>
      <c r="G849" s="7"/>
      <c r="H849" s="7"/>
      <c r="I849" s="7"/>
      <c r="J849" s="7"/>
      <c r="K849" s="313"/>
      <c r="L849" s="313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 x14ac:dyDescent="0.2">
      <c r="A850" s="10"/>
      <c r="B850" s="7"/>
      <c r="C850" s="7"/>
      <c r="D850" s="7"/>
      <c r="E850" s="7"/>
      <c r="F850" s="7"/>
      <c r="G850" s="7"/>
      <c r="H850" s="7"/>
      <c r="I850" s="7"/>
      <c r="J850" s="7"/>
      <c r="K850" s="313"/>
      <c r="L850" s="313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 x14ac:dyDescent="0.2">
      <c r="A851" s="10"/>
      <c r="B851" s="7"/>
      <c r="C851" s="7"/>
      <c r="D851" s="7"/>
      <c r="E851" s="7"/>
      <c r="F851" s="7"/>
      <c r="G851" s="7"/>
      <c r="H851" s="7"/>
      <c r="I851" s="7"/>
      <c r="J851" s="7"/>
      <c r="K851" s="313"/>
      <c r="L851" s="313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 x14ac:dyDescent="0.2">
      <c r="A852" s="10"/>
      <c r="B852" s="7"/>
      <c r="C852" s="7"/>
      <c r="D852" s="7"/>
      <c r="E852" s="7"/>
      <c r="F852" s="7"/>
      <c r="G852" s="7"/>
      <c r="H852" s="7"/>
      <c r="I852" s="7"/>
      <c r="J852" s="7"/>
      <c r="K852" s="313"/>
      <c r="L852" s="313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 x14ac:dyDescent="0.2">
      <c r="A853" s="10"/>
      <c r="B853" s="7"/>
      <c r="C853" s="7"/>
      <c r="D853" s="7"/>
      <c r="E853" s="7"/>
      <c r="F853" s="7"/>
      <c r="G853" s="7"/>
      <c r="H853" s="7"/>
      <c r="I853" s="7"/>
      <c r="J853" s="7"/>
      <c r="K853" s="313"/>
      <c r="L853" s="313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 x14ac:dyDescent="0.2">
      <c r="A854" s="10"/>
      <c r="B854" s="7"/>
      <c r="C854" s="7"/>
      <c r="D854" s="7"/>
      <c r="E854" s="7"/>
      <c r="F854" s="7"/>
      <c r="G854" s="7"/>
      <c r="H854" s="7"/>
      <c r="I854" s="7"/>
      <c r="J854" s="7"/>
      <c r="K854" s="313"/>
      <c r="L854" s="313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 x14ac:dyDescent="0.2">
      <c r="A855" s="10"/>
      <c r="B855" s="7"/>
      <c r="C855" s="7"/>
      <c r="D855" s="7"/>
      <c r="E855" s="7"/>
      <c r="F855" s="7"/>
      <c r="G855" s="7"/>
      <c r="H855" s="7"/>
      <c r="I855" s="7"/>
      <c r="J855" s="7"/>
      <c r="K855" s="313"/>
      <c r="L855" s="313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 x14ac:dyDescent="0.2">
      <c r="A856" s="10"/>
      <c r="B856" s="7"/>
      <c r="C856" s="7"/>
      <c r="D856" s="7"/>
      <c r="E856" s="7"/>
      <c r="F856" s="7"/>
      <c r="G856" s="7"/>
      <c r="H856" s="7"/>
      <c r="I856" s="7"/>
      <c r="J856" s="7"/>
      <c r="K856" s="313"/>
      <c r="L856" s="313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 x14ac:dyDescent="0.2">
      <c r="A857" s="10"/>
      <c r="B857" s="7"/>
      <c r="C857" s="7"/>
      <c r="D857" s="7"/>
      <c r="E857" s="7"/>
      <c r="F857" s="7"/>
      <c r="G857" s="7"/>
      <c r="H857" s="7"/>
      <c r="I857" s="7"/>
      <c r="J857" s="7"/>
      <c r="K857" s="313"/>
      <c r="L857" s="313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 x14ac:dyDescent="0.2">
      <c r="A858" s="10"/>
      <c r="B858" s="7"/>
      <c r="C858" s="7"/>
      <c r="D858" s="7"/>
      <c r="E858" s="7"/>
      <c r="F858" s="7"/>
      <c r="G858" s="7"/>
      <c r="H858" s="7"/>
      <c r="I858" s="7"/>
      <c r="J858" s="7"/>
      <c r="K858" s="313"/>
      <c r="L858" s="313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 x14ac:dyDescent="0.2">
      <c r="A859" s="10"/>
      <c r="B859" s="7"/>
      <c r="C859" s="7"/>
      <c r="D859" s="7"/>
      <c r="E859" s="7"/>
      <c r="F859" s="7"/>
      <c r="G859" s="7"/>
      <c r="H859" s="7"/>
      <c r="I859" s="7"/>
      <c r="J859" s="7"/>
      <c r="K859" s="313"/>
      <c r="L859" s="313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 x14ac:dyDescent="0.2">
      <c r="A860" s="10"/>
      <c r="B860" s="7"/>
      <c r="C860" s="7"/>
      <c r="D860" s="7"/>
      <c r="E860" s="7"/>
      <c r="F860" s="7"/>
      <c r="G860" s="7"/>
      <c r="H860" s="7"/>
      <c r="I860" s="7"/>
      <c r="J860" s="7"/>
      <c r="K860" s="313"/>
      <c r="L860" s="313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 x14ac:dyDescent="0.2">
      <c r="A861" s="10"/>
      <c r="B861" s="7"/>
      <c r="C861" s="7"/>
      <c r="D861" s="7"/>
      <c r="E861" s="7"/>
      <c r="F861" s="7"/>
      <c r="G861" s="7"/>
      <c r="H861" s="7"/>
      <c r="I861" s="7"/>
      <c r="J861" s="7"/>
      <c r="K861" s="313"/>
      <c r="L861" s="313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 x14ac:dyDescent="0.2">
      <c r="A862" s="10"/>
      <c r="B862" s="7"/>
      <c r="C862" s="7"/>
      <c r="D862" s="7"/>
      <c r="E862" s="7"/>
      <c r="F862" s="7"/>
      <c r="G862" s="7"/>
      <c r="H862" s="7"/>
      <c r="I862" s="7"/>
      <c r="J862" s="7"/>
      <c r="K862" s="313"/>
      <c r="L862" s="313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 x14ac:dyDescent="0.2">
      <c r="A863" s="10"/>
      <c r="B863" s="7"/>
      <c r="C863" s="7"/>
      <c r="D863" s="7"/>
      <c r="E863" s="7"/>
      <c r="F863" s="7"/>
      <c r="G863" s="7"/>
      <c r="H863" s="7"/>
      <c r="I863" s="7"/>
      <c r="J863" s="7"/>
      <c r="K863" s="313"/>
      <c r="L863" s="313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 x14ac:dyDescent="0.2">
      <c r="A864" s="10"/>
      <c r="B864" s="7"/>
      <c r="C864" s="7"/>
      <c r="D864" s="7"/>
      <c r="E864" s="7"/>
      <c r="F864" s="7"/>
      <c r="G864" s="7"/>
      <c r="H864" s="7"/>
      <c r="I864" s="7"/>
      <c r="J864" s="7"/>
      <c r="K864" s="313"/>
      <c r="L864" s="313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 x14ac:dyDescent="0.2">
      <c r="A865" s="10"/>
      <c r="B865" s="7"/>
      <c r="C865" s="7"/>
      <c r="D865" s="7"/>
      <c r="E865" s="7"/>
      <c r="F865" s="7"/>
      <c r="G865" s="7"/>
      <c r="H865" s="7"/>
      <c r="I865" s="7"/>
      <c r="J865" s="7"/>
      <c r="K865" s="313"/>
      <c r="L865" s="313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 x14ac:dyDescent="0.2">
      <c r="A866" s="10"/>
      <c r="B866" s="7"/>
      <c r="C866" s="7"/>
      <c r="D866" s="7"/>
      <c r="E866" s="7"/>
      <c r="F866" s="7"/>
      <c r="G866" s="7"/>
      <c r="H866" s="7"/>
      <c r="I866" s="7"/>
      <c r="J866" s="7"/>
      <c r="K866" s="313"/>
      <c r="L866" s="313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 x14ac:dyDescent="0.2">
      <c r="A867" s="10"/>
      <c r="B867" s="7"/>
      <c r="C867" s="7"/>
      <c r="D867" s="7"/>
      <c r="E867" s="7"/>
      <c r="F867" s="7"/>
      <c r="G867" s="7"/>
      <c r="H867" s="7"/>
      <c r="I867" s="7"/>
      <c r="J867" s="7"/>
      <c r="K867" s="313"/>
      <c r="L867" s="313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 x14ac:dyDescent="0.2">
      <c r="A868" s="10"/>
      <c r="B868" s="7"/>
      <c r="C868" s="7"/>
      <c r="D868" s="7"/>
      <c r="E868" s="7"/>
      <c r="F868" s="7"/>
      <c r="G868" s="7"/>
      <c r="H868" s="7"/>
      <c r="I868" s="7"/>
      <c r="J868" s="7"/>
      <c r="K868" s="313"/>
      <c r="L868" s="313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 x14ac:dyDescent="0.2">
      <c r="A869" s="10"/>
      <c r="B869" s="7"/>
      <c r="C869" s="7"/>
      <c r="D869" s="7"/>
      <c r="E869" s="7"/>
      <c r="F869" s="7"/>
      <c r="G869" s="7"/>
      <c r="H869" s="7"/>
      <c r="I869" s="7"/>
      <c r="J869" s="7"/>
      <c r="K869" s="313"/>
      <c r="L869" s="313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 x14ac:dyDescent="0.2">
      <c r="A870" s="10"/>
      <c r="B870" s="7"/>
      <c r="C870" s="7"/>
      <c r="D870" s="7"/>
      <c r="E870" s="7"/>
      <c r="F870" s="7"/>
      <c r="G870" s="7"/>
      <c r="H870" s="7"/>
      <c r="I870" s="7"/>
      <c r="J870" s="7"/>
      <c r="K870" s="313"/>
      <c r="L870" s="313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 x14ac:dyDescent="0.2">
      <c r="A871" s="10"/>
      <c r="B871" s="7"/>
      <c r="C871" s="7"/>
      <c r="D871" s="7"/>
      <c r="E871" s="7"/>
      <c r="F871" s="7"/>
      <c r="G871" s="7"/>
      <c r="H871" s="7"/>
      <c r="I871" s="7"/>
      <c r="J871" s="7"/>
      <c r="K871" s="313"/>
      <c r="L871" s="313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 x14ac:dyDescent="0.2">
      <c r="A872" s="10"/>
      <c r="B872" s="7"/>
      <c r="C872" s="7"/>
      <c r="D872" s="7"/>
      <c r="E872" s="7"/>
      <c r="F872" s="7"/>
      <c r="G872" s="7"/>
      <c r="H872" s="7"/>
      <c r="I872" s="7"/>
      <c r="J872" s="7"/>
      <c r="K872" s="313"/>
      <c r="L872" s="313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 x14ac:dyDescent="0.2">
      <c r="A873" s="10"/>
      <c r="B873" s="7"/>
      <c r="C873" s="7"/>
      <c r="D873" s="7"/>
      <c r="E873" s="7"/>
      <c r="F873" s="7"/>
      <c r="G873" s="7"/>
      <c r="H873" s="7"/>
      <c r="I873" s="7"/>
      <c r="J873" s="7"/>
      <c r="K873" s="313"/>
      <c r="L873" s="313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 x14ac:dyDescent="0.2">
      <c r="A874" s="10"/>
      <c r="B874" s="7"/>
      <c r="C874" s="7"/>
      <c r="D874" s="7"/>
      <c r="E874" s="7"/>
      <c r="F874" s="7"/>
      <c r="G874" s="7"/>
      <c r="H874" s="7"/>
      <c r="I874" s="7"/>
      <c r="J874" s="7"/>
      <c r="K874" s="313"/>
      <c r="L874" s="313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 x14ac:dyDescent="0.2">
      <c r="A875" s="10"/>
      <c r="B875" s="7"/>
      <c r="C875" s="7"/>
      <c r="D875" s="7"/>
      <c r="E875" s="7"/>
      <c r="F875" s="7"/>
      <c r="G875" s="7"/>
      <c r="H875" s="7"/>
      <c r="I875" s="7"/>
      <c r="J875" s="7"/>
      <c r="K875" s="313"/>
      <c r="L875" s="313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 x14ac:dyDescent="0.2">
      <c r="A876" s="10"/>
      <c r="B876" s="7"/>
      <c r="C876" s="7"/>
      <c r="D876" s="7"/>
      <c r="E876" s="7"/>
      <c r="F876" s="7"/>
      <c r="G876" s="7"/>
      <c r="H876" s="7"/>
      <c r="I876" s="7"/>
      <c r="J876" s="7"/>
      <c r="K876" s="313"/>
      <c r="L876" s="313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 x14ac:dyDescent="0.2">
      <c r="A877" s="10"/>
      <c r="B877" s="7"/>
      <c r="C877" s="7"/>
      <c r="D877" s="7"/>
      <c r="E877" s="7"/>
      <c r="F877" s="7"/>
      <c r="G877" s="7"/>
      <c r="H877" s="7"/>
      <c r="I877" s="7"/>
      <c r="J877" s="7"/>
      <c r="K877" s="313"/>
      <c r="L877" s="313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 x14ac:dyDescent="0.2">
      <c r="A878" s="10"/>
      <c r="B878" s="7"/>
      <c r="C878" s="7"/>
      <c r="D878" s="7"/>
      <c r="E878" s="7"/>
      <c r="F878" s="7"/>
      <c r="G878" s="7"/>
      <c r="H878" s="7"/>
      <c r="I878" s="7"/>
      <c r="J878" s="7"/>
      <c r="K878" s="313"/>
      <c r="L878" s="313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 x14ac:dyDescent="0.2">
      <c r="A879" s="10"/>
      <c r="B879" s="7"/>
      <c r="C879" s="7"/>
      <c r="D879" s="7"/>
      <c r="E879" s="7"/>
      <c r="F879" s="7"/>
      <c r="G879" s="7"/>
      <c r="H879" s="7"/>
      <c r="I879" s="7"/>
      <c r="J879" s="7"/>
      <c r="K879" s="313"/>
      <c r="L879" s="313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 x14ac:dyDescent="0.2">
      <c r="A880" s="10"/>
      <c r="B880" s="7"/>
      <c r="C880" s="7"/>
      <c r="D880" s="7"/>
      <c r="E880" s="7"/>
      <c r="F880" s="7"/>
      <c r="G880" s="7"/>
      <c r="H880" s="7"/>
      <c r="I880" s="7"/>
      <c r="J880" s="7"/>
      <c r="K880" s="313"/>
      <c r="L880" s="313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 x14ac:dyDescent="0.2">
      <c r="A881" s="10"/>
      <c r="B881" s="7"/>
      <c r="C881" s="7"/>
      <c r="D881" s="7"/>
      <c r="E881" s="7"/>
      <c r="F881" s="7"/>
      <c r="G881" s="7"/>
      <c r="H881" s="7"/>
      <c r="I881" s="7"/>
      <c r="J881" s="7"/>
      <c r="K881" s="313"/>
      <c r="L881" s="313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 x14ac:dyDescent="0.2">
      <c r="A882" s="10"/>
      <c r="B882" s="7"/>
      <c r="C882" s="7"/>
      <c r="D882" s="7"/>
      <c r="E882" s="7"/>
      <c r="F882" s="7"/>
      <c r="G882" s="7"/>
      <c r="H882" s="7"/>
      <c r="I882" s="7"/>
      <c r="J882" s="7"/>
      <c r="K882" s="313"/>
      <c r="L882" s="313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 x14ac:dyDescent="0.2">
      <c r="A883" s="10"/>
      <c r="B883" s="7"/>
      <c r="C883" s="7"/>
      <c r="D883" s="7"/>
      <c r="E883" s="7"/>
      <c r="F883" s="7"/>
      <c r="G883" s="7"/>
      <c r="H883" s="7"/>
      <c r="I883" s="7"/>
      <c r="J883" s="7"/>
      <c r="K883" s="313"/>
      <c r="L883" s="313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 x14ac:dyDescent="0.2">
      <c r="A884" s="10"/>
      <c r="B884" s="7"/>
      <c r="C884" s="7"/>
      <c r="D884" s="7"/>
      <c r="E884" s="7"/>
      <c r="F884" s="7"/>
      <c r="G884" s="7"/>
      <c r="H884" s="7"/>
      <c r="I884" s="7"/>
      <c r="J884" s="7"/>
      <c r="K884" s="313"/>
      <c r="L884" s="313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 x14ac:dyDescent="0.2">
      <c r="A885" s="10"/>
      <c r="B885" s="7"/>
      <c r="C885" s="7"/>
      <c r="D885" s="7"/>
      <c r="E885" s="7"/>
      <c r="F885" s="7"/>
      <c r="G885" s="7"/>
      <c r="H885" s="7"/>
      <c r="I885" s="7"/>
      <c r="J885" s="7"/>
      <c r="K885" s="313"/>
      <c r="L885" s="313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 x14ac:dyDescent="0.2">
      <c r="A886" s="10"/>
      <c r="B886" s="7"/>
      <c r="C886" s="7"/>
      <c r="D886" s="7"/>
      <c r="E886" s="7"/>
      <c r="F886" s="7"/>
      <c r="G886" s="7"/>
      <c r="H886" s="7"/>
      <c r="I886" s="7"/>
      <c r="J886" s="7"/>
      <c r="K886" s="313"/>
      <c r="L886" s="313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 x14ac:dyDescent="0.2">
      <c r="A887" s="10"/>
      <c r="B887" s="7"/>
      <c r="C887" s="7"/>
      <c r="D887" s="7"/>
      <c r="E887" s="7"/>
      <c r="F887" s="7"/>
      <c r="G887" s="7"/>
      <c r="H887" s="7"/>
      <c r="I887" s="7"/>
      <c r="J887" s="7"/>
      <c r="K887" s="313"/>
      <c r="L887" s="313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 x14ac:dyDescent="0.2">
      <c r="A888" s="10"/>
      <c r="B888" s="7"/>
      <c r="C888" s="7"/>
      <c r="D888" s="7"/>
      <c r="E888" s="7"/>
      <c r="F888" s="7"/>
      <c r="G888" s="7"/>
      <c r="H888" s="7"/>
      <c r="I888" s="7"/>
      <c r="J888" s="7"/>
      <c r="K888" s="313"/>
      <c r="L888" s="313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 x14ac:dyDescent="0.2">
      <c r="A889" s="10"/>
      <c r="B889" s="7"/>
      <c r="C889" s="7"/>
      <c r="D889" s="7"/>
      <c r="E889" s="7"/>
      <c r="F889" s="7"/>
      <c r="G889" s="7"/>
      <c r="H889" s="7"/>
      <c r="I889" s="7"/>
      <c r="J889" s="7"/>
      <c r="K889" s="313"/>
      <c r="L889" s="313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 x14ac:dyDescent="0.2">
      <c r="A890" s="10"/>
      <c r="B890" s="7"/>
      <c r="C890" s="7"/>
      <c r="D890" s="7"/>
      <c r="E890" s="7"/>
      <c r="F890" s="7"/>
      <c r="G890" s="7"/>
      <c r="H890" s="7"/>
      <c r="I890" s="7"/>
      <c r="J890" s="7"/>
      <c r="K890" s="313"/>
      <c r="L890" s="313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 x14ac:dyDescent="0.2">
      <c r="A891" s="10"/>
      <c r="B891" s="7"/>
      <c r="C891" s="7"/>
      <c r="D891" s="7"/>
      <c r="E891" s="7"/>
      <c r="F891" s="7"/>
      <c r="G891" s="7"/>
      <c r="H891" s="7"/>
      <c r="I891" s="7"/>
      <c r="J891" s="7"/>
      <c r="K891" s="313"/>
      <c r="L891" s="313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 x14ac:dyDescent="0.2">
      <c r="A892" s="10"/>
      <c r="B892" s="7"/>
      <c r="C892" s="7"/>
      <c r="D892" s="7"/>
      <c r="E892" s="7"/>
      <c r="F892" s="7"/>
      <c r="G892" s="7"/>
      <c r="H892" s="7"/>
      <c r="I892" s="7"/>
      <c r="J892" s="7"/>
      <c r="K892" s="313"/>
      <c r="L892" s="313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 x14ac:dyDescent="0.2">
      <c r="A893" s="10"/>
      <c r="B893" s="7"/>
      <c r="C893" s="7"/>
      <c r="D893" s="7"/>
      <c r="E893" s="7"/>
      <c r="F893" s="7"/>
      <c r="G893" s="7"/>
      <c r="H893" s="7"/>
      <c r="I893" s="7"/>
      <c r="J893" s="7"/>
      <c r="K893" s="313"/>
      <c r="L893" s="313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 x14ac:dyDescent="0.2">
      <c r="A894" s="10"/>
      <c r="B894" s="7"/>
      <c r="C894" s="7"/>
      <c r="D894" s="7"/>
      <c r="E894" s="7"/>
      <c r="F894" s="7"/>
      <c r="G894" s="7"/>
      <c r="H894" s="7"/>
      <c r="I894" s="7"/>
      <c r="J894" s="7"/>
      <c r="K894" s="313"/>
      <c r="L894" s="313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 x14ac:dyDescent="0.2">
      <c r="A895" s="10"/>
      <c r="B895" s="7"/>
      <c r="C895" s="7"/>
      <c r="D895" s="7"/>
      <c r="E895" s="7"/>
      <c r="F895" s="7"/>
      <c r="G895" s="7"/>
      <c r="H895" s="7"/>
      <c r="I895" s="7"/>
      <c r="J895" s="7"/>
      <c r="K895" s="313"/>
      <c r="L895" s="313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 x14ac:dyDescent="0.2">
      <c r="A896" s="10"/>
      <c r="B896" s="7"/>
      <c r="C896" s="7"/>
      <c r="D896" s="7"/>
      <c r="E896" s="7"/>
      <c r="F896" s="7"/>
      <c r="G896" s="7"/>
      <c r="H896" s="7"/>
      <c r="I896" s="7"/>
      <c r="J896" s="7"/>
      <c r="K896" s="313"/>
      <c r="L896" s="313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 x14ac:dyDescent="0.2">
      <c r="A897" s="10"/>
      <c r="B897" s="7"/>
      <c r="C897" s="7"/>
      <c r="D897" s="7"/>
      <c r="E897" s="7"/>
      <c r="F897" s="7"/>
      <c r="G897" s="7"/>
      <c r="H897" s="7"/>
      <c r="I897" s="7"/>
      <c r="J897" s="7"/>
      <c r="K897" s="313"/>
      <c r="L897" s="313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 x14ac:dyDescent="0.2">
      <c r="A898" s="10"/>
      <c r="B898" s="7"/>
      <c r="C898" s="7"/>
      <c r="D898" s="7"/>
      <c r="E898" s="7"/>
      <c r="F898" s="7"/>
      <c r="G898" s="7"/>
      <c r="H898" s="7"/>
      <c r="I898" s="7"/>
      <c r="J898" s="7"/>
      <c r="K898" s="313"/>
      <c r="L898" s="313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 x14ac:dyDescent="0.2">
      <c r="A899" s="10"/>
      <c r="B899" s="7"/>
      <c r="C899" s="7"/>
      <c r="D899" s="7"/>
      <c r="E899" s="7"/>
      <c r="F899" s="7"/>
      <c r="G899" s="7"/>
      <c r="H899" s="7"/>
      <c r="I899" s="7"/>
      <c r="J899" s="7"/>
      <c r="K899" s="313"/>
      <c r="L899" s="313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 x14ac:dyDescent="0.2">
      <c r="A900" s="10"/>
      <c r="B900" s="7"/>
      <c r="C900" s="7"/>
      <c r="D900" s="7"/>
      <c r="E900" s="7"/>
      <c r="F900" s="7"/>
      <c r="G900" s="7"/>
      <c r="H900" s="7"/>
      <c r="I900" s="7"/>
      <c r="J900" s="7"/>
      <c r="K900" s="313"/>
      <c r="L900" s="313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 x14ac:dyDescent="0.2">
      <c r="A901" s="10"/>
      <c r="B901" s="7"/>
      <c r="C901" s="7"/>
      <c r="D901" s="7"/>
      <c r="E901" s="7"/>
      <c r="F901" s="7"/>
      <c r="G901" s="7"/>
      <c r="H901" s="7"/>
      <c r="I901" s="7"/>
      <c r="J901" s="7"/>
      <c r="K901" s="313"/>
      <c r="L901" s="313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 x14ac:dyDescent="0.2">
      <c r="A902" s="10"/>
      <c r="B902" s="7"/>
      <c r="C902" s="7"/>
      <c r="D902" s="7"/>
      <c r="E902" s="7"/>
      <c r="F902" s="7"/>
      <c r="G902" s="7"/>
      <c r="H902" s="7"/>
      <c r="I902" s="7"/>
      <c r="J902" s="7"/>
      <c r="K902" s="313"/>
      <c r="L902" s="313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 x14ac:dyDescent="0.2">
      <c r="A903" s="10"/>
      <c r="B903" s="7"/>
      <c r="C903" s="7"/>
      <c r="D903" s="7"/>
      <c r="E903" s="7"/>
      <c r="F903" s="7"/>
      <c r="G903" s="7"/>
      <c r="H903" s="7"/>
      <c r="I903" s="7"/>
      <c r="J903" s="7"/>
      <c r="K903" s="313"/>
      <c r="L903" s="313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 x14ac:dyDescent="0.2">
      <c r="A904" s="10"/>
      <c r="B904" s="7"/>
      <c r="C904" s="7"/>
      <c r="D904" s="7"/>
      <c r="E904" s="7"/>
      <c r="F904" s="7"/>
      <c r="G904" s="7"/>
      <c r="H904" s="7"/>
      <c r="I904" s="7"/>
      <c r="J904" s="7"/>
      <c r="K904" s="313"/>
      <c r="L904" s="313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 x14ac:dyDescent="0.2">
      <c r="A905" s="10"/>
      <c r="B905" s="7"/>
      <c r="C905" s="7"/>
      <c r="D905" s="7"/>
      <c r="E905" s="7"/>
      <c r="F905" s="7"/>
      <c r="G905" s="7"/>
      <c r="H905" s="7"/>
      <c r="I905" s="7"/>
      <c r="J905" s="7"/>
      <c r="K905" s="313"/>
      <c r="L905" s="313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 x14ac:dyDescent="0.2">
      <c r="A906" s="10"/>
      <c r="B906" s="7"/>
      <c r="C906" s="7"/>
      <c r="D906" s="7"/>
      <c r="E906" s="7"/>
      <c r="F906" s="7"/>
      <c r="G906" s="7"/>
      <c r="H906" s="7"/>
      <c r="I906" s="7"/>
      <c r="J906" s="7"/>
      <c r="K906" s="313"/>
      <c r="L906" s="313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 x14ac:dyDescent="0.2">
      <c r="A907" s="10"/>
      <c r="B907" s="7"/>
      <c r="C907" s="7"/>
      <c r="D907" s="7"/>
      <c r="E907" s="7"/>
      <c r="F907" s="7"/>
      <c r="G907" s="7"/>
      <c r="H907" s="7"/>
      <c r="I907" s="7"/>
      <c r="J907" s="7"/>
      <c r="K907" s="313"/>
      <c r="L907" s="313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 x14ac:dyDescent="0.2">
      <c r="A908" s="10"/>
      <c r="B908" s="7"/>
      <c r="C908" s="7"/>
      <c r="D908" s="7"/>
      <c r="E908" s="7"/>
      <c r="F908" s="7"/>
      <c r="G908" s="7"/>
      <c r="H908" s="7"/>
      <c r="I908" s="7"/>
      <c r="J908" s="7"/>
      <c r="K908" s="313"/>
      <c r="L908" s="313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 x14ac:dyDescent="0.2">
      <c r="A909" s="10"/>
      <c r="B909" s="7"/>
      <c r="C909" s="7"/>
      <c r="D909" s="7"/>
      <c r="E909" s="7"/>
      <c r="F909" s="7"/>
      <c r="G909" s="7"/>
      <c r="H909" s="7"/>
      <c r="I909" s="7"/>
      <c r="J909" s="7"/>
      <c r="K909" s="313"/>
      <c r="L909" s="313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 x14ac:dyDescent="0.2">
      <c r="A910" s="10"/>
      <c r="B910" s="7"/>
      <c r="C910" s="7"/>
      <c r="D910" s="7"/>
      <c r="E910" s="7"/>
      <c r="F910" s="7"/>
      <c r="G910" s="7"/>
      <c r="H910" s="7"/>
      <c r="I910" s="7"/>
      <c r="J910" s="7"/>
      <c r="K910" s="313"/>
      <c r="L910" s="313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 x14ac:dyDescent="0.2">
      <c r="A911" s="10"/>
      <c r="B911" s="7"/>
      <c r="C911" s="7"/>
      <c r="D911" s="7"/>
      <c r="E911" s="7"/>
      <c r="F911" s="7"/>
      <c r="G911" s="7"/>
      <c r="H911" s="7"/>
      <c r="I911" s="7"/>
      <c r="J911" s="7"/>
      <c r="K911" s="313"/>
      <c r="L911" s="313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 x14ac:dyDescent="0.2">
      <c r="A912" s="10"/>
      <c r="B912" s="7"/>
      <c r="C912" s="7"/>
      <c r="D912" s="7"/>
      <c r="E912" s="7"/>
      <c r="F912" s="7"/>
      <c r="G912" s="7"/>
      <c r="H912" s="7"/>
      <c r="I912" s="7"/>
      <c r="J912" s="7"/>
      <c r="K912" s="313"/>
      <c r="L912" s="313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 x14ac:dyDescent="0.2">
      <c r="A913" s="10"/>
      <c r="B913" s="7"/>
      <c r="C913" s="7"/>
      <c r="D913" s="7"/>
      <c r="E913" s="7"/>
      <c r="F913" s="7"/>
      <c r="G913" s="7"/>
      <c r="H913" s="7"/>
      <c r="I913" s="7"/>
      <c r="J913" s="7"/>
      <c r="K913" s="313"/>
      <c r="L913" s="313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 x14ac:dyDescent="0.2">
      <c r="A914" s="10"/>
      <c r="B914" s="7"/>
      <c r="C914" s="7"/>
      <c r="D914" s="7"/>
      <c r="E914" s="7"/>
      <c r="F914" s="7"/>
      <c r="G914" s="7"/>
      <c r="H914" s="7"/>
      <c r="I914" s="7"/>
      <c r="J914" s="7"/>
      <c r="K914" s="313"/>
      <c r="L914" s="313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 x14ac:dyDescent="0.2">
      <c r="A915" s="10"/>
      <c r="B915" s="7"/>
      <c r="C915" s="7"/>
      <c r="D915" s="7"/>
      <c r="E915" s="7"/>
      <c r="F915" s="7"/>
      <c r="G915" s="7"/>
      <c r="H915" s="7"/>
      <c r="I915" s="7"/>
      <c r="J915" s="7"/>
      <c r="K915" s="313"/>
      <c r="L915" s="313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 x14ac:dyDescent="0.2">
      <c r="A916" s="10"/>
      <c r="B916" s="7"/>
      <c r="C916" s="7"/>
      <c r="D916" s="7"/>
      <c r="E916" s="7"/>
      <c r="F916" s="7"/>
      <c r="G916" s="7"/>
      <c r="H916" s="7"/>
      <c r="I916" s="7"/>
      <c r="J916" s="7"/>
      <c r="K916" s="313"/>
      <c r="L916" s="313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 x14ac:dyDescent="0.2">
      <c r="A917" s="10"/>
      <c r="B917" s="7"/>
      <c r="C917" s="7"/>
      <c r="D917" s="7"/>
      <c r="E917" s="7"/>
      <c r="F917" s="7"/>
      <c r="G917" s="7"/>
      <c r="H917" s="7"/>
      <c r="I917" s="7"/>
      <c r="J917" s="7"/>
      <c r="K917" s="313"/>
      <c r="L917" s="313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 x14ac:dyDescent="0.2">
      <c r="A918" s="10"/>
      <c r="B918" s="7"/>
      <c r="C918" s="7"/>
      <c r="D918" s="7"/>
      <c r="E918" s="7"/>
      <c r="F918" s="7"/>
      <c r="G918" s="7"/>
      <c r="H918" s="7"/>
      <c r="I918" s="7"/>
      <c r="J918" s="7"/>
      <c r="K918" s="313"/>
      <c r="L918" s="313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 x14ac:dyDescent="0.2">
      <c r="A919" s="10"/>
      <c r="B919" s="7"/>
      <c r="C919" s="7"/>
      <c r="D919" s="7"/>
      <c r="E919" s="7"/>
      <c r="F919" s="7"/>
      <c r="G919" s="7"/>
      <c r="H919" s="7"/>
      <c r="I919" s="7"/>
      <c r="J919" s="7"/>
      <c r="K919" s="313"/>
      <c r="L919" s="313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 x14ac:dyDescent="0.2">
      <c r="A920" s="10"/>
      <c r="B920" s="7"/>
      <c r="C920" s="7"/>
      <c r="D920" s="7"/>
      <c r="E920" s="7"/>
      <c r="F920" s="7"/>
      <c r="G920" s="7"/>
      <c r="H920" s="7"/>
      <c r="I920" s="7"/>
      <c r="J920" s="7"/>
      <c r="K920" s="313"/>
      <c r="L920" s="313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 x14ac:dyDescent="0.2">
      <c r="A921" s="10"/>
      <c r="B921" s="7"/>
      <c r="C921" s="7"/>
      <c r="D921" s="7"/>
      <c r="E921" s="7"/>
      <c r="F921" s="7"/>
      <c r="G921" s="7"/>
      <c r="H921" s="7"/>
      <c r="I921" s="7"/>
      <c r="J921" s="7"/>
      <c r="K921" s="313"/>
      <c r="L921" s="313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 x14ac:dyDescent="0.2">
      <c r="A922" s="10"/>
      <c r="B922" s="7"/>
      <c r="C922" s="7"/>
      <c r="D922" s="7"/>
      <c r="E922" s="7"/>
      <c r="F922" s="7"/>
      <c r="G922" s="7"/>
      <c r="H922" s="7"/>
      <c r="I922" s="7"/>
      <c r="J922" s="7"/>
      <c r="K922" s="313"/>
      <c r="L922" s="313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 x14ac:dyDescent="0.2">
      <c r="A923" s="10"/>
      <c r="B923" s="7"/>
      <c r="C923" s="7"/>
      <c r="D923" s="7"/>
      <c r="E923" s="7"/>
      <c r="F923" s="7"/>
      <c r="G923" s="7"/>
      <c r="H923" s="7"/>
      <c r="I923" s="7"/>
      <c r="J923" s="7"/>
      <c r="K923" s="313"/>
      <c r="L923" s="313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 x14ac:dyDescent="0.2">
      <c r="A924" s="10"/>
      <c r="B924" s="7"/>
      <c r="C924" s="7"/>
      <c r="D924" s="7"/>
      <c r="E924" s="7"/>
      <c r="F924" s="7"/>
      <c r="G924" s="7"/>
      <c r="H924" s="7"/>
      <c r="I924" s="7"/>
      <c r="J924" s="7"/>
      <c r="K924" s="313"/>
      <c r="L924" s="313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 x14ac:dyDescent="0.2">
      <c r="A925" s="10"/>
      <c r="B925" s="7"/>
      <c r="C925" s="7"/>
      <c r="D925" s="7"/>
      <c r="E925" s="7"/>
      <c r="F925" s="7"/>
      <c r="G925" s="7"/>
      <c r="H925" s="7"/>
      <c r="I925" s="7"/>
      <c r="J925" s="7"/>
      <c r="K925" s="313"/>
      <c r="L925" s="313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 x14ac:dyDescent="0.2">
      <c r="A926" s="10"/>
      <c r="B926" s="7"/>
      <c r="C926" s="7"/>
      <c r="D926" s="7"/>
      <c r="E926" s="7"/>
      <c r="F926" s="7"/>
      <c r="G926" s="7"/>
      <c r="H926" s="7"/>
      <c r="I926" s="7"/>
      <c r="J926" s="7"/>
      <c r="K926" s="313"/>
      <c r="L926" s="313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 x14ac:dyDescent="0.2">
      <c r="A927" s="10"/>
      <c r="B927" s="7"/>
      <c r="C927" s="7"/>
      <c r="D927" s="7"/>
      <c r="E927" s="7"/>
      <c r="F927" s="7"/>
      <c r="G927" s="7"/>
      <c r="H927" s="7"/>
      <c r="I927" s="7"/>
      <c r="J927" s="7"/>
      <c r="K927" s="313"/>
      <c r="L927" s="313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 x14ac:dyDescent="0.2">
      <c r="A928" s="10"/>
      <c r="B928" s="7"/>
      <c r="C928" s="7"/>
      <c r="D928" s="7"/>
      <c r="E928" s="7"/>
      <c r="F928" s="7"/>
      <c r="G928" s="7"/>
      <c r="H928" s="7"/>
      <c r="I928" s="7"/>
      <c r="J928" s="7"/>
      <c r="K928" s="313"/>
      <c r="L928" s="313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 x14ac:dyDescent="0.2">
      <c r="A929" s="10"/>
      <c r="B929" s="7"/>
      <c r="C929" s="7"/>
      <c r="D929" s="7"/>
      <c r="E929" s="7"/>
      <c r="F929" s="7"/>
      <c r="G929" s="7"/>
      <c r="H929" s="7"/>
      <c r="I929" s="7"/>
      <c r="J929" s="7"/>
      <c r="K929" s="313"/>
      <c r="L929" s="313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 x14ac:dyDescent="0.2">
      <c r="A930" s="10"/>
      <c r="B930" s="7"/>
      <c r="C930" s="7"/>
      <c r="D930" s="7"/>
      <c r="E930" s="7"/>
      <c r="F930" s="7"/>
      <c r="G930" s="7"/>
      <c r="H930" s="7"/>
      <c r="I930" s="7"/>
      <c r="J930" s="7"/>
      <c r="K930" s="313"/>
      <c r="L930" s="313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 x14ac:dyDescent="0.2">
      <c r="A931" s="10"/>
      <c r="B931" s="7"/>
      <c r="C931" s="7"/>
      <c r="D931" s="7"/>
      <c r="E931" s="7"/>
      <c r="F931" s="7"/>
      <c r="G931" s="7"/>
      <c r="H931" s="7"/>
      <c r="I931" s="7"/>
      <c r="J931" s="7"/>
      <c r="K931" s="313"/>
      <c r="L931" s="313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 x14ac:dyDescent="0.2">
      <c r="A932" s="10"/>
      <c r="B932" s="7"/>
      <c r="C932" s="7"/>
      <c r="D932" s="7"/>
      <c r="E932" s="7"/>
      <c r="F932" s="7"/>
      <c r="G932" s="7"/>
      <c r="H932" s="7"/>
      <c r="I932" s="7"/>
      <c r="J932" s="7"/>
      <c r="K932" s="313"/>
      <c r="L932" s="313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 x14ac:dyDescent="0.2">
      <c r="A933" s="10"/>
      <c r="B933" s="7"/>
      <c r="C933" s="7"/>
      <c r="D933" s="7"/>
      <c r="E933" s="7"/>
      <c r="F933" s="7"/>
      <c r="G933" s="7"/>
      <c r="H933" s="7"/>
      <c r="I933" s="7"/>
      <c r="J933" s="7"/>
      <c r="K933" s="313"/>
      <c r="L933" s="313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 x14ac:dyDescent="0.2">
      <c r="A934" s="10"/>
      <c r="B934" s="7"/>
      <c r="C934" s="7"/>
      <c r="D934" s="7"/>
      <c r="E934" s="7"/>
      <c r="F934" s="7"/>
      <c r="G934" s="7"/>
      <c r="H934" s="7"/>
      <c r="I934" s="7"/>
      <c r="J934" s="7"/>
      <c r="K934" s="313"/>
      <c r="L934" s="313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 x14ac:dyDescent="0.2">
      <c r="A935" s="10"/>
      <c r="B935" s="7"/>
      <c r="C935" s="7"/>
      <c r="D935" s="7"/>
      <c r="E935" s="7"/>
      <c r="F935" s="7"/>
      <c r="G935" s="7"/>
      <c r="H935" s="7"/>
      <c r="I935" s="7"/>
      <c r="J935" s="7"/>
      <c r="K935" s="313"/>
      <c r="L935" s="313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 x14ac:dyDescent="0.2">
      <c r="A936" s="10"/>
      <c r="B936" s="7"/>
      <c r="C936" s="7"/>
      <c r="D936" s="7"/>
      <c r="E936" s="7"/>
      <c r="F936" s="7"/>
      <c r="G936" s="7"/>
      <c r="H936" s="7"/>
      <c r="I936" s="7"/>
      <c r="J936" s="7"/>
      <c r="K936" s="313"/>
      <c r="L936" s="313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 x14ac:dyDescent="0.2">
      <c r="A937" s="10"/>
      <c r="B937" s="7"/>
      <c r="C937" s="7"/>
      <c r="D937" s="7"/>
      <c r="E937" s="7"/>
      <c r="F937" s="7"/>
      <c r="G937" s="7"/>
      <c r="H937" s="7"/>
      <c r="I937" s="7"/>
      <c r="J937" s="7"/>
      <c r="K937" s="313"/>
      <c r="L937" s="313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 x14ac:dyDescent="0.2">
      <c r="A938" s="10"/>
      <c r="B938" s="7"/>
      <c r="C938" s="7"/>
      <c r="D938" s="7"/>
      <c r="E938" s="7"/>
      <c r="F938" s="7"/>
      <c r="G938" s="7"/>
      <c r="H938" s="7"/>
      <c r="I938" s="7"/>
      <c r="J938" s="7"/>
      <c r="K938" s="313"/>
      <c r="L938" s="313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 x14ac:dyDescent="0.2">
      <c r="A939" s="10"/>
      <c r="B939" s="7"/>
      <c r="C939" s="7"/>
      <c r="D939" s="7"/>
      <c r="E939" s="7"/>
      <c r="F939" s="7"/>
      <c r="G939" s="7"/>
      <c r="H939" s="7"/>
      <c r="I939" s="7"/>
      <c r="J939" s="7"/>
      <c r="K939" s="313"/>
      <c r="L939" s="313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 x14ac:dyDescent="0.2">
      <c r="A940" s="10"/>
      <c r="B940" s="7"/>
      <c r="C940" s="7"/>
      <c r="D940" s="7"/>
      <c r="E940" s="7"/>
      <c r="F940" s="7"/>
      <c r="G940" s="7"/>
      <c r="H940" s="7"/>
      <c r="I940" s="7"/>
      <c r="J940" s="7"/>
      <c r="K940" s="313"/>
      <c r="L940" s="313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 x14ac:dyDescent="0.2">
      <c r="A941" s="10"/>
      <c r="B941" s="7"/>
      <c r="C941" s="7"/>
      <c r="D941" s="7"/>
      <c r="E941" s="7"/>
      <c r="F941" s="7"/>
      <c r="G941" s="7"/>
      <c r="H941" s="7"/>
      <c r="I941" s="7"/>
      <c r="J941" s="7"/>
      <c r="K941" s="313"/>
      <c r="L941" s="313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 x14ac:dyDescent="0.2">
      <c r="A942" s="10"/>
      <c r="B942" s="7"/>
      <c r="C942" s="7"/>
      <c r="D942" s="7"/>
      <c r="E942" s="7"/>
      <c r="F942" s="7"/>
      <c r="G942" s="7"/>
      <c r="H942" s="7"/>
      <c r="I942" s="7"/>
      <c r="J942" s="7"/>
      <c r="K942" s="313"/>
      <c r="L942" s="313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 x14ac:dyDescent="0.2">
      <c r="A943" s="10"/>
      <c r="B943" s="7"/>
      <c r="C943" s="7"/>
      <c r="D943" s="7"/>
      <c r="E943" s="7"/>
      <c r="F943" s="7"/>
      <c r="G943" s="7"/>
      <c r="H943" s="7"/>
      <c r="I943" s="7"/>
      <c r="J943" s="7"/>
      <c r="K943" s="313"/>
      <c r="L943" s="313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 x14ac:dyDescent="0.2">
      <c r="A944" s="10"/>
      <c r="B944" s="7"/>
      <c r="C944" s="7"/>
      <c r="D944" s="7"/>
      <c r="E944" s="7"/>
      <c r="F944" s="7"/>
      <c r="G944" s="7"/>
      <c r="H944" s="7"/>
      <c r="I944" s="7"/>
      <c r="J944" s="7"/>
      <c r="K944" s="313"/>
      <c r="L944" s="313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 x14ac:dyDescent="0.2">
      <c r="A945" s="10"/>
      <c r="B945" s="7"/>
      <c r="C945" s="7"/>
      <c r="D945" s="7"/>
      <c r="E945" s="7"/>
      <c r="F945" s="7"/>
      <c r="G945" s="7"/>
      <c r="H945" s="7"/>
      <c r="I945" s="7"/>
      <c r="J945" s="7"/>
      <c r="K945" s="313"/>
      <c r="L945" s="313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 x14ac:dyDescent="0.2">
      <c r="A946" s="10"/>
      <c r="B946" s="7"/>
      <c r="C946" s="7"/>
      <c r="D946" s="7"/>
      <c r="E946" s="7"/>
      <c r="F946" s="7"/>
      <c r="G946" s="7"/>
      <c r="H946" s="7"/>
      <c r="I946" s="7"/>
      <c r="J946" s="7"/>
      <c r="K946" s="313"/>
      <c r="L946" s="313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 x14ac:dyDescent="0.2">
      <c r="A947" s="10"/>
      <c r="B947" s="7"/>
      <c r="C947" s="7"/>
      <c r="D947" s="7"/>
      <c r="E947" s="7"/>
      <c r="F947" s="7"/>
      <c r="G947" s="7"/>
      <c r="H947" s="7"/>
      <c r="I947" s="7"/>
      <c r="J947" s="7"/>
      <c r="K947" s="313"/>
      <c r="L947" s="313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 x14ac:dyDescent="0.2">
      <c r="A948" s="10"/>
      <c r="B948" s="7"/>
      <c r="C948" s="7"/>
      <c r="D948" s="7"/>
      <c r="E948" s="7"/>
      <c r="F948" s="7"/>
      <c r="G948" s="7"/>
      <c r="H948" s="7"/>
      <c r="I948" s="7"/>
      <c r="J948" s="7"/>
      <c r="K948" s="313"/>
      <c r="L948" s="313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 x14ac:dyDescent="0.2">
      <c r="A949" s="10"/>
      <c r="B949" s="7"/>
      <c r="C949" s="7"/>
      <c r="D949" s="7"/>
      <c r="E949" s="7"/>
      <c r="F949" s="7"/>
      <c r="G949" s="7"/>
      <c r="H949" s="7"/>
      <c r="I949" s="7"/>
      <c r="J949" s="7"/>
      <c r="K949" s="313"/>
      <c r="L949" s="313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 x14ac:dyDescent="0.2">
      <c r="A950" s="10"/>
      <c r="B950" s="7"/>
      <c r="C950" s="7"/>
      <c r="D950" s="7"/>
      <c r="E950" s="7"/>
      <c r="F950" s="7"/>
      <c r="G950" s="7"/>
      <c r="H950" s="7"/>
      <c r="I950" s="7"/>
      <c r="J950" s="7"/>
      <c r="K950" s="313"/>
      <c r="L950" s="313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 x14ac:dyDescent="0.2">
      <c r="A951" s="10"/>
      <c r="B951" s="7"/>
      <c r="C951" s="7"/>
      <c r="D951" s="7"/>
      <c r="E951" s="7"/>
      <c r="F951" s="7"/>
      <c r="G951" s="7"/>
      <c r="H951" s="7"/>
      <c r="I951" s="7"/>
      <c r="J951" s="7"/>
      <c r="K951" s="313"/>
      <c r="L951" s="313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 x14ac:dyDescent="0.2">
      <c r="A952" s="10"/>
      <c r="B952" s="7"/>
      <c r="C952" s="7"/>
      <c r="D952" s="7"/>
      <c r="E952" s="7"/>
      <c r="F952" s="7"/>
      <c r="G952" s="7"/>
      <c r="H952" s="7"/>
      <c r="I952" s="7"/>
      <c r="J952" s="7"/>
      <c r="K952" s="313"/>
      <c r="L952" s="313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 x14ac:dyDescent="0.2">
      <c r="A953" s="10"/>
      <c r="B953" s="7"/>
      <c r="C953" s="7"/>
      <c r="D953" s="7"/>
      <c r="E953" s="7"/>
      <c r="F953" s="7"/>
      <c r="G953" s="7"/>
      <c r="H953" s="7"/>
      <c r="I953" s="7"/>
      <c r="J953" s="7"/>
      <c r="K953" s="313"/>
      <c r="L953" s="313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 x14ac:dyDescent="0.2">
      <c r="A954" s="10"/>
      <c r="B954" s="7"/>
      <c r="C954" s="7"/>
      <c r="D954" s="7"/>
      <c r="E954" s="7"/>
      <c r="F954" s="7"/>
      <c r="G954" s="7"/>
      <c r="H954" s="7"/>
      <c r="I954" s="7"/>
      <c r="J954" s="7"/>
      <c r="K954" s="313"/>
      <c r="L954" s="313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 x14ac:dyDescent="0.2">
      <c r="A955" s="10"/>
      <c r="B955" s="7"/>
      <c r="C955" s="7"/>
      <c r="D955" s="7"/>
      <c r="E955" s="7"/>
      <c r="F955" s="7"/>
      <c r="G955" s="7"/>
      <c r="H955" s="7"/>
      <c r="I955" s="7"/>
      <c r="J955" s="7"/>
      <c r="K955" s="313"/>
      <c r="L955" s="313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 x14ac:dyDescent="0.2">
      <c r="A956" s="10"/>
      <c r="B956" s="7"/>
      <c r="C956" s="7"/>
      <c r="D956" s="7"/>
      <c r="E956" s="7"/>
      <c r="F956" s="7"/>
      <c r="G956" s="7"/>
      <c r="H956" s="7"/>
      <c r="I956" s="7"/>
      <c r="J956" s="7"/>
      <c r="K956" s="313"/>
      <c r="L956" s="313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 x14ac:dyDescent="0.2">
      <c r="A957" s="10"/>
      <c r="B957" s="7"/>
      <c r="C957" s="7"/>
      <c r="D957" s="7"/>
      <c r="E957" s="7"/>
      <c r="F957" s="7"/>
      <c r="G957" s="7"/>
      <c r="H957" s="7"/>
      <c r="I957" s="7"/>
      <c r="J957" s="7"/>
      <c r="K957" s="313"/>
      <c r="L957" s="313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 x14ac:dyDescent="0.2">
      <c r="A958" s="10"/>
      <c r="B958" s="7"/>
      <c r="C958" s="7"/>
      <c r="D958" s="7"/>
      <c r="E958" s="7"/>
      <c r="F958" s="7"/>
      <c r="G958" s="7"/>
      <c r="H958" s="7"/>
      <c r="I958" s="7"/>
      <c r="J958" s="7"/>
      <c r="K958" s="313"/>
      <c r="L958" s="313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 x14ac:dyDescent="0.2">
      <c r="A959" s="10"/>
      <c r="B959" s="7"/>
      <c r="C959" s="7"/>
      <c r="D959" s="7"/>
      <c r="E959" s="7"/>
      <c r="F959" s="7"/>
      <c r="G959" s="7"/>
      <c r="H959" s="7"/>
      <c r="I959" s="7"/>
      <c r="J959" s="7"/>
      <c r="K959" s="313"/>
      <c r="L959" s="313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 x14ac:dyDescent="0.2">
      <c r="A960" s="10"/>
      <c r="B960" s="7"/>
      <c r="C960" s="7"/>
      <c r="D960" s="7"/>
      <c r="E960" s="7"/>
      <c r="F960" s="7"/>
      <c r="G960" s="7"/>
      <c r="H960" s="7"/>
      <c r="I960" s="7"/>
      <c r="J960" s="7"/>
      <c r="K960" s="313"/>
      <c r="L960" s="313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 x14ac:dyDescent="0.2">
      <c r="A961" s="10"/>
      <c r="B961" s="7"/>
      <c r="C961" s="7"/>
      <c r="D961" s="7"/>
      <c r="E961" s="7"/>
      <c r="F961" s="7"/>
      <c r="G961" s="7"/>
      <c r="H961" s="7"/>
      <c r="I961" s="7"/>
      <c r="J961" s="7"/>
      <c r="K961" s="313"/>
      <c r="L961" s="313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 x14ac:dyDescent="0.2">
      <c r="A962" s="10"/>
      <c r="B962" s="7"/>
      <c r="C962" s="7"/>
      <c r="D962" s="7"/>
      <c r="E962" s="7"/>
      <c r="F962" s="7"/>
      <c r="G962" s="7"/>
      <c r="H962" s="7"/>
      <c r="I962" s="7"/>
      <c r="J962" s="7"/>
      <c r="K962" s="313"/>
      <c r="L962" s="313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 x14ac:dyDescent="0.2">
      <c r="A963" s="10"/>
      <c r="B963" s="7"/>
      <c r="C963" s="7"/>
      <c r="D963" s="7"/>
      <c r="E963" s="7"/>
      <c r="F963" s="7"/>
      <c r="G963" s="7"/>
      <c r="H963" s="7"/>
      <c r="I963" s="7"/>
      <c r="J963" s="7"/>
      <c r="K963" s="313"/>
      <c r="L963" s="313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 x14ac:dyDescent="0.2">
      <c r="A964" s="10"/>
      <c r="B964" s="7"/>
      <c r="C964" s="7"/>
      <c r="D964" s="7"/>
      <c r="E964" s="7"/>
      <c r="F964" s="7"/>
      <c r="G964" s="7"/>
      <c r="H964" s="7"/>
      <c r="I964" s="7"/>
      <c r="J964" s="7"/>
      <c r="K964" s="313"/>
      <c r="L964" s="313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 x14ac:dyDescent="0.2">
      <c r="A965" s="10"/>
      <c r="B965" s="7"/>
      <c r="C965" s="7"/>
      <c r="D965" s="7"/>
      <c r="E965" s="7"/>
      <c r="F965" s="7"/>
      <c r="G965" s="7"/>
      <c r="H965" s="7"/>
      <c r="I965" s="7"/>
      <c r="J965" s="7"/>
      <c r="K965" s="313"/>
      <c r="L965" s="313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 x14ac:dyDescent="0.2">
      <c r="A966" s="10"/>
      <c r="B966" s="7"/>
      <c r="C966" s="7"/>
      <c r="D966" s="7"/>
      <c r="E966" s="7"/>
      <c r="F966" s="7"/>
      <c r="G966" s="7"/>
      <c r="H966" s="7"/>
      <c r="I966" s="7"/>
      <c r="J966" s="7"/>
      <c r="K966" s="313"/>
      <c r="L966" s="313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 x14ac:dyDescent="0.2">
      <c r="A967" s="10"/>
      <c r="B967" s="7"/>
      <c r="C967" s="7"/>
      <c r="D967" s="7"/>
      <c r="E967" s="7"/>
      <c r="F967" s="7"/>
      <c r="G967" s="7"/>
      <c r="H967" s="7"/>
      <c r="I967" s="7"/>
      <c r="J967" s="7"/>
      <c r="K967" s="313"/>
      <c r="L967" s="313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 x14ac:dyDescent="0.2">
      <c r="A968" s="10"/>
      <c r="B968" s="7"/>
      <c r="C968" s="7"/>
      <c r="D968" s="7"/>
      <c r="E968" s="7"/>
      <c r="F968" s="7"/>
      <c r="G968" s="7"/>
      <c r="H968" s="7"/>
      <c r="I968" s="7"/>
      <c r="J968" s="7"/>
      <c r="K968" s="313"/>
      <c r="L968" s="313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 x14ac:dyDescent="0.2">
      <c r="A969" s="10"/>
      <c r="B969" s="7"/>
      <c r="C969" s="7"/>
      <c r="D969" s="7"/>
      <c r="E969" s="7"/>
      <c r="F969" s="7"/>
      <c r="G969" s="7"/>
      <c r="H969" s="7"/>
      <c r="I969" s="7"/>
      <c r="J969" s="7"/>
      <c r="K969" s="313"/>
      <c r="L969" s="313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 x14ac:dyDescent="0.2">
      <c r="A970" s="10"/>
      <c r="B970" s="7"/>
      <c r="C970" s="7"/>
      <c r="D970" s="7"/>
      <c r="E970" s="7"/>
      <c r="F970" s="7"/>
      <c r="G970" s="7"/>
      <c r="H970" s="7"/>
      <c r="I970" s="7"/>
      <c r="J970" s="7"/>
      <c r="K970" s="313"/>
      <c r="L970" s="313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 x14ac:dyDescent="0.2">
      <c r="A971" s="10"/>
      <c r="B971" s="7"/>
      <c r="C971" s="7"/>
      <c r="D971" s="7"/>
      <c r="E971" s="7"/>
      <c r="F971" s="7"/>
      <c r="G971" s="7"/>
      <c r="H971" s="7"/>
      <c r="I971" s="7"/>
      <c r="J971" s="7"/>
      <c r="K971" s="313"/>
      <c r="L971" s="313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 x14ac:dyDescent="0.2">
      <c r="A972" s="10"/>
      <c r="B972" s="7"/>
      <c r="C972" s="7"/>
      <c r="D972" s="7"/>
      <c r="E972" s="7"/>
      <c r="F972" s="7"/>
      <c r="G972" s="7"/>
      <c r="H972" s="7"/>
      <c r="I972" s="7"/>
      <c r="J972" s="7"/>
      <c r="K972" s="313"/>
      <c r="L972" s="313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 x14ac:dyDescent="0.2">
      <c r="A973" s="10"/>
      <c r="B973" s="7"/>
      <c r="C973" s="7"/>
      <c r="D973" s="7"/>
      <c r="E973" s="7"/>
      <c r="F973" s="7"/>
      <c r="G973" s="7"/>
      <c r="H973" s="7"/>
      <c r="I973" s="7"/>
      <c r="J973" s="7"/>
      <c r="K973" s="313"/>
      <c r="L973" s="313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 x14ac:dyDescent="0.2">
      <c r="A974" s="10"/>
      <c r="B974" s="7"/>
      <c r="C974" s="7"/>
      <c r="D974" s="7"/>
      <c r="E974" s="7"/>
      <c r="F974" s="7"/>
      <c r="G974" s="7"/>
      <c r="H974" s="7"/>
      <c r="I974" s="7"/>
      <c r="J974" s="7"/>
      <c r="K974" s="313"/>
      <c r="L974" s="313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 x14ac:dyDescent="0.2">
      <c r="A975" s="10"/>
      <c r="B975" s="7"/>
      <c r="C975" s="7"/>
      <c r="D975" s="7"/>
      <c r="E975" s="7"/>
      <c r="F975" s="7"/>
      <c r="G975" s="7"/>
      <c r="H975" s="7"/>
      <c r="I975" s="7"/>
      <c r="J975" s="7"/>
      <c r="K975" s="313"/>
      <c r="L975" s="313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 x14ac:dyDescent="0.2">
      <c r="A976" s="10"/>
      <c r="B976" s="7"/>
      <c r="C976" s="7"/>
      <c r="D976" s="7"/>
      <c r="E976" s="7"/>
      <c r="F976" s="7"/>
      <c r="G976" s="7"/>
      <c r="H976" s="7"/>
      <c r="I976" s="7"/>
      <c r="J976" s="7"/>
      <c r="K976" s="313"/>
      <c r="L976" s="313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 x14ac:dyDescent="0.2">
      <c r="A977" s="10"/>
      <c r="B977" s="7"/>
      <c r="C977" s="7"/>
      <c r="D977" s="7"/>
      <c r="E977" s="7"/>
      <c r="F977" s="7"/>
      <c r="G977" s="7"/>
      <c r="H977" s="7"/>
      <c r="I977" s="7"/>
      <c r="J977" s="7"/>
      <c r="K977" s="313"/>
      <c r="L977" s="313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 x14ac:dyDescent="0.2">
      <c r="A978" s="10"/>
      <c r="B978" s="7"/>
      <c r="C978" s="7"/>
      <c r="D978" s="7"/>
      <c r="E978" s="7"/>
      <c r="F978" s="7"/>
      <c r="G978" s="7"/>
      <c r="H978" s="7"/>
      <c r="I978" s="7"/>
      <c r="J978" s="7"/>
      <c r="K978" s="313"/>
      <c r="L978" s="313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 x14ac:dyDescent="0.2">
      <c r="A979" s="10"/>
      <c r="B979" s="7"/>
      <c r="C979" s="7"/>
      <c r="D979" s="7"/>
      <c r="E979" s="7"/>
      <c r="F979" s="7"/>
      <c r="G979" s="7"/>
      <c r="H979" s="7"/>
      <c r="I979" s="7"/>
      <c r="J979" s="7"/>
      <c r="K979" s="313"/>
      <c r="L979" s="313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 x14ac:dyDescent="0.2">
      <c r="A980" s="10"/>
      <c r="B980" s="7"/>
      <c r="C980" s="7"/>
      <c r="D980" s="7"/>
      <c r="E980" s="7"/>
      <c r="F980" s="7"/>
      <c r="G980" s="7"/>
      <c r="H980" s="7"/>
      <c r="I980" s="7"/>
      <c r="J980" s="7"/>
      <c r="K980" s="313"/>
      <c r="L980" s="313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 x14ac:dyDescent="0.2">
      <c r="A981" s="10"/>
      <c r="B981" s="7"/>
      <c r="C981" s="7"/>
      <c r="D981" s="7"/>
      <c r="E981" s="7"/>
      <c r="F981" s="7"/>
      <c r="G981" s="7"/>
      <c r="H981" s="7"/>
      <c r="I981" s="7"/>
      <c r="J981" s="7"/>
      <c r="K981" s="313"/>
      <c r="L981" s="313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 x14ac:dyDescent="0.2">
      <c r="A982" s="10"/>
      <c r="B982" s="7"/>
      <c r="C982" s="7"/>
      <c r="D982" s="7"/>
      <c r="E982" s="7"/>
      <c r="F982" s="7"/>
      <c r="G982" s="7"/>
      <c r="H982" s="7"/>
      <c r="I982" s="7"/>
      <c r="J982" s="7"/>
      <c r="K982" s="313"/>
      <c r="L982" s="313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 x14ac:dyDescent="0.2">
      <c r="A983" s="10"/>
      <c r="B983" s="7"/>
      <c r="C983" s="7"/>
      <c r="D983" s="7"/>
      <c r="E983" s="7"/>
      <c r="F983" s="7"/>
      <c r="G983" s="7"/>
      <c r="H983" s="7"/>
      <c r="I983" s="7"/>
      <c r="J983" s="7"/>
      <c r="K983" s="313"/>
      <c r="L983" s="313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 x14ac:dyDescent="0.2">
      <c r="A984" s="10"/>
      <c r="B984" s="7"/>
      <c r="C984" s="7"/>
      <c r="D984" s="7"/>
      <c r="E984" s="7"/>
      <c r="F984" s="7"/>
      <c r="G984" s="7"/>
      <c r="H984" s="7"/>
      <c r="I984" s="7"/>
      <c r="J984" s="7"/>
      <c r="K984" s="313"/>
      <c r="L984" s="313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 x14ac:dyDescent="0.2">
      <c r="A985" s="10"/>
      <c r="B985" s="7"/>
      <c r="C985" s="7"/>
      <c r="D985" s="7"/>
      <c r="E985" s="7"/>
      <c r="F985" s="7"/>
      <c r="G985" s="7"/>
      <c r="H985" s="7"/>
      <c r="I985" s="7"/>
      <c r="J985" s="7"/>
      <c r="K985" s="313"/>
      <c r="L985" s="313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 x14ac:dyDescent="0.2">
      <c r="A986" s="10"/>
      <c r="B986" s="7"/>
      <c r="C986" s="7"/>
      <c r="D986" s="7"/>
      <c r="E986" s="7"/>
      <c r="F986" s="7"/>
      <c r="G986" s="7"/>
      <c r="H986" s="7"/>
      <c r="I986" s="7"/>
      <c r="J986" s="7"/>
      <c r="K986" s="313"/>
      <c r="L986" s="313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 x14ac:dyDescent="0.2">
      <c r="A987" s="10"/>
      <c r="B987" s="7"/>
      <c r="C987" s="7"/>
      <c r="D987" s="7"/>
      <c r="E987" s="7"/>
      <c r="F987" s="7"/>
      <c r="G987" s="7"/>
      <c r="H987" s="7"/>
      <c r="I987" s="7"/>
      <c r="J987" s="7"/>
      <c r="K987" s="313"/>
      <c r="L987" s="313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 x14ac:dyDescent="0.2">
      <c r="A988" s="10"/>
      <c r="B988" s="7"/>
      <c r="C988" s="7"/>
      <c r="D988" s="7"/>
      <c r="E988" s="7"/>
      <c r="F988" s="7"/>
      <c r="G988" s="7"/>
      <c r="H988" s="7"/>
      <c r="I988" s="7"/>
      <c r="J988" s="7"/>
      <c r="K988" s="313"/>
      <c r="L988" s="313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 x14ac:dyDescent="0.2">
      <c r="A989" s="10"/>
      <c r="B989" s="7"/>
      <c r="C989" s="7"/>
      <c r="D989" s="7"/>
      <c r="E989" s="7"/>
      <c r="F989" s="7"/>
      <c r="G989" s="7"/>
      <c r="H989" s="7"/>
      <c r="I989" s="7"/>
      <c r="J989" s="7"/>
      <c r="K989" s="313"/>
      <c r="L989" s="313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 x14ac:dyDescent="0.2">
      <c r="A990" s="10"/>
      <c r="B990" s="7"/>
      <c r="C990" s="7"/>
      <c r="D990" s="7"/>
      <c r="E990" s="7"/>
      <c r="F990" s="7"/>
      <c r="G990" s="7"/>
      <c r="H990" s="7"/>
      <c r="I990" s="7"/>
      <c r="J990" s="7"/>
      <c r="K990" s="313"/>
      <c r="L990" s="313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 x14ac:dyDescent="0.2">
      <c r="A991" s="10"/>
      <c r="B991" s="7"/>
      <c r="C991" s="7"/>
      <c r="D991" s="7"/>
      <c r="E991" s="7"/>
      <c r="F991" s="7"/>
      <c r="G991" s="7"/>
      <c r="H991" s="7"/>
      <c r="I991" s="7"/>
      <c r="J991" s="7"/>
      <c r="K991" s="313"/>
      <c r="L991" s="313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 x14ac:dyDescent="0.2">
      <c r="A992" s="10"/>
      <c r="B992" s="7"/>
      <c r="C992" s="7"/>
      <c r="D992" s="7"/>
      <c r="E992" s="7"/>
      <c r="F992" s="7"/>
      <c r="G992" s="7"/>
      <c r="H992" s="7"/>
      <c r="I992" s="7"/>
      <c r="J992" s="7"/>
      <c r="K992" s="313"/>
      <c r="L992" s="313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 x14ac:dyDescent="0.2">
      <c r="A993" s="10"/>
      <c r="B993" s="7"/>
      <c r="C993" s="7"/>
      <c r="D993" s="7"/>
      <c r="E993" s="7"/>
      <c r="F993" s="7"/>
      <c r="G993" s="7"/>
      <c r="H993" s="7"/>
      <c r="I993" s="7"/>
      <c r="J993" s="7"/>
      <c r="K993" s="313"/>
      <c r="L993" s="313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 x14ac:dyDescent="0.2">
      <c r="A994" s="10"/>
      <c r="B994" s="7"/>
      <c r="C994" s="7"/>
      <c r="D994" s="7"/>
      <c r="E994" s="7"/>
      <c r="F994" s="7"/>
      <c r="G994" s="7"/>
      <c r="H994" s="7"/>
      <c r="I994" s="7"/>
      <c r="J994" s="7"/>
      <c r="K994" s="313"/>
      <c r="L994" s="313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 x14ac:dyDescent="0.2">
      <c r="A995" s="10"/>
      <c r="B995" s="7"/>
      <c r="C995" s="7"/>
      <c r="D995" s="7"/>
      <c r="E995" s="7"/>
      <c r="F995" s="7"/>
      <c r="G995" s="7"/>
      <c r="H995" s="7"/>
      <c r="I995" s="7"/>
      <c r="J995" s="7"/>
      <c r="K995" s="313"/>
      <c r="L995" s="313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 x14ac:dyDescent="0.2">
      <c r="A996" s="10"/>
      <c r="B996" s="7"/>
      <c r="C996" s="7"/>
      <c r="D996" s="7"/>
      <c r="E996" s="7"/>
      <c r="F996" s="7"/>
      <c r="G996" s="7"/>
      <c r="H996" s="7"/>
      <c r="I996" s="7"/>
      <c r="J996" s="7"/>
      <c r="K996" s="313"/>
      <c r="L996" s="313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 x14ac:dyDescent="0.2">
      <c r="A997" s="10"/>
      <c r="B997" s="7"/>
      <c r="C997" s="7"/>
      <c r="D997" s="7"/>
      <c r="E997" s="7"/>
      <c r="F997" s="7"/>
      <c r="G997" s="7"/>
      <c r="H997" s="7"/>
      <c r="I997" s="7"/>
      <c r="J997" s="7"/>
      <c r="K997" s="313"/>
      <c r="L997" s="313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 x14ac:dyDescent="0.2">
      <c r="A998" s="10"/>
      <c r="B998" s="7"/>
      <c r="C998" s="7"/>
      <c r="D998" s="7"/>
      <c r="E998" s="7"/>
      <c r="F998" s="7"/>
      <c r="G998" s="7"/>
      <c r="H998" s="7"/>
      <c r="I998" s="7"/>
      <c r="J998" s="7"/>
      <c r="K998" s="313"/>
      <c r="L998" s="313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 x14ac:dyDescent="0.2">
      <c r="A999" s="10"/>
      <c r="B999" s="7"/>
      <c r="C999" s="7"/>
      <c r="D999" s="7"/>
      <c r="E999" s="7"/>
      <c r="F999" s="7"/>
      <c r="G999" s="7"/>
      <c r="H999" s="7"/>
      <c r="I999" s="7"/>
      <c r="J999" s="7"/>
      <c r="K999" s="313"/>
      <c r="L999" s="313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 x14ac:dyDescent="0.2">
      <c r="A1000" s="10"/>
      <c r="B1000" s="7"/>
      <c r="C1000" s="7"/>
      <c r="D1000" s="7"/>
      <c r="E1000" s="7"/>
      <c r="F1000" s="7"/>
      <c r="G1000" s="7"/>
      <c r="H1000" s="7"/>
      <c r="I1000" s="7"/>
      <c r="J1000" s="7"/>
      <c r="K1000" s="313"/>
      <c r="L1000" s="313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6">
    <mergeCell ref="A63:D63"/>
    <mergeCell ref="A10:B10"/>
    <mergeCell ref="A18:D18"/>
    <mergeCell ref="A26:D26"/>
    <mergeCell ref="A41:D41"/>
    <mergeCell ref="A48:D48"/>
  </mergeCells>
  <pageMargins left="0.59" right="0.59" top="0.59" bottom="0.79" header="0" footer="0"/>
  <pageSetup paperSize="9" fitToHeight="0" orientation="landscape"/>
  <headerFooter>
    <oddFooter>&amp;L000000&amp;F-&amp;A Schoonmaakservice Flevoland ©&amp;R000000printversie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D117"/>
  <sheetViews>
    <sheetView showGridLines="0" workbookViewId="0">
      <pane ySplit="10" topLeftCell="A58" activePane="bottomLeft" state="frozen"/>
      <selection pane="bottomLeft" activeCell="D100" sqref="D100"/>
    </sheetView>
  </sheetViews>
  <sheetFormatPr defaultColWidth="14.140625" defaultRowHeight="15" customHeight="1" x14ac:dyDescent="0.2"/>
  <cols>
    <col min="1" max="1" width="42.140625" customWidth="1"/>
    <col min="2" max="2" width="37.140625" customWidth="1"/>
    <col min="3" max="3" width="11.140625" customWidth="1"/>
    <col min="4" max="4" width="23.140625" customWidth="1"/>
    <col min="5" max="26" width="11.140625" customWidth="1"/>
  </cols>
  <sheetData>
    <row r="3" spans="1:4" ht="15" customHeight="1" x14ac:dyDescent="0.2">
      <c r="A3" s="163" t="str">
        <f>'1-Contractblad dag'!A3</f>
        <v>Naam opdrachtgever</v>
      </c>
      <c r="B3" s="15" t="str">
        <f>'1-Contractblad dag'!B3</f>
        <v>Gemeente Horst aan de Maas</v>
      </c>
      <c r="C3" s="34"/>
      <c r="D3" s="34"/>
    </row>
    <row r="4" spans="1:4" ht="15" customHeight="1" x14ac:dyDescent="0.2">
      <c r="A4" s="163" t="str">
        <f>'1-Contractblad dag'!A4</f>
        <v>Calculatie onderdeel</v>
      </c>
      <c r="B4" s="15" t="s">
        <v>258</v>
      </c>
      <c r="C4" s="34"/>
      <c r="D4" s="34"/>
    </row>
    <row r="5" spans="1:4" ht="15" customHeight="1" x14ac:dyDescent="0.2">
      <c r="A5" s="163" t="str">
        <f>'1-Contractblad dag'!A5</f>
        <v>Gebouw/plaats</v>
      </c>
      <c r="B5" s="15" t="str">
        <f>'1-Contractblad dag'!B5</f>
        <v>Gemeente Horst aan de Maas</v>
      </c>
      <c r="C5" s="34"/>
      <c r="D5" s="34"/>
    </row>
    <row r="6" spans="1:4" ht="15" customHeight="1" x14ac:dyDescent="0.2">
      <c r="A6" s="163" t="str">
        <f>'1-Contractblad dag'!A6</f>
        <v>Besteknummer</v>
      </c>
      <c r="B6" s="15" t="str">
        <f>'1-Contractblad dag'!B6</f>
        <v>2023-02</v>
      </c>
      <c r="C6" s="34"/>
      <c r="D6" s="34"/>
    </row>
    <row r="7" spans="1:4" ht="15" customHeight="1" x14ac:dyDescent="0.2">
      <c r="A7" s="163" t="str">
        <f>'1-Contractblad dag'!A7</f>
        <v>Naam leverancier</v>
      </c>
      <c r="B7" s="15" t="str">
        <f>'1-Contractblad dag'!B7</f>
        <v>@</v>
      </c>
      <c r="C7" s="34"/>
      <c r="D7" s="34"/>
    </row>
    <row r="8" spans="1:4" ht="15" customHeight="1" x14ac:dyDescent="0.2">
      <c r="A8" s="163" t="str">
        <f>'1-Contractblad dag'!A8</f>
        <v>Prijspeil</v>
      </c>
      <c r="B8" s="361">
        <f>'1-Contractblad dag'!B8</f>
        <v>44927</v>
      </c>
      <c r="C8" s="34"/>
      <c r="D8" s="34"/>
    </row>
    <row r="9" spans="1:4" ht="15" customHeight="1" x14ac:dyDescent="0.2">
      <c r="A9" s="12"/>
      <c r="B9" s="101"/>
      <c r="C9" s="34"/>
      <c r="D9" s="34"/>
    </row>
    <row r="10" spans="1:4" ht="27" customHeight="1" x14ac:dyDescent="0.2">
      <c r="A10" s="362" t="s">
        <v>259</v>
      </c>
      <c r="B10" s="363"/>
      <c r="C10" s="363"/>
      <c r="D10" s="364"/>
    </row>
    <row r="11" spans="1:4" ht="23.1" customHeight="1" x14ac:dyDescent="0.2">
      <c r="A11" s="24"/>
      <c r="B11" s="24"/>
      <c r="C11" s="24"/>
      <c r="D11" s="24"/>
    </row>
    <row r="12" spans="1:4" ht="15" customHeight="1" x14ac:dyDescent="0.2">
      <c r="A12" s="365" t="s">
        <v>260</v>
      </c>
      <c r="B12" s="498">
        <v>0</v>
      </c>
      <c r="C12" s="492"/>
      <c r="D12" s="495"/>
    </row>
    <row r="13" spans="1:4" ht="15" customHeight="1" x14ac:dyDescent="0.2">
      <c r="A13" s="366" t="s">
        <v>261</v>
      </c>
      <c r="B13" s="496"/>
      <c r="C13" s="492"/>
      <c r="D13" s="497"/>
    </row>
    <row r="14" spans="1:4" ht="15" customHeight="1" x14ac:dyDescent="0.2">
      <c r="A14" s="367"/>
      <c r="B14" s="368"/>
      <c r="C14" s="369"/>
      <c r="D14" s="370"/>
    </row>
    <row r="15" spans="1:4" ht="15" customHeight="1" x14ac:dyDescent="0.2">
      <c r="A15" s="371" t="s">
        <v>262</v>
      </c>
      <c r="B15" s="367"/>
      <c r="C15" s="372"/>
      <c r="D15" s="373" t="s">
        <v>263</v>
      </c>
    </row>
    <row r="16" spans="1:4" ht="15" customHeight="1" x14ac:dyDescent="0.2">
      <c r="A16" s="374" t="s">
        <v>264</v>
      </c>
      <c r="B16" s="367"/>
      <c r="C16" s="375"/>
      <c r="D16" s="488">
        <v>0</v>
      </c>
    </row>
    <row r="17" spans="1:4" ht="15" customHeight="1" x14ac:dyDescent="0.2">
      <c r="A17" s="374" t="s">
        <v>265</v>
      </c>
      <c r="B17" s="367"/>
      <c r="C17" s="375"/>
      <c r="D17" s="488"/>
    </row>
    <row r="18" spans="1:4" ht="15" customHeight="1" x14ac:dyDescent="0.2">
      <c r="A18" s="374" t="s">
        <v>266</v>
      </c>
      <c r="B18" s="367"/>
      <c r="C18" s="375"/>
      <c r="D18" s="376">
        <f>D16-D17</f>
        <v>0</v>
      </c>
    </row>
    <row r="19" spans="1:4" ht="15" customHeight="1" x14ac:dyDescent="0.2">
      <c r="A19" s="374" t="s">
        <v>267</v>
      </c>
      <c r="B19" s="367"/>
      <c r="C19" s="375"/>
      <c r="D19" s="489"/>
    </row>
    <row r="20" spans="1:4" ht="15" customHeight="1" x14ac:dyDescent="0.2">
      <c r="A20" s="374" t="s">
        <v>268</v>
      </c>
      <c r="B20" s="367"/>
      <c r="C20" s="375"/>
      <c r="D20" s="488">
        <f>D16*0.1</f>
        <v>0</v>
      </c>
    </row>
    <row r="21" spans="1:4" ht="15" customHeight="1" x14ac:dyDescent="0.2">
      <c r="A21" s="367"/>
      <c r="B21" s="368"/>
      <c r="C21" s="369"/>
      <c r="D21" s="370"/>
    </row>
    <row r="22" spans="1:4" ht="15" customHeight="1" x14ac:dyDescent="0.2">
      <c r="A22" s="371" t="s">
        <v>269</v>
      </c>
      <c r="B22" s="367"/>
      <c r="C22" s="375"/>
      <c r="D22" s="377"/>
    </row>
    <row r="23" spans="1:4" ht="15" customHeight="1" x14ac:dyDescent="0.2">
      <c r="A23" s="374" t="s">
        <v>270</v>
      </c>
      <c r="B23" s="367"/>
      <c r="C23" s="375"/>
      <c r="D23" s="376">
        <f>IF(D19=0,0,(D18-D20)/D19)</f>
        <v>0</v>
      </c>
    </row>
    <row r="24" spans="1:4" ht="15" customHeight="1" x14ac:dyDescent="0.2">
      <c r="A24" s="374" t="s">
        <v>271</v>
      </c>
      <c r="B24" s="367"/>
      <c r="C24" s="375"/>
      <c r="D24" s="488">
        <v>0</v>
      </c>
    </row>
    <row r="25" spans="1:4" ht="15" customHeight="1" x14ac:dyDescent="0.2">
      <c r="A25" s="374" t="s">
        <v>272</v>
      </c>
      <c r="B25" s="367"/>
      <c r="C25" s="490">
        <v>0</v>
      </c>
      <c r="D25" s="376">
        <f>C25*D18</f>
        <v>0</v>
      </c>
    </row>
    <row r="26" spans="1:4" ht="15" customHeight="1" x14ac:dyDescent="0.2">
      <c r="A26" s="374" t="s">
        <v>273</v>
      </c>
      <c r="B26" s="367"/>
      <c r="C26" s="490">
        <v>0</v>
      </c>
      <c r="D26" s="376">
        <f>C26*D18</f>
        <v>0</v>
      </c>
    </row>
    <row r="27" spans="1:4" ht="15" customHeight="1" x14ac:dyDescent="0.2">
      <c r="A27" s="367"/>
      <c r="B27" s="368"/>
      <c r="C27" s="369"/>
      <c r="D27" s="370"/>
    </row>
    <row r="28" spans="1:4" ht="15" customHeight="1" x14ac:dyDescent="0.2">
      <c r="A28" s="371" t="s">
        <v>274</v>
      </c>
      <c r="B28" s="367"/>
      <c r="C28" s="375"/>
      <c r="D28" s="378">
        <f>SUM(D23:D27)</f>
        <v>0</v>
      </c>
    </row>
    <row r="29" spans="1:4" ht="15" customHeight="1" x14ac:dyDescent="0.2">
      <c r="A29" s="367"/>
      <c r="B29" s="368"/>
      <c r="C29" s="369"/>
      <c r="D29" s="370"/>
    </row>
    <row r="30" spans="1:4" ht="15" customHeight="1" x14ac:dyDescent="0.2">
      <c r="A30" s="374" t="s">
        <v>275</v>
      </c>
      <c r="B30" s="367"/>
      <c r="C30" s="491">
        <v>0</v>
      </c>
      <c r="D30" s="376">
        <f>C30*D28</f>
        <v>0</v>
      </c>
    </row>
    <row r="31" spans="1:4" ht="15" customHeight="1" x14ac:dyDescent="0.2">
      <c r="A31" s="109"/>
      <c r="B31" s="109"/>
      <c r="C31" s="379"/>
      <c r="D31" s="380"/>
    </row>
    <row r="32" spans="1:4" ht="15" customHeight="1" x14ac:dyDescent="0.2">
      <c r="A32" s="365" t="s">
        <v>260</v>
      </c>
      <c r="B32" s="494">
        <v>0</v>
      </c>
      <c r="C32" s="492"/>
      <c r="D32" s="495"/>
    </row>
    <row r="33" spans="1:4" ht="15" customHeight="1" x14ac:dyDescent="0.2">
      <c r="A33" s="366" t="s">
        <v>261</v>
      </c>
      <c r="B33" s="496"/>
      <c r="C33" s="493"/>
      <c r="D33" s="497"/>
    </row>
    <row r="34" spans="1:4" ht="15" customHeight="1" x14ac:dyDescent="0.2">
      <c r="A34" s="367"/>
      <c r="B34" s="368"/>
      <c r="C34" s="369"/>
      <c r="D34" s="370"/>
    </row>
    <row r="35" spans="1:4" ht="15" customHeight="1" x14ac:dyDescent="0.2">
      <c r="A35" s="371" t="s">
        <v>262</v>
      </c>
      <c r="B35" s="367"/>
      <c r="C35" s="372"/>
      <c r="D35" s="373" t="s">
        <v>263</v>
      </c>
    </row>
    <row r="36" spans="1:4" ht="15" customHeight="1" x14ac:dyDescent="0.2">
      <c r="A36" s="374" t="s">
        <v>264</v>
      </c>
      <c r="B36" s="367"/>
      <c r="C36" s="375"/>
      <c r="D36" s="488">
        <v>0</v>
      </c>
    </row>
    <row r="37" spans="1:4" ht="15" customHeight="1" x14ac:dyDescent="0.2">
      <c r="A37" s="374" t="s">
        <v>265</v>
      </c>
      <c r="B37" s="367"/>
      <c r="C37" s="375"/>
      <c r="D37" s="488"/>
    </row>
    <row r="38" spans="1:4" ht="15" customHeight="1" x14ac:dyDescent="0.2">
      <c r="A38" s="374" t="s">
        <v>266</v>
      </c>
      <c r="B38" s="367"/>
      <c r="C38" s="375"/>
      <c r="D38" s="376">
        <f>D36-D37</f>
        <v>0</v>
      </c>
    </row>
    <row r="39" spans="1:4" ht="15" customHeight="1" x14ac:dyDescent="0.2">
      <c r="A39" s="374" t="s">
        <v>267</v>
      </c>
      <c r="B39" s="367"/>
      <c r="C39" s="375"/>
      <c r="D39" s="489"/>
    </row>
    <row r="40" spans="1:4" ht="15" customHeight="1" x14ac:dyDescent="0.2">
      <c r="A40" s="374" t="s">
        <v>268</v>
      </c>
      <c r="B40" s="367"/>
      <c r="C40" s="375"/>
      <c r="D40" s="488">
        <f>D36*0.1</f>
        <v>0</v>
      </c>
    </row>
    <row r="41" spans="1:4" ht="15" customHeight="1" x14ac:dyDescent="0.2">
      <c r="A41" s="367"/>
      <c r="B41" s="368"/>
      <c r="C41" s="369"/>
      <c r="D41" s="370"/>
    </row>
    <row r="42" spans="1:4" ht="15" customHeight="1" x14ac:dyDescent="0.2">
      <c r="A42" s="371" t="s">
        <v>269</v>
      </c>
      <c r="B42" s="367"/>
      <c r="C42" s="375"/>
      <c r="D42" s="377"/>
    </row>
    <row r="43" spans="1:4" ht="15" customHeight="1" x14ac:dyDescent="0.2">
      <c r="A43" s="374" t="s">
        <v>270</v>
      </c>
      <c r="B43" s="367"/>
      <c r="C43" s="375"/>
      <c r="D43" s="376">
        <f>IF(D39=0,0,(D38-D40)/D39)</f>
        <v>0</v>
      </c>
    </row>
    <row r="44" spans="1:4" ht="15" customHeight="1" x14ac:dyDescent="0.2">
      <c r="A44" s="374" t="s">
        <v>271</v>
      </c>
      <c r="B44" s="367"/>
      <c r="C44" s="375"/>
      <c r="D44" s="488">
        <v>0</v>
      </c>
    </row>
    <row r="45" spans="1:4" ht="15" customHeight="1" x14ac:dyDescent="0.2">
      <c r="A45" s="374" t="s">
        <v>272</v>
      </c>
      <c r="B45" s="367"/>
      <c r="C45" s="490">
        <v>0</v>
      </c>
      <c r="D45" s="376">
        <f>C45*D38</f>
        <v>0</v>
      </c>
    </row>
    <row r="46" spans="1:4" ht="15" customHeight="1" x14ac:dyDescent="0.2">
      <c r="A46" s="374" t="s">
        <v>273</v>
      </c>
      <c r="B46" s="367"/>
      <c r="C46" s="490">
        <v>0</v>
      </c>
      <c r="D46" s="376">
        <f>C46*D38</f>
        <v>0</v>
      </c>
    </row>
    <row r="47" spans="1:4" ht="15" customHeight="1" x14ac:dyDescent="0.2">
      <c r="A47" s="367"/>
      <c r="B47" s="368"/>
      <c r="C47" s="369"/>
      <c r="D47" s="370"/>
    </row>
    <row r="48" spans="1:4" ht="15" customHeight="1" x14ac:dyDescent="0.2">
      <c r="A48" s="371" t="s">
        <v>274</v>
      </c>
      <c r="B48" s="367"/>
      <c r="C48" s="375"/>
      <c r="D48" s="378">
        <f>SUM(D43:D47)</f>
        <v>0</v>
      </c>
    </row>
    <row r="49" spans="1:4" ht="15" customHeight="1" x14ac:dyDescent="0.2">
      <c r="A49" s="367"/>
      <c r="B49" s="368"/>
      <c r="C49" s="369"/>
      <c r="D49" s="370"/>
    </row>
    <row r="50" spans="1:4" ht="15" customHeight="1" x14ac:dyDescent="0.2">
      <c r="A50" s="374" t="s">
        <v>275</v>
      </c>
      <c r="B50" s="367"/>
      <c r="C50" s="491">
        <v>0</v>
      </c>
      <c r="D50" s="376">
        <f>C50*D48</f>
        <v>0</v>
      </c>
    </row>
    <row r="51" spans="1:4" ht="15" customHeight="1" x14ac:dyDescent="0.2">
      <c r="A51" s="109"/>
      <c r="B51" s="109"/>
      <c r="C51" s="379"/>
      <c r="D51" s="380"/>
    </row>
    <row r="52" spans="1:4" ht="15" customHeight="1" x14ac:dyDescent="0.2">
      <c r="A52" s="365" t="s">
        <v>260</v>
      </c>
      <c r="B52" s="494"/>
      <c r="C52" s="492"/>
      <c r="D52" s="495"/>
    </row>
    <row r="53" spans="1:4" ht="15" customHeight="1" x14ac:dyDescent="0.2">
      <c r="A53" s="366" t="s">
        <v>261</v>
      </c>
      <c r="B53" s="496"/>
      <c r="C53" s="493"/>
      <c r="D53" s="497"/>
    </row>
    <row r="54" spans="1:4" ht="15" customHeight="1" x14ac:dyDescent="0.2">
      <c r="A54" s="367"/>
      <c r="B54" s="368"/>
      <c r="C54" s="369"/>
      <c r="D54" s="370"/>
    </row>
    <row r="55" spans="1:4" ht="15" customHeight="1" x14ac:dyDescent="0.2">
      <c r="A55" s="371" t="s">
        <v>262</v>
      </c>
      <c r="B55" s="367"/>
      <c r="C55" s="372"/>
      <c r="D55" s="373" t="s">
        <v>263</v>
      </c>
    </row>
    <row r="56" spans="1:4" ht="15" customHeight="1" x14ac:dyDescent="0.2">
      <c r="A56" s="374" t="s">
        <v>264</v>
      </c>
      <c r="B56" s="367"/>
      <c r="C56" s="375"/>
      <c r="D56" s="499">
        <v>0</v>
      </c>
    </row>
    <row r="57" spans="1:4" ht="15" customHeight="1" x14ac:dyDescent="0.2">
      <c r="A57" s="374" t="s">
        <v>265</v>
      </c>
      <c r="B57" s="367"/>
      <c r="C57" s="375"/>
      <c r="D57" s="488"/>
    </row>
    <row r="58" spans="1:4" ht="15" customHeight="1" x14ac:dyDescent="0.2">
      <c r="A58" s="374" t="s">
        <v>266</v>
      </c>
      <c r="B58" s="367"/>
      <c r="C58" s="375"/>
      <c r="D58" s="376">
        <f>D56-D57</f>
        <v>0</v>
      </c>
    </row>
    <row r="59" spans="1:4" ht="15" customHeight="1" x14ac:dyDescent="0.2">
      <c r="A59" s="374" t="s">
        <v>267</v>
      </c>
      <c r="B59" s="367"/>
      <c r="C59" s="375"/>
      <c r="D59" s="489"/>
    </row>
    <row r="60" spans="1:4" ht="15" customHeight="1" x14ac:dyDescent="0.2">
      <c r="A60" s="374" t="s">
        <v>268</v>
      </c>
      <c r="B60" s="367"/>
      <c r="C60" s="375"/>
      <c r="D60" s="488">
        <f>D56*0.1</f>
        <v>0</v>
      </c>
    </row>
    <row r="61" spans="1:4" ht="15" customHeight="1" x14ac:dyDescent="0.2">
      <c r="A61" s="367"/>
      <c r="B61" s="368"/>
      <c r="C61" s="369"/>
      <c r="D61" s="370"/>
    </row>
    <row r="62" spans="1:4" ht="15" customHeight="1" x14ac:dyDescent="0.2">
      <c r="A62" s="371" t="s">
        <v>269</v>
      </c>
      <c r="B62" s="367"/>
      <c r="C62" s="375"/>
      <c r="D62" s="377"/>
    </row>
    <row r="63" spans="1:4" ht="15" customHeight="1" x14ac:dyDescent="0.2">
      <c r="A63" s="374" t="s">
        <v>270</v>
      </c>
      <c r="B63" s="367"/>
      <c r="C63" s="375"/>
      <c r="D63" s="376">
        <f>IF(D59=0,0,(D58-D60)/D59)</f>
        <v>0</v>
      </c>
    </row>
    <row r="64" spans="1:4" ht="15" customHeight="1" x14ac:dyDescent="0.2">
      <c r="A64" s="374" t="s">
        <v>271</v>
      </c>
      <c r="B64" s="367"/>
      <c r="C64" s="375"/>
      <c r="D64" s="488">
        <v>0</v>
      </c>
    </row>
    <row r="65" spans="1:4" ht="15" customHeight="1" x14ac:dyDescent="0.2">
      <c r="A65" s="374" t="s">
        <v>272</v>
      </c>
      <c r="B65" s="367"/>
      <c r="C65" s="490">
        <v>0</v>
      </c>
      <c r="D65" s="376">
        <f>C65*D58</f>
        <v>0</v>
      </c>
    </row>
    <row r="66" spans="1:4" ht="15" customHeight="1" x14ac:dyDescent="0.2">
      <c r="A66" s="374" t="s">
        <v>273</v>
      </c>
      <c r="B66" s="367"/>
      <c r="C66" s="490">
        <v>0</v>
      </c>
      <c r="D66" s="376">
        <f>C66*D58</f>
        <v>0</v>
      </c>
    </row>
    <row r="67" spans="1:4" ht="15" customHeight="1" x14ac:dyDescent="0.2">
      <c r="A67" s="367"/>
      <c r="B67" s="368"/>
      <c r="C67" s="369"/>
      <c r="D67" s="370"/>
    </row>
    <row r="68" spans="1:4" ht="15" customHeight="1" x14ac:dyDescent="0.2">
      <c r="A68" s="371" t="s">
        <v>274</v>
      </c>
      <c r="B68" s="367"/>
      <c r="C68" s="375"/>
      <c r="D68" s="378">
        <f>SUM(D63:D67)</f>
        <v>0</v>
      </c>
    </row>
    <row r="69" spans="1:4" ht="15" customHeight="1" x14ac:dyDescent="0.2">
      <c r="A69" s="367"/>
      <c r="B69" s="368"/>
      <c r="C69" s="369"/>
      <c r="D69" s="370"/>
    </row>
    <row r="70" spans="1:4" ht="15" customHeight="1" x14ac:dyDescent="0.2">
      <c r="A70" s="374" t="s">
        <v>275</v>
      </c>
      <c r="B70" s="367"/>
      <c r="C70" s="491">
        <v>0</v>
      </c>
      <c r="D70" s="376">
        <f>C70*D68</f>
        <v>0</v>
      </c>
    </row>
    <row r="71" spans="1:4" ht="15" customHeight="1" x14ac:dyDescent="0.2">
      <c r="A71" s="109"/>
      <c r="B71" s="109"/>
      <c r="C71" s="379"/>
      <c r="D71" s="380"/>
    </row>
    <row r="72" spans="1:4" ht="15" customHeight="1" x14ac:dyDescent="0.2">
      <c r="A72" s="365" t="s">
        <v>260</v>
      </c>
      <c r="B72" s="494"/>
      <c r="C72" s="492"/>
      <c r="D72" s="495"/>
    </row>
    <row r="73" spans="1:4" ht="15" customHeight="1" x14ac:dyDescent="0.2">
      <c r="A73" s="366" t="s">
        <v>261</v>
      </c>
      <c r="B73" s="496"/>
      <c r="C73" s="493"/>
      <c r="D73" s="497"/>
    </row>
    <row r="74" spans="1:4" ht="15" customHeight="1" x14ac:dyDescent="0.2">
      <c r="A74" s="367"/>
      <c r="B74" s="368"/>
      <c r="C74" s="369"/>
      <c r="D74" s="370"/>
    </row>
    <row r="75" spans="1:4" ht="15" customHeight="1" x14ac:dyDescent="0.2">
      <c r="A75" s="371" t="s">
        <v>262</v>
      </c>
      <c r="B75" s="367"/>
      <c r="C75" s="372"/>
      <c r="D75" s="373" t="s">
        <v>263</v>
      </c>
    </row>
    <row r="76" spans="1:4" ht="15" customHeight="1" x14ac:dyDescent="0.2">
      <c r="A76" s="374" t="s">
        <v>264</v>
      </c>
      <c r="B76" s="367"/>
      <c r="C76" s="375"/>
      <c r="D76" s="499"/>
    </row>
    <row r="77" spans="1:4" ht="15" customHeight="1" x14ac:dyDescent="0.2">
      <c r="A77" s="374" t="s">
        <v>265</v>
      </c>
      <c r="B77" s="367"/>
      <c r="C77" s="375"/>
      <c r="D77" s="488"/>
    </row>
    <row r="78" spans="1:4" ht="15" customHeight="1" x14ac:dyDescent="0.2">
      <c r="A78" s="374" t="s">
        <v>266</v>
      </c>
      <c r="B78" s="367"/>
      <c r="C78" s="375"/>
      <c r="D78" s="376">
        <f>D76-D77</f>
        <v>0</v>
      </c>
    </row>
    <row r="79" spans="1:4" ht="15" customHeight="1" x14ac:dyDescent="0.2">
      <c r="A79" s="374" t="s">
        <v>267</v>
      </c>
      <c r="B79" s="367"/>
      <c r="C79" s="375"/>
      <c r="D79" s="489"/>
    </row>
    <row r="80" spans="1:4" ht="15" customHeight="1" x14ac:dyDescent="0.2">
      <c r="A80" s="374" t="s">
        <v>268</v>
      </c>
      <c r="B80" s="367"/>
      <c r="C80" s="375"/>
      <c r="D80" s="488">
        <f>D76*0.1</f>
        <v>0</v>
      </c>
    </row>
    <row r="81" spans="1:4" ht="15" customHeight="1" x14ac:dyDescent="0.2">
      <c r="A81" s="367"/>
      <c r="B81" s="368"/>
      <c r="C81" s="369"/>
      <c r="D81" s="370"/>
    </row>
    <row r="82" spans="1:4" ht="15" customHeight="1" x14ac:dyDescent="0.2">
      <c r="A82" s="371" t="s">
        <v>269</v>
      </c>
      <c r="B82" s="367"/>
      <c r="C82" s="375"/>
      <c r="D82" s="377"/>
    </row>
    <row r="83" spans="1:4" ht="15" customHeight="1" x14ac:dyDescent="0.2">
      <c r="A83" s="374" t="s">
        <v>270</v>
      </c>
      <c r="B83" s="367"/>
      <c r="C83" s="375"/>
      <c r="D83" s="376">
        <f>IF(D79=0,0,(D78-D80)/D79)</f>
        <v>0</v>
      </c>
    </row>
    <row r="84" spans="1:4" ht="15" customHeight="1" x14ac:dyDescent="0.2">
      <c r="A84" s="374" t="s">
        <v>271</v>
      </c>
      <c r="B84" s="367"/>
      <c r="C84" s="375"/>
      <c r="D84" s="488"/>
    </row>
    <row r="85" spans="1:4" ht="15" customHeight="1" x14ac:dyDescent="0.2">
      <c r="A85" s="374" t="s">
        <v>272</v>
      </c>
      <c r="B85" s="367"/>
      <c r="C85" s="490"/>
      <c r="D85" s="376">
        <f>C85*D78</f>
        <v>0</v>
      </c>
    </row>
    <row r="86" spans="1:4" ht="15" customHeight="1" x14ac:dyDescent="0.2">
      <c r="A86" s="374" t="s">
        <v>273</v>
      </c>
      <c r="B86" s="367"/>
      <c r="C86" s="490"/>
      <c r="D86" s="376">
        <f>C86*D78</f>
        <v>0</v>
      </c>
    </row>
    <row r="87" spans="1:4" ht="15" customHeight="1" x14ac:dyDescent="0.2">
      <c r="A87" s="367"/>
      <c r="B87" s="368"/>
      <c r="C87" s="369"/>
      <c r="D87" s="370"/>
    </row>
    <row r="88" spans="1:4" ht="15" customHeight="1" x14ac:dyDescent="0.2">
      <c r="A88" s="371" t="s">
        <v>274</v>
      </c>
      <c r="B88" s="367"/>
      <c r="C88" s="375"/>
      <c r="D88" s="378">
        <f>SUM(D83:D87)</f>
        <v>0</v>
      </c>
    </row>
    <row r="89" spans="1:4" ht="15" customHeight="1" x14ac:dyDescent="0.2">
      <c r="A89" s="367"/>
      <c r="B89" s="368"/>
      <c r="C89" s="369"/>
      <c r="D89" s="370"/>
    </row>
    <row r="90" spans="1:4" ht="15" customHeight="1" x14ac:dyDescent="0.2">
      <c r="A90" s="374" t="s">
        <v>275</v>
      </c>
      <c r="B90" s="367"/>
      <c r="C90" s="491"/>
      <c r="D90" s="376">
        <f>C90*D88</f>
        <v>0</v>
      </c>
    </row>
    <row r="91" spans="1:4" ht="15" customHeight="1" x14ac:dyDescent="0.2">
      <c r="A91" s="109"/>
      <c r="B91" s="109"/>
      <c r="C91" s="379"/>
      <c r="D91" s="380"/>
    </row>
    <row r="92" spans="1:4" ht="15" customHeight="1" x14ac:dyDescent="0.2">
      <c r="A92" s="365" t="s">
        <v>260</v>
      </c>
      <c r="B92" s="494"/>
      <c r="C92" s="492"/>
      <c r="D92" s="495"/>
    </row>
    <row r="93" spans="1:4" ht="15" customHeight="1" x14ac:dyDescent="0.2">
      <c r="A93" s="366" t="s">
        <v>261</v>
      </c>
      <c r="B93" s="496"/>
      <c r="C93" s="493"/>
      <c r="D93" s="497"/>
    </row>
    <row r="94" spans="1:4" ht="15" customHeight="1" x14ac:dyDescent="0.2">
      <c r="A94" s="367"/>
      <c r="B94" s="368"/>
      <c r="C94" s="369"/>
      <c r="D94" s="370"/>
    </row>
    <row r="95" spans="1:4" ht="15" customHeight="1" x14ac:dyDescent="0.2">
      <c r="A95" s="371" t="s">
        <v>262</v>
      </c>
      <c r="B95" s="367"/>
      <c r="C95" s="372"/>
      <c r="D95" s="373" t="s">
        <v>263</v>
      </c>
    </row>
    <row r="96" spans="1:4" ht="15" customHeight="1" x14ac:dyDescent="0.2">
      <c r="A96" s="374" t="s">
        <v>264</v>
      </c>
      <c r="B96" s="367"/>
      <c r="C96" s="375"/>
      <c r="D96" s="499"/>
    </row>
    <row r="97" spans="1:4" ht="15" customHeight="1" x14ac:dyDescent="0.2">
      <c r="A97" s="374" t="s">
        <v>265</v>
      </c>
      <c r="B97" s="367"/>
      <c r="C97" s="375"/>
      <c r="D97" s="488"/>
    </row>
    <row r="98" spans="1:4" ht="15" customHeight="1" x14ac:dyDescent="0.2">
      <c r="A98" s="374" t="s">
        <v>266</v>
      </c>
      <c r="B98" s="367"/>
      <c r="C98" s="375"/>
      <c r="D98" s="376">
        <f>D96-D97</f>
        <v>0</v>
      </c>
    </row>
    <row r="99" spans="1:4" ht="15" customHeight="1" x14ac:dyDescent="0.2">
      <c r="A99" s="374" t="s">
        <v>267</v>
      </c>
      <c r="B99" s="367"/>
      <c r="C99" s="375"/>
      <c r="D99" s="489"/>
    </row>
    <row r="100" spans="1:4" ht="15" customHeight="1" x14ac:dyDescent="0.2">
      <c r="A100" s="374" t="s">
        <v>268</v>
      </c>
      <c r="B100" s="367"/>
      <c r="C100" s="375"/>
      <c r="D100" s="488"/>
    </row>
    <row r="101" spans="1:4" ht="15" customHeight="1" x14ac:dyDescent="0.2">
      <c r="A101" s="367"/>
      <c r="B101" s="368"/>
      <c r="C101" s="369"/>
      <c r="D101" s="370"/>
    </row>
    <row r="102" spans="1:4" ht="15" customHeight="1" x14ac:dyDescent="0.2">
      <c r="A102" s="371" t="s">
        <v>269</v>
      </c>
      <c r="B102" s="367"/>
      <c r="C102" s="375"/>
      <c r="D102" s="377"/>
    </row>
    <row r="103" spans="1:4" ht="15" customHeight="1" x14ac:dyDescent="0.2">
      <c r="A103" s="374" t="s">
        <v>270</v>
      </c>
      <c r="B103" s="367"/>
      <c r="C103" s="375"/>
      <c r="D103" s="376">
        <f>IF(D99=0,0,(D98-D100)/D99)</f>
        <v>0</v>
      </c>
    </row>
    <row r="104" spans="1:4" ht="15" customHeight="1" x14ac:dyDescent="0.2">
      <c r="A104" s="374" t="s">
        <v>271</v>
      </c>
      <c r="B104" s="367"/>
      <c r="C104" s="375"/>
      <c r="D104" s="488"/>
    </row>
    <row r="105" spans="1:4" ht="15" customHeight="1" x14ac:dyDescent="0.2">
      <c r="A105" s="374" t="s">
        <v>272</v>
      </c>
      <c r="B105" s="367"/>
      <c r="C105" s="490">
        <v>0</v>
      </c>
      <c r="D105" s="376">
        <f>C105*D98</f>
        <v>0</v>
      </c>
    </row>
    <row r="106" spans="1:4" ht="15" customHeight="1" x14ac:dyDescent="0.2">
      <c r="A106" s="374" t="s">
        <v>273</v>
      </c>
      <c r="B106" s="367"/>
      <c r="C106" s="490">
        <v>0</v>
      </c>
      <c r="D106" s="376">
        <f>C106*D98</f>
        <v>0</v>
      </c>
    </row>
    <row r="107" spans="1:4" ht="15" customHeight="1" x14ac:dyDescent="0.2">
      <c r="A107" s="367"/>
      <c r="B107" s="368"/>
      <c r="C107" s="369"/>
      <c r="D107" s="370"/>
    </row>
    <row r="108" spans="1:4" ht="15" customHeight="1" x14ac:dyDescent="0.2">
      <c r="A108" s="371" t="s">
        <v>274</v>
      </c>
      <c r="B108" s="367"/>
      <c r="C108" s="375"/>
      <c r="D108" s="378">
        <f>SUM(D103:D107)</f>
        <v>0</v>
      </c>
    </row>
    <row r="109" spans="1:4" ht="15" customHeight="1" x14ac:dyDescent="0.2">
      <c r="A109" s="367"/>
      <c r="B109" s="368"/>
      <c r="C109" s="369"/>
      <c r="D109" s="370"/>
    </row>
    <row r="110" spans="1:4" ht="15" customHeight="1" x14ac:dyDescent="0.2">
      <c r="A110" s="374" t="s">
        <v>275</v>
      </c>
      <c r="B110" s="367"/>
      <c r="C110" s="491">
        <v>0</v>
      </c>
      <c r="D110" s="376">
        <f>C110*D108</f>
        <v>0</v>
      </c>
    </row>
    <row r="111" spans="1:4" ht="15" customHeight="1" x14ac:dyDescent="0.2">
      <c r="A111" s="109"/>
      <c r="B111" s="109"/>
      <c r="C111" s="379"/>
      <c r="D111" s="380"/>
    </row>
    <row r="112" spans="1:4" ht="15" customHeight="1" x14ac:dyDescent="0.2">
      <c r="A112" s="205" t="s">
        <v>276</v>
      </c>
      <c r="B112" s="349"/>
      <c r="C112" s="7" t="s">
        <v>23</v>
      </c>
      <c r="D112" s="381">
        <f>D110+D90+D70+D50+D30</f>
        <v>0</v>
      </c>
    </row>
    <row r="113" spans="1:4" ht="15" customHeight="1" x14ac:dyDescent="0.2">
      <c r="A113" s="7" t="s">
        <v>277</v>
      </c>
      <c r="B113" s="349"/>
      <c r="C113" s="7"/>
      <c r="D113" s="380"/>
    </row>
    <row r="114" spans="1:4" ht="15" customHeight="1" x14ac:dyDescent="0.2">
      <c r="A114" s="7" t="s">
        <v>278</v>
      </c>
      <c r="B114" s="349"/>
      <c r="C114" s="7"/>
      <c r="D114" s="380"/>
    </row>
    <row r="115" spans="1:4" ht="15" customHeight="1" x14ac:dyDescent="0.2">
      <c r="A115" s="7" t="s">
        <v>279</v>
      </c>
      <c r="B115" s="349"/>
      <c r="C115" s="7"/>
      <c r="D115" s="7"/>
    </row>
    <row r="117" spans="1:4" ht="15" customHeight="1" x14ac:dyDescent="0.2">
      <c r="A117" s="382" t="s">
        <v>0</v>
      </c>
      <c r="B117" s="305"/>
      <c r="C117" s="305"/>
      <c r="D117" s="383"/>
    </row>
  </sheetData>
  <pageMargins left="0.59" right="0.59" top="0.59" bottom="0.79" header="0" footer="0"/>
  <pageSetup paperSize="9" scale="47" orientation="portrait"/>
  <headerFooter>
    <oddFooter>&amp;L000000&amp;F-&amp;A Schoonmaakservice Flevoland ©&amp;R000000printversie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1005"/>
  <sheetViews>
    <sheetView showGridLines="0" workbookViewId="0">
      <selection activeCell="E66" sqref="E66"/>
    </sheetView>
  </sheetViews>
  <sheetFormatPr defaultColWidth="14.140625" defaultRowHeight="15" customHeight="1" x14ac:dyDescent="0.2"/>
  <cols>
    <col min="1" max="1" width="34.42578125" customWidth="1"/>
    <col min="2" max="2" width="25.85546875" customWidth="1"/>
    <col min="3" max="4" width="10.140625" customWidth="1"/>
    <col min="5" max="5" width="13" bestFit="1" customWidth="1"/>
    <col min="6" max="6" width="18.85546875" customWidth="1"/>
    <col min="7" max="7" width="25.85546875" customWidth="1"/>
    <col min="8" max="9" width="10.140625" customWidth="1"/>
    <col min="10" max="10" width="13" bestFit="1" customWidth="1"/>
    <col min="11" max="11" width="3" customWidth="1"/>
    <col min="12" max="12" width="25.85546875" customWidth="1"/>
    <col min="13" max="14" width="10.140625" customWidth="1"/>
    <col min="15" max="15" width="13" bestFit="1" customWidth="1"/>
    <col min="16" max="16" width="2.140625" customWidth="1"/>
    <col min="17" max="17" width="20.85546875" customWidth="1"/>
    <col min="18" max="19" width="10.140625" customWidth="1"/>
    <col min="20" max="20" width="13" bestFit="1" customWidth="1"/>
    <col min="21" max="21" width="3.85546875" customWidth="1"/>
    <col min="22" max="22" width="13.85546875" customWidth="1"/>
    <col min="23" max="23" width="11.140625" style="441" customWidth="1"/>
    <col min="24" max="24" width="11.140625" customWidth="1"/>
    <col min="25" max="25" width="13" bestFit="1" customWidth="1"/>
    <col min="26" max="26" width="4.140625" customWidth="1"/>
    <col min="27" max="27" width="15.140625" customWidth="1"/>
    <col min="28" max="28" width="18.140625" customWidth="1"/>
    <col min="29" max="29" width="18" customWidth="1"/>
    <col min="30" max="30" width="26.140625" customWidth="1"/>
  </cols>
  <sheetData>
    <row r="1" spans="1:30" ht="12.75" customHeight="1" x14ac:dyDescent="0.2"/>
    <row r="2" spans="1:30" ht="18" customHeight="1" x14ac:dyDescent="0.3">
      <c r="G2" s="384" t="s">
        <v>280</v>
      </c>
    </row>
    <row r="3" spans="1:30" ht="18" customHeight="1" x14ac:dyDescent="0.3">
      <c r="A3" s="12" t="str">
        <f>'1-Contractblad dag'!A3</f>
        <v>Naam opdrachtgever</v>
      </c>
      <c r="B3" s="14" t="str">
        <f>'1-Contractblad dag'!B3</f>
        <v>Gemeente Horst aan de Maas</v>
      </c>
      <c r="C3" s="385"/>
      <c r="D3" s="385"/>
      <c r="G3" s="386">
        <f>'1-Contractblad dag'!G8</f>
        <v>0</v>
      </c>
      <c r="H3" s="387" t="s">
        <v>281</v>
      </c>
    </row>
    <row r="4" spans="1:30" ht="18" customHeight="1" x14ac:dyDescent="0.3">
      <c r="A4" s="12" t="str">
        <f>'1-Contractblad dag'!A4</f>
        <v>Calculatie onderdeel</v>
      </c>
      <c r="B4" s="14" t="s">
        <v>165</v>
      </c>
      <c r="C4" s="190"/>
      <c r="D4" s="388"/>
      <c r="G4" s="386">
        <f>'1-Contractblad dag'!G9</f>
        <v>0</v>
      </c>
      <c r="H4" s="387" t="s">
        <v>281</v>
      </c>
    </row>
    <row r="5" spans="1:30" ht="18" customHeight="1" x14ac:dyDescent="0.3">
      <c r="A5" s="12" t="str">
        <f>'1-Contractblad dag'!A5</f>
        <v>Gebouw/plaats</v>
      </c>
      <c r="B5" s="14" t="str">
        <f>'1-Contractblad dag'!B5</f>
        <v>Gemeente Horst aan de Maas</v>
      </c>
      <c r="C5" s="190"/>
      <c r="D5" s="388"/>
      <c r="G5" s="386">
        <f>'1-Contractblad dag'!G10</f>
        <v>0</v>
      </c>
      <c r="H5" s="387" t="s">
        <v>281</v>
      </c>
    </row>
    <row r="6" spans="1:30" ht="18" customHeight="1" x14ac:dyDescent="0.3">
      <c r="A6" s="12" t="str">
        <f>'1-Contractblad dag'!A6</f>
        <v>Besteknummer</v>
      </c>
      <c r="B6" s="14" t="str">
        <f>'1-Contractblad dag'!B6</f>
        <v>2023-02</v>
      </c>
      <c r="C6" s="190"/>
      <c r="D6" s="388"/>
      <c r="G6" s="386">
        <f>'1-Contractblad dag'!G11</f>
        <v>0</v>
      </c>
      <c r="H6" s="387" t="s">
        <v>281</v>
      </c>
    </row>
    <row r="7" spans="1:30" ht="18" customHeight="1" x14ac:dyDescent="0.3">
      <c r="A7" s="12" t="str">
        <f>'1-Contractblad dag'!A7</f>
        <v>Naam leverancier</v>
      </c>
      <c r="B7" s="14" t="str">
        <f>'1-Contractblad dag'!B7</f>
        <v>@</v>
      </c>
      <c r="C7" s="190"/>
      <c r="D7" s="388"/>
      <c r="G7" s="386">
        <f>'1-Contractblad dag'!G12</f>
        <v>0</v>
      </c>
      <c r="H7" s="387" t="s">
        <v>281</v>
      </c>
      <c r="AC7" s="416"/>
    </row>
    <row r="8" spans="1:30" ht="18" customHeight="1" x14ac:dyDescent="0.3">
      <c r="A8" s="12" t="str">
        <f>'1-Contractblad dag'!A8</f>
        <v>Prijspeil</v>
      </c>
      <c r="B8" s="389">
        <f>'1-Contractblad dag'!B8</f>
        <v>44927</v>
      </c>
      <c r="C8" s="190"/>
      <c r="D8" s="388"/>
      <c r="G8" s="386">
        <f>'1-Contractblad dag'!G13</f>
        <v>0</v>
      </c>
      <c r="H8" s="387" t="s">
        <v>281</v>
      </c>
    </row>
    <row r="9" spans="1:30" ht="18" customHeight="1" x14ac:dyDescent="0.3">
      <c r="A9" s="12" t="str">
        <f>'1-Contractblad dag'!A9</f>
        <v>Bijzonderheden</v>
      </c>
      <c r="B9" s="390" t="s">
        <v>282</v>
      </c>
      <c r="C9" s="190"/>
      <c r="D9" s="388"/>
      <c r="G9" s="386">
        <f>'1-Contractblad dag'!G14</f>
        <v>0</v>
      </c>
      <c r="H9" s="387" t="s">
        <v>281</v>
      </c>
    </row>
    <row r="10" spans="1:30" ht="12.75" customHeight="1" x14ac:dyDescent="0.2">
      <c r="A10" s="12"/>
      <c r="B10" s="390"/>
      <c r="C10" s="190"/>
      <c r="D10" s="388"/>
    </row>
    <row r="11" spans="1:30" ht="12.75" customHeight="1" thickBot="1" x14ac:dyDescent="0.25">
      <c r="A11" s="24"/>
      <c r="B11" s="391"/>
      <c r="C11" s="391"/>
      <c r="D11" s="391"/>
    </row>
    <row r="12" spans="1:30" ht="18" customHeight="1" x14ac:dyDescent="0.3">
      <c r="A12" s="392" t="s">
        <v>283</v>
      </c>
      <c r="B12" s="393"/>
      <c r="C12" s="393"/>
      <c r="D12" s="394"/>
      <c r="E12" s="394"/>
      <c r="F12" s="395"/>
      <c r="G12" s="395"/>
      <c r="H12" s="395"/>
      <c r="I12" s="395"/>
      <c r="J12" s="395"/>
      <c r="K12" s="395"/>
      <c r="L12" s="395"/>
      <c r="M12" s="395"/>
      <c r="N12" s="395"/>
      <c r="O12" s="395"/>
      <c r="P12" s="395"/>
      <c r="Q12" s="395"/>
      <c r="R12" s="395"/>
      <c r="S12" s="395"/>
      <c r="T12" s="395"/>
      <c r="U12" s="395"/>
      <c r="V12" s="395"/>
      <c r="W12" s="538"/>
      <c r="X12" s="395"/>
      <c r="Y12" s="395"/>
      <c r="Z12" s="395"/>
      <c r="AA12" s="555" t="s">
        <v>284</v>
      </c>
      <c r="AB12" s="556"/>
      <c r="AC12" s="556"/>
      <c r="AD12" s="557"/>
    </row>
    <row r="13" spans="1:30" s="428" customFormat="1" ht="12.75" customHeight="1" x14ac:dyDescent="0.3">
      <c r="A13" s="427">
        <v>1</v>
      </c>
      <c r="B13" s="427">
        <v>2</v>
      </c>
      <c r="C13" s="427">
        <v>3</v>
      </c>
      <c r="D13" s="427">
        <v>4</v>
      </c>
      <c r="E13" s="427">
        <v>5</v>
      </c>
      <c r="F13" s="427">
        <v>6</v>
      </c>
      <c r="G13" s="427">
        <v>7</v>
      </c>
      <c r="H13" s="427">
        <v>8</v>
      </c>
      <c r="I13" s="427">
        <v>9</v>
      </c>
      <c r="J13" s="427">
        <v>10</v>
      </c>
      <c r="K13" s="427">
        <v>11</v>
      </c>
      <c r="L13" s="427">
        <v>12</v>
      </c>
      <c r="M13" s="427">
        <v>13</v>
      </c>
      <c r="N13" s="427">
        <v>14</v>
      </c>
      <c r="O13" s="427">
        <v>15</v>
      </c>
      <c r="P13" s="427">
        <v>16</v>
      </c>
      <c r="Q13" s="427">
        <v>17</v>
      </c>
      <c r="R13" s="427">
        <v>18</v>
      </c>
      <c r="S13" s="427">
        <v>19</v>
      </c>
      <c r="T13" s="427">
        <v>20</v>
      </c>
      <c r="U13" s="427">
        <v>21</v>
      </c>
      <c r="V13" s="427">
        <v>22</v>
      </c>
      <c r="W13" s="539">
        <v>23</v>
      </c>
      <c r="X13" s="427">
        <v>24</v>
      </c>
      <c r="Y13" s="427">
        <v>25</v>
      </c>
      <c r="AA13" s="429"/>
      <c r="AB13" s="430"/>
      <c r="AC13" s="430"/>
      <c r="AD13" s="431"/>
    </row>
    <row r="14" spans="1:30" s="422" customFormat="1" ht="42.95" customHeight="1" x14ac:dyDescent="0.2">
      <c r="A14" s="420" t="s">
        <v>8</v>
      </c>
      <c r="B14" s="423" t="s">
        <v>328</v>
      </c>
      <c r="C14" s="421" t="s">
        <v>83</v>
      </c>
      <c r="D14" s="421" t="s">
        <v>41</v>
      </c>
      <c r="E14" s="421" t="s">
        <v>23</v>
      </c>
      <c r="G14" s="423" t="s">
        <v>329</v>
      </c>
      <c r="H14" s="421" t="s">
        <v>83</v>
      </c>
      <c r="I14" s="421" t="s">
        <v>41</v>
      </c>
      <c r="J14" s="421" t="s">
        <v>23</v>
      </c>
      <c r="L14" s="423" t="s">
        <v>575</v>
      </c>
      <c r="M14" s="421" t="s">
        <v>83</v>
      </c>
      <c r="N14" s="421" t="s">
        <v>41</v>
      </c>
      <c r="O14" s="421" t="s">
        <v>23</v>
      </c>
      <c r="Q14" s="423" t="s">
        <v>573</v>
      </c>
      <c r="R14" s="424" t="s">
        <v>83</v>
      </c>
      <c r="S14" s="424" t="s">
        <v>41</v>
      </c>
      <c r="T14" s="424" t="s">
        <v>23</v>
      </c>
      <c r="V14" s="423" t="s">
        <v>574</v>
      </c>
      <c r="W14" s="424" t="s">
        <v>83</v>
      </c>
      <c r="X14" s="424" t="s">
        <v>41</v>
      </c>
      <c r="Y14" s="424" t="s">
        <v>23</v>
      </c>
      <c r="AA14" s="425" t="s">
        <v>285</v>
      </c>
      <c r="AB14" s="424" t="s">
        <v>286</v>
      </c>
      <c r="AC14" s="424" t="s">
        <v>287</v>
      </c>
      <c r="AD14" s="426" t="s">
        <v>288</v>
      </c>
    </row>
    <row r="15" spans="1:30" ht="18" customHeight="1" x14ac:dyDescent="0.3">
      <c r="A15" s="145"/>
      <c r="B15" s="53"/>
      <c r="C15" s="145"/>
      <c r="D15" s="53"/>
      <c r="E15" s="145"/>
      <c r="F15" s="53"/>
      <c r="G15" s="145"/>
      <c r="H15" s="53"/>
      <c r="I15" s="145"/>
      <c r="J15" s="53"/>
      <c r="K15" s="145"/>
      <c r="L15" s="53"/>
      <c r="M15" s="145"/>
      <c r="N15" s="53"/>
      <c r="O15" s="145"/>
      <c r="P15" s="53"/>
      <c r="Q15" s="145"/>
      <c r="R15" s="53"/>
      <c r="S15" s="145"/>
      <c r="T15" s="53"/>
      <c r="U15" s="145"/>
      <c r="V15" s="53"/>
      <c r="W15" s="53"/>
      <c r="X15" s="53"/>
      <c r="Y15" s="145"/>
      <c r="Z15" s="139"/>
      <c r="AA15" s="417"/>
      <c r="AB15" s="418"/>
      <c r="AC15" s="515">
        <v>0</v>
      </c>
      <c r="AD15" s="419"/>
    </row>
    <row r="16" spans="1:30" ht="15.75" customHeight="1" x14ac:dyDescent="0.2">
      <c r="A16" s="524" t="s">
        <v>634</v>
      </c>
      <c r="B16" s="53">
        <v>0</v>
      </c>
      <c r="C16" s="500">
        <v>0</v>
      </c>
      <c r="D16" s="513">
        <v>0</v>
      </c>
      <c r="E16" s="501">
        <f t="shared" ref="E16:E23" si="0">D16*C16*B16*(100%+$G$3)*(100%+$G$4)*(100%+$G$5)*(100%+$G$6)*(100%+$G$7)*(100%+$G$8)*(100%+$G$9)</f>
        <v>0</v>
      </c>
      <c r="G16" s="53">
        <v>24.84</v>
      </c>
      <c r="H16" s="500">
        <v>2</v>
      </c>
      <c r="I16" s="513">
        <v>0</v>
      </c>
      <c r="J16" s="501">
        <f t="shared" ref="J16:J23" si="1">I16*H16*G16*(100%+$G$3)*(100%+$G$4)*(100%+$G$5)*(100%+$G$6)*(100%+$G$7)*(100%+$G$8)*(100%+$G$9)</f>
        <v>0</v>
      </c>
      <c r="L16" s="53">
        <v>0</v>
      </c>
      <c r="M16" s="500">
        <v>0</v>
      </c>
      <c r="N16" s="513">
        <v>0</v>
      </c>
      <c r="O16" s="501">
        <f t="shared" ref="O16:O23" si="2">N16*M16*L16*(100%+$G$3)*(100%+$G$4)*(100%+$G$5)*(100%+$G$6)*(100%+$G$7)*(100%+$G$8)*(100%+$G$9)</f>
        <v>0</v>
      </c>
      <c r="Q16" s="502"/>
      <c r="R16" s="503"/>
      <c r="S16" s="514"/>
      <c r="T16" s="501">
        <f>S16*R16*Q16*(100%+$G$3)*(100%+$G$4)*(100%+$G$5)*(100%+$G$6)*(100%+$G$7)*(100%+$G$8)*(100%+$G$9)</f>
        <v>0</v>
      </c>
      <c r="V16" s="502"/>
      <c r="W16" s="503"/>
      <c r="X16" s="537"/>
      <c r="Y16" s="501">
        <f>X16*W16*(100%+$G$3)*(100%+$G$4)*(100%+$G$5)*(100%+$G$6)*(100%+$G$7)*(100%+$G$8)*(100%+$G$9)</f>
        <v>0</v>
      </c>
      <c r="AA16" s="505">
        <f>((SUMIF('3-Basis ruimtestaat'!C:C,A16,uren_mavr))+(SUMIF('3-Basis ruimtestaat'!C:C,A16,uren_naloop)))</f>
        <v>0</v>
      </c>
      <c r="AB16" s="503">
        <v>255</v>
      </c>
      <c r="AC16" s="508" t="str">
        <f t="shared" ref="AC16:AC23" si="3">IF(AA16=0,"",AA16/AB16)</f>
        <v/>
      </c>
      <c r="AD16" s="507" t="e">
        <f>IF(AC16&lt;$AC$15,$AC$15-AC16)*'1-Contractblad dag'!$I$29*AB16</f>
        <v>#DIV/0!</v>
      </c>
    </row>
    <row r="17" spans="1:30" ht="15.75" customHeight="1" x14ac:dyDescent="0.2">
      <c r="A17" s="524" t="s">
        <v>367</v>
      </c>
      <c r="B17" s="53">
        <v>53.75</v>
      </c>
      <c r="C17" s="500">
        <v>2</v>
      </c>
      <c r="D17" s="527">
        <f>D16</f>
        <v>0</v>
      </c>
      <c r="E17" s="501">
        <f t="shared" si="0"/>
        <v>0</v>
      </c>
      <c r="G17" s="53">
        <v>1165.22</v>
      </c>
      <c r="H17" s="500">
        <v>2</v>
      </c>
      <c r="I17" s="527">
        <f>I16</f>
        <v>0</v>
      </c>
      <c r="J17" s="501">
        <f t="shared" si="1"/>
        <v>0</v>
      </c>
      <c r="L17" s="53">
        <v>1899.2</v>
      </c>
      <c r="M17" s="500">
        <v>2</v>
      </c>
      <c r="N17" s="527">
        <f>N16</f>
        <v>0</v>
      </c>
      <c r="O17" s="501">
        <f t="shared" si="2"/>
        <v>0</v>
      </c>
      <c r="Q17" s="502">
        <v>245.6</v>
      </c>
      <c r="R17" s="503">
        <v>1</v>
      </c>
      <c r="S17" s="514">
        <v>0</v>
      </c>
      <c r="T17" s="501">
        <f t="shared" ref="T17:T55" si="4">S17*R17*Q17*(100%+$G$3)*(100%+$G$4)*(100%+$G$5)*(100%+$G$6)*(100%+$G$7)*(100%+$G$8)*(100%+$G$9)</f>
        <v>0</v>
      </c>
      <c r="V17" s="504">
        <v>65.8</v>
      </c>
      <c r="W17" s="503">
        <v>1</v>
      </c>
      <c r="X17" s="537">
        <v>0</v>
      </c>
      <c r="Y17" s="501">
        <f>V17*W17*X17*(100%+$G$3)*(100%+$G$4)*(100%+$G$5)*(100%+$G$6)*(100%+$G$7)*(100%+$G$8)*(100%+$G$9)</f>
        <v>0</v>
      </c>
      <c r="AA17" s="505">
        <f>((SUMIF('3-Basis ruimtestaat'!C:C,A17,uren_mavr))+(SUMIF('3-Basis ruimtestaat'!C:C,A17,uren_naloop)))</f>
        <v>0</v>
      </c>
      <c r="AB17" s="503">
        <v>255</v>
      </c>
      <c r="AC17" s="506" t="str">
        <f t="shared" si="3"/>
        <v/>
      </c>
      <c r="AD17" s="507" t="e">
        <f>IF(AC17&lt;$AC$15,$AC$15-AC17)*'1-Contractblad dag'!$I$29*AB17</f>
        <v>#DIV/0!</v>
      </c>
    </row>
    <row r="18" spans="1:30" ht="15.75" customHeight="1" x14ac:dyDescent="0.2">
      <c r="A18" s="524" t="s">
        <v>650</v>
      </c>
      <c r="B18" s="53">
        <v>0</v>
      </c>
      <c r="C18" s="500">
        <v>0</v>
      </c>
      <c r="D18" s="527">
        <f t="shared" ref="D18:D55" si="5">D17</f>
        <v>0</v>
      </c>
      <c r="E18" s="501">
        <f t="shared" si="0"/>
        <v>0</v>
      </c>
      <c r="G18" s="53">
        <v>0</v>
      </c>
      <c r="H18" s="500">
        <v>0</v>
      </c>
      <c r="I18" s="527">
        <f t="shared" ref="I18:I55" si="6">I17</f>
        <v>0</v>
      </c>
      <c r="J18" s="501">
        <f t="shared" si="1"/>
        <v>0</v>
      </c>
      <c r="L18" s="53">
        <v>0</v>
      </c>
      <c r="M18" s="500">
        <v>0</v>
      </c>
      <c r="N18" s="527">
        <f t="shared" ref="N18:N55" si="7">N17</f>
        <v>0</v>
      </c>
      <c r="O18" s="501">
        <f t="shared" si="2"/>
        <v>0</v>
      </c>
      <c r="Q18" s="502"/>
      <c r="R18" s="503"/>
      <c r="S18" s="514"/>
      <c r="T18" s="501">
        <f t="shared" si="4"/>
        <v>0</v>
      </c>
      <c r="V18" s="504"/>
      <c r="W18" s="503"/>
      <c r="X18" s="537"/>
      <c r="Y18" s="501">
        <f t="shared" ref="Y18:Y55" si="8">V18*W18*X18*(100%+$G$3)*(100%+$G$4)*(100%+$G$5)*(100%+$G$6)*(100%+$G$7)*(100%+$G$8)*(100%+$G$9)</f>
        <v>0</v>
      </c>
      <c r="AA18" s="505">
        <f>((SUMIF('3-Basis ruimtestaat'!C:C,A18,uren_mavr))+(SUMIF('3-Basis ruimtestaat'!C:C,A18,uren_naloop)))</f>
        <v>0</v>
      </c>
      <c r="AB18" s="503">
        <v>230</v>
      </c>
      <c r="AC18" s="506" t="str">
        <f t="shared" si="3"/>
        <v/>
      </c>
      <c r="AD18" s="507" t="e">
        <f>IF(AC18&lt;$AC$15,$AC$15-AC18)*'1-Contractblad dag'!$I$29*AB18</f>
        <v>#DIV/0!</v>
      </c>
    </row>
    <row r="19" spans="1:30" ht="15.75" customHeight="1" x14ac:dyDescent="0.2">
      <c r="A19" s="524" t="s">
        <v>640</v>
      </c>
      <c r="B19" s="53">
        <v>0</v>
      </c>
      <c r="C19" s="500">
        <v>0</v>
      </c>
      <c r="D19" s="527">
        <f t="shared" si="5"/>
        <v>0</v>
      </c>
      <c r="E19" s="501">
        <f t="shared" si="0"/>
        <v>0</v>
      </c>
      <c r="G19" s="53">
        <v>204.59</v>
      </c>
      <c r="H19" s="500">
        <v>1</v>
      </c>
      <c r="I19" s="527">
        <f t="shared" si="6"/>
        <v>0</v>
      </c>
      <c r="J19" s="501">
        <f t="shared" si="1"/>
        <v>0</v>
      </c>
      <c r="L19" s="53">
        <v>79.36</v>
      </c>
      <c r="M19" s="500">
        <v>1</v>
      </c>
      <c r="N19" s="527">
        <f t="shared" si="7"/>
        <v>0</v>
      </c>
      <c r="O19" s="501">
        <f t="shared" si="2"/>
        <v>0</v>
      </c>
      <c r="Q19" s="502"/>
      <c r="R19" s="503"/>
      <c r="S19" s="514"/>
      <c r="T19" s="501">
        <f t="shared" si="4"/>
        <v>0</v>
      </c>
      <c r="V19" s="502"/>
      <c r="W19" s="503"/>
      <c r="X19" s="537"/>
      <c r="Y19" s="501">
        <f t="shared" si="8"/>
        <v>0</v>
      </c>
      <c r="AA19" s="505">
        <f>((SUMIF('3-Basis ruimtestaat'!C:C,A19,uren_mavr))+(SUMIF('3-Basis ruimtestaat'!C:C,A19,uren_naloop)))</f>
        <v>0</v>
      </c>
      <c r="AB19" s="503">
        <v>255</v>
      </c>
      <c r="AC19" s="508" t="str">
        <f t="shared" si="3"/>
        <v/>
      </c>
      <c r="AD19" s="507" t="e">
        <f>IF(AC19&lt;$AC$15,$AC$15-AC19)*'1-Contractblad dag'!$I$29*AB19</f>
        <v>#DIV/0!</v>
      </c>
    </row>
    <row r="20" spans="1:30" ht="15.75" customHeight="1" x14ac:dyDescent="0.2">
      <c r="A20" s="524" t="s">
        <v>572</v>
      </c>
      <c r="B20" s="53">
        <v>0</v>
      </c>
      <c r="C20" s="500">
        <v>0</v>
      </c>
      <c r="D20" s="527">
        <f t="shared" si="5"/>
        <v>0</v>
      </c>
      <c r="E20" s="501">
        <f t="shared" si="0"/>
        <v>0</v>
      </c>
      <c r="G20" s="53">
        <v>77.09</v>
      </c>
      <c r="H20" s="500">
        <v>2</v>
      </c>
      <c r="I20" s="527">
        <f t="shared" si="6"/>
        <v>0</v>
      </c>
      <c r="J20" s="501">
        <f t="shared" si="1"/>
        <v>0</v>
      </c>
      <c r="L20" s="53">
        <v>6.8</v>
      </c>
      <c r="M20" s="500">
        <v>2</v>
      </c>
      <c r="N20" s="527">
        <f t="shared" si="7"/>
        <v>0</v>
      </c>
      <c r="O20" s="501">
        <f t="shared" si="2"/>
        <v>0</v>
      </c>
      <c r="Q20" s="502"/>
      <c r="R20" s="503"/>
      <c r="S20" s="514"/>
      <c r="T20" s="501">
        <f t="shared" si="4"/>
        <v>0</v>
      </c>
      <c r="V20" s="502"/>
      <c r="W20" s="503"/>
      <c r="X20" s="537"/>
      <c r="Y20" s="501">
        <f t="shared" si="8"/>
        <v>0</v>
      </c>
      <c r="AA20" s="505">
        <f>((SUMIF('3-Basis ruimtestaat'!C:C,A20,uren_mavr))+(SUMIF('3-Basis ruimtestaat'!C:C,A20,uren_naloop)))</f>
        <v>0</v>
      </c>
      <c r="AB20" s="503">
        <v>156</v>
      </c>
      <c r="AC20" s="508" t="str">
        <f t="shared" si="3"/>
        <v/>
      </c>
      <c r="AD20" s="507" t="e">
        <f>IF(AC20&lt;$AC$15,$AC$15-AC20)*'1-Contractblad dag'!$I$29*AB20</f>
        <v>#DIV/0!</v>
      </c>
    </row>
    <row r="21" spans="1:30" ht="15.75" customHeight="1" x14ac:dyDescent="0.2">
      <c r="A21" s="524" t="s">
        <v>689</v>
      </c>
      <c r="B21" s="53">
        <v>0</v>
      </c>
      <c r="C21" s="500">
        <v>0</v>
      </c>
      <c r="D21" s="527">
        <f t="shared" si="5"/>
        <v>0</v>
      </c>
      <c r="E21" s="501">
        <f t="shared" si="0"/>
        <v>0</v>
      </c>
      <c r="G21" s="53">
        <v>0</v>
      </c>
      <c r="H21" s="500">
        <v>0</v>
      </c>
      <c r="I21" s="527">
        <f t="shared" si="6"/>
        <v>0</v>
      </c>
      <c r="J21" s="501">
        <f t="shared" si="1"/>
        <v>0</v>
      </c>
      <c r="L21" s="53">
        <v>0</v>
      </c>
      <c r="M21" s="500">
        <v>0</v>
      </c>
      <c r="N21" s="527">
        <f t="shared" si="7"/>
        <v>0</v>
      </c>
      <c r="O21" s="501">
        <f t="shared" si="2"/>
        <v>0</v>
      </c>
      <c r="Q21" s="502"/>
      <c r="R21" s="503"/>
      <c r="S21" s="514"/>
      <c r="T21" s="501">
        <f t="shared" si="4"/>
        <v>0</v>
      </c>
      <c r="V21" s="504"/>
      <c r="W21" s="503"/>
      <c r="X21" s="537"/>
      <c r="Y21" s="501">
        <f t="shared" si="8"/>
        <v>0</v>
      </c>
      <c r="AA21" s="505">
        <f>((SUMIF('3-Basis ruimtestaat'!C:C,A21,uren_mavr))+(SUMIF('3-Basis ruimtestaat'!C:C,A21,uren_naloop)))</f>
        <v>0</v>
      </c>
      <c r="AB21" s="503">
        <v>230</v>
      </c>
      <c r="AC21" s="506" t="str">
        <f t="shared" si="3"/>
        <v/>
      </c>
      <c r="AD21" s="507" t="e">
        <f>IF(AC21&lt;$AC$15,$AC$15-AC21)*'1-Contractblad dag'!$I$29*AB21</f>
        <v>#DIV/0!</v>
      </c>
    </row>
    <row r="22" spans="1:30" ht="15.75" customHeight="1" x14ac:dyDescent="0.2">
      <c r="A22" s="524" t="s">
        <v>687</v>
      </c>
      <c r="B22" s="53">
        <v>88</v>
      </c>
      <c r="C22" s="500">
        <v>4</v>
      </c>
      <c r="D22" s="527">
        <f t="shared" si="5"/>
        <v>0</v>
      </c>
      <c r="E22" s="501">
        <f t="shared" si="0"/>
        <v>0</v>
      </c>
      <c r="G22" s="53">
        <v>88</v>
      </c>
      <c r="H22" s="500">
        <v>4</v>
      </c>
      <c r="I22" s="527">
        <f t="shared" si="6"/>
        <v>0</v>
      </c>
      <c r="J22" s="501">
        <f t="shared" si="1"/>
        <v>0</v>
      </c>
      <c r="L22" s="53"/>
      <c r="M22" s="500"/>
      <c r="N22" s="527">
        <f t="shared" si="7"/>
        <v>0</v>
      </c>
      <c r="O22" s="501">
        <f t="shared" si="2"/>
        <v>0</v>
      </c>
      <c r="Q22" s="502"/>
      <c r="R22" s="503"/>
      <c r="S22" s="514"/>
      <c r="T22" s="501">
        <f t="shared" si="4"/>
        <v>0</v>
      </c>
      <c r="V22" s="502"/>
      <c r="W22" s="503"/>
      <c r="X22" s="537"/>
      <c r="Y22" s="501">
        <f t="shared" si="8"/>
        <v>0</v>
      </c>
      <c r="AA22" s="505">
        <f>((SUMIF('3-Basis ruimtestaat'!C:C,A22,uren_mavr))+(SUMIF('3-Basis ruimtestaat'!C:C,A22,uren_naloop)))</f>
        <v>0</v>
      </c>
      <c r="AB22" s="503">
        <v>52</v>
      </c>
      <c r="AC22" s="508" t="str">
        <f t="shared" si="3"/>
        <v/>
      </c>
      <c r="AD22" s="507" t="e">
        <f>IF(AC22&lt;$AC$15,$AC$15-AC22)*'1-Contractblad dag'!$I$29*AB22</f>
        <v>#DIV/0!</v>
      </c>
    </row>
    <row r="23" spans="1:30" ht="15.75" customHeight="1" x14ac:dyDescent="0.2">
      <c r="A23" s="524" t="s">
        <v>618</v>
      </c>
      <c r="B23" s="53">
        <v>0</v>
      </c>
      <c r="C23" s="500">
        <v>0</v>
      </c>
      <c r="D23" s="527">
        <f t="shared" si="5"/>
        <v>0</v>
      </c>
      <c r="E23" s="501">
        <f t="shared" si="0"/>
        <v>0</v>
      </c>
      <c r="G23" s="53">
        <v>69.61</v>
      </c>
      <c r="H23" s="500">
        <v>2</v>
      </c>
      <c r="I23" s="527">
        <f t="shared" si="6"/>
        <v>0</v>
      </c>
      <c r="J23" s="501">
        <f t="shared" si="1"/>
        <v>0</v>
      </c>
      <c r="L23" s="53">
        <v>31.3</v>
      </c>
      <c r="M23" s="500">
        <v>2</v>
      </c>
      <c r="N23" s="527">
        <f t="shared" si="7"/>
        <v>0</v>
      </c>
      <c r="O23" s="501">
        <f t="shared" si="2"/>
        <v>0</v>
      </c>
      <c r="Q23" s="502"/>
      <c r="R23" s="503"/>
      <c r="S23" s="514"/>
      <c r="T23" s="501">
        <f t="shared" si="4"/>
        <v>0</v>
      </c>
      <c r="V23" s="502"/>
      <c r="W23" s="503"/>
      <c r="X23" s="537"/>
      <c r="Y23" s="501">
        <f t="shared" si="8"/>
        <v>0</v>
      </c>
      <c r="AA23" s="505">
        <f>((SUMIF('3-Basis ruimtestaat'!C:C,A23,uren_mavr))+(SUMIF('3-Basis ruimtestaat'!C:C,A23,uren_naloop)))</f>
        <v>0</v>
      </c>
      <c r="AB23" s="503">
        <v>255</v>
      </c>
      <c r="AC23" s="508" t="str">
        <f t="shared" si="3"/>
        <v/>
      </c>
      <c r="AD23" s="507" t="e">
        <f>IF(AC23&lt;$AC$15,$AC$15-AC23)*'1-Contractblad dag'!$I$29*AB23</f>
        <v>#DIV/0!</v>
      </c>
    </row>
    <row r="24" spans="1:30" ht="15.75" customHeight="1" x14ac:dyDescent="0.2">
      <c r="A24" s="79"/>
      <c r="B24" s="53"/>
      <c r="C24" s="500"/>
      <c r="D24" s="527">
        <f t="shared" si="5"/>
        <v>0</v>
      </c>
      <c r="E24" s="501">
        <f t="shared" ref="E24:E55" si="9">D24*C24*B24*(100%+$G$3)*(100%+$G$4)*(100%+$G$5)*(100%+$G$6)*(100%+$G$7)*(100%+$G$8)*(100%+$G$9)</f>
        <v>0</v>
      </c>
      <c r="G24" s="53"/>
      <c r="H24" s="500"/>
      <c r="I24" s="527">
        <f t="shared" si="6"/>
        <v>0</v>
      </c>
      <c r="J24" s="501">
        <f t="shared" ref="J24:J55" si="10">I24*H24*G24*(100%+$G$3)*(100%+$G$4)*(100%+$G$5)*(100%+$G$6)*(100%+$G$7)*(100%+$G$8)*(100%+$G$9)</f>
        <v>0</v>
      </c>
      <c r="L24" s="53"/>
      <c r="M24" s="500"/>
      <c r="N24" s="527">
        <f t="shared" si="7"/>
        <v>0</v>
      </c>
      <c r="O24" s="501">
        <f t="shared" ref="O24:O55" si="11">N24*M24*L24*(100%+$G$3)*(100%+$G$4)*(100%+$G$5)*(100%+$G$6)*(100%+$G$7)*(100%+$G$8)*(100%+$G$9)</f>
        <v>0</v>
      </c>
      <c r="Q24" s="502"/>
      <c r="R24" s="503"/>
      <c r="S24" s="514"/>
      <c r="T24" s="501">
        <f t="shared" si="4"/>
        <v>0</v>
      </c>
      <c r="V24" s="502"/>
      <c r="W24" s="503"/>
      <c r="X24" s="537"/>
      <c r="Y24" s="501">
        <f t="shared" si="8"/>
        <v>0</v>
      </c>
      <c r="AA24" s="505">
        <f>((SUMIF('3-Basis ruimtestaat'!C:C,A24,uren_mavr))+(SUMIF('3-Basis ruimtestaat'!C:C,A24,uren_naloop)))</f>
        <v>0</v>
      </c>
      <c r="AB24" s="503"/>
      <c r="AC24" s="508" t="str">
        <f t="shared" ref="AC24:AC55" si="12">IF(AA24=0,"",AA24/AB24)</f>
        <v/>
      </c>
      <c r="AD24" s="507" t="e">
        <f>IF(AC24&lt;$AC$15,$AC$15-AC24)*'1-Contractblad dag'!$I$29*AB24</f>
        <v>#DIV/0!</v>
      </c>
    </row>
    <row r="25" spans="1:30" ht="15.75" hidden="1" customHeight="1" x14ac:dyDescent="0.2">
      <c r="A25" s="79"/>
      <c r="B25" s="53"/>
      <c r="C25" s="500"/>
      <c r="D25" s="527">
        <f t="shared" si="5"/>
        <v>0</v>
      </c>
      <c r="E25" s="501">
        <f t="shared" si="9"/>
        <v>0</v>
      </c>
      <c r="G25" s="53"/>
      <c r="H25" s="500"/>
      <c r="I25" s="527">
        <f t="shared" si="6"/>
        <v>0</v>
      </c>
      <c r="J25" s="501">
        <f t="shared" si="10"/>
        <v>0</v>
      </c>
      <c r="L25" s="53"/>
      <c r="M25" s="500"/>
      <c r="N25" s="527">
        <f t="shared" si="7"/>
        <v>0</v>
      </c>
      <c r="O25" s="501">
        <f t="shared" si="11"/>
        <v>0</v>
      </c>
      <c r="Q25" s="502"/>
      <c r="R25" s="503"/>
      <c r="S25" s="514"/>
      <c r="T25" s="501">
        <f t="shared" si="4"/>
        <v>0</v>
      </c>
      <c r="V25" s="502"/>
      <c r="W25" s="503"/>
      <c r="X25" s="537"/>
      <c r="Y25" s="501">
        <f t="shared" si="8"/>
        <v>0</v>
      </c>
      <c r="AA25" s="505">
        <f>((SUMIF('3-Basis ruimtestaat'!C:C,A25,uren_mavr))+(SUMIF('3-Basis ruimtestaat'!C:C,A25,uren_naloop)))</f>
        <v>0</v>
      </c>
      <c r="AB25" s="503"/>
      <c r="AC25" s="508" t="str">
        <f t="shared" si="12"/>
        <v/>
      </c>
      <c r="AD25" s="507" t="e">
        <f>IF(AC25&lt;$AC$15,$AC$15-AC25)*'1-Contractblad dag'!$I$29*AB25</f>
        <v>#DIV/0!</v>
      </c>
    </row>
    <row r="26" spans="1:30" ht="18.75" hidden="1" customHeight="1" x14ac:dyDescent="0.2">
      <c r="A26" s="79"/>
      <c r="B26" s="53"/>
      <c r="C26" s="500"/>
      <c r="D26" s="527">
        <f t="shared" si="5"/>
        <v>0</v>
      </c>
      <c r="E26" s="501">
        <f t="shared" si="9"/>
        <v>0</v>
      </c>
      <c r="G26" s="53"/>
      <c r="H26" s="500"/>
      <c r="I26" s="527">
        <f t="shared" si="6"/>
        <v>0</v>
      </c>
      <c r="J26" s="501">
        <f t="shared" si="10"/>
        <v>0</v>
      </c>
      <c r="L26" s="53"/>
      <c r="M26" s="500"/>
      <c r="N26" s="527">
        <f t="shared" si="7"/>
        <v>0</v>
      </c>
      <c r="O26" s="501">
        <f t="shared" si="11"/>
        <v>0</v>
      </c>
      <c r="Q26" s="502"/>
      <c r="R26" s="503"/>
      <c r="S26" s="514"/>
      <c r="T26" s="501">
        <f t="shared" si="4"/>
        <v>0</v>
      </c>
      <c r="V26" s="502"/>
      <c r="W26" s="503"/>
      <c r="X26" s="537"/>
      <c r="Y26" s="501">
        <f t="shared" si="8"/>
        <v>0</v>
      </c>
      <c r="AA26" s="505">
        <f>((SUMIF('3-Basis ruimtestaat'!C:C,A26,uren_mavr))+(SUMIF('3-Basis ruimtestaat'!C:C,A26,uren_naloop)))</f>
        <v>0</v>
      </c>
      <c r="AB26" s="503"/>
      <c r="AC26" s="508" t="str">
        <f t="shared" si="12"/>
        <v/>
      </c>
      <c r="AD26" s="507" t="e">
        <f>IF(AC26&lt;$AC$15,$AC$15-AC26)*'1-Contractblad dag'!$I$29*AB26</f>
        <v>#DIV/0!</v>
      </c>
    </row>
    <row r="27" spans="1:30" ht="15.75" hidden="1" customHeight="1" x14ac:dyDescent="0.2">
      <c r="A27" s="79"/>
      <c r="B27" s="53"/>
      <c r="C27" s="500"/>
      <c r="D27" s="527">
        <f t="shared" si="5"/>
        <v>0</v>
      </c>
      <c r="E27" s="501">
        <f t="shared" si="9"/>
        <v>0</v>
      </c>
      <c r="G27" s="53"/>
      <c r="H27" s="500"/>
      <c r="I27" s="527">
        <f t="shared" si="6"/>
        <v>0</v>
      </c>
      <c r="J27" s="501">
        <f t="shared" si="10"/>
        <v>0</v>
      </c>
      <c r="L27" s="53"/>
      <c r="M27" s="500"/>
      <c r="N27" s="527">
        <f t="shared" si="7"/>
        <v>0</v>
      </c>
      <c r="O27" s="501">
        <f t="shared" si="11"/>
        <v>0</v>
      </c>
      <c r="Q27" s="502"/>
      <c r="R27" s="503"/>
      <c r="S27" s="514"/>
      <c r="T27" s="501">
        <f t="shared" si="4"/>
        <v>0</v>
      </c>
      <c r="V27" s="502"/>
      <c r="W27" s="503"/>
      <c r="X27" s="537"/>
      <c r="Y27" s="501">
        <f t="shared" si="8"/>
        <v>0</v>
      </c>
      <c r="AA27" s="505">
        <f>((SUMIF('3-Basis ruimtestaat'!C:C,A27,uren_mavr))+(SUMIF('3-Basis ruimtestaat'!C:C,A27,uren_naloop)))</f>
        <v>0</v>
      </c>
      <c r="AB27" s="503"/>
      <c r="AC27" s="508" t="str">
        <f t="shared" si="12"/>
        <v/>
      </c>
      <c r="AD27" s="507" t="e">
        <f>IF(AC27&lt;$AC$15,$AC$15-AC27)*'1-Contractblad dag'!$I$29*AB27</f>
        <v>#DIV/0!</v>
      </c>
    </row>
    <row r="28" spans="1:30" ht="15.75" hidden="1" customHeight="1" x14ac:dyDescent="0.2">
      <c r="A28" s="79"/>
      <c r="B28" s="53"/>
      <c r="C28" s="500"/>
      <c r="D28" s="527">
        <f t="shared" si="5"/>
        <v>0</v>
      </c>
      <c r="E28" s="501">
        <f t="shared" si="9"/>
        <v>0</v>
      </c>
      <c r="G28" s="53"/>
      <c r="H28" s="500"/>
      <c r="I28" s="527">
        <f t="shared" si="6"/>
        <v>0</v>
      </c>
      <c r="J28" s="501">
        <f t="shared" si="10"/>
        <v>0</v>
      </c>
      <c r="L28" s="53"/>
      <c r="M28" s="500"/>
      <c r="N28" s="527">
        <f t="shared" si="7"/>
        <v>0</v>
      </c>
      <c r="O28" s="501">
        <f t="shared" si="11"/>
        <v>0</v>
      </c>
      <c r="Q28" s="502"/>
      <c r="R28" s="503"/>
      <c r="S28" s="514"/>
      <c r="T28" s="501">
        <f t="shared" si="4"/>
        <v>0</v>
      </c>
      <c r="V28" s="502"/>
      <c r="W28" s="503"/>
      <c r="X28" s="537"/>
      <c r="Y28" s="501">
        <f t="shared" si="8"/>
        <v>0</v>
      </c>
      <c r="AA28" s="505">
        <f>((SUMIF('3-Basis ruimtestaat'!C:C,A28,uren_mavr))+(SUMIF('3-Basis ruimtestaat'!C:C,A28,uren_naloop)))</f>
        <v>0</v>
      </c>
      <c r="AB28" s="503"/>
      <c r="AC28" s="508" t="str">
        <f t="shared" si="12"/>
        <v/>
      </c>
      <c r="AD28" s="507" t="e">
        <f>IF(AC28&lt;$AC$15,$AC$15-AC28)*'1-Contractblad dag'!$I$29*AB28</f>
        <v>#DIV/0!</v>
      </c>
    </row>
    <row r="29" spans="1:30" ht="15.75" hidden="1" customHeight="1" x14ac:dyDescent="0.2">
      <c r="A29" s="79"/>
      <c r="B29" s="53"/>
      <c r="C29" s="500"/>
      <c r="D29" s="527">
        <f t="shared" si="5"/>
        <v>0</v>
      </c>
      <c r="E29" s="501">
        <f t="shared" si="9"/>
        <v>0</v>
      </c>
      <c r="G29" s="53"/>
      <c r="H29" s="500"/>
      <c r="I29" s="527">
        <f t="shared" si="6"/>
        <v>0</v>
      </c>
      <c r="J29" s="501">
        <f t="shared" si="10"/>
        <v>0</v>
      </c>
      <c r="L29" s="53"/>
      <c r="M29" s="500"/>
      <c r="N29" s="527">
        <f t="shared" si="7"/>
        <v>0</v>
      </c>
      <c r="O29" s="501">
        <f t="shared" si="11"/>
        <v>0</v>
      </c>
      <c r="Q29" s="502"/>
      <c r="R29" s="503"/>
      <c r="S29" s="514"/>
      <c r="T29" s="501">
        <f t="shared" si="4"/>
        <v>0</v>
      </c>
      <c r="V29" s="502"/>
      <c r="W29" s="503"/>
      <c r="X29" s="537"/>
      <c r="Y29" s="501">
        <f t="shared" si="8"/>
        <v>0</v>
      </c>
      <c r="AA29" s="505">
        <f>((SUMIF('3-Basis ruimtestaat'!C:C,A29,uren_mavr))+(SUMIF('3-Basis ruimtestaat'!C:C,A29,uren_naloop)))</f>
        <v>0</v>
      </c>
      <c r="AB29" s="503"/>
      <c r="AC29" s="508" t="str">
        <f t="shared" si="12"/>
        <v/>
      </c>
      <c r="AD29" s="507" t="e">
        <f>IF(AC29&lt;$AC$15,$AC$15-AC29)*'1-Contractblad dag'!$I$29*AB29</f>
        <v>#DIV/0!</v>
      </c>
    </row>
    <row r="30" spans="1:30" ht="15.75" hidden="1" customHeight="1" x14ac:dyDescent="0.2">
      <c r="A30" s="79"/>
      <c r="B30" s="53"/>
      <c r="C30" s="500"/>
      <c r="D30" s="527">
        <f t="shared" si="5"/>
        <v>0</v>
      </c>
      <c r="E30" s="501">
        <f t="shared" si="9"/>
        <v>0</v>
      </c>
      <c r="G30" s="53"/>
      <c r="H30" s="500"/>
      <c r="I30" s="527">
        <f t="shared" si="6"/>
        <v>0</v>
      </c>
      <c r="J30" s="501">
        <f t="shared" si="10"/>
        <v>0</v>
      </c>
      <c r="L30" s="53"/>
      <c r="M30" s="500"/>
      <c r="N30" s="527">
        <f t="shared" si="7"/>
        <v>0</v>
      </c>
      <c r="O30" s="501">
        <f t="shared" si="11"/>
        <v>0</v>
      </c>
      <c r="Q30" s="502"/>
      <c r="R30" s="503"/>
      <c r="S30" s="514"/>
      <c r="T30" s="501">
        <f t="shared" si="4"/>
        <v>0</v>
      </c>
      <c r="V30" s="502"/>
      <c r="W30" s="503"/>
      <c r="X30" s="537"/>
      <c r="Y30" s="501">
        <f t="shared" si="8"/>
        <v>0</v>
      </c>
      <c r="AA30" s="505">
        <f>((SUMIF('3-Basis ruimtestaat'!C:C,A30,uren_mavr))+(SUMIF('3-Basis ruimtestaat'!C:C,A30,uren_naloop)))</f>
        <v>0</v>
      </c>
      <c r="AB30" s="503"/>
      <c r="AC30" s="508" t="str">
        <f t="shared" si="12"/>
        <v/>
      </c>
      <c r="AD30" s="507" t="e">
        <f>IF(AC30&lt;$AC$15,$AC$15-AC30)*'1-Contractblad dag'!$I$29*AB30</f>
        <v>#DIV/0!</v>
      </c>
    </row>
    <row r="31" spans="1:30" ht="15.75" hidden="1" customHeight="1" x14ac:dyDescent="0.2">
      <c r="A31" s="79"/>
      <c r="B31" s="53"/>
      <c r="C31" s="500"/>
      <c r="D31" s="527">
        <f t="shared" si="5"/>
        <v>0</v>
      </c>
      <c r="E31" s="501">
        <f t="shared" si="9"/>
        <v>0</v>
      </c>
      <c r="G31" s="53"/>
      <c r="H31" s="500"/>
      <c r="I31" s="527">
        <f t="shared" si="6"/>
        <v>0</v>
      </c>
      <c r="J31" s="501">
        <f t="shared" si="10"/>
        <v>0</v>
      </c>
      <c r="L31" s="53"/>
      <c r="M31" s="500"/>
      <c r="N31" s="527">
        <f t="shared" si="7"/>
        <v>0</v>
      </c>
      <c r="O31" s="501">
        <f t="shared" si="11"/>
        <v>0</v>
      </c>
      <c r="Q31" s="502"/>
      <c r="R31" s="503"/>
      <c r="S31" s="514"/>
      <c r="T31" s="501">
        <f t="shared" si="4"/>
        <v>0</v>
      </c>
      <c r="V31" s="502"/>
      <c r="W31" s="503"/>
      <c r="X31" s="537"/>
      <c r="Y31" s="501">
        <f t="shared" si="8"/>
        <v>0</v>
      </c>
      <c r="AA31" s="505">
        <f>((SUMIF('3-Basis ruimtestaat'!C:C,A31,uren_mavr))+(SUMIF('3-Basis ruimtestaat'!C:C,A31,uren_naloop)))</f>
        <v>0</v>
      </c>
      <c r="AB31" s="503"/>
      <c r="AC31" s="508" t="str">
        <f t="shared" si="12"/>
        <v/>
      </c>
      <c r="AD31" s="507" t="e">
        <f>IF(AC31&lt;$AC$15,$AC$15-AC31)*'1-Contractblad dag'!$I$29*AB31</f>
        <v>#DIV/0!</v>
      </c>
    </row>
    <row r="32" spans="1:30" ht="15.75" hidden="1" customHeight="1" x14ac:dyDescent="0.2">
      <c r="A32" s="79"/>
      <c r="B32" s="53"/>
      <c r="C32" s="500"/>
      <c r="D32" s="527">
        <f t="shared" si="5"/>
        <v>0</v>
      </c>
      <c r="E32" s="501">
        <f t="shared" si="9"/>
        <v>0</v>
      </c>
      <c r="G32" s="53"/>
      <c r="H32" s="500"/>
      <c r="I32" s="527">
        <f t="shared" si="6"/>
        <v>0</v>
      </c>
      <c r="J32" s="501">
        <f t="shared" si="10"/>
        <v>0</v>
      </c>
      <c r="L32" s="53"/>
      <c r="M32" s="500"/>
      <c r="N32" s="527">
        <f t="shared" si="7"/>
        <v>0</v>
      </c>
      <c r="O32" s="501">
        <f t="shared" si="11"/>
        <v>0</v>
      </c>
      <c r="Q32" s="502"/>
      <c r="R32" s="503"/>
      <c r="S32" s="514"/>
      <c r="T32" s="501">
        <f t="shared" si="4"/>
        <v>0</v>
      </c>
      <c r="V32" s="502"/>
      <c r="W32" s="503"/>
      <c r="X32" s="537"/>
      <c r="Y32" s="501">
        <f t="shared" si="8"/>
        <v>0</v>
      </c>
      <c r="AA32" s="505">
        <f>((SUMIF('3-Basis ruimtestaat'!C:C,A32,uren_mavr))+(SUMIF('3-Basis ruimtestaat'!C:C,A32,uren_naloop)))</f>
        <v>0</v>
      </c>
      <c r="AB32" s="503"/>
      <c r="AC32" s="508" t="str">
        <f t="shared" si="12"/>
        <v/>
      </c>
      <c r="AD32" s="507" t="e">
        <f>IF(AC32&lt;$AC$15,$AC$15-AC32)*'1-Contractblad dag'!$I$29*AB32</f>
        <v>#DIV/0!</v>
      </c>
    </row>
    <row r="33" spans="1:30" ht="15.75" hidden="1" customHeight="1" x14ac:dyDescent="0.2">
      <c r="A33" s="374"/>
      <c r="B33" s="53"/>
      <c r="C33" s="500"/>
      <c r="D33" s="527">
        <f t="shared" si="5"/>
        <v>0</v>
      </c>
      <c r="E33" s="501">
        <f t="shared" si="9"/>
        <v>0</v>
      </c>
      <c r="G33" s="53"/>
      <c r="H33" s="500"/>
      <c r="I33" s="527">
        <f t="shared" si="6"/>
        <v>0</v>
      </c>
      <c r="J33" s="501">
        <f t="shared" si="10"/>
        <v>0</v>
      </c>
      <c r="L33" s="53"/>
      <c r="M33" s="500"/>
      <c r="N33" s="527">
        <f t="shared" si="7"/>
        <v>0</v>
      </c>
      <c r="O33" s="501">
        <f t="shared" si="11"/>
        <v>0</v>
      </c>
      <c r="Q33" s="502"/>
      <c r="R33" s="503"/>
      <c r="S33" s="514"/>
      <c r="T33" s="501">
        <f t="shared" si="4"/>
        <v>0</v>
      </c>
      <c r="V33" s="502"/>
      <c r="W33" s="503"/>
      <c r="X33" s="537"/>
      <c r="Y33" s="501">
        <f t="shared" si="8"/>
        <v>0</v>
      </c>
      <c r="AA33" s="505">
        <f>((SUMIF('3-Basis ruimtestaat'!C:C,A33,uren_mavr))+(SUMIF('3-Basis ruimtestaat'!C:C,A33,uren_naloop)))</f>
        <v>0</v>
      </c>
      <c r="AB33" s="503"/>
      <c r="AC33" s="508" t="str">
        <f t="shared" si="12"/>
        <v/>
      </c>
      <c r="AD33" s="507" t="e">
        <f>IF(AC33&lt;$AC$15,$AC$15-AC33)*'1-Contractblad dag'!$I$29*AB33</f>
        <v>#DIV/0!</v>
      </c>
    </row>
    <row r="34" spans="1:30" ht="15.75" hidden="1" customHeight="1" x14ac:dyDescent="0.2">
      <c r="A34" s="145"/>
      <c r="B34" s="53"/>
      <c r="C34" s="500"/>
      <c r="D34" s="527">
        <f t="shared" si="5"/>
        <v>0</v>
      </c>
      <c r="E34" s="501">
        <f t="shared" si="9"/>
        <v>0</v>
      </c>
      <c r="G34" s="53"/>
      <c r="H34" s="500"/>
      <c r="I34" s="527">
        <f t="shared" si="6"/>
        <v>0</v>
      </c>
      <c r="J34" s="501">
        <f t="shared" si="10"/>
        <v>0</v>
      </c>
      <c r="L34" s="53"/>
      <c r="M34" s="500"/>
      <c r="N34" s="527">
        <f t="shared" si="7"/>
        <v>0</v>
      </c>
      <c r="O34" s="501">
        <f t="shared" si="11"/>
        <v>0</v>
      </c>
      <c r="Q34" s="502"/>
      <c r="R34" s="503"/>
      <c r="S34" s="514"/>
      <c r="T34" s="501">
        <f t="shared" si="4"/>
        <v>0</v>
      </c>
      <c r="V34" s="502"/>
      <c r="W34" s="503"/>
      <c r="X34" s="537"/>
      <c r="Y34" s="501">
        <f t="shared" si="8"/>
        <v>0</v>
      </c>
      <c r="AA34" s="505">
        <f>((SUMIF('3-Basis ruimtestaat'!C:C,A34,uren_mavr))+(SUMIF('3-Basis ruimtestaat'!C:C,A34,uren_naloop)))</f>
        <v>0</v>
      </c>
      <c r="AB34" s="503"/>
      <c r="AC34" s="508" t="str">
        <f t="shared" si="12"/>
        <v/>
      </c>
      <c r="AD34" s="507" t="e">
        <f>IF(AC34&lt;$AC$15,$AC$15-AC34)*'1-Contractblad dag'!$I$29*AB34</f>
        <v>#DIV/0!</v>
      </c>
    </row>
    <row r="35" spans="1:30" ht="15.75" hidden="1" customHeight="1" x14ac:dyDescent="0.2">
      <c r="A35" s="145"/>
      <c r="B35" s="53"/>
      <c r="C35" s="500"/>
      <c r="D35" s="527">
        <f t="shared" si="5"/>
        <v>0</v>
      </c>
      <c r="E35" s="501">
        <f t="shared" si="9"/>
        <v>0</v>
      </c>
      <c r="G35" s="53"/>
      <c r="H35" s="500"/>
      <c r="I35" s="527">
        <f t="shared" si="6"/>
        <v>0</v>
      </c>
      <c r="J35" s="501">
        <f t="shared" si="10"/>
        <v>0</v>
      </c>
      <c r="L35" s="53"/>
      <c r="M35" s="500"/>
      <c r="N35" s="527">
        <f t="shared" si="7"/>
        <v>0</v>
      </c>
      <c r="O35" s="501">
        <f t="shared" si="11"/>
        <v>0</v>
      </c>
      <c r="Q35" s="502"/>
      <c r="R35" s="503"/>
      <c r="S35" s="514"/>
      <c r="T35" s="501">
        <f t="shared" si="4"/>
        <v>0</v>
      </c>
      <c r="V35" s="502"/>
      <c r="W35" s="503"/>
      <c r="X35" s="537"/>
      <c r="Y35" s="501">
        <f t="shared" si="8"/>
        <v>0</v>
      </c>
      <c r="AA35" s="505">
        <f>((SUMIF('3-Basis ruimtestaat'!C:C,A35,uren_mavr))+(SUMIF('3-Basis ruimtestaat'!C:C,A35,uren_naloop)))</f>
        <v>0</v>
      </c>
      <c r="AB35" s="503"/>
      <c r="AC35" s="508" t="str">
        <f t="shared" si="12"/>
        <v/>
      </c>
      <c r="AD35" s="507" t="e">
        <f>IF(AC35&lt;$AC$15,$AC$15-AC35)*'1-Contractblad dag'!$I$29*AB35</f>
        <v>#DIV/0!</v>
      </c>
    </row>
    <row r="36" spans="1:30" ht="15.75" hidden="1" customHeight="1" x14ac:dyDescent="0.2">
      <c r="A36" s="145"/>
      <c r="B36" s="53"/>
      <c r="C36" s="500"/>
      <c r="D36" s="527">
        <f t="shared" si="5"/>
        <v>0</v>
      </c>
      <c r="E36" s="501">
        <f t="shared" si="9"/>
        <v>0</v>
      </c>
      <c r="G36" s="53"/>
      <c r="H36" s="500"/>
      <c r="I36" s="527">
        <f t="shared" si="6"/>
        <v>0</v>
      </c>
      <c r="J36" s="501">
        <f t="shared" si="10"/>
        <v>0</v>
      </c>
      <c r="L36" s="53"/>
      <c r="M36" s="500"/>
      <c r="N36" s="527">
        <f t="shared" si="7"/>
        <v>0</v>
      </c>
      <c r="O36" s="501">
        <f t="shared" si="11"/>
        <v>0</v>
      </c>
      <c r="Q36" s="502"/>
      <c r="R36" s="503"/>
      <c r="S36" s="514"/>
      <c r="T36" s="501">
        <f t="shared" si="4"/>
        <v>0</v>
      </c>
      <c r="V36" s="502"/>
      <c r="W36" s="503"/>
      <c r="X36" s="537"/>
      <c r="Y36" s="501">
        <f t="shared" si="8"/>
        <v>0</v>
      </c>
      <c r="AA36" s="505">
        <f>((SUMIF('3-Basis ruimtestaat'!C:C,A36,uren_mavr))+(SUMIF('3-Basis ruimtestaat'!C:C,A36,uren_naloop)))</f>
        <v>0</v>
      </c>
      <c r="AB36" s="503"/>
      <c r="AC36" s="508" t="str">
        <f t="shared" si="12"/>
        <v/>
      </c>
      <c r="AD36" s="507" t="e">
        <f>IF(AC36&lt;$AC$15,$AC$15-AC36)*'1-Contractblad dag'!$I$29*AB36</f>
        <v>#DIV/0!</v>
      </c>
    </row>
    <row r="37" spans="1:30" ht="15.75" hidden="1" customHeight="1" x14ac:dyDescent="0.2">
      <c r="A37" s="145"/>
      <c r="B37" s="53"/>
      <c r="C37" s="500"/>
      <c r="D37" s="527">
        <f t="shared" si="5"/>
        <v>0</v>
      </c>
      <c r="E37" s="501">
        <f t="shared" si="9"/>
        <v>0</v>
      </c>
      <c r="G37" s="53"/>
      <c r="H37" s="500"/>
      <c r="I37" s="527">
        <f t="shared" si="6"/>
        <v>0</v>
      </c>
      <c r="J37" s="501">
        <f t="shared" si="10"/>
        <v>0</v>
      </c>
      <c r="L37" s="53"/>
      <c r="M37" s="500"/>
      <c r="N37" s="527">
        <f t="shared" si="7"/>
        <v>0</v>
      </c>
      <c r="O37" s="501">
        <f t="shared" si="11"/>
        <v>0</v>
      </c>
      <c r="Q37" s="502"/>
      <c r="R37" s="503"/>
      <c r="S37" s="514"/>
      <c r="T37" s="501">
        <f t="shared" si="4"/>
        <v>0</v>
      </c>
      <c r="V37" s="502"/>
      <c r="W37" s="503"/>
      <c r="X37" s="537"/>
      <c r="Y37" s="501">
        <f t="shared" si="8"/>
        <v>0</v>
      </c>
      <c r="AA37" s="505">
        <f>((SUMIF('3-Basis ruimtestaat'!C:C,A37,uren_mavr))+(SUMIF('3-Basis ruimtestaat'!C:C,A37,uren_naloop)))</f>
        <v>0</v>
      </c>
      <c r="AB37" s="503"/>
      <c r="AC37" s="508" t="str">
        <f t="shared" si="12"/>
        <v/>
      </c>
      <c r="AD37" s="507" t="e">
        <f>IF(AC37&lt;$AC$15,$AC$15-AC37)*'1-Contractblad dag'!$I$29*AB37</f>
        <v>#DIV/0!</v>
      </c>
    </row>
    <row r="38" spans="1:30" ht="15.75" hidden="1" customHeight="1" x14ac:dyDescent="0.2">
      <c r="A38" s="374"/>
      <c r="B38" s="53"/>
      <c r="C38" s="500"/>
      <c r="D38" s="527">
        <f t="shared" si="5"/>
        <v>0</v>
      </c>
      <c r="E38" s="501">
        <f t="shared" si="9"/>
        <v>0</v>
      </c>
      <c r="G38" s="53"/>
      <c r="H38" s="500"/>
      <c r="I38" s="527">
        <f t="shared" si="6"/>
        <v>0</v>
      </c>
      <c r="J38" s="501">
        <f t="shared" si="10"/>
        <v>0</v>
      </c>
      <c r="L38" s="53"/>
      <c r="M38" s="500"/>
      <c r="N38" s="527">
        <f t="shared" si="7"/>
        <v>0</v>
      </c>
      <c r="O38" s="501">
        <f t="shared" si="11"/>
        <v>0</v>
      </c>
      <c r="Q38" s="502"/>
      <c r="R38" s="503"/>
      <c r="S38" s="514"/>
      <c r="T38" s="501">
        <f t="shared" si="4"/>
        <v>0</v>
      </c>
      <c r="V38" s="502"/>
      <c r="W38" s="503"/>
      <c r="X38" s="537"/>
      <c r="Y38" s="501">
        <f t="shared" si="8"/>
        <v>0</v>
      </c>
      <c r="AA38" s="505">
        <f>((SUMIF('3-Basis ruimtestaat'!C:C,A38,uren_mavr))+(SUMIF('3-Basis ruimtestaat'!C:C,A38,uren_naloop)))</f>
        <v>0</v>
      </c>
      <c r="AB38" s="503"/>
      <c r="AC38" s="508" t="str">
        <f t="shared" si="12"/>
        <v/>
      </c>
      <c r="AD38" s="507" t="e">
        <f>IF(AC38&lt;$AC$15,$AC$15-AC38)*'1-Contractblad dag'!$I$29*AB38</f>
        <v>#DIV/0!</v>
      </c>
    </row>
    <row r="39" spans="1:30" ht="15.75" hidden="1" customHeight="1" x14ac:dyDescent="0.2">
      <c r="A39" s="56"/>
      <c r="B39" s="53"/>
      <c r="C39" s="500"/>
      <c r="D39" s="527">
        <f t="shared" si="5"/>
        <v>0</v>
      </c>
      <c r="E39" s="501">
        <f t="shared" si="9"/>
        <v>0</v>
      </c>
      <c r="G39" s="53"/>
      <c r="H39" s="500"/>
      <c r="I39" s="527">
        <f t="shared" si="6"/>
        <v>0</v>
      </c>
      <c r="J39" s="501">
        <f t="shared" si="10"/>
        <v>0</v>
      </c>
      <c r="L39" s="53"/>
      <c r="M39" s="500"/>
      <c r="N39" s="527">
        <f t="shared" si="7"/>
        <v>0</v>
      </c>
      <c r="O39" s="501">
        <f t="shared" si="11"/>
        <v>0</v>
      </c>
      <c r="Q39" s="502"/>
      <c r="R39" s="503"/>
      <c r="S39" s="514"/>
      <c r="T39" s="501">
        <f t="shared" si="4"/>
        <v>0</v>
      </c>
      <c r="V39" s="502"/>
      <c r="W39" s="503"/>
      <c r="X39" s="537"/>
      <c r="Y39" s="501">
        <f t="shared" si="8"/>
        <v>0</v>
      </c>
      <c r="AA39" s="505">
        <f>((SUMIF('3-Basis ruimtestaat'!C:C,A39,uren_mavr))+(SUMIF('3-Basis ruimtestaat'!C:C,A39,uren_naloop)))</f>
        <v>0</v>
      </c>
      <c r="AB39" s="503"/>
      <c r="AC39" s="508" t="str">
        <f t="shared" si="12"/>
        <v/>
      </c>
      <c r="AD39" s="507" t="e">
        <f>IF(AC39&lt;$AC$15,$AC$15-AC39)*'1-Contractblad dag'!$I$29*AB39</f>
        <v>#DIV/0!</v>
      </c>
    </row>
    <row r="40" spans="1:30" ht="15.75" hidden="1" customHeight="1" x14ac:dyDescent="0.2">
      <c r="A40" s="56"/>
      <c r="B40" s="53"/>
      <c r="C40" s="500"/>
      <c r="D40" s="527">
        <f t="shared" si="5"/>
        <v>0</v>
      </c>
      <c r="E40" s="501">
        <f t="shared" si="9"/>
        <v>0</v>
      </c>
      <c r="G40" s="53"/>
      <c r="H40" s="500"/>
      <c r="I40" s="527">
        <f t="shared" si="6"/>
        <v>0</v>
      </c>
      <c r="J40" s="501">
        <f t="shared" si="10"/>
        <v>0</v>
      </c>
      <c r="L40" s="53"/>
      <c r="M40" s="500"/>
      <c r="N40" s="527">
        <f t="shared" si="7"/>
        <v>0</v>
      </c>
      <c r="O40" s="501">
        <f t="shared" si="11"/>
        <v>0</v>
      </c>
      <c r="Q40" s="502"/>
      <c r="R40" s="503"/>
      <c r="S40" s="514"/>
      <c r="T40" s="501">
        <f t="shared" si="4"/>
        <v>0</v>
      </c>
      <c r="V40" s="502"/>
      <c r="W40" s="503"/>
      <c r="X40" s="537"/>
      <c r="Y40" s="501">
        <f t="shared" si="8"/>
        <v>0</v>
      </c>
      <c r="AA40" s="505">
        <f>((SUMIF('3-Basis ruimtestaat'!C:C,A40,uren_mavr))+(SUMIF('3-Basis ruimtestaat'!C:C,A40,uren_naloop)))</f>
        <v>0</v>
      </c>
      <c r="AB40" s="503"/>
      <c r="AC40" s="508" t="str">
        <f t="shared" si="12"/>
        <v/>
      </c>
      <c r="AD40" s="507" t="e">
        <f>IF(AC40&lt;$AC$15,$AC$15-AC40)*'1-Contractblad dag'!$I$29*AB40</f>
        <v>#DIV/0!</v>
      </c>
    </row>
    <row r="41" spans="1:30" ht="15.75" hidden="1" customHeight="1" x14ac:dyDescent="0.2">
      <c r="A41" s="79"/>
      <c r="B41" s="53"/>
      <c r="C41" s="500"/>
      <c r="D41" s="527">
        <f t="shared" si="5"/>
        <v>0</v>
      </c>
      <c r="E41" s="501">
        <f t="shared" si="9"/>
        <v>0</v>
      </c>
      <c r="G41" s="53"/>
      <c r="H41" s="500"/>
      <c r="I41" s="527">
        <f t="shared" si="6"/>
        <v>0</v>
      </c>
      <c r="J41" s="501">
        <f t="shared" si="10"/>
        <v>0</v>
      </c>
      <c r="L41" s="53"/>
      <c r="M41" s="500"/>
      <c r="N41" s="527">
        <f t="shared" si="7"/>
        <v>0</v>
      </c>
      <c r="O41" s="501">
        <f t="shared" si="11"/>
        <v>0</v>
      </c>
      <c r="Q41" s="502"/>
      <c r="R41" s="503"/>
      <c r="S41" s="514"/>
      <c r="T41" s="501">
        <f t="shared" si="4"/>
        <v>0</v>
      </c>
      <c r="V41" s="502"/>
      <c r="W41" s="503"/>
      <c r="X41" s="537"/>
      <c r="Y41" s="501">
        <f t="shared" si="8"/>
        <v>0</v>
      </c>
      <c r="AA41" s="505">
        <f>((SUMIF('3-Basis ruimtestaat'!C:C,A41,uren_mavr))+(SUMIF('3-Basis ruimtestaat'!C:C,A41,uren_naloop)))</f>
        <v>0</v>
      </c>
      <c r="AB41" s="503"/>
      <c r="AC41" s="508" t="str">
        <f t="shared" si="12"/>
        <v/>
      </c>
      <c r="AD41" s="507" t="e">
        <f>IF(AC41&lt;$AC$15,$AC$15-AC41)*'1-Contractblad dag'!$I$29*AB41</f>
        <v>#DIV/0!</v>
      </c>
    </row>
    <row r="42" spans="1:30" ht="15.75" hidden="1" customHeight="1" x14ac:dyDescent="0.2">
      <c r="A42" s="79"/>
      <c r="B42" s="53"/>
      <c r="C42" s="500"/>
      <c r="D42" s="527">
        <f t="shared" si="5"/>
        <v>0</v>
      </c>
      <c r="E42" s="501">
        <f t="shared" si="9"/>
        <v>0</v>
      </c>
      <c r="G42" s="53"/>
      <c r="H42" s="500"/>
      <c r="I42" s="527">
        <f t="shared" si="6"/>
        <v>0</v>
      </c>
      <c r="J42" s="501">
        <f t="shared" si="10"/>
        <v>0</v>
      </c>
      <c r="L42" s="53"/>
      <c r="M42" s="500"/>
      <c r="N42" s="527">
        <f t="shared" si="7"/>
        <v>0</v>
      </c>
      <c r="O42" s="501">
        <f t="shared" si="11"/>
        <v>0</v>
      </c>
      <c r="Q42" s="502"/>
      <c r="R42" s="503"/>
      <c r="S42" s="514"/>
      <c r="T42" s="501">
        <f t="shared" si="4"/>
        <v>0</v>
      </c>
      <c r="V42" s="502"/>
      <c r="W42" s="503"/>
      <c r="X42" s="537"/>
      <c r="Y42" s="501">
        <f t="shared" si="8"/>
        <v>0</v>
      </c>
      <c r="AA42" s="505">
        <f>((SUMIF('3-Basis ruimtestaat'!C:C,A42,uren_mavr))+(SUMIF('3-Basis ruimtestaat'!C:C,A42,uren_naloop)))</f>
        <v>0</v>
      </c>
      <c r="AB42" s="503"/>
      <c r="AC42" s="508" t="str">
        <f t="shared" si="12"/>
        <v/>
      </c>
      <c r="AD42" s="507" t="e">
        <f>IF(AC42&lt;$AC$15,$AC$15-AC42)*'1-Contractblad dag'!$I$29*AB42</f>
        <v>#DIV/0!</v>
      </c>
    </row>
    <row r="43" spans="1:30" ht="15.75" hidden="1" customHeight="1" x14ac:dyDescent="0.2">
      <c r="A43" s="56"/>
      <c r="B43" s="53"/>
      <c r="C43" s="500"/>
      <c r="D43" s="527">
        <f t="shared" si="5"/>
        <v>0</v>
      </c>
      <c r="E43" s="501">
        <f t="shared" si="9"/>
        <v>0</v>
      </c>
      <c r="G43" s="53"/>
      <c r="H43" s="500"/>
      <c r="I43" s="527">
        <f t="shared" si="6"/>
        <v>0</v>
      </c>
      <c r="J43" s="501">
        <f t="shared" si="10"/>
        <v>0</v>
      </c>
      <c r="L43" s="53"/>
      <c r="M43" s="500"/>
      <c r="N43" s="527">
        <f t="shared" si="7"/>
        <v>0</v>
      </c>
      <c r="O43" s="501">
        <f t="shared" si="11"/>
        <v>0</v>
      </c>
      <c r="Q43" s="502"/>
      <c r="R43" s="503"/>
      <c r="S43" s="514"/>
      <c r="T43" s="501">
        <f t="shared" si="4"/>
        <v>0</v>
      </c>
      <c r="V43" s="502"/>
      <c r="W43" s="503"/>
      <c r="X43" s="537"/>
      <c r="Y43" s="501">
        <f t="shared" si="8"/>
        <v>0</v>
      </c>
      <c r="AA43" s="505">
        <f>((SUMIF('3-Basis ruimtestaat'!C:C,A43,uren_mavr))+(SUMIF('3-Basis ruimtestaat'!C:C,A43,uren_naloop)))</f>
        <v>0</v>
      </c>
      <c r="AB43" s="503"/>
      <c r="AC43" s="508" t="str">
        <f t="shared" si="12"/>
        <v/>
      </c>
      <c r="AD43" s="507" t="e">
        <f>IF(AC43&lt;$AC$15,$AC$15-AC43)*'1-Contractblad dag'!$I$29*AB43</f>
        <v>#DIV/0!</v>
      </c>
    </row>
    <row r="44" spans="1:30" ht="18.75" hidden="1" customHeight="1" x14ac:dyDescent="0.2">
      <c r="A44" s="56"/>
      <c r="B44" s="53"/>
      <c r="C44" s="500"/>
      <c r="D44" s="527">
        <f t="shared" si="5"/>
        <v>0</v>
      </c>
      <c r="E44" s="501">
        <f t="shared" si="9"/>
        <v>0</v>
      </c>
      <c r="G44" s="53"/>
      <c r="H44" s="500"/>
      <c r="I44" s="527">
        <f t="shared" si="6"/>
        <v>0</v>
      </c>
      <c r="J44" s="501">
        <f t="shared" si="10"/>
        <v>0</v>
      </c>
      <c r="L44" s="53"/>
      <c r="M44" s="500"/>
      <c r="N44" s="527">
        <f t="shared" si="7"/>
        <v>0</v>
      </c>
      <c r="O44" s="501">
        <f t="shared" si="11"/>
        <v>0</v>
      </c>
      <c r="Q44" s="502"/>
      <c r="R44" s="503"/>
      <c r="S44" s="514"/>
      <c r="T44" s="501">
        <f t="shared" si="4"/>
        <v>0</v>
      </c>
      <c r="V44" s="502"/>
      <c r="W44" s="503"/>
      <c r="X44" s="537"/>
      <c r="Y44" s="501">
        <f t="shared" si="8"/>
        <v>0</v>
      </c>
      <c r="AA44" s="505">
        <f>((SUMIF('3-Basis ruimtestaat'!C:C,A44,uren_mavr))+(SUMIF('3-Basis ruimtestaat'!C:C,A44,uren_naloop)))</f>
        <v>0</v>
      </c>
      <c r="AB44" s="503"/>
      <c r="AC44" s="508" t="str">
        <f t="shared" si="12"/>
        <v/>
      </c>
      <c r="AD44" s="507" t="e">
        <f>IF(AC44&lt;$AC$15,$AC$15-AC44)*'1-Contractblad dag'!$I$29*AB44</f>
        <v>#DIV/0!</v>
      </c>
    </row>
    <row r="45" spans="1:30" ht="15.75" hidden="1" customHeight="1" x14ac:dyDescent="0.2">
      <c r="A45" s="56"/>
      <c r="B45" s="53"/>
      <c r="C45" s="500"/>
      <c r="D45" s="527">
        <f t="shared" si="5"/>
        <v>0</v>
      </c>
      <c r="E45" s="501">
        <f t="shared" si="9"/>
        <v>0</v>
      </c>
      <c r="G45" s="53"/>
      <c r="H45" s="500"/>
      <c r="I45" s="527">
        <f t="shared" si="6"/>
        <v>0</v>
      </c>
      <c r="J45" s="501">
        <f t="shared" si="10"/>
        <v>0</v>
      </c>
      <c r="L45" s="53"/>
      <c r="M45" s="500"/>
      <c r="N45" s="527">
        <f t="shared" si="7"/>
        <v>0</v>
      </c>
      <c r="O45" s="501">
        <f t="shared" si="11"/>
        <v>0</v>
      </c>
      <c r="Q45" s="502"/>
      <c r="R45" s="503"/>
      <c r="S45" s="514"/>
      <c r="T45" s="501">
        <f t="shared" si="4"/>
        <v>0</v>
      </c>
      <c r="V45" s="502"/>
      <c r="W45" s="503"/>
      <c r="X45" s="537"/>
      <c r="Y45" s="501">
        <f t="shared" si="8"/>
        <v>0</v>
      </c>
      <c r="AA45" s="505">
        <f>((SUMIF('3-Basis ruimtestaat'!C:C,A45,uren_mavr))+(SUMIF('3-Basis ruimtestaat'!C:C,A45,uren_naloop)))</f>
        <v>0</v>
      </c>
      <c r="AB45" s="503"/>
      <c r="AC45" s="508" t="str">
        <f t="shared" si="12"/>
        <v/>
      </c>
      <c r="AD45" s="507" t="e">
        <f>IF(AC45&lt;$AC$15,$AC$15-AC45)*'1-Contractblad dag'!$I$29*AB45</f>
        <v>#DIV/0!</v>
      </c>
    </row>
    <row r="46" spans="1:30" ht="15.75" hidden="1" customHeight="1" x14ac:dyDescent="0.2">
      <c r="A46" s="56"/>
      <c r="B46" s="53"/>
      <c r="C46" s="500"/>
      <c r="D46" s="527">
        <f t="shared" si="5"/>
        <v>0</v>
      </c>
      <c r="E46" s="501">
        <f t="shared" si="9"/>
        <v>0</v>
      </c>
      <c r="G46" s="53"/>
      <c r="H46" s="500"/>
      <c r="I46" s="527">
        <f t="shared" si="6"/>
        <v>0</v>
      </c>
      <c r="J46" s="501">
        <f t="shared" si="10"/>
        <v>0</v>
      </c>
      <c r="L46" s="53"/>
      <c r="M46" s="500"/>
      <c r="N46" s="527">
        <f t="shared" si="7"/>
        <v>0</v>
      </c>
      <c r="O46" s="501">
        <f t="shared" si="11"/>
        <v>0</v>
      </c>
      <c r="Q46" s="502"/>
      <c r="R46" s="503"/>
      <c r="S46" s="514"/>
      <c r="T46" s="501">
        <f t="shared" si="4"/>
        <v>0</v>
      </c>
      <c r="V46" s="502"/>
      <c r="W46" s="503"/>
      <c r="X46" s="537"/>
      <c r="Y46" s="501">
        <f t="shared" si="8"/>
        <v>0</v>
      </c>
      <c r="AA46" s="505">
        <f>((SUMIF('3-Basis ruimtestaat'!C:C,A46,uren_mavr))+(SUMIF('3-Basis ruimtestaat'!C:C,A46,uren_naloop)))</f>
        <v>0</v>
      </c>
      <c r="AB46" s="503"/>
      <c r="AC46" s="508" t="str">
        <f t="shared" si="12"/>
        <v/>
      </c>
      <c r="AD46" s="507" t="e">
        <f>IF(AC46&lt;$AC$15,$AC$15-AC46)*'1-Contractblad dag'!$I$29*AB46</f>
        <v>#DIV/0!</v>
      </c>
    </row>
    <row r="47" spans="1:30" ht="15.75" hidden="1" customHeight="1" x14ac:dyDescent="0.2">
      <c r="A47" s="56"/>
      <c r="B47" s="53"/>
      <c r="C47" s="500"/>
      <c r="D47" s="527">
        <f t="shared" si="5"/>
        <v>0</v>
      </c>
      <c r="E47" s="501">
        <f t="shared" si="9"/>
        <v>0</v>
      </c>
      <c r="G47" s="53"/>
      <c r="H47" s="500"/>
      <c r="I47" s="527">
        <f t="shared" si="6"/>
        <v>0</v>
      </c>
      <c r="J47" s="501">
        <f t="shared" si="10"/>
        <v>0</v>
      </c>
      <c r="L47" s="53"/>
      <c r="M47" s="500"/>
      <c r="N47" s="527">
        <f t="shared" si="7"/>
        <v>0</v>
      </c>
      <c r="O47" s="501">
        <f t="shared" si="11"/>
        <v>0</v>
      </c>
      <c r="Q47" s="502"/>
      <c r="R47" s="503"/>
      <c r="S47" s="514"/>
      <c r="T47" s="501">
        <f t="shared" si="4"/>
        <v>0</v>
      </c>
      <c r="V47" s="502"/>
      <c r="W47" s="503"/>
      <c r="X47" s="537"/>
      <c r="Y47" s="501">
        <f t="shared" si="8"/>
        <v>0</v>
      </c>
      <c r="AA47" s="505">
        <f>((SUMIF('3-Basis ruimtestaat'!C:C,A47,uren_mavr))+(SUMIF('3-Basis ruimtestaat'!C:C,A47,uren_naloop)))</f>
        <v>0</v>
      </c>
      <c r="AB47" s="503"/>
      <c r="AC47" s="508" t="str">
        <f t="shared" si="12"/>
        <v/>
      </c>
      <c r="AD47" s="507" t="e">
        <f>IF(AC47&lt;$AC$15,$AC$15-AC47)*'1-Contractblad dag'!$I$29*AB47</f>
        <v>#DIV/0!</v>
      </c>
    </row>
    <row r="48" spans="1:30" ht="15.75" hidden="1" customHeight="1" x14ac:dyDescent="0.2">
      <c r="A48" s="56"/>
      <c r="B48" s="53"/>
      <c r="C48" s="500"/>
      <c r="D48" s="527">
        <f t="shared" si="5"/>
        <v>0</v>
      </c>
      <c r="E48" s="501">
        <f t="shared" si="9"/>
        <v>0</v>
      </c>
      <c r="G48" s="53"/>
      <c r="H48" s="500"/>
      <c r="I48" s="527">
        <f t="shared" si="6"/>
        <v>0</v>
      </c>
      <c r="J48" s="501">
        <f t="shared" si="10"/>
        <v>0</v>
      </c>
      <c r="L48" s="53"/>
      <c r="M48" s="500"/>
      <c r="N48" s="527">
        <f t="shared" si="7"/>
        <v>0</v>
      </c>
      <c r="O48" s="501">
        <f t="shared" si="11"/>
        <v>0</v>
      </c>
      <c r="Q48" s="502"/>
      <c r="R48" s="503"/>
      <c r="S48" s="514"/>
      <c r="T48" s="501">
        <f t="shared" si="4"/>
        <v>0</v>
      </c>
      <c r="V48" s="502"/>
      <c r="W48" s="503"/>
      <c r="X48" s="537"/>
      <c r="Y48" s="501">
        <f t="shared" si="8"/>
        <v>0</v>
      </c>
      <c r="AA48" s="505">
        <f>((SUMIF('3-Basis ruimtestaat'!C:C,A48,uren_mavr))+(SUMIF('3-Basis ruimtestaat'!C:C,A48,uren_naloop)))</f>
        <v>0</v>
      </c>
      <c r="AB48" s="503"/>
      <c r="AC48" s="508" t="str">
        <f t="shared" si="12"/>
        <v/>
      </c>
      <c r="AD48" s="507" t="e">
        <f>IF(AC48&lt;$AC$15,$AC$15-AC48)*'1-Contractblad dag'!$I$29*AB48</f>
        <v>#DIV/0!</v>
      </c>
    </row>
    <row r="49" spans="1:30" ht="15.75" hidden="1" customHeight="1" x14ac:dyDescent="0.2">
      <c r="A49" s="145"/>
      <c r="B49" s="53"/>
      <c r="C49" s="500"/>
      <c r="D49" s="527">
        <f t="shared" si="5"/>
        <v>0</v>
      </c>
      <c r="E49" s="501">
        <f t="shared" si="9"/>
        <v>0</v>
      </c>
      <c r="G49" s="53"/>
      <c r="H49" s="500"/>
      <c r="I49" s="527">
        <f t="shared" si="6"/>
        <v>0</v>
      </c>
      <c r="J49" s="501">
        <f t="shared" si="10"/>
        <v>0</v>
      </c>
      <c r="L49" s="53"/>
      <c r="M49" s="500"/>
      <c r="N49" s="527">
        <f t="shared" si="7"/>
        <v>0</v>
      </c>
      <c r="O49" s="501">
        <f t="shared" si="11"/>
        <v>0</v>
      </c>
      <c r="Q49" s="502"/>
      <c r="R49" s="503"/>
      <c r="S49" s="514"/>
      <c r="T49" s="501">
        <f t="shared" si="4"/>
        <v>0</v>
      </c>
      <c r="V49" s="502"/>
      <c r="W49" s="503"/>
      <c r="X49" s="537"/>
      <c r="Y49" s="501">
        <f t="shared" si="8"/>
        <v>0</v>
      </c>
      <c r="AA49" s="505">
        <f>((SUMIF('3-Basis ruimtestaat'!C:C,A49,uren_mavr))+(SUMIF('3-Basis ruimtestaat'!C:C,A49,uren_naloop)))</f>
        <v>0</v>
      </c>
      <c r="AB49" s="503"/>
      <c r="AC49" s="508" t="str">
        <f t="shared" si="12"/>
        <v/>
      </c>
      <c r="AD49" s="507" t="e">
        <f>IF(AC49&lt;$AC$15,$AC$15-AC49)*'1-Contractblad dag'!$I$29*AB49</f>
        <v>#DIV/0!</v>
      </c>
    </row>
    <row r="50" spans="1:30" ht="15.75" hidden="1" customHeight="1" x14ac:dyDescent="0.2">
      <c r="A50" s="374"/>
      <c r="B50" s="53"/>
      <c r="C50" s="500"/>
      <c r="D50" s="527">
        <f t="shared" si="5"/>
        <v>0</v>
      </c>
      <c r="E50" s="501">
        <f t="shared" si="9"/>
        <v>0</v>
      </c>
      <c r="G50" s="53"/>
      <c r="H50" s="500"/>
      <c r="I50" s="527">
        <f t="shared" si="6"/>
        <v>0</v>
      </c>
      <c r="J50" s="501">
        <f t="shared" si="10"/>
        <v>0</v>
      </c>
      <c r="L50" s="53"/>
      <c r="M50" s="500"/>
      <c r="N50" s="527">
        <f t="shared" si="7"/>
        <v>0</v>
      </c>
      <c r="O50" s="501">
        <f t="shared" si="11"/>
        <v>0</v>
      </c>
      <c r="Q50" s="502"/>
      <c r="R50" s="503"/>
      <c r="S50" s="514"/>
      <c r="T50" s="501">
        <f t="shared" si="4"/>
        <v>0</v>
      </c>
      <c r="V50" s="502"/>
      <c r="W50" s="503"/>
      <c r="X50" s="537"/>
      <c r="Y50" s="501">
        <f t="shared" si="8"/>
        <v>0</v>
      </c>
      <c r="AA50" s="505">
        <f>((SUMIF('3-Basis ruimtestaat'!C:C,A50,uren_mavr))+(SUMIF('3-Basis ruimtestaat'!C:C,A50,uren_naloop)))</f>
        <v>0</v>
      </c>
      <c r="AB50" s="503"/>
      <c r="AC50" s="508" t="str">
        <f t="shared" si="12"/>
        <v/>
      </c>
      <c r="AD50" s="507" t="e">
        <f>IF(AC50&lt;$AC$15,$AC$15-AC50)*'1-Contractblad dag'!$I$29*AB50</f>
        <v>#DIV/0!</v>
      </c>
    </row>
    <row r="51" spans="1:30" ht="15.75" hidden="1" customHeight="1" x14ac:dyDescent="0.2">
      <c r="A51" s="374"/>
      <c r="B51" s="53"/>
      <c r="C51" s="500"/>
      <c r="D51" s="527">
        <f t="shared" si="5"/>
        <v>0</v>
      </c>
      <c r="E51" s="501">
        <f t="shared" si="9"/>
        <v>0</v>
      </c>
      <c r="G51" s="53"/>
      <c r="H51" s="500"/>
      <c r="I51" s="527">
        <f t="shared" si="6"/>
        <v>0</v>
      </c>
      <c r="J51" s="501">
        <f t="shared" si="10"/>
        <v>0</v>
      </c>
      <c r="L51" s="53"/>
      <c r="M51" s="500"/>
      <c r="N51" s="527">
        <f t="shared" si="7"/>
        <v>0</v>
      </c>
      <c r="O51" s="501">
        <f t="shared" si="11"/>
        <v>0</v>
      </c>
      <c r="Q51" s="502"/>
      <c r="R51" s="503"/>
      <c r="S51" s="514"/>
      <c r="T51" s="501">
        <f t="shared" si="4"/>
        <v>0</v>
      </c>
      <c r="V51" s="502"/>
      <c r="W51" s="503"/>
      <c r="X51" s="537"/>
      <c r="Y51" s="501">
        <f t="shared" si="8"/>
        <v>0</v>
      </c>
      <c r="AA51" s="505">
        <f>((SUMIF('3-Basis ruimtestaat'!C:C,A51,uren_mavr))+(SUMIF('3-Basis ruimtestaat'!C:C,A51,uren_naloop)))</f>
        <v>0</v>
      </c>
      <c r="AB51" s="503"/>
      <c r="AC51" s="508" t="str">
        <f t="shared" si="12"/>
        <v/>
      </c>
      <c r="AD51" s="507" t="e">
        <f>IF(AC51&lt;$AC$15,$AC$15-AC51)*'1-Contractblad dag'!$I$29*AB51</f>
        <v>#DIV/0!</v>
      </c>
    </row>
    <row r="52" spans="1:30" ht="15.75" hidden="1" customHeight="1" x14ac:dyDescent="0.2">
      <c r="A52" s="145"/>
      <c r="B52" s="53"/>
      <c r="C52" s="500"/>
      <c r="D52" s="527">
        <f t="shared" si="5"/>
        <v>0</v>
      </c>
      <c r="E52" s="501">
        <f t="shared" si="9"/>
        <v>0</v>
      </c>
      <c r="G52" s="53"/>
      <c r="H52" s="500"/>
      <c r="I52" s="527">
        <f t="shared" si="6"/>
        <v>0</v>
      </c>
      <c r="J52" s="501">
        <f t="shared" si="10"/>
        <v>0</v>
      </c>
      <c r="L52" s="53"/>
      <c r="M52" s="500"/>
      <c r="N52" s="527">
        <f t="shared" si="7"/>
        <v>0</v>
      </c>
      <c r="O52" s="501">
        <f t="shared" si="11"/>
        <v>0</v>
      </c>
      <c r="Q52" s="502"/>
      <c r="R52" s="503"/>
      <c r="S52" s="514"/>
      <c r="T52" s="501">
        <f t="shared" si="4"/>
        <v>0</v>
      </c>
      <c r="V52" s="502"/>
      <c r="W52" s="503"/>
      <c r="X52" s="537"/>
      <c r="Y52" s="501">
        <f t="shared" si="8"/>
        <v>0</v>
      </c>
      <c r="AA52" s="505">
        <f>((SUMIF('3-Basis ruimtestaat'!C:C,A52,uren_mavr))+(SUMIF('3-Basis ruimtestaat'!C:C,A52,uren_naloop)))</f>
        <v>0</v>
      </c>
      <c r="AB52" s="503"/>
      <c r="AC52" s="508" t="str">
        <f t="shared" si="12"/>
        <v/>
      </c>
      <c r="AD52" s="507" t="e">
        <f>IF(AC52&lt;$AC$15,$AC$15-AC52)*'1-Contractblad dag'!$I$29*AB52</f>
        <v>#DIV/0!</v>
      </c>
    </row>
    <row r="53" spans="1:30" ht="15.75" hidden="1" customHeight="1" x14ac:dyDescent="0.2">
      <c r="A53" s="145"/>
      <c r="B53" s="53"/>
      <c r="C53" s="500"/>
      <c r="D53" s="527">
        <f t="shared" si="5"/>
        <v>0</v>
      </c>
      <c r="E53" s="501">
        <f t="shared" si="9"/>
        <v>0</v>
      </c>
      <c r="G53" s="53"/>
      <c r="H53" s="500"/>
      <c r="I53" s="527">
        <f t="shared" si="6"/>
        <v>0</v>
      </c>
      <c r="J53" s="501">
        <f t="shared" si="10"/>
        <v>0</v>
      </c>
      <c r="L53" s="53"/>
      <c r="M53" s="500"/>
      <c r="N53" s="527">
        <f t="shared" si="7"/>
        <v>0</v>
      </c>
      <c r="O53" s="501">
        <f t="shared" si="11"/>
        <v>0</v>
      </c>
      <c r="Q53" s="502"/>
      <c r="R53" s="503"/>
      <c r="S53" s="514"/>
      <c r="T53" s="501">
        <f t="shared" si="4"/>
        <v>0</v>
      </c>
      <c r="V53" s="502"/>
      <c r="W53" s="503"/>
      <c r="X53" s="537"/>
      <c r="Y53" s="501">
        <f t="shared" si="8"/>
        <v>0</v>
      </c>
      <c r="AA53" s="505">
        <f>((SUMIF('3-Basis ruimtestaat'!C:C,A53,uren_mavr))+(SUMIF('3-Basis ruimtestaat'!C:C,A53,uren_naloop)))</f>
        <v>0</v>
      </c>
      <c r="AB53" s="503"/>
      <c r="AC53" s="508" t="str">
        <f t="shared" si="12"/>
        <v/>
      </c>
      <c r="AD53" s="507" t="e">
        <f>IF(AC53&lt;$AC$15,$AC$15-AC53)*'1-Contractblad dag'!$I$29*AB53</f>
        <v>#DIV/0!</v>
      </c>
    </row>
    <row r="54" spans="1:30" ht="15.75" hidden="1" customHeight="1" x14ac:dyDescent="0.2">
      <c r="A54" s="145"/>
      <c r="B54" s="53"/>
      <c r="C54" s="500"/>
      <c r="D54" s="527">
        <f t="shared" si="5"/>
        <v>0</v>
      </c>
      <c r="E54" s="501">
        <f t="shared" si="9"/>
        <v>0</v>
      </c>
      <c r="G54" s="53"/>
      <c r="H54" s="500"/>
      <c r="I54" s="527">
        <f t="shared" si="6"/>
        <v>0</v>
      </c>
      <c r="J54" s="501">
        <f t="shared" si="10"/>
        <v>0</v>
      </c>
      <c r="L54" s="53"/>
      <c r="M54" s="500"/>
      <c r="N54" s="527">
        <f t="shared" si="7"/>
        <v>0</v>
      </c>
      <c r="O54" s="501">
        <f t="shared" si="11"/>
        <v>0</v>
      </c>
      <c r="Q54" s="502"/>
      <c r="R54" s="503"/>
      <c r="S54" s="514"/>
      <c r="T54" s="501">
        <f t="shared" si="4"/>
        <v>0</v>
      </c>
      <c r="V54" s="502"/>
      <c r="W54" s="503"/>
      <c r="X54" s="537"/>
      <c r="Y54" s="501">
        <f t="shared" si="8"/>
        <v>0</v>
      </c>
      <c r="AA54" s="505">
        <f>((SUMIF('3-Basis ruimtestaat'!C:C,A54,uren_mavr))+(SUMIF('3-Basis ruimtestaat'!C:C,A54,uren_naloop)))</f>
        <v>0</v>
      </c>
      <c r="AB54" s="503"/>
      <c r="AC54" s="508" t="str">
        <f t="shared" si="12"/>
        <v/>
      </c>
      <c r="AD54" s="507" t="e">
        <f>IF(AC54&lt;$AC$15,$AC$15-AC54)*'1-Contractblad dag'!$I$29*AB54</f>
        <v>#DIV/0!</v>
      </c>
    </row>
    <row r="55" spans="1:30" ht="15.75" hidden="1" customHeight="1" thickBot="1" x14ac:dyDescent="0.25">
      <c r="A55" s="145"/>
      <c r="B55" s="53"/>
      <c r="C55" s="500"/>
      <c r="D55" s="527">
        <f t="shared" si="5"/>
        <v>0</v>
      </c>
      <c r="E55" s="501">
        <f t="shared" si="9"/>
        <v>0</v>
      </c>
      <c r="G55" s="53"/>
      <c r="H55" s="500"/>
      <c r="I55" s="527">
        <f t="shared" si="6"/>
        <v>0</v>
      </c>
      <c r="J55" s="501">
        <f t="shared" si="10"/>
        <v>0</v>
      </c>
      <c r="L55" s="53"/>
      <c r="M55" s="500"/>
      <c r="N55" s="527">
        <f t="shared" si="7"/>
        <v>0</v>
      </c>
      <c r="O55" s="501">
        <f t="shared" si="11"/>
        <v>0</v>
      </c>
      <c r="Q55" s="502"/>
      <c r="R55" s="503"/>
      <c r="S55" s="514"/>
      <c r="T55" s="501">
        <f t="shared" si="4"/>
        <v>0</v>
      </c>
      <c r="V55" s="502"/>
      <c r="W55" s="503"/>
      <c r="X55" s="537"/>
      <c r="Y55" s="501">
        <f t="shared" si="8"/>
        <v>0</v>
      </c>
      <c r="AA55" s="509">
        <f>((SUMIF('3-Basis ruimtestaat'!C:C,A55,uren_mavr))+(SUMIF('3-Basis ruimtestaat'!C:C,A55,uren_naloop)))</f>
        <v>0</v>
      </c>
      <c r="AB55" s="510"/>
      <c r="AC55" s="511" t="str">
        <f t="shared" si="12"/>
        <v/>
      </c>
      <c r="AD55" s="512" t="e">
        <f>IF(AC55&lt;$AC$15,$AC$15-AC55)*'1-Contractblad dag'!$I$29*AB55</f>
        <v>#DIV/0!</v>
      </c>
    </row>
    <row r="56" spans="1:30" ht="12.75" customHeight="1" x14ac:dyDescent="0.3">
      <c r="B56" s="152"/>
    </row>
    <row r="57" spans="1:30" ht="12.75" customHeight="1" x14ac:dyDescent="0.3">
      <c r="B57" s="152">
        <f>SUM(B16:B56)</f>
        <v>141.75</v>
      </c>
      <c r="D57" s="396"/>
      <c r="E57" s="396">
        <f>SUM(E16:E56)</f>
        <v>0</v>
      </c>
      <c r="G57" s="152">
        <f>SUM(G16:G56)</f>
        <v>1629.3499999999997</v>
      </c>
      <c r="I57" s="396">
        <f>SUM(I16:I56)</f>
        <v>0</v>
      </c>
      <c r="J57" s="396">
        <f>SUM(J16:J56)</f>
        <v>0</v>
      </c>
      <c r="L57" s="152">
        <f>SUM(L16:L56)</f>
        <v>2016.6599999999999</v>
      </c>
      <c r="N57" s="396">
        <f t="shared" ref="N57:O57" si="13">SUM(N16:N56)</f>
        <v>0</v>
      </c>
      <c r="O57" s="396">
        <f t="shared" si="13"/>
        <v>0</v>
      </c>
      <c r="Q57" s="152">
        <f>SUM(Q16:Q56)</f>
        <v>245.6</v>
      </c>
      <c r="T57" s="396">
        <f>SUM(T16:T56)</f>
        <v>0</v>
      </c>
      <c r="V57" s="152">
        <f>SUM(V16:V56)</f>
        <v>65.8</v>
      </c>
      <c r="Y57" s="396">
        <f>SUM(Y16:Y56)</f>
        <v>0</v>
      </c>
      <c r="AA57" s="397">
        <f>SUM(AA16:AA55)</f>
        <v>0</v>
      </c>
      <c r="AC57" s="398">
        <f>SUM(AC16:AC55)</f>
        <v>0</v>
      </c>
      <c r="AD57" s="399" t="e">
        <f>SUM(AD16:AD55)</f>
        <v>#DIV/0!</v>
      </c>
    </row>
    <row r="58" spans="1:30" ht="12.75" customHeight="1" x14ac:dyDescent="0.3">
      <c r="B58" s="152"/>
    </row>
    <row r="59" spans="1:30" ht="12.75" customHeight="1" x14ac:dyDescent="0.2"/>
    <row r="60" spans="1:30" ht="12.75" customHeight="1" x14ac:dyDescent="0.2"/>
    <row r="61" spans="1:30" ht="12.75" customHeight="1" x14ac:dyDescent="0.2"/>
    <row r="62" spans="1:30" ht="12.75" customHeight="1" x14ac:dyDescent="0.2"/>
    <row r="63" spans="1:30" ht="12.75" customHeight="1" x14ac:dyDescent="0.2"/>
    <row r="64" spans="1:30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</sheetData>
  <sortState xmlns:xlrd2="http://schemas.microsoft.com/office/spreadsheetml/2017/richdata2" ref="A16:AD23">
    <sortCondition ref="A16:A23"/>
  </sortState>
  <mergeCells count="1">
    <mergeCell ref="AA12:AD12"/>
  </mergeCells>
  <pageMargins left="0.59" right="0.59" top="0.59" bottom="0.79" header="0" footer="0"/>
  <pageSetup paperSize="9" scale="47" orientation="portrait"/>
  <headerFooter>
    <oddFooter>&amp;L000000&amp;F-&amp;A Schoonmaakservice Flevoland ©&amp;R000000printversie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8</vt:i4>
      </vt:variant>
    </vt:vector>
  </HeadingPairs>
  <TitlesOfParts>
    <vt:vector size="18" baseType="lpstr">
      <vt:lpstr>1-Contractblad dag</vt:lpstr>
      <vt:lpstr>1-Contractblad locatie</vt:lpstr>
      <vt:lpstr>2-Kengetal</vt:lpstr>
      <vt:lpstr>3-Basis ruimtestaat</vt:lpstr>
      <vt:lpstr>4-Premies en opslagen</vt:lpstr>
      <vt:lpstr>5-Opbouw uurtarieven</vt:lpstr>
      <vt:lpstr>6- toeslagenmatrix</vt:lpstr>
      <vt:lpstr>7-Machine-investeringskosten</vt:lpstr>
      <vt:lpstr>8-Glasbewassing</vt:lpstr>
      <vt:lpstr>9-Additionele kosten</vt:lpstr>
      <vt:lpstr>code</vt:lpstr>
      <vt:lpstr>glas</vt:lpstr>
      <vt:lpstr>Kengetal</vt:lpstr>
      <vt:lpstr>locatie</vt:lpstr>
      <vt:lpstr>uren_mavr</vt:lpstr>
      <vt:lpstr>uren_naloop</vt:lpstr>
      <vt:lpstr>uren_naloopzazofe</vt:lpstr>
      <vt:lpstr>uren_zazofe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Singels</dc:creator>
  <cp:lastModifiedBy>Nelly Gorree</cp:lastModifiedBy>
  <dcterms:created xsi:type="dcterms:W3CDTF">1999-10-05T12:28:40Z</dcterms:created>
  <dcterms:modified xsi:type="dcterms:W3CDTF">2022-10-20T11:34:05Z</dcterms:modified>
</cp:coreProperties>
</file>