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https://inkoopmeestersnl.sharepoint.com/sites/IM/Gedeelde documenten/01. klanten/KW1C/LMS 2022/6. NvI/"/>
    </mc:Choice>
  </mc:AlternateContent>
  <xr:revisionPtr revIDLastSave="0" documentId="8_{D565F4E2-2B76-4A0B-90D3-F4CA61224252}" xr6:coauthVersionLast="47" xr6:coauthVersionMax="47" xr10:uidLastSave="{00000000-0000-0000-0000-000000000000}"/>
  <bookViews>
    <workbookView xWindow="28680" yWindow="-120" windowWidth="57840" windowHeight="17640" firstSheet="4" activeTab="4" xr2:uid="{D4FA093E-A3E0-4D7E-8A98-2119B4AE3CE8}"/>
  </bookViews>
  <sheets>
    <sheet name="Invoervelden, scores" sheetId="10" state="hidden" r:id="rId1"/>
    <sheet name="Toelichting" sheetId="8" r:id="rId2"/>
    <sheet name="Functionaliteiten" sheetId="9" r:id="rId3"/>
    <sheet name="Total results" sheetId="7" state="hidden" r:id="rId4"/>
    <sheet name="Eisen en wensen" sheetId="11" r:id="rId5"/>
    <sheet name="xxxEisen en wensen" sheetId="2" state="hidden" r:id="rId6"/>
    <sheet name="Functionele voorzieningen" sheetId="3" state="hidden" r:id="rId7"/>
    <sheet name="Niet-functionele voorzieningen" sheetId="4" state="hidden" r:id="rId8"/>
    <sheet name="Interfaces" sheetId="12" r:id="rId9"/>
  </sheets>
  <definedNames>
    <definedName name="_xlnm._FilterDatabase" localSheetId="4" hidden="1">'Eisen en wensen'!$E$10:$F$10</definedName>
    <definedName name="_xlnm._FilterDatabase" localSheetId="3" hidden="1">'Total results'!$A$1:$G$321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331" i="11" l="1"/>
  <c r="N331" i="11" s="1"/>
  <c r="G86" i="11"/>
  <c r="K86" i="11" s="1" a="1"/>
  <c r="K86" i="11" s="1"/>
  <c r="M20" i="12"/>
  <c r="M25" i="12"/>
  <c r="L3" i="12"/>
  <c r="L1" i="12"/>
  <c r="L24" i="12" a="1"/>
  <c r="L24" i="12" s="1"/>
  <c r="I10" i="12"/>
  <c r="L11" i="12" s="1" a="1"/>
  <c r="L11" i="12" s="1"/>
  <c r="I11" i="12"/>
  <c r="L12" i="12" s="1" a="1"/>
  <c r="L12" i="12" s="1"/>
  <c r="I12" i="12"/>
  <c r="L13" i="12" s="1" a="1"/>
  <c r="L13" i="12" s="1"/>
  <c r="I13" i="12"/>
  <c r="L14" i="12" s="1" a="1"/>
  <c r="L14" i="12" s="1"/>
  <c r="I14" i="12"/>
  <c r="L15" i="12" s="1" a="1"/>
  <c r="L15" i="12" s="1"/>
  <c r="I15" i="12"/>
  <c r="N16" i="12" s="1"/>
  <c r="I16" i="12"/>
  <c r="L17" i="12" s="1" a="1"/>
  <c r="L17" i="12" s="1"/>
  <c r="I17" i="12"/>
  <c r="L18" i="12" s="1" a="1"/>
  <c r="L18" i="12" s="1"/>
  <c r="I18" i="12"/>
  <c r="L19" i="12" s="1" a="1"/>
  <c r="L19" i="12" s="1"/>
  <c r="I19" i="12"/>
  <c r="L20" i="12" s="1" a="1"/>
  <c r="L20" i="12" s="1"/>
  <c r="I20" i="12"/>
  <c r="N21" i="12" s="1"/>
  <c r="I21" i="12"/>
  <c r="L22" i="12" s="1" a="1"/>
  <c r="L22" i="12" s="1"/>
  <c r="I22" i="12"/>
  <c r="L23" i="12" s="1" a="1"/>
  <c r="L23" i="12" s="1"/>
  <c r="I23" i="12"/>
  <c r="N24" i="12" s="1"/>
  <c r="I24" i="12"/>
  <c r="L25" i="12" s="1" a="1"/>
  <c r="L25" i="12" s="1"/>
  <c r="I25" i="12"/>
  <c r="L26" i="12" s="1" a="1"/>
  <c r="L26" i="12" s="1"/>
  <c r="I9" i="12"/>
  <c r="L10" i="12" s="1" a="1"/>
  <c r="L10" i="12" s="1"/>
  <c r="K298" i="11" a="1"/>
  <c r="K298" i="11" s="1"/>
  <c r="K4" i="11"/>
  <c r="K2" i="11"/>
  <c r="K20" i="11" a="1"/>
  <c r="K20" i="11" s="1"/>
  <c r="K35" i="11" a="1"/>
  <c r="K35" i="11" s="1"/>
  <c r="K42" i="11" a="1"/>
  <c r="K42" i="11" s="1"/>
  <c r="K55" i="11" a="1"/>
  <c r="K55" i="11" s="1"/>
  <c r="K60" i="11" a="1"/>
  <c r="K60" i="11" s="1"/>
  <c r="K77" i="11" a="1"/>
  <c r="K77" i="11" s="1"/>
  <c r="K82" i="11" a="1"/>
  <c r="K82" i="11" s="1"/>
  <c r="K89" i="11" a="1"/>
  <c r="K89" i="11" s="1"/>
  <c r="K92" i="11" a="1"/>
  <c r="K92" i="11" s="1"/>
  <c r="K97" i="11" a="1"/>
  <c r="K97" i="11" s="1"/>
  <c r="K101" i="11" a="1"/>
  <c r="K101" i="11" s="1"/>
  <c r="K105" i="11" a="1"/>
  <c r="K105" i="11" s="1"/>
  <c r="K120" i="11" a="1"/>
  <c r="K120" i="11" s="1"/>
  <c r="K157" i="11" a="1"/>
  <c r="K157" i="11" s="1"/>
  <c r="K161" i="11" a="1"/>
  <c r="K161" i="11" s="1"/>
  <c r="K170" i="11" a="1"/>
  <c r="K170" i="11" s="1"/>
  <c r="K179" i="11" a="1"/>
  <c r="K179" i="11" s="1"/>
  <c r="K183" i="11" a="1"/>
  <c r="K183" i="11" s="1"/>
  <c r="K191" i="11" a="1"/>
  <c r="K191" i="11" s="1"/>
  <c r="K200" i="11" a="1"/>
  <c r="K200" i="11" s="1"/>
  <c r="K220" i="11" a="1"/>
  <c r="K220" i="11" s="1"/>
  <c r="K222" i="11" a="1"/>
  <c r="K222" i="11" s="1"/>
  <c r="K230" i="11" a="1"/>
  <c r="K230" i="11" s="1"/>
  <c r="K240" i="11" a="1"/>
  <c r="K240" i="11" s="1"/>
  <c r="K244" i="11" a="1"/>
  <c r="K244" i="11" s="1"/>
  <c r="K254" i="11" a="1"/>
  <c r="K254" i="11" s="1"/>
  <c r="K257" i="11" a="1"/>
  <c r="K257" i="11" s="1"/>
  <c r="K267" i="11" a="1"/>
  <c r="K267" i="11" s="1"/>
  <c r="K289" i="11" a="1"/>
  <c r="K289" i="11" s="1"/>
  <c r="K292" i="11" a="1"/>
  <c r="K292" i="11" s="1"/>
  <c r="K309" i="11" a="1"/>
  <c r="K309" i="11" s="1"/>
  <c r="K332" i="11" a="1"/>
  <c r="K332" i="11" s="1"/>
  <c r="K340" i="11" a="1"/>
  <c r="K340" i="11" s="1"/>
  <c r="G288" i="11"/>
  <c r="N288" i="11" s="1"/>
  <c r="G289" i="11"/>
  <c r="N289" i="11" s="1"/>
  <c r="G290" i="11"/>
  <c r="G291" i="11"/>
  <c r="K291" i="11" s="1" a="1"/>
  <c r="K291" i="11" s="1"/>
  <c r="G292" i="11"/>
  <c r="G293" i="11"/>
  <c r="G294" i="11"/>
  <c r="G295" i="11"/>
  <c r="K295" i="11" s="1" a="1"/>
  <c r="K295" i="11" s="1"/>
  <c r="G296" i="11"/>
  <c r="G297" i="11"/>
  <c r="K297" i="11" s="1" a="1"/>
  <c r="K297" i="11" s="1"/>
  <c r="G298" i="11"/>
  <c r="M298" i="11" s="1"/>
  <c r="G299" i="11"/>
  <c r="K299" i="11" s="1" a="1"/>
  <c r="K299" i="11" s="1"/>
  <c r="G300" i="11"/>
  <c r="G301" i="11"/>
  <c r="G302" i="11"/>
  <c r="M302" i="11" s="1"/>
  <c r="G303" i="11"/>
  <c r="K303" i="11" s="1" a="1"/>
  <c r="K303" i="11" s="1"/>
  <c r="G304" i="11"/>
  <c r="G305" i="11"/>
  <c r="M305" i="11" s="1"/>
  <c r="G306" i="11"/>
  <c r="G307" i="11"/>
  <c r="K307" i="11" s="1" a="1"/>
  <c r="K307" i="11" s="1"/>
  <c r="G308" i="11"/>
  <c r="K308" i="11" s="1" a="1"/>
  <c r="K308" i="11" s="1"/>
  <c r="G309" i="11"/>
  <c r="N309" i="11" s="1"/>
  <c r="G310" i="11"/>
  <c r="G311" i="11"/>
  <c r="G312" i="11"/>
  <c r="G313" i="11"/>
  <c r="G314" i="11"/>
  <c r="G315" i="11"/>
  <c r="K315" i="11" s="1" a="1"/>
  <c r="K315" i="11" s="1"/>
  <c r="G316" i="11"/>
  <c r="K316" i="11" s="1" a="1"/>
  <c r="K316" i="11" s="1"/>
  <c r="G317" i="11"/>
  <c r="M317" i="11" s="1"/>
  <c r="G318" i="11"/>
  <c r="K318" i="11" s="1" a="1"/>
  <c r="K318" i="11" s="1"/>
  <c r="G319" i="11"/>
  <c r="K319" i="11" s="1" a="1"/>
  <c r="K319" i="11" s="1"/>
  <c r="G320" i="11"/>
  <c r="K320" i="11" s="1" a="1"/>
  <c r="K320" i="11" s="1"/>
  <c r="G321" i="11"/>
  <c r="K321" i="11" s="1" a="1"/>
  <c r="K321" i="11" s="1"/>
  <c r="G322" i="11"/>
  <c r="K322" i="11" s="1" a="1"/>
  <c r="K322" i="11" s="1"/>
  <c r="G323" i="11"/>
  <c r="K323" i="11" s="1" a="1"/>
  <c r="K323" i="11" s="1"/>
  <c r="G324" i="11"/>
  <c r="K324" i="11" s="1" a="1"/>
  <c r="K324" i="11" s="1"/>
  <c r="G325" i="11"/>
  <c r="K325" i="11" s="1" a="1"/>
  <c r="K325" i="11" s="1"/>
  <c r="G326" i="11"/>
  <c r="K326" i="11" s="1" a="1"/>
  <c r="K326" i="11" s="1"/>
  <c r="G327" i="11"/>
  <c r="K327" i="11" s="1" a="1"/>
  <c r="K327" i="11" s="1"/>
  <c r="G328" i="11"/>
  <c r="K328" i="11" s="1" a="1"/>
  <c r="K328" i="11" s="1"/>
  <c r="G329" i="11"/>
  <c r="K329" i="11" s="1" a="1"/>
  <c r="K329" i="11" s="1"/>
  <c r="G330" i="11"/>
  <c r="K330" i="11" s="1" a="1"/>
  <c r="K330" i="11" s="1"/>
  <c r="G332" i="11"/>
  <c r="M332" i="11" s="1"/>
  <c r="G333" i="11"/>
  <c r="K333" i="11" s="1" a="1"/>
  <c r="K333" i="11" s="1"/>
  <c r="G334" i="11"/>
  <c r="K334" i="11" s="1" a="1"/>
  <c r="K334" i="11" s="1"/>
  <c r="G335" i="11"/>
  <c r="K335" i="11" s="1" a="1"/>
  <c r="K335" i="11" s="1"/>
  <c r="G336" i="11"/>
  <c r="K336" i="11" s="1" a="1"/>
  <c r="K336" i="11" s="1"/>
  <c r="G337" i="11"/>
  <c r="K337" i="11" s="1" a="1"/>
  <c r="K337" i="11" s="1"/>
  <c r="G338" i="11"/>
  <c r="K338" i="11" s="1" a="1"/>
  <c r="K338" i="11" s="1"/>
  <c r="G339" i="11"/>
  <c r="K339" i="11" s="1" a="1"/>
  <c r="K339" i="11" s="1"/>
  <c r="G340" i="11"/>
  <c r="N340" i="11" s="1"/>
  <c r="G341" i="11"/>
  <c r="K341" i="11" s="1" a="1"/>
  <c r="K341" i="11" s="1"/>
  <c r="G342" i="11"/>
  <c r="K342" i="11" s="1" a="1"/>
  <c r="K342" i="11" s="1"/>
  <c r="G343" i="11"/>
  <c r="K343" i="11" s="1" a="1"/>
  <c r="K343" i="11" s="1"/>
  <c r="G344" i="11"/>
  <c r="K344" i="11" s="1" a="1"/>
  <c r="K344" i="11" s="1"/>
  <c r="G345" i="11"/>
  <c r="K345" i="11" s="1" a="1"/>
  <c r="K345" i="11" s="1"/>
  <c r="G346" i="11"/>
  <c r="K346" i="11" s="1" a="1"/>
  <c r="K346" i="11" s="1"/>
  <c r="G347" i="11"/>
  <c r="K347" i="11" s="1" a="1"/>
  <c r="K347" i="11" s="1"/>
  <c r="G348" i="11"/>
  <c r="K348" i="11" s="1" a="1"/>
  <c r="K348" i="11" s="1"/>
  <c r="G349" i="11"/>
  <c r="K349" i="11" s="1" a="1"/>
  <c r="K349" i="11" s="1"/>
  <c r="G350" i="11"/>
  <c r="K350" i="11" s="1" a="1"/>
  <c r="K350" i="11" s="1"/>
  <c r="G351" i="11"/>
  <c r="K351" i="11" s="1" a="1"/>
  <c r="K351" i="11" s="1"/>
  <c r="G352" i="11"/>
  <c r="K352" i="11" s="1" a="1"/>
  <c r="K352" i="11" s="1"/>
  <c r="G353" i="11"/>
  <c r="K353" i="11" s="1" a="1"/>
  <c r="K353" i="11" s="1"/>
  <c r="G354" i="11"/>
  <c r="K354" i="11" s="1" a="1"/>
  <c r="K354" i="11" s="1"/>
  <c r="G355" i="11"/>
  <c r="K355" i="11" s="1" a="1"/>
  <c r="K355" i="11" s="1"/>
  <c r="G356" i="11"/>
  <c r="K356" i="11" s="1" a="1"/>
  <c r="K356" i="11" s="1"/>
  <c r="G357" i="11"/>
  <c r="K357" i="11" s="1" a="1"/>
  <c r="K357" i="11" s="1"/>
  <c r="G358" i="11"/>
  <c r="K358" i="11" s="1" a="1"/>
  <c r="K358" i="11" s="1"/>
  <c r="G12" i="11"/>
  <c r="G13" i="11"/>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K85" i="11" s="1" a="1"/>
  <c r="K85" i="11" s="1"/>
  <c r="G87" i="11"/>
  <c r="K87" i="11" s="1" a="1"/>
  <c r="K87" i="11" s="1"/>
  <c r="G88" i="11"/>
  <c r="K88" i="11" s="1" a="1"/>
  <c r="K88" i="11" s="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N200" i="11" s="1"/>
  <c r="G201" i="11"/>
  <c r="G202" i="11"/>
  <c r="M202" i="11" s="1"/>
  <c r="G203" i="11"/>
  <c r="G204" i="11"/>
  <c r="G205" i="11"/>
  <c r="G206" i="11"/>
  <c r="M206" i="11" s="1"/>
  <c r="G207" i="11"/>
  <c r="G208" i="11"/>
  <c r="G209" i="11"/>
  <c r="G210" i="11"/>
  <c r="M210" i="11" s="1"/>
  <c r="G211" i="11"/>
  <c r="G212" i="11"/>
  <c r="G213" i="11"/>
  <c r="G214" i="11"/>
  <c r="M214" i="11" s="1"/>
  <c r="G215" i="11"/>
  <c r="G216" i="11"/>
  <c r="G217" i="11"/>
  <c r="G218" i="11"/>
  <c r="M218" i="11" s="1"/>
  <c r="G219" i="11"/>
  <c r="G220" i="11"/>
  <c r="G221" i="11"/>
  <c r="G222" i="11"/>
  <c r="G223" i="11"/>
  <c r="M223" i="11" s="1"/>
  <c r="G224" i="11"/>
  <c r="G225" i="11"/>
  <c r="G226" i="11"/>
  <c r="G227" i="11"/>
  <c r="G228" i="11"/>
  <c r="G229" i="11"/>
  <c r="G230" i="11"/>
  <c r="G231" i="11"/>
  <c r="G232" i="11"/>
  <c r="G233" i="11"/>
  <c r="G234" i="11"/>
  <c r="G235" i="11"/>
  <c r="G236" i="11"/>
  <c r="G237" i="11"/>
  <c r="G238" i="11"/>
  <c r="G239" i="11"/>
  <c r="G240" i="11"/>
  <c r="N240" i="11" s="1"/>
  <c r="G241" i="11"/>
  <c r="G242" i="11"/>
  <c r="G243" i="11"/>
  <c r="G244" i="11"/>
  <c r="G245" i="11"/>
  <c r="G246" i="11"/>
  <c r="G247" i="11"/>
  <c r="G248" i="11"/>
  <c r="G249" i="11"/>
  <c r="M249" i="11" s="1"/>
  <c r="G250" i="11"/>
  <c r="G251" i="11"/>
  <c r="K251" i="11" s="1" a="1"/>
  <c r="K251" i="11" s="1"/>
  <c r="G252" i="11"/>
  <c r="G253" i="11"/>
  <c r="G254" i="11"/>
  <c r="G255" i="11"/>
  <c r="K255" i="11" s="1" a="1"/>
  <c r="K255" i="11" s="1"/>
  <c r="G256" i="11"/>
  <c r="G257" i="11"/>
  <c r="N257" i="11" s="1"/>
  <c r="G258" i="11"/>
  <c r="G259" i="11"/>
  <c r="G260" i="11"/>
  <c r="G261" i="11"/>
  <c r="G262" i="11"/>
  <c r="G263" i="11"/>
  <c r="K263" i="11" s="1" a="1"/>
  <c r="K263" i="11" s="1"/>
  <c r="G264" i="11"/>
  <c r="G265" i="11"/>
  <c r="G266" i="11"/>
  <c r="G267" i="11"/>
  <c r="G268" i="11"/>
  <c r="G269" i="11"/>
  <c r="G270" i="11"/>
  <c r="G271" i="11"/>
  <c r="G272" i="11"/>
  <c r="G273" i="11"/>
  <c r="G274" i="11"/>
  <c r="G275" i="11"/>
  <c r="G276" i="11"/>
  <c r="G277" i="11"/>
  <c r="M277" i="11" s="1"/>
  <c r="G278" i="11"/>
  <c r="G279" i="11"/>
  <c r="K279" i="11" s="1" a="1"/>
  <c r="K279" i="11" s="1"/>
  <c r="G280" i="11"/>
  <c r="G281" i="11"/>
  <c r="G282" i="11"/>
  <c r="G283" i="11"/>
  <c r="K283" i="11" s="1" a="1"/>
  <c r="K283" i="11" s="1"/>
  <c r="G284" i="11"/>
  <c r="G285" i="11"/>
  <c r="G286" i="11"/>
  <c r="G287" i="11"/>
  <c r="G11" i="11"/>
  <c r="M11" i="11" s="1"/>
  <c r="E104" i="7"/>
  <c r="E155" i="7"/>
  <c r="E154" i="7"/>
  <c r="E153" i="7"/>
  <c r="E180" i="7"/>
  <c r="E258" i="7"/>
  <c r="E109" i="7"/>
  <c r="E108" i="7"/>
  <c r="E322" i="7"/>
  <c r="E276" i="7"/>
  <c r="E277" i="7"/>
  <c r="E278" i="7"/>
  <c r="E279" i="7"/>
  <c r="E280" i="7"/>
  <c r="E281" i="7"/>
  <c r="E282" i="7"/>
  <c r="E283" i="7"/>
  <c r="E284" i="7"/>
  <c r="E285" i="7"/>
  <c r="E286" i="7"/>
  <c r="E287" i="7"/>
  <c r="E288" i="7"/>
  <c r="E289" i="7"/>
  <c r="E290" i="7"/>
  <c r="E291" i="7"/>
  <c r="E292" i="7"/>
  <c r="E293" i="7"/>
  <c r="E294" i="7"/>
  <c r="E295" i="7"/>
  <c r="E296" i="7"/>
  <c r="E297" i="7"/>
  <c r="E298" i="7"/>
  <c r="E299" i="7"/>
  <c r="E300" i="7"/>
  <c r="E301" i="7"/>
  <c r="E302" i="7"/>
  <c r="E303" i="7"/>
  <c r="E304" i="7"/>
  <c r="E305" i="7"/>
  <c r="E306" i="7"/>
  <c r="E307" i="7"/>
  <c r="E308" i="7"/>
  <c r="E309" i="7"/>
  <c r="E310" i="7"/>
  <c r="E311" i="7"/>
  <c r="E312" i="7"/>
  <c r="E313" i="7"/>
  <c r="E314" i="7"/>
  <c r="E315" i="7"/>
  <c r="E316" i="7"/>
  <c r="E317" i="7"/>
  <c r="E318" i="7"/>
  <c r="E319" i="7"/>
  <c r="E320" i="7"/>
  <c r="E321" i="7"/>
  <c r="E275" i="7"/>
  <c r="E274" i="7"/>
  <c r="E273" i="7"/>
  <c r="E272" i="7"/>
  <c r="K331" i="11" l="1" a="1"/>
  <c r="K331" i="11" s="1"/>
  <c r="M331" i="11"/>
  <c r="N86" i="11"/>
  <c r="M86" i="11"/>
  <c r="M15" i="12"/>
  <c r="N10" i="12"/>
  <c r="K11" i="11" a="1"/>
  <c r="K11" i="11" s="1"/>
  <c r="M24" i="12"/>
  <c r="M19" i="12"/>
  <c r="M13" i="12"/>
  <c r="N23" i="12"/>
  <c r="M23" i="12"/>
  <c r="M17" i="12"/>
  <c r="M12" i="12"/>
  <c r="N19" i="12"/>
  <c r="M21" i="12"/>
  <c r="M16" i="12"/>
  <c r="M11" i="12"/>
  <c r="N15" i="12"/>
  <c r="N18" i="12"/>
  <c r="L16" i="12" a="1"/>
  <c r="L16" i="12" s="1"/>
  <c r="N12" i="12"/>
  <c r="L21" i="12" a="1"/>
  <c r="L21" i="12" s="1"/>
  <c r="N26" i="12"/>
  <c r="N22" i="12"/>
  <c r="N13" i="12"/>
  <c r="N25" i="12"/>
  <c r="N17" i="12"/>
  <c r="M26" i="12"/>
  <c r="M22" i="12"/>
  <c r="M18" i="12"/>
  <c r="M14" i="12"/>
  <c r="M10" i="12"/>
  <c r="N20" i="12"/>
  <c r="N11" i="12"/>
  <c r="N14" i="12"/>
  <c r="N338" i="11"/>
  <c r="M358" i="11"/>
  <c r="N353" i="11"/>
  <c r="M342" i="11"/>
  <c r="N332" i="11"/>
  <c r="N357" i="11"/>
  <c r="M352" i="11"/>
  <c r="M346" i="11"/>
  <c r="N341" i="11"/>
  <c r="N336" i="11"/>
  <c r="M327" i="11"/>
  <c r="M320" i="11"/>
  <c r="N297" i="11"/>
  <c r="M348" i="11"/>
  <c r="N327" i="11"/>
  <c r="M323" i="11"/>
  <c r="M356" i="11"/>
  <c r="M350" i="11"/>
  <c r="N345" i="11"/>
  <c r="M340" i="11"/>
  <c r="M336" i="11"/>
  <c r="M324" i="11"/>
  <c r="N319" i="11"/>
  <c r="M289" i="11"/>
  <c r="N298" i="11"/>
  <c r="M297" i="11"/>
  <c r="M354" i="11"/>
  <c r="N349" i="11"/>
  <c r="M344" i="11"/>
  <c r="N334" i="11"/>
  <c r="M328" i="11"/>
  <c r="N323" i="11"/>
  <c r="M319" i="11"/>
  <c r="M240" i="11"/>
  <c r="N281" i="11"/>
  <c r="K281" i="11" a="1"/>
  <c r="K281" i="11" s="1"/>
  <c r="N273" i="11"/>
  <c r="K273" i="11" a="1"/>
  <c r="K273" i="11" s="1"/>
  <c r="N265" i="11"/>
  <c r="K265" i="11" a="1"/>
  <c r="K265" i="11" s="1"/>
  <c r="N261" i="11"/>
  <c r="K261" i="11" a="1"/>
  <c r="K261" i="11" s="1"/>
  <c r="N253" i="11"/>
  <c r="K253" i="11" a="1"/>
  <c r="K253" i="11" s="1"/>
  <c r="N245" i="11"/>
  <c r="K245" i="11" a="1"/>
  <c r="K245" i="11" s="1"/>
  <c r="N237" i="11"/>
  <c r="K237" i="11" a="1"/>
  <c r="K237" i="11" s="1"/>
  <c r="M237" i="11"/>
  <c r="N225" i="11"/>
  <c r="K225" i="11" a="1"/>
  <c r="K225" i="11" s="1"/>
  <c r="N217" i="11"/>
  <c r="K217" i="11" a="1"/>
  <c r="K217" i="11" s="1"/>
  <c r="M217" i="11"/>
  <c r="N209" i="11"/>
  <c r="K209" i="11" a="1"/>
  <c r="K209" i="11" s="1"/>
  <c r="M209" i="11"/>
  <c r="N201" i="11"/>
  <c r="K201" i="11" a="1"/>
  <c r="K201" i="11" s="1"/>
  <c r="M201" i="11"/>
  <c r="N193" i="11"/>
  <c r="K193" i="11" a="1"/>
  <c r="K193" i="11" s="1"/>
  <c r="M193" i="11"/>
  <c r="M185" i="11"/>
  <c r="K185" i="11" a="1"/>
  <c r="K185" i="11" s="1"/>
  <c r="N185" i="11"/>
  <c r="K177" i="11" a="1"/>
  <c r="K177" i="11" s="1"/>
  <c r="M177" i="11"/>
  <c r="N177" i="11"/>
  <c r="K169" i="11" a="1"/>
  <c r="K169" i="11" s="1"/>
  <c r="M169" i="11"/>
  <c r="N169" i="11"/>
  <c r="M161" i="11"/>
  <c r="N161" i="11"/>
  <c r="K153" i="11" a="1"/>
  <c r="K153" i="11" s="1"/>
  <c r="M153" i="11"/>
  <c r="N153" i="11"/>
  <c r="K145" i="11" a="1"/>
  <c r="K145" i="11" s="1"/>
  <c r="M145" i="11"/>
  <c r="N145" i="11"/>
  <c r="K141" i="11" a="1"/>
  <c r="K141" i="11" s="1"/>
  <c r="M141" i="11"/>
  <c r="N141" i="11"/>
  <c r="K133" i="11" a="1"/>
  <c r="K133" i="11" s="1"/>
  <c r="M133" i="11"/>
  <c r="N133" i="11"/>
  <c r="N125" i="11"/>
  <c r="K125" i="11" a="1"/>
  <c r="K125" i="11" s="1"/>
  <c r="M125" i="11"/>
  <c r="N117" i="11"/>
  <c r="K117" i="11" a="1"/>
  <c r="K117" i="11" s="1"/>
  <c r="M117" i="11"/>
  <c r="N109" i="11"/>
  <c r="K109" i="11" a="1"/>
  <c r="K109" i="11" s="1"/>
  <c r="M109" i="11"/>
  <c r="N101" i="11"/>
  <c r="M101" i="11"/>
  <c r="N93" i="11"/>
  <c r="K93" i="11" a="1"/>
  <c r="K93" i="11" s="1"/>
  <c r="M93" i="11"/>
  <c r="N84" i="11"/>
  <c r="K84" i="11" a="1"/>
  <c r="K84" i="11" s="1"/>
  <c r="M84" i="11"/>
  <c r="N76" i="11"/>
  <c r="M76" i="11"/>
  <c r="K76" i="11" a="1"/>
  <c r="K76" i="11" s="1"/>
  <c r="N68" i="11"/>
  <c r="M68" i="11"/>
  <c r="K68" i="11" a="1"/>
  <c r="K68" i="11" s="1"/>
  <c r="N60" i="11"/>
  <c r="M60" i="11"/>
  <c r="N48" i="11"/>
  <c r="K48" i="11" a="1"/>
  <c r="K48" i="11" s="1"/>
  <c r="M48" i="11"/>
  <c r="N40" i="11"/>
  <c r="K40" i="11" a="1"/>
  <c r="K40" i="11" s="1"/>
  <c r="M40" i="11"/>
  <c r="N32" i="11"/>
  <c r="K32" i="11" a="1"/>
  <c r="K32" i="11" s="1"/>
  <c r="M32" i="11"/>
  <c r="N24" i="11"/>
  <c r="K24" i="11" a="1"/>
  <c r="K24" i="11" s="1"/>
  <c r="M24" i="11"/>
  <c r="N16" i="11"/>
  <c r="K16" i="11" a="1"/>
  <c r="K16" i="11" s="1"/>
  <c r="M16" i="11"/>
  <c r="N12" i="11"/>
  <c r="K12" i="11" a="1"/>
  <c r="K12" i="11" s="1"/>
  <c r="M12" i="11"/>
  <c r="N310" i="11"/>
  <c r="K310" i="11" a="1"/>
  <c r="K310" i="11" s="1"/>
  <c r="N290" i="11"/>
  <c r="K290" i="11" a="1"/>
  <c r="K290" i="11" s="1"/>
  <c r="M290" i="11"/>
  <c r="M326" i="11"/>
  <c r="M310" i="11"/>
  <c r="M257" i="11"/>
  <c r="M245" i="11"/>
  <c r="N280" i="11"/>
  <c r="M280" i="11"/>
  <c r="K280" i="11" a="1"/>
  <c r="K280" i="11" s="1"/>
  <c r="N272" i="11"/>
  <c r="M272" i="11"/>
  <c r="K272" i="11" a="1"/>
  <c r="K272" i="11" s="1"/>
  <c r="N264" i="11"/>
  <c r="M264" i="11"/>
  <c r="K264" i="11" a="1"/>
  <c r="K264" i="11" s="1"/>
  <c r="N256" i="11"/>
  <c r="M256" i="11"/>
  <c r="K256" i="11" a="1"/>
  <c r="K256" i="11" s="1"/>
  <c r="N248" i="11"/>
  <c r="M248" i="11"/>
  <c r="K248" i="11" a="1"/>
  <c r="K248" i="11" s="1"/>
  <c r="N244" i="11"/>
  <c r="M244" i="11"/>
  <c r="N236" i="11"/>
  <c r="K236" i="11" a="1"/>
  <c r="K236" i="11" s="1"/>
  <c r="M236" i="11"/>
  <c r="N228" i="11"/>
  <c r="K228" i="11" a="1"/>
  <c r="K228" i="11" s="1"/>
  <c r="M228" i="11"/>
  <c r="N220" i="11"/>
  <c r="M220" i="11"/>
  <c r="N212" i="11"/>
  <c r="K212" i="11" a="1"/>
  <c r="K212" i="11" s="1"/>
  <c r="N204" i="11"/>
  <c r="K204" i="11" a="1"/>
  <c r="K204" i="11" s="1"/>
  <c r="N196" i="11"/>
  <c r="K196" i="11" a="1"/>
  <c r="K196" i="11" s="1"/>
  <c r="M196" i="11"/>
  <c r="K188" i="11" a="1"/>
  <c r="K188" i="11" s="1"/>
  <c r="M188" i="11"/>
  <c r="N188" i="11"/>
  <c r="N180" i="11"/>
  <c r="K180" i="11" a="1"/>
  <c r="K180" i="11" s="1"/>
  <c r="M180" i="11"/>
  <c r="N172" i="11"/>
  <c r="K172" i="11" a="1"/>
  <c r="K172" i="11" s="1"/>
  <c r="M172" i="11"/>
  <c r="N168" i="11"/>
  <c r="M168" i="11"/>
  <c r="K168" i="11" a="1"/>
  <c r="K168" i="11" s="1"/>
  <c r="N156" i="11"/>
  <c r="K156" i="11" a="1"/>
  <c r="K156" i="11" s="1"/>
  <c r="M156" i="11"/>
  <c r="N148" i="11"/>
  <c r="K148" i="11" a="1"/>
  <c r="K148" i="11" s="1"/>
  <c r="M148" i="11"/>
  <c r="N140" i="11"/>
  <c r="K140" i="11" a="1"/>
  <c r="K140" i="11" s="1"/>
  <c r="M140" i="11"/>
  <c r="N132" i="11"/>
  <c r="K132" i="11" a="1"/>
  <c r="K132" i="11" s="1"/>
  <c r="M132" i="11"/>
  <c r="M128" i="11"/>
  <c r="N128" i="11"/>
  <c r="K128" i="11" a="1"/>
  <c r="K128" i="11" s="1"/>
  <c r="M120" i="11"/>
  <c r="N120" i="11"/>
  <c r="M112" i="11"/>
  <c r="N112" i="11"/>
  <c r="K112" i="11" a="1"/>
  <c r="K112" i="11" s="1"/>
  <c r="M104" i="11"/>
  <c r="N104" i="11"/>
  <c r="K104" i="11" a="1"/>
  <c r="K104" i="11" s="1"/>
  <c r="M96" i="11"/>
  <c r="N96" i="11"/>
  <c r="K96" i="11" a="1"/>
  <c r="K96" i="11" s="1"/>
  <c r="M88" i="11"/>
  <c r="N88" i="11"/>
  <c r="M79" i="11"/>
  <c r="N79" i="11"/>
  <c r="K79" i="11" a="1"/>
  <c r="K79" i="11" s="1"/>
  <c r="M71" i="11"/>
  <c r="N71" i="11"/>
  <c r="K71" i="11" a="1"/>
  <c r="K71" i="11" s="1"/>
  <c r="M63" i="11"/>
  <c r="N63" i="11"/>
  <c r="K63" i="11" a="1"/>
  <c r="K63" i="11" s="1"/>
  <c r="M55" i="11"/>
  <c r="N55" i="11"/>
  <c r="M47" i="11"/>
  <c r="N47" i="11"/>
  <c r="K47" i="11" a="1"/>
  <c r="K47" i="11" s="1"/>
  <c r="M39" i="11"/>
  <c r="N39" i="11"/>
  <c r="K39" i="11" a="1"/>
  <c r="K39" i="11" s="1"/>
  <c r="M31" i="11"/>
  <c r="N31" i="11"/>
  <c r="K31" i="11" a="1"/>
  <c r="K31" i="11" s="1"/>
  <c r="M23" i="11"/>
  <c r="N23" i="11"/>
  <c r="K23" i="11" a="1"/>
  <c r="K23" i="11" s="1"/>
  <c r="M15" i="11"/>
  <c r="N15" i="11"/>
  <c r="K15" i="11" a="1"/>
  <c r="K15" i="11" s="1"/>
  <c r="N313" i="11"/>
  <c r="K313" i="11" a="1"/>
  <c r="K313" i="11" s="1"/>
  <c r="N305" i="11"/>
  <c r="K305" i="11" a="1"/>
  <c r="K305" i="11" s="1"/>
  <c r="N293" i="11"/>
  <c r="K293" i="11" a="1"/>
  <c r="K293" i="11" s="1"/>
  <c r="N355" i="11"/>
  <c r="N351" i="11"/>
  <c r="N347" i="11"/>
  <c r="N343" i="11"/>
  <c r="M338" i="11"/>
  <c r="M334" i="11"/>
  <c r="N329" i="11"/>
  <c r="N325" i="11"/>
  <c r="N321" i="11"/>
  <c r="M309" i="11"/>
  <c r="M261" i="11"/>
  <c r="M212" i="11"/>
  <c r="M204" i="11"/>
  <c r="N285" i="11"/>
  <c r="K285" i="11" a="1"/>
  <c r="K285" i="11" s="1"/>
  <c r="N277" i="11"/>
  <c r="K277" i="11" a="1"/>
  <c r="K277" i="11" s="1"/>
  <c r="N269" i="11"/>
  <c r="K269" i="11" a="1"/>
  <c r="K269" i="11" s="1"/>
  <c r="N249" i="11"/>
  <c r="K249" i="11" a="1"/>
  <c r="K249" i="11" s="1"/>
  <c r="N241" i="11"/>
  <c r="K241" i="11" a="1"/>
  <c r="K241" i="11" s="1"/>
  <c r="M241" i="11"/>
  <c r="N233" i="11"/>
  <c r="K233" i="11" a="1"/>
  <c r="K233" i="11" s="1"/>
  <c r="M233" i="11"/>
  <c r="N229" i="11"/>
  <c r="K229" i="11" a="1"/>
  <c r="K229" i="11" s="1"/>
  <c r="N221" i="11"/>
  <c r="K221" i="11" a="1"/>
  <c r="K221" i="11" s="1"/>
  <c r="M221" i="11"/>
  <c r="N213" i="11"/>
  <c r="K213" i="11" a="1"/>
  <c r="K213" i="11" s="1"/>
  <c r="M213" i="11"/>
  <c r="N205" i="11"/>
  <c r="K205" i="11" a="1"/>
  <c r="K205" i="11" s="1"/>
  <c r="M205" i="11"/>
  <c r="N197" i="11"/>
  <c r="K197" i="11" a="1"/>
  <c r="K197" i="11" s="1"/>
  <c r="M197" i="11"/>
  <c r="M189" i="11"/>
  <c r="N189" i="11"/>
  <c r="K189" i="11" a="1"/>
  <c r="K189" i="11" s="1"/>
  <c r="K181" i="11" a="1"/>
  <c r="K181" i="11" s="1"/>
  <c r="N181" i="11"/>
  <c r="M181" i="11"/>
  <c r="K173" i="11" a="1"/>
  <c r="K173" i="11" s="1"/>
  <c r="N173" i="11"/>
  <c r="M173" i="11"/>
  <c r="K165" i="11" a="1"/>
  <c r="K165" i="11" s="1"/>
  <c r="M165" i="11"/>
  <c r="N165" i="11"/>
  <c r="M157" i="11"/>
  <c r="N157" i="11"/>
  <c r="K149" i="11" a="1"/>
  <c r="K149" i="11" s="1"/>
  <c r="M149" i="11"/>
  <c r="N149" i="11"/>
  <c r="K137" i="11" a="1"/>
  <c r="K137" i="11" s="1"/>
  <c r="M137" i="11"/>
  <c r="N137" i="11"/>
  <c r="K129" i="11" a="1"/>
  <c r="K129" i="11" s="1"/>
  <c r="M129" i="11"/>
  <c r="N129" i="11"/>
  <c r="N121" i="11"/>
  <c r="M121" i="11"/>
  <c r="K121" i="11" a="1"/>
  <c r="K121" i="11" s="1"/>
  <c r="N113" i="11"/>
  <c r="M113" i="11"/>
  <c r="K113" i="11" a="1"/>
  <c r="K113" i="11" s="1"/>
  <c r="N105" i="11"/>
  <c r="M105" i="11"/>
  <c r="N97" i="11"/>
  <c r="M97" i="11"/>
  <c r="N89" i="11"/>
  <c r="M89" i="11"/>
  <c r="N80" i="11"/>
  <c r="K80" i="11" a="1"/>
  <c r="K80" i="11" s="1"/>
  <c r="M80" i="11"/>
  <c r="N72" i="11"/>
  <c r="K72" i="11" a="1"/>
  <c r="K72" i="11" s="1"/>
  <c r="M72" i="11"/>
  <c r="N64" i="11"/>
  <c r="K64" i="11" a="1"/>
  <c r="K64" i="11" s="1"/>
  <c r="M64" i="11"/>
  <c r="N56" i="11"/>
  <c r="K56" i="11" a="1"/>
  <c r="K56" i="11" s="1"/>
  <c r="M56" i="11"/>
  <c r="N52" i="11"/>
  <c r="M52" i="11"/>
  <c r="K52" i="11" a="1"/>
  <c r="K52" i="11" s="1"/>
  <c r="N44" i="11"/>
  <c r="M44" i="11"/>
  <c r="K44" i="11" a="1"/>
  <c r="K44" i="11" s="1"/>
  <c r="N36" i="11"/>
  <c r="K36" i="11" a="1"/>
  <c r="K36" i="11" s="1"/>
  <c r="M36" i="11"/>
  <c r="N28" i="11"/>
  <c r="K28" i="11" a="1"/>
  <c r="K28" i="11" s="1"/>
  <c r="M28" i="11"/>
  <c r="N20" i="11"/>
  <c r="M20" i="11"/>
  <c r="N314" i="11"/>
  <c r="K314" i="11" a="1"/>
  <c r="K314" i="11" s="1"/>
  <c r="N306" i="11"/>
  <c r="K306" i="11" a="1"/>
  <c r="K306" i="11" s="1"/>
  <c r="N302" i="11"/>
  <c r="K302" i="11" a="1"/>
  <c r="K302" i="11" s="1"/>
  <c r="N294" i="11"/>
  <c r="K294" i="11" a="1"/>
  <c r="K294" i="11" s="1"/>
  <c r="M294" i="11"/>
  <c r="M330" i="11"/>
  <c r="M322" i="11"/>
  <c r="M318" i="11"/>
  <c r="M273" i="11"/>
  <c r="M225" i="11"/>
  <c r="N284" i="11"/>
  <c r="M284" i="11"/>
  <c r="K284" i="11" a="1"/>
  <c r="K284" i="11" s="1"/>
  <c r="N276" i="11"/>
  <c r="M276" i="11"/>
  <c r="K276" i="11" a="1"/>
  <c r="K276" i="11" s="1"/>
  <c r="N268" i="11"/>
  <c r="M268" i="11"/>
  <c r="K268" i="11" a="1"/>
  <c r="K268" i="11" s="1"/>
  <c r="N260" i="11"/>
  <c r="M260" i="11"/>
  <c r="K260" i="11" a="1"/>
  <c r="K260" i="11" s="1"/>
  <c r="N252" i="11"/>
  <c r="M252" i="11"/>
  <c r="K252" i="11" a="1"/>
  <c r="K252" i="11" s="1"/>
  <c r="N232" i="11"/>
  <c r="K232" i="11" a="1"/>
  <c r="K232" i="11" s="1"/>
  <c r="M232" i="11"/>
  <c r="N224" i="11"/>
  <c r="K224" i="11" a="1"/>
  <c r="K224" i="11" s="1"/>
  <c r="M224" i="11"/>
  <c r="N216" i="11"/>
  <c r="K216" i="11" a="1"/>
  <c r="K216" i="11" s="1"/>
  <c r="N208" i="11"/>
  <c r="K208" i="11" a="1"/>
  <c r="K208" i="11" s="1"/>
  <c r="N192" i="11"/>
  <c r="K192" i="11" a="1"/>
  <c r="K192" i="11" s="1"/>
  <c r="M192" i="11"/>
  <c r="M184" i="11"/>
  <c r="K184" i="11" a="1"/>
  <c r="K184" i="11" s="1"/>
  <c r="N184" i="11"/>
  <c r="N176" i="11"/>
  <c r="M176" i="11"/>
  <c r="K176" i="11" a="1"/>
  <c r="K176" i="11" s="1"/>
  <c r="N164" i="11"/>
  <c r="K164" i="11" a="1"/>
  <c r="K164" i="11" s="1"/>
  <c r="M164" i="11"/>
  <c r="N160" i="11"/>
  <c r="K160" i="11" a="1"/>
  <c r="K160" i="11" s="1"/>
  <c r="M160" i="11"/>
  <c r="N152" i="11"/>
  <c r="K152" i="11" a="1"/>
  <c r="K152" i="11" s="1"/>
  <c r="M152" i="11"/>
  <c r="N144" i="11"/>
  <c r="K144" i="11" a="1"/>
  <c r="K144" i="11" s="1"/>
  <c r="M144" i="11"/>
  <c r="N136" i="11"/>
  <c r="K136" i="11" a="1"/>
  <c r="K136" i="11" s="1"/>
  <c r="M136" i="11"/>
  <c r="M124" i="11"/>
  <c r="N124" i="11"/>
  <c r="K124" i="11" a="1"/>
  <c r="K124" i="11" s="1"/>
  <c r="M116" i="11"/>
  <c r="N116" i="11"/>
  <c r="K116" i="11" a="1"/>
  <c r="K116" i="11" s="1"/>
  <c r="M108" i="11"/>
  <c r="N108" i="11"/>
  <c r="K108" i="11" a="1"/>
  <c r="K108" i="11" s="1"/>
  <c r="M100" i="11"/>
  <c r="N100" i="11"/>
  <c r="K100" i="11" a="1"/>
  <c r="K100" i="11" s="1"/>
  <c r="M92" i="11"/>
  <c r="N92" i="11"/>
  <c r="M83" i="11"/>
  <c r="N83" i="11"/>
  <c r="K83" i="11" a="1"/>
  <c r="K83" i="11" s="1"/>
  <c r="M75" i="11"/>
  <c r="N75" i="11"/>
  <c r="K75" i="11" a="1"/>
  <c r="K75" i="11" s="1"/>
  <c r="M67" i="11"/>
  <c r="N67" i="11"/>
  <c r="K67" i="11" a="1"/>
  <c r="K67" i="11" s="1"/>
  <c r="M59" i="11"/>
  <c r="N59" i="11"/>
  <c r="K59" i="11" a="1"/>
  <c r="K59" i="11" s="1"/>
  <c r="M51" i="11"/>
  <c r="N51" i="11"/>
  <c r="K51" i="11" a="1"/>
  <c r="K51" i="11" s="1"/>
  <c r="M43" i="11"/>
  <c r="N43" i="11"/>
  <c r="K43" i="11" a="1"/>
  <c r="K43" i="11" s="1"/>
  <c r="M35" i="11"/>
  <c r="N35" i="11"/>
  <c r="M27" i="11"/>
  <c r="N27" i="11"/>
  <c r="K27" i="11" a="1"/>
  <c r="K27" i="11" s="1"/>
  <c r="M19" i="11"/>
  <c r="N19" i="11"/>
  <c r="K19" i="11" a="1"/>
  <c r="K19" i="11" s="1"/>
  <c r="N317" i="11"/>
  <c r="K317" i="11" a="1"/>
  <c r="K317" i="11" s="1"/>
  <c r="N301" i="11"/>
  <c r="K301" i="11" a="1"/>
  <c r="K301" i="11" s="1"/>
  <c r="N287" i="11"/>
  <c r="M287" i="11"/>
  <c r="N283" i="11"/>
  <c r="M283" i="11"/>
  <c r="N279" i="11"/>
  <c r="M279" i="11"/>
  <c r="N275" i="11"/>
  <c r="M275" i="11"/>
  <c r="N271" i="11"/>
  <c r="M271" i="11"/>
  <c r="N267" i="11"/>
  <c r="M267" i="11"/>
  <c r="N263" i="11"/>
  <c r="M263" i="11"/>
  <c r="N259" i="11"/>
  <c r="M259" i="11"/>
  <c r="N255" i="11"/>
  <c r="M255" i="11"/>
  <c r="N251" i="11"/>
  <c r="M251" i="11"/>
  <c r="N247" i="11"/>
  <c r="M247" i="11"/>
  <c r="N243" i="11"/>
  <c r="K243" i="11" a="1"/>
  <c r="K243" i="11" s="1"/>
  <c r="M243" i="11"/>
  <c r="N239" i="11"/>
  <c r="K239" i="11" a="1"/>
  <c r="K239" i="11" s="1"/>
  <c r="M239" i="11"/>
  <c r="N235" i="11"/>
  <c r="K235" i="11" a="1"/>
  <c r="K235" i="11" s="1"/>
  <c r="M235" i="11"/>
  <c r="N231" i="11"/>
  <c r="K231" i="11" a="1"/>
  <c r="K231" i="11" s="1"/>
  <c r="M231" i="11"/>
  <c r="N227" i="11"/>
  <c r="K227" i="11" a="1"/>
  <c r="K227" i="11" s="1"/>
  <c r="N223" i="11"/>
  <c r="K223" i="11" a="1"/>
  <c r="K223" i="11" s="1"/>
  <c r="N219" i="11"/>
  <c r="K219" i="11" a="1"/>
  <c r="K219" i="11" s="1"/>
  <c r="M219" i="11"/>
  <c r="N215" i="11"/>
  <c r="K215" i="11" a="1"/>
  <c r="K215" i="11" s="1"/>
  <c r="M215" i="11"/>
  <c r="N211" i="11"/>
  <c r="K211" i="11" a="1"/>
  <c r="K211" i="11" s="1"/>
  <c r="M211" i="11"/>
  <c r="N207" i="11"/>
  <c r="K207" i="11" a="1"/>
  <c r="K207" i="11" s="1"/>
  <c r="M207" i="11"/>
  <c r="N203" i="11"/>
  <c r="K203" i="11" a="1"/>
  <c r="K203" i="11" s="1"/>
  <c r="M203" i="11"/>
  <c r="N199" i="11"/>
  <c r="K199" i="11" a="1"/>
  <c r="K199" i="11" s="1"/>
  <c r="M199" i="11"/>
  <c r="N195" i="11"/>
  <c r="K195" i="11" a="1"/>
  <c r="K195" i="11" s="1"/>
  <c r="M195" i="11"/>
  <c r="N191" i="11"/>
  <c r="M191" i="11"/>
  <c r="M187" i="11"/>
  <c r="K187" i="11" a="1"/>
  <c r="K187" i="11" s="1"/>
  <c r="N187" i="11"/>
  <c r="M183" i="11"/>
  <c r="N183" i="11"/>
  <c r="M179" i="11"/>
  <c r="N179" i="11"/>
  <c r="M175" i="11"/>
  <c r="N175" i="11"/>
  <c r="K175" i="11" a="1"/>
  <c r="K175" i="11" s="1"/>
  <c r="M171" i="11"/>
  <c r="N171" i="11"/>
  <c r="K171" i="11" a="1"/>
  <c r="K171" i="11" s="1"/>
  <c r="M167" i="11"/>
  <c r="N167" i="11"/>
  <c r="K167" i="11" a="1"/>
  <c r="K167" i="11" s="1"/>
  <c r="M163" i="11"/>
  <c r="N163" i="11"/>
  <c r="K163" i="11" a="1"/>
  <c r="K163" i="11" s="1"/>
  <c r="M159" i="11"/>
  <c r="N159" i="11"/>
  <c r="K159" i="11" a="1"/>
  <c r="K159" i="11" s="1"/>
  <c r="M155" i="11"/>
  <c r="N155" i="11"/>
  <c r="K155" i="11" a="1"/>
  <c r="K155" i="11" s="1"/>
  <c r="M151" i="11"/>
  <c r="N151" i="11"/>
  <c r="K151" i="11" a="1"/>
  <c r="K151" i="11" s="1"/>
  <c r="M147" i="11"/>
  <c r="N147" i="11"/>
  <c r="K147" i="11" a="1"/>
  <c r="K147" i="11" s="1"/>
  <c r="M143" i="11"/>
  <c r="N143" i="11"/>
  <c r="K143" i="11" a="1"/>
  <c r="K143" i="11" s="1"/>
  <c r="M139" i="11"/>
  <c r="N139" i="11"/>
  <c r="K139" i="11" a="1"/>
  <c r="K139" i="11" s="1"/>
  <c r="M135" i="11"/>
  <c r="N135" i="11"/>
  <c r="K135" i="11" a="1"/>
  <c r="K135" i="11" s="1"/>
  <c r="M131" i="11"/>
  <c r="N131" i="11"/>
  <c r="K131" i="11" a="1"/>
  <c r="K131" i="11" s="1"/>
  <c r="K127" i="11" a="1"/>
  <c r="K127" i="11" s="1"/>
  <c r="M127" i="11"/>
  <c r="N127" i="11"/>
  <c r="K123" i="11" a="1"/>
  <c r="K123" i="11" s="1"/>
  <c r="M123" i="11"/>
  <c r="N123" i="11"/>
  <c r="K119" i="11" a="1"/>
  <c r="K119" i="11" s="1"/>
  <c r="M119" i="11"/>
  <c r="N119" i="11"/>
  <c r="K115" i="11" a="1"/>
  <c r="K115" i="11" s="1"/>
  <c r="M115" i="11"/>
  <c r="N115" i="11"/>
  <c r="K111" i="11" a="1"/>
  <c r="K111" i="11" s="1"/>
  <c r="M111" i="11"/>
  <c r="N111" i="11"/>
  <c r="K107" i="11" a="1"/>
  <c r="K107" i="11" s="1"/>
  <c r="M107" i="11"/>
  <c r="N107" i="11"/>
  <c r="K103" i="11" a="1"/>
  <c r="K103" i="11" s="1"/>
  <c r="M103" i="11"/>
  <c r="N103" i="11"/>
  <c r="K99" i="11" a="1"/>
  <c r="K99" i="11" s="1"/>
  <c r="M99" i="11"/>
  <c r="N99" i="11"/>
  <c r="K95" i="11" a="1"/>
  <c r="K95" i="11" s="1"/>
  <c r="M95" i="11"/>
  <c r="N95" i="11"/>
  <c r="K91" i="11" a="1"/>
  <c r="K91" i="11" s="1"/>
  <c r="M91" i="11"/>
  <c r="N91" i="11"/>
  <c r="M87" i="11"/>
  <c r="N87" i="11"/>
  <c r="M82" i="11"/>
  <c r="N82" i="11"/>
  <c r="K78" i="11" a="1"/>
  <c r="K78" i="11" s="1"/>
  <c r="M78" i="11"/>
  <c r="N78" i="11"/>
  <c r="K74" i="11" a="1"/>
  <c r="K74" i="11" s="1"/>
  <c r="M74" i="11"/>
  <c r="N74" i="11"/>
  <c r="K70" i="11" a="1"/>
  <c r="K70" i="11" s="1"/>
  <c r="M70" i="11"/>
  <c r="N70" i="11"/>
  <c r="K66" i="11" a="1"/>
  <c r="K66" i="11" s="1"/>
  <c r="M66" i="11"/>
  <c r="N66" i="11"/>
  <c r="K62" i="11" a="1"/>
  <c r="K62" i="11" s="1"/>
  <c r="M62" i="11"/>
  <c r="N62" i="11"/>
  <c r="K58" i="11" a="1"/>
  <c r="K58" i="11" s="1"/>
  <c r="M58" i="11"/>
  <c r="N58" i="11"/>
  <c r="K54" i="11" a="1"/>
  <c r="K54" i="11" s="1"/>
  <c r="M54" i="11"/>
  <c r="N54" i="11"/>
  <c r="K50" i="11" a="1"/>
  <c r="K50" i="11" s="1"/>
  <c r="M50" i="11"/>
  <c r="N50" i="11"/>
  <c r="K46" i="11" a="1"/>
  <c r="K46" i="11" s="1"/>
  <c r="M46" i="11"/>
  <c r="N46" i="11"/>
  <c r="M42" i="11"/>
  <c r="N42" i="11"/>
  <c r="K38" i="11" a="1"/>
  <c r="K38" i="11" s="1"/>
  <c r="M38" i="11"/>
  <c r="N38" i="11"/>
  <c r="K34" i="11" a="1"/>
  <c r="K34" i="11" s="1"/>
  <c r="M34" i="11"/>
  <c r="N34" i="11"/>
  <c r="K30" i="11" a="1"/>
  <c r="K30" i="11" s="1"/>
  <c r="M30" i="11"/>
  <c r="N30" i="11"/>
  <c r="K26" i="11" a="1"/>
  <c r="K26" i="11" s="1"/>
  <c r="M26" i="11"/>
  <c r="N26" i="11"/>
  <c r="K22" i="11" a="1"/>
  <c r="K22" i="11" s="1"/>
  <c r="M22" i="11"/>
  <c r="N22" i="11"/>
  <c r="K18" i="11" a="1"/>
  <c r="K18" i="11" s="1"/>
  <c r="M18" i="11"/>
  <c r="N18" i="11"/>
  <c r="K14" i="11" a="1"/>
  <c r="K14" i="11" s="1"/>
  <c r="M14" i="11"/>
  <c r="N14" i="11"/>
  <c r="N316" i="11"/>
  <c r="M316" i="11"/>
  <c r="N312" i="11"/>
  <c r="M312" i="11"/>
  <c r="N308" i="11"/>
  <c r="M308" i="11"/>
  <c r="N304" i="11"/>
  <c r="M304" i="11"/>
  <c r="N300" i="11"/>
  <c r="M300" i="11"/>
  <c r="K300" i="11" a="1"/>
  <c r="K300" i="11" s="1"/>
  <c r="N296" i="11"/>
  <c r="M296" i="11"/>
  <c r="K296" i="11" a="1"/>
  <c r="K296" i="11" s="1"/>
  <c r="N292" i="11"/>
  <c r="M292" i="11"/>
  <c r="M357" i="11"/>
  <c r="M355" i="11"/>
  <c r="M353" i="11"/>
  <c r="M351" i="11"/>
  <c r="M349" i="11"/>
  <c r="M347" i="11"/>
  <c r="M345" i="11"/>
  <c r="M343" i="11"/>
  <c r="M341" i="11"/>
  <c r="N339" i="11"/>
  <c r="N337" i="11"/>
  <c r="N335" i="11"/>
  <c r="N333" i="11"/>
  <c r="M329" i="11"/>
  <c r="M325" i="11"/>
  <c r="M321" i="11"/>
  <c r="M314" i="11"/>
  <c r="K312" i="11" a="1"/>
  <c r="K312" i="11" s="1"/>
  <c r="M301" i="11"/>
  <c r="M293" i="11"/>
  <c r="K287" i="11" a="1"/>
  <c r="K287" i="11" s="1"/>
  <c r="M281" i="11"/>
  <c r="K271" i="11" a="1"/>
  <c r="K271" i="11" s="1"/>
  <c r="M265" i="11"/>
  <c r="M253" i="11"/>
  <c r="M229" i="11"/>
  <c r="N286" i="11"/>
  <c r="K286" i="11" a="1"/>
  <c r="K286" i="11" s="1"/>
  <c r="M286" i="11"/>
  <c r="N282" i="11"/>
  <c r="K282" i="11" a="1"/>
  <c r="K282" i="11" s="1"/>
  <c r="M282" i="11"/>
  <c r="N278" i="11"/>
  <c r="K278" i="11" a="1"/>
  <c r="K278" i="11" s="1"/>
  <c r="M278" i="11"/>
  <c r="N274" i="11"/>
  <c r="K274" i="11" a="1"/>
  <c r="K274" i="11" s="1"/>
  <c r="M274" i="11"/>
  <c r="N270" i="11"/>
  <c r="K270" i="11" a="1"/>
  <c r="K270" i="11" s="1"/>
  <c r="M270" i="11"/>
  <c r="N266" i="11"/>
  <c r="K266" i="11" a="1"/>
  <c r="K266" i="11" s="1"/>
  <c r="M266" i="11"/>
  <c r="N262" i="11"/>
  <c r="K262" i="11" a="1"/>
  <c r="K262" i="11" s="1"/>
  <c r="M262" i="11"/>
  <c r="N258" i="11"/>
  <c r="K258" i="11" a="1"/>
  <c r="K258" i="11" s="1"/>
  <c r="M258" i="11"/>
  <c r="N254" i="11"/>
  <c r="M254" i="11"/>
  <c r="N250" i="11"/>
  <c r="K250" i="11" a="1"/>
  <c r="K250" i="11" s="1"/>
  <c r="M250" i="11"/>
  <c r="N246" i="11"/>
  <c r="K246" i="11" a="1"/>
  <c r="K246" i="11" s="1"/>
  <c r="M246" i="11"/>
  <c r="N242" i="11"/>
  <c r="K242" i="11" a="1"/>
  <c r="K242" i="11" s="1"/>
  <c r="N238" i="11"/>
  <c r="K238" i="11" a="1"/>
  <c r="K238" i="11" s="1"/>
  <c r="M238" i="11"/>
  <c r="N234" i="11"/>
  <c r="K234" i="11" a="1"/>
  <c r="K234" i="11" s="1"/>
  <c r="M234" i="11"/>
  <c r="N230" i="11"/>
  <c r="M230" i="11"/>
  <c r="N226" i="11"/>
  <c r="K226" i="11" a="1"/>
  <c r="K226" i="11" s="1"/>
  <c r="M226" i="11"/>
  <c r="N222" i="11"/>
  <c r="M222" i="11"/>
  <c r="N218" i="11"/>
  <c r="K218" i="11" a="1"/>
  <c r="K218" i="11" s="1"/>
  <c r="N214" i="11"/>
  <c r="K214" i="11" a="1"/>
  <c r="K214" i="11" s="1"/>
  <c r="N210" i="11"/>
  <c r="K210" i="11" a="1"/>
  <c r="K210" i="11" s="1"/>
  <c r="N206" i="11"/>
  <c r="K206" i="11" a="1"/>
  <c r="K206" i="11" s="1"/>
  <c r="N202" i="11"/>
  <c r="K202" i="11" a="1"/>
  <c r="K202" i="11" s="1"/>
  <c r="N198" i="11"/>
  <c r="K198" i="11" a="1"/>
  <c r="K198" i="11" s="1"/>
  <c r="M198" i="11"/>
  <c r="N194" i="11"/>
  <c r="K194" i="11" a="1"/>
  <c r="K194" i="11" s="1"/>
  <c r="M194" i="11"/>
  <c r="N190" i="11"/>
  <c r="K190" i="11" a="1"/>
  <c r="K190" i="11" s="1"/>
  <c r="M190" i="11"/>
  <c r="M186" i="11"/>
  <c r="K186" i="11" a="1"/>
  <c r="K186" i="11" s="1"/>
  <c r="N186" i="11"/>
  <c r="K182" i="11" a="1"/>
  <c r="K182" i="11" s="1"/>
  <c r="M182" i="11"/>
  <c r="N182" i="11"/>
  <c r="K178" i="11" a="1"/>
  <c r="K178" i="11" s="1"/>
  <c r="M178" i="11"/>
  <c r="N178" i="11"/>
  <c r="K174" i="11" a="1"/>
  <c r="K174" i="11" s="1"/>
  <c r="M174" i="11"/>
  <c r="N174" i="11"/>
  <c r="M170" i="11"/>
  <c r="N170" i="11"/>
  <c r="K166" i="11" a="1"/>
  <c r="K166" i="11" s="1"/>
  <c r="M166" i="11"/>
  <c r="N166" i="11"/>
  <c r="K162" i="11" a="1"/>
  <c r="K162" i="11" s="1"/>
  <c r="M162" i="11"/>
  <c r="N162" i="11"/>
  <c r="K158" i="11" a="1"/>
  <c r="K158" i="11" s="1"/>
  <c r="M158" i="11"/>
  <c r="N158" i="11"/>
  <c r="K154" i="11" a="1"/>
  <c r="K154" i="11" s="1"/>
  <c r="M154" i="11"/>
  <c r="N154" i="11"/>
  <c r="K150" i="11" a="1"/>
  <c r="K150" i="11" s="1"/>
  <c r="M150" i="11"/>
  <c r="N150" i="11"/>
  <c r="K146" i="11" a="1"/>
  <c r="K146" i="11" s="1"/>
  <c r="M146" i="11"/>
  <c r="N146" i="11"/>
  <c r="K142" i="11" a="1"/>
  <c r="K142" i="11" s="1"/>
  <c r="M142" i="11"/>
  <c r="N142" i="11"/>
  <c r="K138" i="11" a="1"/>
  <c r="K138" i="11" s="1"/>
  <c r="M138" i="11"/>
  <c r="N138" i="11"/>
  <c r="K134" i="11" a="1"/>
  <c r="K134" i="11" s="1"/>
  <c r="M134" i="11"/>
  <c r="N134" i="11"/>
  <c r="K130" i="11" a="1"/>
  <c r="K130" i="11" s="1"/>
  <c r="M130" i="11"/>
  <c r="N130" i="11"/>
  <c r="K126" i="11" a="1"/>
  <c r="K126" i="11" s="1"/>
  <c r="N126" i="11"/>
  <c r="M126" i="11"/>
  <c r="K122" i="11" a="1"/>
  <c r="K122" i="11" s="1"/>
  <c r="M122" i="11"/>
  <c r="N122" i="11"/>
  <c r="K118" i="11" a="1"/>
  <c r="K118" i="11" s="1"/>
  <c r="N118" i="11"/>
  <c r="M118" i="11"/>
  <c r="K114" i="11" a="1"/>
  <c r="K114" i="11" s="1"/>
  <c r="M114" i="11"/>
  <c r="N114" i="11"/>
  <c r="K110" i="11" a="1"/>
  <c r="K110" i="11" s="1"/>
  <c r="N110" i="11"/>
  <c r="M110" i="11"/>
  <c r="K106" i="11" a="1"/>
  <c r="K106" i="11" s="1"/>
  <c r="M106" i="11"/>
  <c r="N106" i="11"/>
  <c r="K102" i="11" a="1"/>
  <c r="K102" i="11" s="1"/>
  <c r="N102" i="11"/>
  <c r="M102" i="11"/>
  <c r="K98" i="11" a="1"/>
  <c r="K98" i="11" s="1"/>
  <c r="M98" i="11"/>
  <c r="N98" i="11"/>
  <c r="K94" i="11" a="1"/>
  <c r="K94" i="11" s="1"/>
  <c r="N94" i="11"/>
  <c r="M94" i="11"/>
  <c r="K90" i="11" a="1"/>
  <c r="K90" i="11" s="1"/>
  <c r="M90" i="11"/>
  <c r="N90" i="11"/>
  <c r="N85" i="11"/>
  <c r="M85" i="11"/>
  <c r="K81" i="11" a="1"/>
  <c r="K81" i="11" s="1"/>
  <c r="M81" i="11"/>
  <c r="N81" i="11"/>
  <c r="M77" i="11"/>
  <c r="N77" i="11"/>
  <c r="K73" i="11" a="1"/>
  <c r="K73" i="11" s="1"/>
  <c r="N73" i="11"/>
  <c r="M73" i="11"/>
  <c r="K69" i="11" a="1"/>
  <c r="K69" i="11" s="1"/>
  <c r="M69" i="11"/>
  <c r="N69" i="11"/>
  <c r="K65" i="11" a="1"/>
  <c r="K65" i="11" s="1"/>
  <c r="N65" i="11"/>
  <c r="M65" i="11"/>
  <c r="K61" i="11" a="1"/>
  <c r="K61" i="11" s="1"/>
  <c r="M61" i="11"/>
  <c r="N61" i="11"/>
  <c r="K57" i="11" a="1"/>
  <c r="K57" i="11" s="1"/>
  <c r="N57" i="11"/>
  <c r="M57" i="11"/>
  <c r="K53" i="11" a="1"/>
  <c r="K53" i="11" s="1"/>
  <c r="M53" i="11"/>
  <c r="N53" i="11"/>
  <c r="K49" i="11" a="1"/>
  <c r="K49" i="11" s="1"/>
  <c r="N49" i="11"/>
  <c r="M49" i="11"/>
  <c r="K45" i="11" a="1"/>
  <c r="K45" i="11" s="1"/>
  <c r="M45" i="11"/>
  <c r="N45" i="11"/>
  <c r="K41" i="11" a="1"/>
  <c r="K41" i="11" s="1"/>
  <c r="M41" i="11"/>
  <c r="N41" i="11"/>
  <c r="K37" i="11" a="1"/>
  <c r="K37" i="11" s="1"/>
  <c r="M37" i="11"/>
  <c r="N37" i="11"/>
  <c r="K33" i="11" a="1"/>
  <c r="K33" i="11" s="1"/>
  <c r="N33" i="11"/>
  <c r="M33" i="11"/>
  <c r="K29" i="11" a="1"/>
  <c r="K29" i="11" s="1"/>
  <c r="M29" i="11"/>
  <c r="N29" i="11"/>
  <c r="K25" i="11" a="1"/>
  <c r="K25" i="11" s="1"/>
  <c r="M25" i="11"/>
  <c r="N25" i="11"/>
  <c r="K21" i="11" a="1"/>
  <c r="K21" i="11" s="1"/>
  <c r="M21" i="11"/>
  <c r="N21" i="11"/>
  <c r="K17" i="11" a="1"/>
  <c r="K17" i="11" s="1"/>
  <c r="M17" i="11"/>
  <c r="N17" i="11"/>
  <c r="K13" i="11" a="1"/>
  <c r="K13" i="11" s="1"/>
  <c r="M13" i="11"/>
  <c r="N13" i="11"/>
  <c r="N315" i="11"/>
  <c r="M315" i="11"/>
  <c r="N311" i="11"/>
  <c r="M311" i="11"/>
  <c r="N307" i="11"/>
  <c r="M307" i="11"/>
  <c r="N303" i="11"/>
  <c r="M303" i="11"/>
  <c r="N299" i="11"/>
  <c r="M299" i="11"/>
  <c r="N295" i="11"/>
  <c r="M295" i="11"/>
  <c r="N291" i="11"/>
  <c r="M291" i="11"/>
  <c r="N358" i="11"/>
  <c r="N356" i="11"/>
  <c r="N354" i="11"/>
  <c r="N352" i="11"/>
  <c r="N350" i="11"/>
  <c r="N348" i="11"/>
  <c r="N346" i="11"/>
  <c r="N344" i="11"/>
  <c r="N342" i="11"/>
  <c r="M339" i="11"/>
  <c r="M337" i="11"/>
  <c r="M335" i="11"/>
  <c r="M333" i="11"/>
  <c r="N330" i="11"/>
  <c r="N328" i="11"/>
  <c r="N326" i="11"/>
  <c r="N324" i="11"/>
  <c r="N322" i="11"/>
  <c r="N320" i="11"/>
  <c r="N318" i="11"/>
  <c r="M313" i="11"/>
  <c r="K311" i="11" a="1"/>
  <c r="K311" i="11" s="1"/>
  <c r="M306" i="11"/>
  <c r="K304" i="11" a="1"/>
  <c r="K304" i="11" s="1"/>
  <c r="M285" i="11"/>
  <c r="K275" i="11" a="1"/>
  <c r="K275" i="11" s="1"/>
  <c r="M269" i="11"/>
  <c r="K259" i="11" a="1"/>
  <c r="K259" i="11" s="1"/>
  <c r="K247" i="11" a="1"/>
  <c r="K247" i="11" s="1"/>
  <c r="M242" i="11"/>
  <c r="M227" i="11"/>
  <c r="M216" i="11"/>
  <c r="M208" i="11"/>
  <c r="M200" i="11"/>
  <c r="K288" i="11" a="1"/>
  <c r="K288" i="11" s="1"/>
  <c r="M288" i="11"/>
  <c r="N298" i="7"/>
  <c r="N297" i="7"/>
  <c r="N296" i="7"/>
  <c r="N295" i="7"/>
  <c r="N271" i="7"/>
  <c r="N270" i="7"/>
  <c r="N269" i="7"/>
  <c r="N268" i="7"/>
  <c r="N267" i="7"/>
  <c r="N266" i="7"/>
  <c r="N265" i="7"/>
  <c r="N264" i="7"/>
  <c r="N263" i="7"/>
  <c r="N262" i="7"/>
  <c r="N261" i="7"/>
  <c r="N260" i="7"/>
  <c r="N259" i="7"/>
  <c r="N257" i="7"/>
  <c r="N256" i="7"/>
  <c r="N255" i="7"/>
  <c r="N254" i="7"/>
  <c r="N253" i="7"/>
  <c r="N252" i="7"/>
  <c r="N251" i="7"/>
  <c r="N250" i="7"/>
  <c r="N249" i="7"/>
  <c r="N248" i="7"/>
  <c r="N247" i="7"/>
  <c r="N246" i="7"/>
  <c r="N245" i="7"/>
  <c r="N244" i="7"/>
  <c r="N243" i="7"/>
  <c r="N242" i="7"/>
  <c r="N241" i="7"/>
  <c r="N240" i="7"/>
  <c r="N239" i="7"/>
  <c r="N238" i="7"/>
  <c r="N237" i="7"/>
  <c r="N236" i="7"/>
  <c r="N235" i="7"/>
  <c r="N234" i="7"/>
  <c r="N233" i="7"/>
  <c r="N232" i="7"/>
  <c r="N231" i="7"/>
  <c r="N230" i="7"/>
  <c r="N229" i="7"/>
  <c r="N228" i="7"/>
  <c r="N227" i="7"/>
  <c r="N226" i="7"/>
  <c r="N225" i="7"/>
  <c r="N224" i="7"/>
  <c r="N223" i="7"/>
  <c r="N222" i="7"/>
  <c r="N221" i="7"/>
  <c r="N220" i="7"/>
  <c r="N219" i="7"/>
  <c r="N218" i="7"/>
  <c r="N217" i="7"/>
  <c r="N216" i="7"/>
  <c r="N215" i="7"/>
  <c r="N214" i="7"/>
  <c r="N213" i="7"/>
  <c r="N212" i="7"/>
  <c r="N211" i="7"/>
  <c r="N210" i="7"/>
  <c r="N209" i="7"/>
  <c r="N208" i="7"/>
  <c r="N207" i="7"/>
  <c r="N206" i="7"/>
  <c r="N205" i="7"/>
  <c r="N204" i="7"/>
  <c r="N203" i="7"/>
  <c r="N202" i="7"/>
  <c r="N201" i="7"/>
  <c r="N200" i="7"/>
  <c r="N199" i="7"/>
  <c r="N198" i="7"/>
  <c r="N197" i="7"/>
  <c r="N196" i="7"/>
  <c r="N195" i="7"/>
  <c r="N194" i="7"/>
  <c r="N193" i="7"/>
  <c r="N192" i="7"/>
  <c r="N191" i="7"/>
  <c r="N190" i="7"/>
  <c r="N189" i="7"/>
  <c r="N188" i="7"/>
  <c r="N187" i="7"/>
  <c r="N186" i="7"/>
  <c r="N185" i="7"/>
  <c r="N184" i="7"/>
  <c r="N183" i="7"/>
  <c r="N182" i="7"/>
  <c r="N181" i="7"/>
  <c r="N179" i="7"/>
  <c r="N178" i="7"/>
  <c r="N177" i="7"/>
  <c r="N176" i="7"/>
  <c r="N175" i="7"/>
  <c r="N174" i="7"/>
  <c r="N173" i="7"/>
  <c r="N172" i="7"/>
  <c r="N171" i="7"/>
  <c r="N170" i="7"/>
  <c r="N169" i="7"/>
  <c r="N168" i="7"/>
  <c r="N167" i="7"/>
  <c r="N166" i="7"/>
  <c r="N165" i="7"/>
  <c r="N164" i="7"/>
  <c r="N163" i="7"/>
  <c r="N162" i="7"/>
  <c r="N161" i="7"/>
  <c r="N160" i="7"/>
  <c r="N159" i="7"/>
  <c r="N158" i="7"/>
  <c r="N157" i="7"/>
  <c r="N156" i="7"/>
  <c r="N152" i="7"/>
  <c r="N151" i="7"/>
  <c r="N150" i="7"/>
  <c r="N149" i="7"/>
  <c r="N148" i="7"/>
  <c r="N147" i="7"/>
  <c r="N146" i="7"/>
  <c r="N145" i="7"/>
  <c r="N144" i="7"/>
  <c r="N143" i="7"/>
  <c r="N142" i="7"/>
  <c r="N141" i="7"/>
  <c r="N140" i="7"/>
  <c r="N139" i="7"/>
  <c r="N138" i="7"/>
  <c r="N137" i="7"/>
  <c r="N136" i="7"/>
  <c r="N135" i="7"/>
  <c r="N134" i="7"/>
  <c r="N133" i="7"/>
  <c r="N132" i="7"/>
  <c r="N131" i="7"/>
  <c r="N130" i="7"/>
  <c r="N129" i="7"/>
  <c r="N128" i="7"/>
  <c r="N127" i="7"/>
  <c r="N126" i="7"/>
  <c r="N125" i="7"/>
  <c r="N124" i="7"/>
  <c r="N123" i="7"/>
  <c r="N122" i="7"/>
  <c r="N121" i="7"/>
  <c r="N120" i="7"/>
  <c r="N119" i="7"/>
  <c r="N118" i="7"/>
  <c r="N117" i="7"/>
  <c r="N116" i="7"/>
  <c r="N115" i="7"/>
  <c r="N114" i="7"/>
  <c r="N113" i="7"/>
  <c r="N112" i="7"/>
  <c r="N111" i="7"/>
  <c r="N110" i="7"/>
  <c r="N107" i="7"/>
  <c r="N106" i="7"/>
  <c r="N105" i="7"/>
  <c r="N103" i="7"/>
  <c r="N102" i="7"/>
  <c r="N101" i="7"/>
  <c r="N100" i="7"/>
  <c r="N99" i="7"/>
  <c r="N98" i="7"/>
  <c r="N97" i="7"/>
  <c r="N96" i="7"/>
  <c r="N95" i="7"/>
  <c r="N94" i="7"/>
  <c r="N93" i="7"/>
  <c r="N92" i="7"/>
  <c r="N91" i="7"/>
  <c r="N90" i="7"/>
  <c r="N89" i="7"/>
  <c r="N88" i="7"/>
  <c r="N87" i="7"/>
  <c r="N86" i="7"/>
  <c r="N85" i="7"/>
  <c r="N84" i="7"/>
  <c r="N83" i="7"/>
  <c r="N82" i="7"/>
  <c r="N81" i="7"/>
  <c r="N80" i="7"/>
  <c r="N79" i="7"/>
  <c r="N78" i="7"/>
  <c r="N77" i="7"/>
  <c r="N76" i="7"/>
  <c r="N75" i="7"/>
  <c r="N74" i="7"/>
  <c r="N73" i="7"/>
  <c r="N72" i="7"/>
  <c r="N71" i="7"/>
  <c r="N70" i="7"/>
  <c r="N69" i="7"/>
  <c r="N68" i="7"/>
  <c r="N67" i="7"/>
  <c r="N66" i="7"/>
  <c r="N65" i="7"/>
  <c r="N64" i="7"/>
  <c r="N63" i="7"/>
  <c r="N62" i="7"/>
  <c r="N61" i="7"/>
  <c r="N60" i="7"/>
  <c r="N59" i="7"/>
  <c r="N58" i="7"/>
  <c r="N57" i="7"/>
  <c r="N56" i="7"/>
  <c r="N55" i="7"/>
  <c r="N54" i="7"/>
  <c r="N53" i="7"/>
  <c r="N52" i="7"/>
  <c r="N51" i="7"/>
  <c r="N50" i="7"/>
  <c r="N49" i="7"/>
  <c r="N48" i="7"/>
  <c r="N47" i="7"/>
  <c r="N46" i="7"/>
  <c r="N45" i="7"/>
  <c r="N44" i="7"/>
  <c r="N43" i="7"/>
  <c r="N42" i="7"/>
  <c r="N41" i="7"/>
  <c r="N40" i="7"/>
  <c r="N39" i="7"/>
  <c r="N38" i="7"/>
  <c r="N37" i="7"/>
  <c r="N36" i="7"/>
  <c r="N35" i="7"/>
  <c r="N34" i="7"/>
  <c r="N33" i="7"/>
  <c r="N32" i="7"/>
  <c r="N31" i="7"/>
  <c r="N30" i="7"/>
  <c r="N29" i="7"/>
  <c r="N28" i="7"/>
  <c r="N27" i="7"/>
  <c r="N26" i="7"/>
  <c r="N25" i="7"/>
  <c r="N24" i="7"/>
  <c r="N23" i="7"/>
  <c r="N22" i="7"/>
  <c r="N21" i="7"/>
  <c r="N20" i="7"/>
  <c r="N19" i="7"/>
  <c r="N18" i="7"/>
  <c r="N17" i="7"/>
  <c r="N16" i="7"/>
  <c r="N15" i="7"/>
  <c r="N14" i="7"/>
  <c r="N13" i="7"/>
  <c r="N12" i="7"/>
  <c r="N11" i="7"/>
  <c r="N10" i="7"/>
  <c r="N9" i="7"/>
  <c r="N8" i="7"/>
  <c r="N7" i="7"/>
  <c r="N6" i="7"/>
  <c r="N5" i="7"/>
  <c r="N4" i="7"/>
  <c r="N3" i="7"/>
  <c r="J4" i="7"/>
  <c r="J5" i="7"/>
  <c r="J6" i="7"/>
  <c r="J7" i="7"/>
  <c r="J8" i="7"/>
  <c r="J9" i="7"/>
  <c r="J10" i="7"/>
  <c r="J11" i="7"/>
  <c r="J12" i="7"/>
  <c r="J13" i="7"/>
  <c r="J14" i="7"/>
  <c r="J15" i="7"/>
  <c r="J16" i="7"/>
  <c r="J17" i="7"/>
  <c r="J18" i="7"/>
  <c r="J19" i="7"/>
  <c r="J20" i="7"/>
  <c r="J21" i="7"/>
  <c r="J22" i="7"/>
  <c r="J23" i="7"/>
  <c r="J24" i="7"/>
  <c r="J25" i="7"/>
  <c r="J26" i="7"/>
  <c r="J27" i="7"/>
  <c r="J28" i="7"/>
  <c r="J29" i="7"/>
  <c r="J30" i="7"/>
  <c r="J31" i="7"/>
  <c r="J32" i="7"/>
  <c r="J33" i="7"/>
  <c r="J34" i="7"/>
  <c r="J35" i="7"/>
  <c r="J36" i="7"/>
  <c r="J37" i="7"/>
  <c r="J38" i="7"/>
  <c r="J39" i="7"/>
  <c r="J40" i="7"/>
  <c r="J41" i="7"/>
  <c r="J42" i="7"/>
  <c r="J43" i="7"/>
  <c r="J44" i="7"/>
  <c r="J45" i="7"/>
  <c r="J46"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5" i="7"/>
  <c r="J106" i="7"/>
  <c r="J107"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37" i="7"/>
  <c r="J138" i="7"/>
  <c r="J139" i="7"/>
  <c r="J140" i="7"/>
  <c r="J141" i="7"/>
  <c r="J142" i="7"/>
  <c r="J143" i="7"/>
  <c r="J144" i="7"/>
  <c r="J145" i="7"/>
  <c r="J146" i="7"/>
  <c r="J147" i="7"/>
  <c r="K147" i="7" s="1"/>
  <c r="J148" i="7"/>
  <c r="K148" i="7" s="1"/>
  <c r="J149" i="7"/>
  <c r="K149" i="7" s="1"/>
  <c r="J150" i="7"/>
  <c r="K150" i="7" s="1"/>
  <c r="J151" i="7"/>
  <c r="K151" i="7" s="1"/>
  <c r="J152" i="7"/>
  <c r="K152" i="7" s="1"/>
  <c r="J156" i="7"/>
  <c r="K156" i="7" s="1"/>
  <c r="J157" i="7"/>
  <c r="K157" i="7" s="1"/>
  <c r="J158" i="7"/>
  <c r="K158" i="7" s="1"/>
  <c r="J159" i="7"/>
  <c r="K159" i="7" s="1"/>
  <c r="J160" i="7"/>
  <c r="K160" i="7" s="1"/>
  <c r="J161" i="7"/>
  <c r="K161" i="7" s="1"/>
  <c r="J162" i="7"/>
  <c r="K162" i="7" s="1"/>
  <c r="J163" i="7"/>
  <c r="K163" i="7" s="1"/>
  <c r="J164" i="7"/>
  <c r="K164" i="7" s="1"/>
  <c r="J165" i="7"/>
  <c r="K165" i="7" s="1"/>
  <c r="J166" i="7"/>
  <c r="K166" i="7" s="1"/>
  <c r="J167" i="7"/>
  <c r="K167" i="7" s="1"/>
  <c r="J168" i="7"/>
  <c r="K168" i="7" s="1"/>
  <c r="J169" i="7"/>
  <c r="K169" i="7" s="1"/>
  <c r="J170" i="7"/>
  <c r="K170" i="7" s="1"/>
  <c r="J171" i="7"/>
  <c r="K171" i="7" s="1"/>
  <c r="J172" i="7"/>
  <c r="K172" i="7" s="1"/>
  <c r="J173" i="7"/>
  <c r="K173" i="7" s="1"/>
  <c r="J174" i="7"/>
  <c r="K174" i="7" s="1"/>
  <c r="J175" i="7"/>
  <c r="K175" i="7" s="1"/>
  <c r="J176" i="7"/>
  <c r="K176" i="7" s="1"/>
  <c r="J177" i="7"/>
  <c r="K177" i="7" s="1"/>
  <c r="J178" i="7"/>
  <c r="K178" i="7" s="1"/>
  <c r="J179" i="7"/>
  <c r="K179" i="7" s="1"/>
  <c r="J181" i="7"/>
  <c r="K181" i="7" s="1"/>
  <c r="J182" i="7"/>
  <c r="K182" i="7" s="1"/>
  <c r="J183" i="7"/>
  <c r="K183" i="7" s="1"/>
  <c r="J184" i="7"/>
  <c r="K184" i="7" s="1"/>
  <c r="J185" i="7"/>
  <c r="K185" i="7" s="1"/>
  <c r="J186" i="7"/>
  <c r="K186" i="7" s="1"/>
  <c r="J187" i="7"/>
  <c r="K187" i="7" s="1"/>
  <c r="J188" i="7"/>
  <c r="K188" i="7" s="1"/>
  <c r="J189" i="7"/>
  <c r="K189" i="7" s="1"/>
  <c r="J190" i="7"/>
  <c r="K190" i="7" s="1"/>
  <c r="J191" i="7"/>
  <c r="K191" i="7" s="1"/>
  <c r="J192" i="7"/>
  <c r="K192" i="7" s="1"/>
  <c r="J193" i="7"/>
  <c r="K193" i="7" s="1"/>
  <c r="J194" i="7"/>
  <c r="K194" i="7" s="1"/>
  <c r="J195" i="7"/>
  <c r="K195" i="7" s="1"/>
  <c r="J196" i="7"/>
  <c r="K196" i="7" s="1"/>
  <c r="J197" i="7"/>
  <c r="K197" i="7" s="1"/>
  <c r="J198" i="7"/>
  <c r="K198" i="7" s="1"/>
  <c r="J199" i="7"/>
  <c r="K199" i="7" s="1"/>
  <c r="J200" i="7"/>
  <c r="K200" i="7" s="1"/>
  <c r="J201" i="7"/>
  <c r="K201" i="7" s="1"/>
  <c r="J202" i="7"/>
  <c r="K202" i="7" s="1"/>
  <c r="J203" i="7"/>
  <c r="K203" i="7" s="1"/>
  <c r="J204" i="7"/>
  <c r="K204" i="7" s="1"/>
  <c r="J205" i="7"/>
  <c r="K205" i="7" s="1"/>
  <c r="J206" i="7"/>
  <c r="K206" i="7" s="1"/>
  <c r="J207" i="7"/>
  <c r="K207" i="7" s="1"/>
  <c r="J208" i="7"/>
  <c r="K208" i="7" s="1"/>
  <c r="J209" i="7"/>
  <c r="K209" i="7" s="1"/>
  <c r="J210" i="7"/>
  <c r="K210" i="7" s="1"/>
  <c r="J211" i="7"/>
  <c r="K211" i="7" s="1"/>
  <c r="J212" i="7"/>
  <c r="K212" i="7" s="1"/>
  <c r="J213" i="7"/>
  <c r="K213" i="7" s="1"/>
  <c r="J214" i="7"/>
  <c r="K214" i="7" s="1"/>
  <c r="J215" i="7"/>
  <c r="K215" i="7" s="1"/>
  <c r="J216" i="7"/>
  <c r="K216" i="7" s="1"/>
  <c r="J217" i="7"/>
  <c r="K217" i="7" s="1"/>
  <c r="J218" i="7"/>
  <c r="K218" i="7" s="1"/>
  <c r="J219" i="7"/>
  <c r="K219" i="7" s="1"/>
  <c r="J220" i="7"/>
  <c r="K220" i="7" s="1"/>
  <c r="J221" i="7"/>
  <c r="K221" i="7" s="1"/>
  <c r="J222" i="7"/>
  <c r="K222" i="7" s="1"/>
  <c r="J223" i="7"/>
  <c r="K223" i="7" s="1"/>
  <c r="J224" i="7"/>
  <c r="K224" i="7" s="1"/>
  <c r="J225" i="7"/>
  <c r="K225" i="7" s="1"/>
  <c r="J226" i="7"/>
  <c r="K226" i="7" s="1"/>
  <c r="J227" i="7"/>
  <c r="K227" i="7" s="1"/>
  <c r="J228" i="7"/>
  <c r="K228" i="7" s="1"/>
  <c r="J229" i="7"/>
  <c r="K229" i="7" s="1"/>
  <c r="J230" i="7"/>
  <c r="K230" i="7" s="1"/>
  <c r="J231" i="7"/>
  <c r="K231" i="7" s="1"/>
  <c r="J232" i="7"/>
  <c r="K232" i="7" s="1"/>
  <c r="J233" i="7"/>
  <c r="K233" i="7" s="1"/>
  <c r="J234" i="7"/>
  <c r="K234" i="7" s="1"/>
  <c r="J235" i="7"/>
  <c r="K235" i="7" s="1"/>
  <c r="J236" i="7"/>
  <c r="K236" i="7" s="1"/>
  <c r="J237" i="7"/>
  <c r="K237" i="7" s="1"/>
  <c r="J238" i="7"/>
  <c r="K238" i="7" s="1"/>
  <c r="J239" i="7"/>
  <c r="K239" i="7" s="1"/>
  <c r="J240" i="7"/>
  <c r="K240" i="7" s="1"/>
  <c r="J241" i="7"/>
  <c r="K241" i="7" s="1"/>
  <c r="J242" i="7"/>
  <c r="K242" i="7" s="1"/>
  <c r="J243" i="7"/>
  <c r="K243" i="7" s="1"/>
  <c r="J244" i="7"/>
  <c r="K244" i="7" s="1"/>
  <c r="J245" i="7"/>
  <c r="K245" i="7" s="1"/>
  <c r="J246" i="7"/>
  <c r="K246" i="7" s="1"/>
  <c r="J247" i="7"/>
  <c r="K247" i="7" s="1"/>
  <c r="J248" i="7"/>
  <c r="K248" i="7" s="1"/>
  <c r="J249" i="7"/>
  <c r="K249" i="7" s="1"/>
  <c r="J250" i="7"/>
  <c r="K250" i="7" s="1"/>
  <c r="J251" i="7"/>
  <c r="K251" i="7" s="1"/>
  <c r="J252" i="7"/>
  <c r="K252" i="7" s="1"/>
  <c r="J253" i="7"/>
  <c r="K253" i="7" s="1"/>
  <c r="J254" i="7"/>
  <c r="K254" i="7" s="1"/>
  <c r="J255" i="7"/>
  <c r="K255" i="7" s="1"/>
  <c r="J256" i="7"/>
  <c r="K256" i="7" s="1"/>
  <c r="J257" i="7"/>
  <c r="K257" i="7" s="1"/>
  <c r="J259" i="7"/>
  <c r="K259" i="7" s="1"/>
  <c r="J260" i="7"/>
  <c r="K260" i="7" s="1"/>
  <c r="J261" i="7"/>
  <c r="K261" i="7" s="1"/>
  <c r="J262" i="7"/>
  <c r="K262" i="7" s="1"/>
  <c r="J263" i="7"/>
  <c r="K263" i="7" s="1"/>
  <c r="J264" i="7"/>
  <c r="K264" i="7" s="1"/>
  <c r="J265" i="7"/>
  <c r="K265" i="7" s="1"/>
  <c r="J266" i="7"/>
  <c r="K266" i="7" s="1"/>
  <c r="J267" i="7"/>
  <c r="K267" i="7" s="1"/>
  <c r="J268" i="7"/>
  <c r="K268" i="7" s="1"/>
  <c r="J269" i="7"/>
  <c r="K269" i="7" s="1"/>
  <c r="J270" i="7"/>
  <c r="K270" i="7" s="1"/>
  <c r="J271" i="7"/>
  <c r="K271" i="7" s="1"/>
  <c r="J295" i="7"/>
  <c r="K295" i="7" s="1"/>
  <c r="J296" i="7"/>
  <c r="K296" i="7" s="1"/>
  <c r="J297" i="7"/>
  <c r="K297" i="7" s="1"/>
  <c r="J298" i="7"/>
  <c r="K298" i="7" s="1"/>
  <c r="J3" i="7"/>
  <c r="K3" i="11" l="1"/>
  <c r="L2" i="12"/>
  <c r="M2" i="12" s="1"/>
  <c r="L4" i="12"/>
  <c r="M4" i="12" s="1"/>
  <c r="L6" i="12"/>
  <c r="M6" i="12" s="1"/>
  <c r="L5" i="12"/>
  <c r="M5" i="12" s="1"/>
  <c r="K144" i="7"/>
  <c r="K140" i="7"/>
  <c r="K132" i="7"/>
  <c r="K124" i="7"/>
  <c r="K116" i="7"/>
  <c r="K106" i="7"/>
  <c r="K98" i="7"/>
  <c r="K90" i="7"/>
  <c r="K86" i="7"/>
  <c r="K78" i="7"/>
  <c r="K70" i="7"/>
  <c r="K62" i="7"/>
  <c r="K54" i="7"/>
  <c r="K46" i="7"/>
  <c r="K38" i="7"/>
  <c r="K30" i="7"/>
  <c r="K22" i="7"/>
  <c r="K19" i="7"/>
  <c r="K11" i="7"/>
  <c r="K135" i="7"/>
  <c r="K127" i="7"/>
  <c r="K119" i="7"/>
  <c r="K111" i="7"/>
  <c r="K101" i="7"/>
  <c r="K93" i="7"/>
  <c r="K85" i="7"/>
  <c r="K81" i="7"/>
  <c r="K77" i="7"/>
  <c r="K69" i="7"/>
  <c r="K61" i="7"/>
  <c r="K53" i="7"/>
  <c r="K45" i="7"/>
  <c r="K33" i="7"/>
  <c r="K25" i="7"/>
  <c r="K18" i="7"/>
  <c r="K10" i="7"/>
  <c r="K146" i="7"/>
  <c r="K142" i="7"/>
  <c r="K138" i="7"/>
  <c r="K134" i="7"/>
  <c r="K130" i="7"/>
  <c r="K126" i="7"/>
  <c r="K122" i="7"/>
  <c r="K118" i="7"/>
  <c r="K114" i="7"/>
  <c r="K110" i="7"/>
  <c r="K105" i="7"/>
  <c r="K100" i="7"/>
  <c r="K96" i="7"/>
  <c r="K92" i="7"/>
  <c r="K88" i="7"/>
  <c r="K84" i="7"/>
  <c r="K80" i="7"/>
  <c r="K76" i="7"/>
  <c r="K72" i="7"/>
  <c r="K68" i="7"/>
  <c r="K64" i="7"/>
  <c r="K60" i="7"/>
  <c r="K56" i="7"/>
  <c r="K52" i="7"/>
  <c r="K48" i="7"/>
  <c r="K44" i="7"/>
  <c r="K40" i="7"/>
  <c r="K36" i="7"/>
  <c r="K32" i="7"/>
  <c r="K28" i="7"/>
  <c r="K24" i="7"/>
  <c r="K21" i="7"/>
  <c r="K17" i="7"/>
  <c r="K13" i="7"/>
  <c r="K9" i="7"/>
  <c r="K5" i="7"/>
  <c r="K136" i="7"/>
  <c r="K128" i="7"/>
  <c r="K120" i="7"/>
  <c r="K112" i="7"/>
  <c r="K102" i="7"/>
  <c r="K94" i="7"/>
  <c r="K82" i="7"/>
  <c r="K74" i="7"/>
  <c r="K66" i="7"/>
  <c r="K58" i="7"/>
  <c r="K50" i="7"/>
  <c r="K42" i="7"/>
  <c r="K34" i="7"/>
  <c r="K26" i="7"/>
  <c r="K15" i="7"/>
  <c r="K7" i="7"/>
  <c r="K3" i="7"/>
  <c r="K143" i="7"/>
  <c r="K139" i="7"/>
  <c r="K131" i="7"/>
  <c r="K123" i="7"/>
  <c r="K115" i="7"/>
  <c r="K97" i="7"/>
  <c r="K89" i="7"/>
  <c r="K73" i="7"/>
  <c r="K65" i="7"/>
  <c r="K57" i="7"/>
  <c r="K49" i="7"/>
  <c r="K41" i="7"/>
  <c r="K37" i="7"/>
  <c r="K29" i="7"/>
  <c r="K14" i="7"/>
  <c r="K6" i="7"/>
  <c r="K145" i="7"/>
  <c r="K141" i="7"/>
  <c r="K137" i="7"/>
  <c r="K133" i="7"/>
  <c r="K129" i="7"/>
  <c r="K125" i="7"/>
  <c r="K121" i="7"/>
  <c r="K117" i="7"/>
  <c r="K113" i="7"/>
  <c r="K107" i="7"/>
  <c r="K103" i="7"/>
  <c r="K99" i="7"/>
  <c r="K95" i="7"/>
  <c r="K91" i="7"/>
  <c r="K87" i="7"/>
  <c r="K83" i="7"/>
  <c r="K79" i="7"/>
  <c r="K75" i="7"/>
  <c r="K71" i="7"/>
  <c r="K67" i="7"/>
  <c r="K63" i="7"/>
  <c r="K59" i="7"/>
  <c r="K55" i="7"/>
  <c r="K51" i="7"/>
  <c r="K47" i="7"/>
  <c r="K43" i="7"/>
  <c r="K39" i="7"/>
  <c r="K35" i="7"/>
  <c r="K31" i="7"/>
  <c r="K27" i="7"/>
  <c r="K23" i="7"/>
  <c r="K20" i="7"/>
  <c r="K16" i="7"/>
  <c r="K12" i="7"/>
  <c r="K8" i="7"/>
  <c r="K4" i="7"/>
  <c r="G7" i="9"/>
  <c r="G8" i="9"/>
  <c r="G9" i="9"/>
  <c r="G10" i="9"/>
  <c r="G11" i="9"/>
  <c r="G12" i="9"/>
  <c r="G13" i="9"/>
  <c r="G14" i="9"/>
  <c r="G15" i="9"/>
  <c r="G16" i="9"/>
  <c r="G17" i="9"/>
  <c r="G18" i="9"/>
  <c r="G19" i="9"/>
  <c r="G20" i="9"/>
  <c r="G21" i="9"/>
  <c r="G22" i="9"/>
  <c r="G23" i="9"/>
  <c r="G24" i="9"/>
  <c r="G25" i="9"/>
  <c r="G26" i="9"/>
  <c r="G27" i="9"/>
  <c r="G28" i="9"/>
  <c r="G29" i="9"/>
  <c r="G30" i="9"/>
  <c r="G31" i="9"/>
  <c r="G32" i="9"/>
  <c r="G6" i="9"/>
  <c r="H2" i="9"/>
  <c r="L2" i="9" s="1"/>
  <c r="H7" i="9" a="1"/>
  <c r="H7" i="9" s="1"/>
  <c r="H8" i="9" a="1"/>
  <c r="H8" i="9" s="1"/>
  <c r="H9" i="9" a="1"/>
  <c r="H9" i="9" s="1"/>
  <c r="H10" i="9" a="1"/>
  <c r="H10" i="9" s="1"/>
  <c r="H11" i="9" a="1"/>
  <c r="H11" i="9" s="1"/>
  <c r="H12" i="9" a="1"/>
  <c r="H12" i="9" s="1"/>
  <c r="H13" i="9" a="1"/>
  <c r="H13" i="9" s="1"/>
  <c r="H14" i="9" a="1"/>
  <c r="H14" i="9" s="1"/>
  <c r="H15" i="9" a="1"/>
  <c r="H15" i="9" s="1"/>
  <c r="H16" i="9" a="1"/>
  <c r="H16" i="9" s="1"/>
  <c r="H17" i="9" a="1"/>
  <c r="H17" i="9" s="1"/>
  <c r="H18" i="9" a="1"/>
  <c r="H18" i="9" s="1"/>
  <c r="H19" i="9" a="1"/>
  <c r="H19" i="9" s="1"/>
  <c r="H20" i="9" a="1"/>
  <c r="H20" i="9" s="1"/>
  <c r="H21" i="9" a="1"/>
  <c r="H21" i="9" s="1"/>
  <c r="H22" i="9" a="1"/>
  <c r="H22" i="9" s="1"/>
  <c r="H23" i="9" a="1"/>
  <c r="H23" i="9" s="1"/>
  <c r="H24" i="9" a="1"/>
  <c r="H24" i="9" s="1"/>
  <c r="H25" i="9" a="1"/>
  <c r="H25" i="9" s="1"/>
  <c r="H26" i="9" a="1"/>
  <c r="H26" i="9" s="1"/>
  <c r="H27" i="9" a="1"/>
  <c r="H27" i="9" s="1"/>
  <c r="H28" i="9" a="1"/>
  <c r="H28" i="9" s="1"/>
  <c r="H29" i="9" a="1"/>
  <c r="H29" i="9" s="1"/>
  <c r="H30" i="9" a="1"/>
  <c r="H30" i="9" s="1"/>
  <c r="H31" i="9" a="1"/>
  <c r="H31" i="9" s="1"/>
  <c r="H32" i="9" a="1"/>
  <c r="H32" i="9" s="1"/>
  <c r="H6" i="9" a="1"/>
  <c r="H6" i="9" s="1"/>
  <c r="J11" i="9" a="1"/>
  <c r="J11" i="9" s="1"/>
  <c r="J12" i="9" a="1"/>
  <c r="J12" i="9" s="1"/>
  <c r="J14" i="9" a="1"/>
  <c r="J14" i="9" s="1"/>
  <c r="J15" i="9" a="1"/>
  <c r="J15" i="9" s="1"/>
  <c r="J16" i="9" a="1"/>
  <c r="J16" i="9" s="1"/>
  <c r="J17" i="9" a="1"/>
  <c r="J17" i="9" s="1"/>
  <c r="J18" i="9" a="1"/>
  <c r="J18" i="9" s="1"/>
  <c r="J19" i="9" a="1"/>
  <c r="J19" i="9" s="1"/>
  <c r="J20" i="9" a="1"/>
  <c r="J20" i="9" s="1"/>
  <c r="J21" i="9" a="1"/>
  <c r="J21" i="9" s="1"/>
  <c r="J22" i="9" a="1"/>
  <c r="J22" i="9" s="1"/>
  <c r="J23" i="9" a="1"/>
  <c r="J23" i="9" s="1"/>
  <c r="J25" i="9" a="1"/>
  <c r="J25" i="9" s="1"/>
  <c r="J26" i="9" a="1"/>
  <c r="J26" i="9" s="1"/>
  <c r="J27" i="9" a="1"/>
  <c r="J27" i="9" s="1"/>
  <c r="J28" i="9" a="1"/>
  <c r="J28" i="9" s="1"/>
  <c r="J29" i="9" a="1"/>
  <c r="J29" i="9" s="1"/>
  <c r="J30" i="9" a="1"/>
  <c r="J30" i="9" s="1"/>
  <c r="J31" i="9" a="1"/>
  <c r="J31" i="9" s="1"/>
  <c r="J32" i="9" a="1"/>
  <c r="J32" i="9" s="1"/>
  <c r="I7" i="9"/>
  <c r="J7" i="9" s="1" a="1"/>
  <c r="J7" i="9" s="1"/>
  <c r="I8" i="9"/>
  <c r="J8" i="9" s="1" a="1"/>
  <c r="J8" i="9" s="1"/>
  <c r="I9" i="9"/>
  <c r="J9" i="9" s="1" a="1"/>
  <c r="J9" i="9" s="1"/>
  <c r="I10" i="9"/>
  <c r="J10" i="9" s="1" a="1"/>
  <c r="J10" i="9" s="1"/>
  <c r="I11" i="9"/>
  <c r="I12" i="9"/>
  <c r="I13" i="9"/>
  <c r="J13" i="9" s="1" a="1"/>
  <c r="J13" i="9" s="1"/>
  <c r="I14" i="9"/>
  <c r="I15" i="9"/>
  <c r="I16" i="9"/>
  <c r="I17" i="9"/>
  <c r="I18" i="9"/>
  <c r="I19" i="9"/>
  <c r="I20" i="9"/>
  <c r="I21" i="9"/>
  <c r="I22" i="9"/>
  <c r="I23" i="9"/>
  <c r="I24" i="9"/>
  <c r="J24" i="9" s="1" a="1"/>
  <c r="J24" i="9" s="1"/>
  <c r="I25" i="9"/>
  <c r="I26" i="9"/>
  <c r="I27" i="9"/>
  <c r="I28" i="9"/>
  <c r="I29" i="9"/>
  <c r="I30" i="9"/>
  <c r="I31" i="9"/>
  <c r="I32" i="9"/>
  <c r="I6" i="9"/>
  <c r="J6" i="9" s="1" a="1"/>
  <c r="J6" i="9" s="1"/>
  <c r="C6" i="8"/>
  <c r="E4" i="7"/>
  <c r="E5" i="7"/>
  <c r="E6" i="7"/>
  <c r="E7" i="7"/>
  <c r="E8" i="7"/>
  <c r="E9" i="7"/>
  <c r="E10" i="7"/>
  <c r="E11" i="7"/>
  <c r="E12" i="7"/>
  <c r="E13" i="7"/>
  <c r="E14" i="7"/>
  <c r="E15" i="7"/>
  <c r="E16" i="7"/>
  <c r="E17" i="7"/>
  <c r="E18" i="7"/>
  <c r="E19" i="7"/>
  <c r="E20" i="7"/>
  <c r="E21" i="7"/>
  <c r="E22" i="7"/>
  <c r="E23" i="7"/>
  <c r="E24" i="7"/>
  <c r="E25" i="7"/>
  <c r="E26" i="7"/>
  <c r="E27" i="7"/>
  <c r="E28" i="7"/>
  <c r="E29" i="7"/>
  <c r="E30" i="7"/>
  <c r="E31" i="7"/>
  <c r="E32" i="7"/>
  <c r="E33" i="7"/>
  <c r="E34" i="7"/>
  <c r="E35" i="7"/>
  <c r="E36" i="7"/>
  <c r="E37" i="7"/>
  <c r="E38" i="7"/>
  <c r="E39" i="7"/>
  <c r="E40" i="7"/>
  <c r="E41" i="7"/>
  <c r="E42" i="7"/>
  <c r="E43" i="7"/>
  <c r="E44" i="7"/>
  <c r="E45" i="7"/>
  <c r="E46" i="7"/>
  <c r="E47" i="7"/>
  <c r="E48" i="7"/>
  <c r="E49" i="7"/>
  <c r="E50" i="7"/>
  <c r="E51" i="7"/>
  <c r="E52" i="7"/>
  <c r="E53" i="7"/>
  <c r="E54" i="7"/>
  <c r="E55" i="7"/>
  <c r="E56" i="7"/>
  <c r="E57" i="7"/>
  <c r="E58" i="7"/>
  <c r="E59" i="7"/>
  <c r="E60" i="7"/>
  <c r="E61" i="7"/>
  <c r="E62" i="7"/>
  <c r="E63" i="7"/>
  <c r="E64" i="7"/>
  <c r="E65" i="7"/>
  <c r="E66" i="7"/>
  <c r="E67" i="7"/>
  <c r="E68" i="7"/>
  <c r="E69" i="7"/>
  <c r="E70" i="7"/>
  <c r="E71" i="7"/>
  <c r="E72" i="7"/>
  <c r="E73" i="7"/>
  <c r="E74" i="7"/>
  <c r="E75" i="7"/>
  <c r="E76" i="7"/>
  <c r="E77" i="7"/>
  <c r="E78" i="7"/>
  <c r="E79" i="7"/>
  <c r="E80" i="7"/>
  <c r="E81" i="7"/>
  <c r="E82" i="7"/>
  <c r="E83" i="7"/>
  <c r="E84" i="7"/>
  <c r="E85" i="7"/>
  <c r="E86" i="7"/>
  <c r="E87" i="7"/>
  <c r="E88" i="7"/>
  <c r="E89" i="7"/>
  <c r="E90" i="7"/>
  <c r="E91" i="7"/>
  <c r="E92" i="7"/>
  <c r="E93" i="7"/>
  <c r="E94" i="7"/>
  <c r="E95" i="7"/>
  <c r="E96" i="7"/>
  <c r="E97" i="7"/>
  <c r="E98" i="7"/>
  <c r="E99" i="7"/>
  <c r="E100" i="7"/>
  <c r="E101" i="7"/>
  <c r="E102" i="7"/>
  <c r="E103" i="7"/>
  <c r="E105" i="7"/>
  <c r="E106" i="7"/>
  <c r="E107" i="7"/>
  <c r="E110" i="7"/>
  <c r="E111" i="7"/>
  <c r="E112" i="7"/>
  <c r="E113" i="7"/>
  <c r="E114" i="7"/>
  <c r="E115" i="7"/>
  <c r="E116" i="7"/>
  <c r="E117" i="7"/>
  <c r="E118" i="7"/>
  <c r="E119" i="7"/>
  <c r="E120" i="7"/>
  <c r="E121" i="7"/>
  <c r="E122" i="7"/>
  <c r="E123" i="7"/>
  <c r="E124" i="7"/>
  <c r="E125" i="7"/>
  <c r="E126" i="7"/>
  <c r="E127" i="7"/>
  <c r="E128" i="7"/>
  <c r="E129" i="7"/>
  <c r="E130" i="7"/>
  <c r="E131" i="7"/>
  <c r="E132" i="7"/>
  <c r="E133" i="7"/>
  <c r="E134" i="7"/>
  <c r="E135" i="7"/>
  <c r="E136" i="7"/>
  <c r="E137" i="7"/>
  <c r="E138" i="7"/>
  <c r="E139" i="7"/>
  <c r="E140" i="7"/>
  <c r="E141" i="7"/>
  <c r="E142" i="7"/>
  <c r="E143" i="7"/>
  <c r="E144" i="7"/>
  <c r="E145" i="7"/>
  <c r="E146" i="7"/>
  <c r="E147" i="7"/>
  <c r="E148" i="7"/>
  <c r="E149" i="7"/>
  <c r="E150" i="7"/>
  <c r="E151" i="7"/>
  <c r="E152" i="7"/>
  <c r="E156" i="7"/>
  <c r="E157" i="7"/>
  <c r="E158" i="7"/>
  <c r="E159" i="7"/>
  <c r="E160" i="7"/>
  <c r="E161" i="7"/>
  <c r="E162" i="7"/>
  <c r="E163" i="7"/>
  <c r="E164" i="7"/>
  <c r="E165" i="7"/>
  <c r="E166" i="7"/>
  <c r="E167" i="7"/>
  <c r="E168" i="7"/>
  <c r="E169" i="7"/>
  <c r="E170" i="7"/>
  <c r="E171" i="7"/>
  <c r="E172" i="7"/>
  <c r="E173" i="7"/>
  <c r="E174" i="7"/>
  <c r="E175" i="7"/>
  <c r="E176" i="7"/>
  <c r="E177" i="7"/>
  <c r="E178" i="7"/>
  <c r="E179" i="7"/>
  <c r="E181" i="7"/>
  <c r="E182" i="7"/>
  <c r="E183" i="7"/>
  <c r="E184" i="7"/>
  <c r="E185" i="7"/>
  <c r="E186" i="7"/>
  <c r="E187" i="7"/>
  <c r="E188" i="7"/>
  <c r="E189" i="7"/>
  <c r="E190" i="7"/>
  <c r="E191" i="7"/>
  <c r="E192" i="7"/>
  <c r="E193" i="7"/>
  <c r="E194" i="7"/>
  <c r="E195" i="7"/>
  <c r="E196" i="7"/>
  <c r="E197" i="7"/>
  <c r="E198" i="7"/>
  <c r="E199" i="7"/>
  <c r="E200" i="7"/>
  <c r="E201" i="7"/>
  <c r="E202" i="7"/>
  <c r="E203" i="7"/>
  <c r="E204" i="7"/>
  <c r="E205" i="7"/>
  <c r="E206" i="7"/>
  <c r="E207" i="7"/>
  <c r="E208" i="7"/>
  <c r="E209" i="7"/>
  <c r="E210" i="7"/>
  <c r="E211" i="7"/>
  <c r="E212" i="7"/>
  <c r="E213" i="7"/>
  <c r="E214" i="7"/>
  <c r="E215" i="7"/>
  <c r="E216" i="7"/>
  <c r="E217" i="7"/>
  <c r="E218" i="7"/>
  <c r="E219" i="7"/>
  <c r="E220" i="7"/>
  <c r="E221" i="7"/>
  <c r="E222" i="7"/>
  <c r="E223" i="7"/>
  <c r="E224" i="7"/>
  <c r="E225" i="7"/>
  <c r="E226" i="7"/>
  <c r="E227" i="7"/>
  <c r="E228" i="7"/>
  <c r="E229" i="7"/>
  <c r="E230" i="7"/>
  <c r="E231" i="7"/>
  <c r="E232" i="7"/>
  <c r="E233" i="7"/>
  <c r="E234" i="7"/>
  <c r="E235" i="7"/>
  <c r="E236" i="7"/>
  <c r="E237" i="7"/>
  <c r="E238" i="7"/>
  <c r="E239" i="7"/>
  <c r="E240" i="7"/>
  <c r="E241" i="7"/>
  <c r="E242" i="7"/>
  <c r="E243" i="7"/>
  <c r="E244" i="7"/>
  <c r="E245" i="7"/>
  <c r="E246" i="7"/>
  <c r="E247" i="7"/>
  <c r="E248" i="7"/>
  <c r="E249" i="7"/>
  <c r="E250" i="7"/>
  <c r="E251" i="7"/>
  <c r="E252" i="7"/>
  <c r="E253" i="7"/>
  <c r="E254" i="7"/>
  <c r="E255" i="7"/>
  <c r="E256" i="7"/>
  <c r="E257" i="7"/>
  <c r="E259" i="7"/>
  <c r="E260" i="7"/>
  <c r="E261" i="7"/>
  <c r="E262" i="7"/>
  <c r="E263" i="7"/>
  <c r="E264" i="7"/>
  <c r="E265" i="7"/>
  <c r="E266" i="7"/>
  <c r="E267" i="7"/>
  <c r="E268" i="7"/>
  <c r="E269" i="7"/>
  <c r="E270" i="7"/>
  <c r="E271" i="7"/>
  <c r="E3" i="7"/>
  <c r="K2" i="9" l="1"/>
  <c r="M2" i="9" s="1"/>
  <c r="G7" i="7"/>
  <c r="G6" i="7"/>
  <c r="G5" i="7"/>
  <c r="G4" i="7"/>
  <c r="G3" i="7"/>
  <c r="K63" i="2" l="1"/>
  <c r="D63" i="2"/>
  <c r="C63" i="2"/>
  <c r="K62" i="2"/>
  <c r="D62" i="2"/>
  <c r="K61" i="2"/>
  <c r="D61" i="2"/>
  <c r="K60" i="2"/>
  <c r="D60" i="2"/>
  <c r="K59" i="2"/>
  <c r="D59" i="2"/>
  <c r="K58" i="2"/>
  <c r="D58" i="2"/>
  <c r="K57" i="2"/>
  <c r="D57" i="2"/>
  <c r="K56" i="2"/>
  <c r="D56" i="2"/>
  <c r="B56" i="2"/>
  <c r="B57" i="2" s="1"/>
  <c r="B58" i="2" s="1"/>
  <c r="B59" i="2" s="1"/>
  <c r="B60" i="2" s="1"/>
  <c r="B61" i="2" s="1"/>
  <c r="B62" i="2" s="1"/>
  <c r="B63" i="2" s="1"/>
  <c r="K55" i="2"/>
  <c r="D55" i="2"/>
  <c r="B55" i="2"/>
  <c r="K54" i="2"/>
  <c r="D54" i="2"/>
  <c r="K53" i="2"/>
  <c r="D53" i="2"/>
  <c r="C53" i="2"/>
  <c r="C54" i="2" s="1"/>
  <c r="C55" i="2" s="1"/>
  <c r="C56" i="2" s="1"/>
  <c r="C57" i="2" s="1"/>
  <c r="C58" i="2" s="1"/>
  <c r="C59" i="2" s="1"/>
  <c r="C60" i="2" s="1"/>
  <c r="C61" i="2" s="1"/>
  <c r="C62" i="2" s="1"/>
  <c r="K52" i="2"/>
  <c r="D52" i="2" s="1"/>
  <c r="C52" i="2"/>
  <c r="K51" i="2"/>
  <c r="D51" i="2" s="1"/>
  <c r="K50" i="2"/>
  <c r="K49" i="2"/>
  <c r="D49" i="2"/>
  <c r="D50" i="2" s="1"/>
  <c r="K48" i="2"/>
  <c r="D48" i="2"/>
  <c r="K47" i="2"/>
  <c r="D47" i="2" s="1"/>
  <c r="K46" i="2"/>
  <c r="D46" i="2"/>
  <c r="C46" i="2"/>
  <c r="C47" i="2" s="1"/>
  <c r="C48" i="2" s="1"/>
  <c r="C49" i="2" s="1"/>
  <c r="C50" i="2" s="1"/>
  <c r="C51" i="2" s="1"/>
  <c r="K45" i="2"/>
  <c r="D45" i="2"/>
  <c r="C45" i="2"/>
  <c r="B45" i="2"/>
  <c r="B46" i="2" s="1"/>
  <c r="B47" i="2" s="1"/>
  <c r="B48" i="2" s="1"/>
  <c r="B49" i="2" s="1"/>
  <c r="B50" i="2" s="1"/>
  <c r="B51" i="2" s="1"/>
  <c r="B52" i="2" s="1"/>
  <c r="B53" i="2" s="1"/>
  <c r="B54" i="2" s="1"/>
  <c r="K44" i="2"/>
  <c r="D44" i="2"/>
  <c r="C44" i="2"/>
  <c r="B44" i="2"/>
  <c r="K43" i="2"/>
  <c r="D43" i="2"/>
  <c r="K42" i="2"/>
  <c r="K41" i="2"/>
  <c r="D41" i="2"/>
  <c r="D42" i="2" s="1"/>
  <c r="K40" i="2"/>
  <c r="D40" i="2"/>
  <c r="C40" i="2"/>
  <c r="C41" i="2" s="1"/>
  <c r="C42" i="2" s="1"/>
  <c r="C43" i="2" s="1"/>
  <c r="K39" i="2"/>
  <c r="D39" i="2"/>
  <c r="C39" i="2"/>
  <c r="K38" i="2"/>
  <c r="D38" i="2"/>
  <c r="K37" i="2"/>
  <c r="D37" i="2"/>
  <c r="K36" i="2"/>
  <c r="D36" i="2"/>
  <c r="K35" i="2"/>
  <c r="D35" i="2"/>
  <c r="K34" i="2"/>
  <c r="K33" i="2"/>
  <c r="D33" i="2"/>
  <c r="D34" i="2" s="1"/>
  <c r="K32" i="2"/>
  <c r="D32" i="2"/>
  <c r="C32" i="2"/>
  <c r="C33" i="2" s="1"/>
  <c r="C34" i="2" s="1"/>
  <c r="C35" i="2" s="1"/>
  <c r="C36" i="2" s="1"/>
  <c r="C37" i="2" s="1"/>
  <c r="C38" i="2" s="1"/>
  <c r="K31" i="2"/>
  <c r="D31" i="2"/>
  <c r="C31" i="2"/>
  <c r="K30" i="2"/>
  <c r="K29" i="2"/>
  <c r="D29" i="2"/>
  <c r="D30" i="2" s="1"/>
  <c r="K28" i="2"/>
  <c r="D28" i="2"/>
  <c r="C28" i="2"/>
  <c r="C29" i="2" s="1"/>
  <c r="C30" i="2" s="1"/>
  <c r="K27" i="2"/>
  <c r="D27" i="2"/>
  <c r="C27" i="2"/>
  <c r="B27" i="2"/>
  <c r="B28" i="2" s="1"/>
  <c r="B29" i="2" s="1"/>
  <c r="B30" i="2" s="1"/>
  <c r="B31" i="2" s="1"/>
  <c r="B32" i="2" s="1"/>
  <c r="B33" i="2" s="1"/>
  <c r="B34" i="2" s="1"/>
  <c r="B35" i="2" s="1"/>
  <c r="B36" i="2" s="1"/>
  <c r="B37" i="2" s="1"/>
  <c r="B38" i="2" s="1"/>
  <c r="B39" i="2" s="1"/>
  <c r="B40" i="2" s="1"/>
  <c r="B41" i="2" s="1"/>
  <c r="B42" i="2" s="1"/>
  <c r="B43" i="2" s="1"/>
  <c r="K26" i="2"/>
  <c r="B26" i="2"/>
  <c r="K25" i="2"/>
  <c r="D25" i="2"/>
  <c r="D26" i="2" s="1"/>
  <c r="K24" i="2"/>
  <c r="D24" i="2"/>
  <c r="K23" i="2"/>
  <c r="D23" i="2"/>
  <c r="K22" i="2"/>
  <c r="K21" i="2"/>
  <c r="D21" i="2"/>
  <c r="D22" i="2" s="1"/>
  <c r="K20" i="2"/>
  <c r="D20" i="2"/>
  <c r="K19" i="2"/>
  <c r="D19" i="2"/>
  <c r="K18" i="2"/>
  <c r="D18" i="2"/>
  <c r="K17" i="2"/>
  <c r="D17" i="2"/>
  <c r="K16" i="2"/>
  <c r="D16" i="2"/>
  <c r="K15" i="2"/>
  <c r="D15" i="2"/>
  <c r="K14" i="2"/>
  <c r="D14" i="2"/>
  <c r="C14" i="2"/>
  <c r="C15" i="2" s="1"/>
  <c r="C16" i="2" s="1"/>
  <c r="C17" i="2" s="1"/>
  <c r="C18" i="2" s="1"/>
  <c r="C19" i="2" s="1"/>
  <c r="C20" i="2" s="1"/>
  <c r="C21" i="2" s="1"/>
  <c r="C22" i="2" s="1"/>
  <c r="C23" i="2" s="1"/>
  <c r="C24" i="2" s="1"/>
  <c r="C25" i="2" s="1"/>
  <c r="C26" i="2" s="1"/>
  <c r="K13" i="2"/>
  <c r="D13" i="2"/>
  <c r="C13" i="2"/>
  <c r="K12" i="2"/>
  <c r="D12" i="2" s="1"/>
  <c r="K11" i="2"/>
  <c r="D11" i="2"/>
  <c r="K10" i="2"/>
  <c r="D10" i="2"/>
  <c r="K9" i="2"/>
  <c r="D9" i="2"/>
  <c r="K8" i="2"/>
  <c r="D8" i="2"/>
  <c r="K7" i="2"/>
  <c r="D7" i="2"/>
  <c r="K6" i="2"/>
  <c r="K5" i="2"/>
  <c r="D5" i="2"/>
  <c r="D6" i="2" s="1"/>
  <c r="K4" i="2"/>
  <c r="D4" i="2"/>
  <c r="C4" i="2"/>
  <c r="C5" i="2" s="1"/>
  <c r="C6" i="2" s="1"/>
  <c r="C7" i="2" s="1"/>
  <c r="C8" i="2" s="1"/>
  <c r="C9" i="2" s="1"/>
  <c r="C10" i="2" s="1"/>
  <c r="C11" i="2" s="1"/>
  <c r="C12" i="2" s="1"/>
  <c r="D3" i="2"/>
  <c r="C3" i="2"/>
  <c r="B3" i="2"/>
  <c r="B4" i="2" s="1"/>
  <c r="B5" i="2" s="1"/>
  <c r="B6" i="2" s="1"/>
  <c r="B7" i="2" s="1"/>
  <c r="B8" i="2" s="1"/>
  <c r="B9" i="2" s="1"/>
  <c r="B10" i="2" s="1"/>
  <c r="B11" i="2" s="1"/>
  <c r="B12" i="2" s="1"/>
  <c r="B13" i="2" s="1"/>
  <c r="B14" i="2" s="1"/>
  <c r="B15" i="2" s="1"/>
  <c r="B16" i="2" s="1"/>
  <c r="B17" i="2" s="1"/>
  <c r="B18" i="2" s="1"/>
  <c r="B19" i="2" s="1"/>
  <c r="B20" i="2" s="1"/>
  <c r="B21" i="2" s="1"/>
  <c r="B22" i="2" s="1"/>
  <c r="B23" i="2" s="1"/>
  <c r="B24" i="2" s="1"/>
  <c r="B25" i="2" s="1"/>
  <c r="A3" i="2"/>
  <c r="A4" i="2" s="1"/>
  <c r="A5" i="2" s="1"/>
  <c r="A6" i="2" s="1"/>
  <c r="A7" i="2" s="1"/>
  <c r="A8" i="2" s="1"/>
  <c r="A9" i="2" s="1"/>
  <c r="A10" i="2" s="1"/>
  <c r="A11" i="2" s="1"/>
  <c r="A12" i="2" s="1"/>
  <c r="A13" i="2" s="1"/>
  <c r="A14" i="2" s="1"/>
  <c r="A15" i="2" s="1"/>
  <c r="A16" i="2" s="1"/>
  <c r="A17" i="2" s="1"/>
  <c r="A18" i="2" s="1"/>
  <c r="A19" i="2" s="1"/>
  <c r="A20" i="2" s="1"/>
  <c r="A21" i="2" s="1"/>
  <c r="A22" i="2" s="1"/>
  <c r="A23" i="2" s="1"/>
  <c r="A24" i="2" s="1"/>
  <c r="A25" i="2" s="1"/>
  <c r="A26" i="2" s="1"/>
  <c r="A27" i="2" s="1"/>
  <c r="A28" i="2" s="1"/>
  <c r="A29" i="2" s="1"/>
  <c r="A30" i="2" s="1"/>
  <c r="A31" i="2" s="1"/>
  <c r="A32" i="2" s="1"/>
  <c r="A33" i="2" s="1"/>
  <c r="A34" i="2" s="1"/>
  <c r="A35" i="2" s="1"/>
  <c r="A36" i="2" s="1"/>
  <c r="A37" i="2" s="1"/>
  <c r="A38" i="2" s="1"/>
  <c r="A39" i="2" s="1"/>
  <c r="A40" i="2" s="1"/>
  <c r="A41" i="2" s="1"/>
  <c r="A42" i="2" s="1"/>
  <c r="A43" i="2" s="1"/>
  <c r="A44" i="2" s="1"/>
  <c r="A45" i="2" s="1"/>
  <c r="A46" i="2" s="1"/>
  <c r="A47" i="2" s="1"/>
  <c r="A48" i="2" s="1"/>
  <c r="A49" i="2" s="1"/>
  <c r="A50" i="2" s="1"/>
  <c r="A51" i="2" s="1"/>
  <c r="A52" i="2" s="1"/>
  <c r="A53" i="2" s="1"/>
  <c r="A54" i="2" s="1"/>
  <c r="A55" i="2" s="1"/>
  <c r="A56" i="2" s="1"/>
  <c r="A57" i="2" s="1"/>
  <c r="A58" i="2" s="1"/>
  <c r="A59" i="2" s="1"/>
  <c r="A60" i="2" s="1"/>
  <c r="A61" i="2" s="1"/>
  <c r="A62" i="2" s="1"/>
  <c r="A63" i="2" s="1"/>
  <c r="C2" i="2"/>
  <c r="B2" i="2"/>
  <c r="K52" i="3"/>
  <c r="D52" i="3" s="1"/>
  <c r="K53" i="3"/>
  <c r="K54" i="3"/>
  <c r="K55" i="3"/>
  <c r="K56" i="3"/>
  <c r="K57" i="3"/>
  <c r="K58" i="3"/>
  <c r="K59" i="3"/>
  <c r="K60" i="3"/>
  <c r="K61" i="3"/>
  <c r="K62" i="3"/>
  <c r="K63" i="3"/>
  <c r="K64" i="3"/>
  <c r="K65" i="3"/>
  <c r="K66" i="3"/>
  <c r="K67" i="3"/>
  <c r="K68" i="3"/>
  <c r="K69" i="3"/>
  <c r="K70" i="3"/>
  <c r="K71" i="3"/>
  <c r="C37" i="3"/>
  <c r="C38" i="3" s="1"/>
  <c r="C39" i="3"/>
  <c r="C40" i="3"/>
  <c r="C41" i="3"/>
  <c r="C42" i="3" s="1"/>
  <c r="C43" i="3" s="1"/>
  <c r="C44" i="3"/>
  <c r="C45" i="3"/>
  <c r="C46" i="3"/>
  <c r="C47" i="3" s="1"/>
  <c r="C48" i="3" s="1"/>
  <c r="C49" i="3" s="1"/>
  <c r="C50" i="3" s="1"/>
  <c r="C51" i="3" s="1"/>
  <c r="C52" i="3"/>
  <c r="C53" i="3"/>
  <c r="C54" i="3"/>
  <c r="C55" i="3" s="1"/>
  <c r="C56" i="3" s="1"/>
  <c r="C57" i="3" s="1"/>
  <c r="C58" i="3" s="1"/>
  <c r="C59" i="3" s="1"/>
  <c r="C60" i="3" s="1"/>
  <c r="C61" i="3" s="1"/>
  <c r="C62" i="3" s="1"/>
  <c r="C63" i="3"/>
  <c r="D4" i="3"/>
  <c r="D5" i="3"/>
  <c r="D6" i="3" s="1"/>
  <c r="D7" i="3"/>
  <c r="D8" i="3"/>
  <c r="D9" i="3"/>
  <c r="D10" i="3"/>
  <c r="D11" i="3"/>
  <c r="D12" i="3" s="1"/>
  <c r="D13" i="3"/>
  <c r="D14" i="3"/>
  <c r="D15" i="3"/>
  <c r="D16" i="3"/>
  <c r="D17" i="3"/>
  <c r="D18" i="3"/>
  <c r="D19" i="3"/>
  <c r="D20" i="3"/>
  <c r="D21" i="3"/>
  <c r="D22" i="3" s="1"/>
  <c r="D23" i="3"/>
  <c r="D24" i="3"/>
  <c r="D25" i="3"/>
  <c r="D26" i="3" s="1"/>
  <c r="D27" i="3"/>
  <c r="D28" i="3"/>
  <c r="D29" i="3"/>
  <c r="D30" i="3" s="1"/>
  <c r="D31" i="3"/>
  <c r="D32" i="3"/>
  <c r="D33" i="3"/>
  <c r="D34" i="3" s="1"/>
  <c r="D35" i="3"/>
  <c r="D36" i="3"/>
  <c r="D37" i="3"/>
  <c r="D38" i="3"/>
  <c r="D39" i="3"/>
  <c r="D40" i="3"/>
  <c r="D41" i="3"/>
  <c r="D42" i="3" s="1"/>
  <c r="D43" i="3"/>
  <c r="D44" i="3"/>
  <c r="D45" i="3"/>
  <c r="D46" i="3"/>
  <c r="D47" i="3"/>
  <c r="D48" i="3"/>
  <c r="D49" i="3"/>
  <c r="D50" i="3" s="1"/>
  <c r="D51" i="3" s="1"/>
  <c r="D53" i="3"/>
  <c r="D54" i="3"/>
  <c r="D55" i="3"/>
  <c r="D56" i="3"/>
  <c r="D57" i="3"/>
  <c r="D58" i="3"/>
  <c r="D59" i="3"/>
  <c r="D60" i="3"/>
  <c r="D61" i="3"/>
  <c r="D62" i="3"/>
  <c r="D63" i="3"/>
  <c r="D3" i="3"/>
  <c r="A4" i="3"/>
  <c r="B4" i="3"/>
  <c r="C4" i="3"/>
  <c r="A5" i="3"/>
  <c r="A6" i="3" s="1"/>
  <c r="A7" i="3" s="1"/>
  <c r="A8" i="3" s="1"/>
  <c r="A9" i="3" s="1"/>
  <c r="A10" i="3" s="1"/>
  <c r="A11" i="3" s="1"/>
  <c r="A12" i="3" s="1"/>
  <c r="A13" i="3" s="1"/>
  <c r="A14" i="3" s="1"/>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B5" i="3"/>
  <c r="B6" i="3" s="1"/>
  <c r="B7" i="3" s="1"/>
  <c r="B8" i="3" s="1"/>
  <c r="B9" i="3" s="1"/>
  <c r="B10" i="3" s="1"/>
  <c r="B11" i="3" s="1"/>
  <c r="B12" i="3" s="1"/>
  <c r="B13" i="3" s="1"/>
  <c r="B14" i="3" s="1"/>
  <c r="B15" i="3" s="1"/>
  <c r="B16" i="3" s="1"/>
  <c r="B17" i="3" s="1"/>
  <c r="B18" i="3" s="1"/>
  <c r="B19" i="3" s="1"/>
  <c r="B20" i="3" s="1"/>
  <c r="B21" i="3" s="1"/>
  <c r="B22" i="3" s="1"/>
  <c r="B23" i="3" s="1"/>
  <c r="B24" i="3" s="1"/>
  <c r="B25" i="3" s="1"/>
  <c r="C5" i="3"/>
  <c r="C6" i="3" s="1"/>
  <c r="C7" i="3" s="1"/>
  <c r="C8" i="3" s="1"/>
  <c r="C9" i="3" s="1"/>
  <c r="C10" i="3" s="1"/>
  <c r="C11" i="3" s="1"/>
  <c r="C12" i="3" s="1"/>
  <c r="C13" i="3"/>
  <c r="C14" i="3"/>
  <c r="C15" i="3"/>
  <c r="C16" i="3" s="1"/>
  <c r="C17" i="3" s="1"/>
  <c r="C18" i="3" s="1"/>
  <c r="C19" i="3" s="1"/>
  <c r="C20" i="3" s="1"/>
  <c r="C21" i="3" s="1"/>
  <c r="C22" i="3" s="1"/>
  <c r="C23" i="3" s="1"/>
  <c r="C24" i="3" s="1"/>
  <c r="C25" i="3" s="1"/>
  <c r="C26" i="3" s="1"/>
  <c r="B26" i="3"/>
  <c r="B27" i="3"/>
  <c r="B28" i="3" s="1"/>
  <c r="B29" i="3" s="1"/>
  <c r="B30" i="3" s="1"/>
  <c r="B31" i="3" s="1"/>
  <c r="B32" i="3" s="1"/>
  <c r="B33" i="3" s="1"/>
  <c r="B34" i="3" s="1"/>
  <c r="B35" i="3" s="1"/>
  <c r="B36" i="3" s="1"/>
  <c r="B37" i="3" s="1"/>
  <c r="B38" i="3" s="1"/>
  <c r="B39" i="3" s="1"/>
  <c r="B40" i="3" s="1"/>
  <c r="B41" i="3" s="1"/>
  <c r="B42" i="3" s="1"/>
  <c r="B43" i="3" s="1"/>
  <c r="C27" i="3"/>
  <c r="C28" i="3"/>
  <c r="C29" i="3"/>
  <c r="C30" i="3" s="1"/>
  <c r="C31" i="3"/>
  <c r="C32" i="3"/>
  <c r="C33" i="3"/>
  <c r="C34" i="3" s="1"/>
  <c r="C35" i="3" s="1"/>
  <c r="C36" i="3" s="1"/>
  <c r="K13" i="3"/>
  <c r="K14" i="3"/>
  <c r="K15" i="3"/>
  <c r="K16" i="3"/>
  <c r="K17" i="3"/>
  <c r="K18" i="3"/>
  <c r="K19" i="3"/>
  <c r="K20" i="3"/>
  <c r="K21" i="3"/>
  <c r="K22" i="3"/>
  <c r="K23" i="3"/>
  <c r="K24" i="3"/>
  <c r="K25" i="3"/>
  <c r="K26" i="3"/>
  <c r="K27" i="3"/>
  <c r="K28" i="3"/>
  <c r="K29" i="3"/>
  <c r="K30" i="3"/>
  <c r="K31" i="3"/>
  <c r="K32" i="3"/>
  <c r="K33" i="3"/>
  <c r="K34" i="3"/>
  <c r="K35" i="3"/>
  <c r="K36" i="3"/>
  <c r="K37" i="3"/>
  <c r="K38" i="3"/>
  <c r="K39" i="3"/>
  <c r="K40" i="3"/>
  <c r="K41" i="3"/>
  <c r="K42" i="3"/>
  <c r="K43" i="3"/>
  <c r="K44" i="3"/>
  <c r="K45" i="3"/>
  <c r="K46" i="3"/>
  <c r="K47" i="3"/>
  <c r="K48" i="3"/>
  <c r="K49" i="3"/>
  <c r="K50" i="3"/>
  <c r="K51" i="3"/>
  <c r="K6" i="3"/>
  <c r="K7" i="3"/>
  <c r="K8" i="3"/>
  <c r="K9" i="3"/>
  <c r="K10" i="3"/>
  <c r="K11" i="3"/>
  <c r="K12" i="3"/>
  <c r="C3" i="3"/>
  <c r="B44" i="3"/>
  <c r="B45" i="3"/>
  <c r="B46" i="3" s="1"/>
  <c r="B47" i="3" s="1"/>
  <c r="B48" i="3" s="1"/>
  <c r="B49" i="3" s="1"/>
  <c r="B50" i="3" s="1"/>
  <c r="B51" i="3" s="1"/>
  <c r="B52" i="3" s="1"/>
  <c r="B53" i="3" s="1"/>
  <c r="B54" i="3" s="1"/>
  <c r="B55" i="3"/>
  <c r="B56" i="3"/>
  <c r="B57" i="3" s="1"/>
  <c r="B58" i="3" s="1"/>
  <c r="B59" i="3" s="1"/>
  <c r="B60" i="3" s="1"/>
  <c r="B61" i="3" s="1"/>
  <c r="B62" i="3" s="1"/>
  <c r="B63" i="3" s="1"/>
  <c r="B3" i="3"/>
  <c r="B2" i="3"/>
  <c r="K5" i="3"/>
  <c r="K4" i="3"/>
  <c r="C2" i="3"/>
  <c r="A3" i="3"/>
  <c r="A37" i="3" l="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1" i="3" s="1"/>
  <c r="A62" i="3" s="1"/>
  <c r="A63" i="3" s="1"/>
  <c r="K5" i="11" l="1"/>
  <c r="N11" i="11"/>
  <c r="K7" i="11" s="1"/>
  <c r="K6" i="11"/>
  <c r="L3" i="11" l="1"/>
  <c r="L6" i="11" l="1"/>
  <c r="L7" i="11"/>
  <c r="L5" i="1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<sst xmlns="http://schemas.openxmlformats.org/spreadsheetml/2006/main" count="1900" uniqueCount="814">
  <si>
    <t>Score eisen en wensen</t>
  </si>
  <si>
    <t>Score functionaliteiten</t>
  </si>
  <si>
    <t>Voldoet</t>
  </si>
  <si>
    <t>Voldoet beperkt</t>
  </si>
  <si>
    <t>Voldoet bij livegang</t>
  </si>
  <si>
    <t>Voldoet niet</t>
  </si>
  <si>
    <t>Leuk om te hebben</t>
  </si>
  <si>
    <t>Gewenst</t>
  </si>
  <si>
    <t>Belangrijk</t>
  </si>
  <si>
    <t>Eis</t>
  </si>
  <si>
    <t>Toelichting bij het Antwoordformulier Eisen en Wensen</t>
  </si>
  <si>
    <t xml:space="preserve">In de tekst wordt steeds gesproken van een Programma van Eisen. In feite gaat het om een gecombineerd document Programma van Eisen en Wensen. </t>
  </si>
  <si>
    <r>
      <t xml:space="preserve">Dit Antwoordformulier is onderdeel van het Programma van Eisen. Zie verder het document </t>
    </r>
    <r>
      <rPr>
        <b/>
        <sz val="11"/>
        <color theme="4"/>
        <rFont val="Calibri"/>
        <family val="2"/>
        <scheme val="minor"/>
      </rPr>
      <t>Toelichting Programma van Eisen LMS</t>
    </r>
    <r>
      <rPr>
        <sz val="11"/>
        <color theme="1"/>
        <rFont val="Calibri"/>
        <family val="2"/>
        <scheme val="minor"/>
      </rPr>
      <t xml:space="preserve">
De eisen en wensen zijn verdeeld over verschillende tabbladen en corresponderen met de hoofstukken uit de toelichting.  </t>
    </r>
  </si>
  <si>
    <r>
      <rPr>
        <b/>
        <sz val="11"/>
        <color theme="1"/>
        <rFont val="Calibri"/>
        <family val="2"/>
        <scheme val="minor"/>
      </rPr>
      <t>Functionaliteiten</t>
    </r>
    <r>
      <rPr>
        <sz val="11"/>
        <color theme="1"/>
        <rFont val="Calibri"/>
        <family val="2"/>
        <scheme val="minor"/>
      </rPr>
      <t xml:space="preserve">
In het tablad Functionaliteiten kunt u aangeven welke functionaliteiten uw systeem aanbiedt. 
Indien uw systeem niet beschikt over de optionele functionaliteiten, kunt u dat in tabblad aangeven. 
Voor dit onderdeel worden geen punten gescoord. 
</t>
    </r>
  </si>
  <si>
    <r>
      <rPr>
        <b/>
        <sz val="11"/>
        <color theme="1"/>
        <rFont val="Calibri"/>
        <family val="2"/>
        <scheme val="minor"/>
      </rPr>
      <t>Invullen Eisen &amp; wensen</t>
    </r>
    <r>
      <rPr>
        <sz val="11"/>
        <color theme="1"/>
        <rFont val="Calibri"/>
        <family val="2"/>
        <scheme val="minor"/>
      </rPr>
      <t xml:space="preserve">
U kunt bij alle eisen en wensen aangeven of uw oplossing voldoet. Daarbij zijn er de volgende opties:
* </t>
    </r>
    <r>
      <rPr>
        <b/>
        <i/>
        <sz val="11"/>
        <color theme="4"/>
        <rFont val="Calibri"/>
        <family val="2"/>
        <scheme val="minor"/>
      </rPr>
      <t xml:space="preserve">voldoet </t>
    </r>
    <r>
      <rPr>
        <sz val="11"/>
        <color theme="1"/>
        <rFont val="Calibri"/>
        <family val="2"/>
        <scheme val="minor"/>
      </rPr>
      <t xml:space="preserve">                        </t>
    </r>
    <r>
      <rPr>
        <b/>
        <sz val="11"/>
        <color theme="1"/>
        <rFont val="Calibri"/>
        <family val="2"/>
        <scheme val="minor"/>
      </rPr>
      <t>(</t>
    </r>
    <r>
      <rPr>
        <sz val="11"/>
        <color theme="1"/>
        <rFont val="Calibri"/>
        <family val="2"/>
        <scheme val="minor"/>
      </rPr>
      <t>toelichting mag, niet vereist</t>
    </r>
    <r>
      <rPr>
        <b/>
        <sz val="11"/>
        <color theme="1"/>
        <rFont val="Calibri"/>
        <family val="2"/>
        <scheme val="minor"/>
      </rPr>
      <t>)</t>
    </r>
    <r>
      <rPr>
        <sz val="11"/>
        <color theme="1"/>
        <rFont val="Calibri"/>
        <family val="2"/>
        <scheme val="minor"/>
      </rPr>
      <t xml:space="preserve">
* </t>
    </r>
    <r>
      <rPr>
        <b/>
        <i/>
        <sz val="11"/>
        <color theme="4"/>
        <rFont val="Calibri"/>
        <family val="2"/>
        <scheme val="minor"/>
      </rPr>
      <t xml:space="preserve">voldoet beperkt </t>
    </r>
    <r>
      <rPr>
        <sz val="11"/>
        <color theme="1"/>
        <rFont val="Calibri"/>
        <family val="2"/>
        <scheme val="minor"/>
      </rPr>
      <t xml:space="preserve">           </t>
    </r>
    <r>
      <rPr>
        <b/>
        <sz val="11"/>
        <color theme="1"/>
        <rFont val="Calibri"/>
        <family val="2"/>
        <scheme val="minor"/>
      </rPr>
      <t>(</t>
    </r>
    <r>
      <rPr>
        <sz val="11"/>
        <color theme="1"/>
        <rFont val="Calibri"/>
        <family val="2"/>
        <scheme val="minor"/>
      </rPr>
      <t>toelichting vereist</t>
    </r>
    <r>
      <rPr>
        <b/>
        <sz val="11"/>
        <color theme="1"/>
        <rFont val="Calibri"/>
        <family val="2"/>
        <scheme val="minor"/>
      </rPr>
      <t>)</t>
    </r>
    <r>
      <rPr>
        <sz val="11"/>
        <color theme="1"/>
        <rFont val="Calibri"/>
        <family val="2"/>
        <scheme val="minor"/>
      </rPr>
      <t xml:space="preserve">
* </t>
    </r>
    <r>
      <rPr>
        <b/>
        <i/>
        <sz val="11"/>
        <color theme="4"/>
        <rFont val="Calibri"/>
        <family val="2"/>
        <scheme val="minor"/>
      </rPr>
      <t>voldoet bij livegang</t>
    </r>
    <r>
      <rPr>
        <sz val="11"/>
        <color theme="1"/>
        <rFont val="Calibri"/>
        <family val="2"/>
        <scheme val="minor"/>
      </rPr>
      <t xml:space="preserve">     </t>
    </r>
    <r>
      <rPr>
        <b/>
        <sz val="11"/>
        <color theme="1"/>
        <rFont val="Calibri"/>
        <family val="2"/>
        <scheme val="minor"/>
      </rPr>
      <t>(</t>
    </r>
    <r>
      <rPr>
        <sz val="11"/>
        <color theme="1"/>
        <rFont val="Calibri"/>
        <family val="2"/>
        <scheme val="minor"/>
      </rPr>
      <t>toelichting vereist</t>
    </r>
    <r>
      <rPr>
        <b/>
        <sz val="11"/>
        <color theme="1"/>
        <rFont val="Calibri"/>
        <family val="2"/>
        <scheme val="minor"/>
      </rPr>
      <t>)</t>
    </r>
    <r>
      <rPr>
        <sz val="11"/>
        <color theme="1"/>
        <rFont val="Calibri"/>
        <family val="2"/>
        <scheme val="minor"/>
      </rPr>
      <t xml:space="preserve">
* </t>
    </r>
    <r>
      <rPr>
        <b/>
        <i/>
        <sz val="11"/>
        <color theme="4"/>
        <rFont val="Calibri"/>
        <family val="2"/>
        <scheme val="minor"/>
      </rPr>
      <t>voldoet niet</t>
    </r>
    <r>
      <rPr>
        <sz val="11"/>
        <color theme="1"/>
        <rFont val="Calibri"/>
        <family val="2"/>
        <scheme val="minor"/>
      </rPr>
      <t xml:space="preserve">                  (toelichting mag, niet vereist)
</t>
    </r>
    <r>
      <rPr>
        <b/>
        <sz val="11"/>
        <color theme="1"/>
        <rFont val="Calibri"/>
        <family val="2"/>
        <scheme val="minor"/>
      </rPr>
      <t>Beoordeling Eisen</t>
    </r>
    <r>
      <rPr>
        <sz val="11"/>
        <color theme="1"/>
        <rFont val="Calibri"/>
        <family val="2"/>
        <scheme val="minor"/>
      </rPr>
      <t xml:space="preserve">
Het niet voldoen aan een eis geldt als knockout-criterium.
Voor de beoordeling van eisen zijn 'voldoet' en 'voldoet bij livegang' gelijkwaardig. Als u beperkt voldoet aan een eis, moet een eventuele validatie  uitwijzen of wij met de beschreven oplossing akkoord kunnen gaan.
</t>
    </r>
  </si>
  <si>
    <r>
      <rPr>
        <b/>
        <sz val="11"/>
        <color theme="1"/>
        <rFont val="Calibri"/>
        <family val="2"/>
        <scheme val="minor"/>
      </rPr>
      <t>Score van de wensen</t>
    </r>
    <r>
      <rPr>
        <sz val="11"/>
        <color theme="1"/>
        <rFont val="Calibri"/>
        <family val="2"/>
        <scheme val="minor"/>
      </rPr>
      <t xml:space="preserve">
De wensen hebben een gewicht:
* Belangrijk    ---   5 punten
* Gewenst      ---   3 punten
* Leuk om te hebben - 1 punt
Indien het systeem beperkt of nog niet  voldoet aan een wens, worden punten in mindering gebracht: </t>
    </r>
    <r>
      <rPr>
        <b/>
        <i/>
        <sz val="11"/>
        <color theme="4"/>
        <rFont val="Calibri"/>
        <family val="2"/>
        <scheme val="minor"/>
      </rPr>
      <t>Belangrijk</t>
    </r>
    <r>
      <rPr>
        <sz val="11"/>
        <color theme="1"/>
        <rFont val="Calibri"/>
        <family val="2"/>
        <scheme val="minor"/>
      </rPr>
      <t xml:space="preserve"> minus 2 punten, </t>
    </r>
    <r>
      <rPr>
        <b/>
        <i/>
        <sz val="11"/>
        <color theme="4"/>
        <rFont val="Calibri"/>
        <family val="2"/>
        <scheme val="minor"/>
      </rPr>
      <t>Gewenst</t>
    </r>
    <r>
      <rPr>
        <sz val="11"/>
        <color theme="1"/>
        <rFont val="Calibri"/>
        <family val="2"/>
        <scheme val="minor"/>
      </rPr>
      <t xml:space="preserve"> of </t>
    </r>
    <r>
      <rPr>
        <b/>
        <i/>
        <sz val="11"/>
        <color theme="4"/>
        <rFont val="Calibri"/>
        <family val="2"/>
        <scheme val="minor"/>
      </rPr>
      <t>Leuk om te hebben</t>
    </r>
    <r>
      <rPr>
        <sz val="11"/>
        <color theme="1"/>
        <rFont val="Calibri"/>
        <family val="2"/>
        <scheme val="minor"/>
      </rPr>
      <t xml:space="preserve"> minus 1 punt. Indien uw systeem niet kan voldoen aan eens wens, ontvangt u 0 punten.
</t>
    </r>
  </si>
  <si>
    <r>
      <rPr>
        <b/>
        <sz val="11"/>
        <color rgb="FF000000"/>
        <rFont val="Calibri"/>
        <family val="2"/>
      </rPr>
      <t xml:space="preserve">Interfaces
</t>
    </r>
    <r>
      <rPr>
        <sz val="11"/>
        <color rgb="FF000000"/>
        <rFont val="Calibri"/>
        <family val="2"/>
      </rPr>
      <t xml:space="preserve">In het tabblad </t>
    </r>
    <r>
      <rPr>
        <i/>
        <sz val="11"/>
        <color rgb="FF000000"/>
        <rFont val="Calibri"/>
        <family val="2"/>
      </rPr>
      <t>Interfaces</t>
    </r>
    <r>
      <rPr>
        <sz val="11"/>
        <color rgb="FF000000"/>
        <rFont val="Calibri"/>
        <family val="2"/>
      </rPr>
      <t xml:space="preserve"> kunt u aangeven of kunt voorzien in de beschreven gegevensuitwisselingen, zoals beschreven in het Hoofdstuk over Architectuur in de </t>
    </r>
    <r>
      <rPr>
        <b/>
        <sz val="11"/>
        <color rgb="FF4472C4"/>
        <rFont val="Calibri"/>
        <family val="2"/>
      </rPr>
      <t>Toelichting Programma van Eisen LMS</t>
    </r>
  </si>
  <si>
    <t xml:space="preserve">Hieronder kunt u aangeven of uw systeem kan voorzien in de volgende functionaliteiten. </t>
  </si>
  <si>
    <t>Indien de functionaliteit op een andere manier beschikbaar is in uw systeem kunt u dat in een toelichting verduidelijken.</t>
  </si>
  <si>
    <t>Score eisen</t>
  </si>
  <si>
    <r>
      <t xml:space="preserve">In dit onderdeel worden </t>
    </r>
    <r>
      <rPr>
        <u/>
        <sz val="9"/>
        <color theme="1"/>
        <rFont val="Arial"/>
        <family val="2"/>
      </rPr>
      <t>geen</t>
    </r>
    <r>
      <rPr>
        <sz val="9"/>
        <color theme="1"/>
        <rFont val="Arial"/>
        <family val="2"/>
      </rPr>
      <t xml:space="preserve"> punten toegekend indien uw systeem over één of meer </t>
    </r>
    <r>
      <rPr>
        <i/>
        <sz val="9"/>
        <color theme="1"/>
        <rFont val="Arial"/>
        <family val="2"/>
      </rPr>
      <t xml:space="preserve">gewenste </t>
    </r>
    <r>
      <rPr>
        <sz val="9"/>
        <color theme="1"/>
        <rFont val="Arial"/>
        <family val="2"/>
      </rPr>
      <t xml:space="preserve">functionaliteiten beschikt. </t>
    </r>
  </si>
  <si>
    <t>Functionaliteiten</t>
  </si>
  <si>
    <t>Gewicht</t>
  </si>
  <si>
    <t>Antwoord</t>
  </si>
  <si>
    <t>Toelichting</t>
  </si>
  <si>
    <t>Curriculumplanner</t>
  </si>
  <si>
    <t>Formatieve resultatenbeheer</t>
  </si>
  <si>
    <t>Onderwijscatalogus</t>
  </si>
  <si>
    <t>Leertrajectenbeheer</t>
  </si>
  <si>
    <t>Ontsluiten / beschikbaar stellen online leermiddelen, ECK</t>
  </si>
  <si>
    <t>Leercontent ontwikkel service</t>
  </si>
  <si>
    <t>Leermiddelenbank</t>
  </si>
  <si>
    <t>Groepenbeheer</t>
  </si>
  <si>
    <t>Koppeling naar didactische online tools</t>
  </si>
  <si>
    <t>Videodiensten</t>
  </si>
  <si>
    <t>Online lesgeven</t>
  </si>
  <si>
    <t>Learning analytics</t>
  </si>
  <si>
    <t>Berichten, meldingen</t>
  </si>
  <si>
    <t>Digitale toetsomgeving</t>
  </si>
  <si>
    <t>Aanmelden voor roosteractiviteiten</t>
  </si>
  <si>
    <t>Dashboard studentinformatie (student)</t>
  </si>
  <si>
    <t>Leeromgeving</t>
  </si>
  <si>
    <t>Learning record store</t>
  </si>
  <si>
    <t>Urenregistratie</t>
  </si>
  <si>
    <t>Samenwerkingsomgeving</t>
  </si>
  <si>
    <t>Inleverdienst</t>
  </si>
  <si>
    <t>Plagiaatcontrole</t>
  </si>
  <si>
    <t>Portfoliodiensten</t>
  </si>
  <si>
    <t>Feedbackdiensten</t>
  </si>
  <si>
    <t>Persoonlijke leerroute beheer</t>
  </si>
  <si>
    <t>Dashboard studentinformatie (docent / coach)</t>
  </si>
  <si>
    <t>Hulpmiddelen tonen</t>
  </si>
  <si>
    <t>source order</t>
  </si>
  <si>
    <t>#</t>
  </si>
  <si>
    <t>Item</t>
  </si>
  <si>
    <t>Mean</t>
  </si>
  <si>
    <t>SD</t>
  </si>
  <si>
    <t/>
  </si>
  <si>
    <t>De curriculumplanner kan kwalificatiedossiers van de SBB-website inlezen.</t>
  </si>
  <si>
    <t>Eis:</t>
  </si>
  <si>
    <t>Onderwijsontwikkelaars kunnen binnen het LMS gebruik maken van functionaliteiten om curricula en leereenheden te ontwerpen in een grof ontwerp.</t>
  </si>
  <si>
    <t>Onderwijsontwikkelaars kunnen het onderwijs in het LMS vormgeven in een boomstructuur zodat het onderwijs en het toetsplan één geheel vormen.</t>
  </si>
  <si>
    <t>Een (reeds bestaande) leereenheid kan aan een kwalificatiedossier gekoppeld worden.</t>
  </si>
  <si>
    <t>Leuk</t>
  </si>
  <si>
    <t>Een curriculumontwerp kan in een workflow worden opgezet waarbij verschillende rollen verschillende rechten hebben met betrekking tot het ontwerpen, becommentariëren, vaststellen, etc.</t>
  </si>
  <si>
    <t>Niet</t>
  </si>
  <si>
    <t>De leereenheden kunnen binnen een curriculumontwerp in tijd (schooljaar, periode, opleidingsfase) weggezet worden.</t>
  </si>
  <si>
    <t xml:space="preserve">Per leereenheid kan onderwijstijd gekoppeld worden. </t>
  </si>
  <si>
    <t>De inhoud van een leereenheid kan in de vorm van leeractiviteiten worden beschreven.</t>
  </si>
  <si>
    <t>Specifieke leerdoelen kunnen worden omschreven en gekoppeld aan leeractiviteiten.</t>
  </si>
  <si>
    <t>Het LMS biedt verschillende beoordelingsschalen (tenminste: voldaan/niet voldaan; cijfer; woordschaal, vijf puntsschaal, rubric).</t>
  </si>
  <si>
    <t>Het een formatief toetsplan kan worden ontworpen of geïmporteerd in het LMS.</t>
  </si>
  <si>
    <t xml:space="preserve">De formatieve resultatenstructuur is zichtbaar voor de docent en de student </t>
  </si>
  <si>
    <t>Formatieve resultaten per student / per groep (die gekoppeld zijn aan de resultatenstructuur) kunnen worden geëxporteerd naar een bronsysteem.</t>
  </si>
  <si>
    <t>Toegekende resultaten zijn (alleen) zichtbaar voor studenten (persoonlijk) en voor bij het onderwijs betrokken docenten (ook per groep)</t>
  </si>
  <si>
    <t>Het systeem biedt de mogelijkheden om resultaten in een boomstructuur op basis van formules door te rekenen tot een (voorlopig) eindresultaat.</t>
  </si>
  <si>
    <t>Docenten kunnen de resultaten bekijken van gevolgde leereenheden, testjes en polls om de voorkennis van een groep of individu te bepalen.</t>
  </si>
  <si>
    <t>Resultaten die een student behaalt met leereenheid van een keuzedeel moeten automatisch worden geplaatst in de examenresultaten in het SIS.</t>
  </si>
  <si>
    <t xml:space="preserve">(Grafische) presentaties/rapporten van de resultaten ten opzichte van de leerdoelen per leerlijn/per student/per groep per leereenheid/per domein, kunnen gegenereerd en gedeeld worden. </t>
  </si>
  <si>
    <t>Het is mogelijk om de toetsresultaten in te zien, zowel voor docent als student. Het is mogelijk om dit per toets te kunnen bepalen of de toetsresultaten zichtbaar zijn.</t>
  </si>
  <si>
    <t>Toetsen kunnen gekoppeld worden aan individuele studenten, maar ook aan een of meerdere groepen. Het is mogelijk een tijdsspanne aan te geven waarin de toets beschikbaar is voor studenten.</t>
  </si>
  <si>
    <t>(Grafische) overzichten van gemaakte toetsen zijn te genereren, om de resultaten en daarmee de kwaliteit van de toetsvragen te kunnen beoordelen</t>
  </si>
  <si>
    <t>Er kunnen badges, pluimen, etc.  toegekend worden aan bepaalde studieresultaten.</t>
  </si>
  <si>
    <t>De onderwijscatalogus bevat (een overzicht van) alle reeds ontwikkelde (online) leereenheden.</t>
  </si>
  <si>
    <t>De inhoud van de onderwijscatalogus kan geheel of gedeeltelijk op basis van bepaalde filters worden ontsloten naar andere systemen (zoals bijvoorbeeld website).</t>
  </si>
  <si>
    <t>Leereenheden in de onderwijscatalogus kunnen worden voorzien van metadata zoals titel, inhoudsopgave, trefwoorden, tijdsinvestering, voorwaarden om de leereenheid ter mogen volgen (noodzakelijk beginniveau, eerder gevolgede leereenheden).</t>
  </si>
  <si>
    <t>De onderwijscatalogus kan op basis van verschillende criteria worden doorzocht of gefilterd.</t>
  </si>
  <si>
    <t>Leereenheden uit de onderwijscatalogus kunnen in een productruimte worden samengevoegd tot grotere eenheden (cursus, training, opleiding).</t>
  </si>
  <si>
    <t>Docenten hebben overzicht van het totale én het eigen onderwijsaanbod binnen KW1C.</t>
  </si>
  <si>
    <t>Het is mogelijk om leertrajecten samen te stellen op basis van diverse leermaterialen en leeractiviteiten in het LMS. Deze leertrajecten kunnen worden toegewezen aan groepen en aan individuele studenten.</t>
  </si>
  <si>
    <t>Het LMS moet de levenscyclus van een leereenheid kunnen ondersteunen. Bijvoorbeeld: een cursus kent de volgende fasen: in ontwikkeling, vastgesteld, in productie, gearchiveerd.</t>
  </si>
  <si>
    <t>Een docent of ontwikkelaar is in staat om bepaalde voorwaarden in te stellen waar een student aan moet voldoen om leermaterialen te kunnen zien en leeractiviteiten uit te kunnen voeren. 
* Leermaterialen en leeractiviteiten zijn pas zichtbaar of uitvoerbaar na afronding van een andere leeractiviteit (bijvoorbeeld opdracht of toets).
* Opdrachten kunnen beschikbaar gesteld aan specifieke (groepen) studenten.
* Aan leermaterialen en leeractiviteiten kan een tijdslot worden gehangen, zodat ze zichtbaar of uitvoerbaar zijn vanaf en/of tot een bepaalde datum.</t>
  </si>
  <si>
    <t>Het is mogelijk dat een docent opdrachten, toetsen en andere taken verbindt met elementen uit het kwalificatiedossier (bijvoorbeeld kerntaken, werkprocessen, vakkennis, vaardigheden en houdingsaspecten), zodat op basis van uitgevoerde taken de ontwikkeling van de studenten ten aanzien van de inhoud van het kwalificatiedossier visueel aantrekkelijk zichtbaar wordt gemaakt voor de docent en student.</t>
  </si>
  <si>
    <t>De docent kan een vergadering in MS Teams toevoegen als leeractiviteit in het LMS.</t>
  </si>
  <si>
    <t>De docent kan binnen het LMS (of middels integratie met andere applicaties) verschillende typen activiteiten gebruiken bij uitwerking van het didactisch scenario zoals instructie, zelftoets, groepsopdracht, inleveropdracht, enzovoorts.</t>
  </si>
  <si>
    <t>Een docent moet kunnen configureren hoe leeractiviteiten kunnen worden afgerond (tenminste: op basis van een oordeel en op basis van afvinken door de docent).</t>
  </si>
  <si>
    <t>Beheerders kunnen leereenheden activeren (openen voor gebruik) en sluiten (blokkeren van het gebruik).</t>
  </si>
  <si>
    <t>Studenten kunnen eigen gekozen leermiddelen (na toestemming) toevoegen aan een leerroute en delen met zijn/haar groep/klas.</t>
  </si>
  <si>
    <t>Studenten kunnen (digitaal) lesmateriaal zelf organiseren en toevoegen aan eigen taken en/of agenda (zelf inplannen).</t>
  </si>
  <si>
    <t>Docenten kunnen, vanuit hun expertise, extra leermiddelen aanbieden op basis van leervoorkeuren of behoeften van individuele studenten.</t>
  </si>
  <si>
    <t>Docenten kunnen leereenheden in de Onderwijscatalogus of leermiddelen in de Leermiddelenbank filteren op bepaalde kenmerken zodat ze een selectie kunnen maken van geschikte leereenheden of leermiddelen voor een bepaalde doelgroep.</t>
  </si>
  <si>
    <t>De docent kan content van derden (zoals uitgevers en All You Can Learn) integreren binnen de productruimte. De wijze waarop integratie plaatsvindt is ook afhankelijk van de vraag of de omgeving van derden voldoet aan gebruikelijke standaarden.</t>
  </si>
  <si>
    <t>De docent kan bronnen (leermaterialen) uploaden en/of hiernaar verwijzen.</t>
  </si>
  <si>
    <t>Docenten mogen gebruik maken van content die op het internet aangeboden wordt (Youtube, Vimeo, websites etc.) en kunnen deze aanbieden (insluiten) in de online leeromgeving.</t>
  </si>
  <si>
    <t>Studenten kunnen leermiddelen van externe leveranciers of educatieve uitgevers benaderen conform de ECK standaard.</t>
  </si>
  <si>
    <t>Leercontent ontwikkelservice(Authoring tool)</t>
  </si>
  <si>
    <t>Een docent moet in staat zijn multimedia in te voegen bij instructies en feedback.</t>
  </si>
  <si>
    <t>De docent kan opgemaakte tekst, afbeeldingen, embedded video, embedded code (bijv. van Slideshare), en (mathematische en scheikundige) formules  invoeren.</t>
  </si>
  <si>
    <t>De docent kan een deadline voor afronding van een leeractiviteit instellen.</t>
  </si>
  <si>
    <t>De docent kan de zichtbaarheid van de leeractiviteit voor studenten instellen (wel zichtbaar/niet zichtbaar).</t>
  </si>
  <si>
    <t>Onderwijsontwikkelaars kunnen leermiddelen, toetsen en leereenhedenvoorzien van metadata.</t>
  </si>
  <si>
    <t>Een docent kan ontwikkelde leermiddelen, bijvoorbeeld via leermiddelenbank, delen met collega-docenten.</t>
  </si>
  <si>
    <t>Een docent moet leermaterialen binnen een productruimte kunnen vervangen door een nieuwe versie, zonder dat de verwijzingen aangepast hoeven te worden.</t>
  </si>
  <si>
    <t>De docent kan de inhoud van een productruimte testen in de rol van student, inclusief alle interacties met docent.</t>
  </si>
  <si>
    <t>Leeractiviteiten kunnen in de LMS ontwikkeld worden of geïmporteerd uit een ontwikkeltool en opgeslagen in een leermiddelenbank.</t>
  </si>
  <si>
    <t>Docenten kunnen op een overzichtelijke manier leermiddelen inzien van modules waarin ze lesgeven. De leermiddelen van school en educatieve uitgevers staan overzichtelijk in één overzicht per module.</t>
  </si>
  <si>
    <t>Onderwijsontwikkelaars en docenten kunnen diverse gebruikers (studenten) en andere betrokkenen (andere docenten, praktijkopleiders) koppelen aan een module.</t>
  </si>
  <si>
    <t>Onderwijsontwikkelaars en docenten kunnen lesmateriaal toevoegen vanuit een KW1C leermiddelenbank en/of via een link met een uitgever (licentie) op basis van de ECK-standaarden.</t>
  </si>
  <si>
    <t>Docenten kunnen zelfgemaakte content toevoegen aan een module.</t>
  </si>
  <si>
    <t>Aangemaakte content moet kunnen worden gekoppeld aan Opleiding/Groep/gebruiker</t>
  </si>
  <si>
    <t>De authoring tool in het LMS moet de levenscyclus van een leermiddel kunnen ondersteunen: (bijvoorbeeld) ontwikkelfase; exploitatiefase; uitloopfase; archieffase.</t>
  </si>
  <si>
    <t>De omgeving beschikt over een in te richten chatbot, die kan worden ingezet bij het vormgeven van leereenheden.</t>
  </si>
  <si>
    <t>Het LMS beschikt over een leermiddelenbank waar digitale leermiddelen, documenten, presentaties, video's, etc. kunnen worden opgeslagen en beschikbaar gesteld aan gebruikers.</t>
  </si>
  <si>
    <t>De leermiddelenbank biedt verschillende zoek- en filtermogelijkheden zodat bepaalde leermiddelen snel kunnen worden gevonden.</t>
  </si>
  <si>
    <t>Docenten kunnen leermiddelen delen met andere leraren of studenten, mits de licentie dit toestaat.</t>
  </si>
  <si>
    <t>Content kan worden geïmporteerd en geëxporteerd volgens heersende import/export standaarden. Geïmporteerde content kan in de omgeving weer verder worden ontwikkeld.</t>
  </si>
  <si>
    <t>Docenten kunnen zien welke studenten gelijktijdig een leereenheid bij hem volgen.</t>
  </si>
  <si>
    <t>Groepsindelingen binnen een bronsysteem worden binnen het LMS overgenomen.</t>
  </si>
  <si>
    <t>Docenten kunnen eenvoudig (andere) groepen samenstellen voor een activiteit of opdracht.</t>
  </si>
  <si>
    <t>Een docent is in staat om studenten per groepsopdracht in te delen in groepjes (at random, docent wijst toe, door studenten zelf te laten kiezen).</t>
  </si>
  <si>
    <t>Een docent kan binnen een groep bepaalde rollen definiëren, waaraan verschillende opdrachten kunnen worden gekoppeld.</t>
  </si>
  <si>
    <t>Online didactische tools (zoals Kahoot, Socrative, Mentimeter o.i.d.) kunnen worden geïntegreerd in de LMS omgeving.</t>
  </si>
  <si>
    <t>Een functioneel beheerder kan op basis van het beleid en beschikbare licenties rondom het gebruik van tools de toegang tot de didactische tools voor docenten instellen.</t>
  </si>
  <si>
    <t>Docenten kunnen video's actief toepassen in het onderwijs.</t>
  </si>
  <si>
    <t>Docenten kunnen lessen/bijeenkomsten opnemen en streamen, zodat deze in het LMS bekeken kunnen worden.</t>
  </si>
  <si>
    <t>Een docent kan zelf bepalen wie een opname kan zien.</t>
  </si>
  <si>
    <t>Een docent heeft inzicht welke student de video bekeken heeft.</t>
  </si>
  <si>
    <t>Docenten kunnen materiaal klaar zetten voorafgaand aan een les zodat de groep zich hierop vooraf al kan voorbereiden.</t>
  </si>
  <si>
    <t>Docenten en studenten kunnen tijdens de les op een digibord of “in application” een presentatie maken, bewaren en delen, zodat die later in het LMS door de studenten teruggelezen kunnen worden.</t>
  </si>
  <si>
    <t>Studenten krijgen plaats- en tijdonafhankelijk (ondersteuning bij) onderwijs zoals via webinars.</t>
  </si>
  <si>
    <t>Een daartoe aangewezen KW1-medewerker is in staat om studentgedrag (individueel en groepsgewijs)  in verschillende productruimtes visueel te maken en te analyseren. De Inschrijver geeft aan welk studentgedrag geanalyseerd kan worden. Te denken valt aan: uitslagen van formatieve toetsen, beoordelingen van opdrachten, afgeronde items, laatste keer ingelogd, overschreden deadlines, discussiebijdragen, aantal keren ingelogd, tijd ingelogd.</t>
  </si>
  <si>
    <t>Het systeem biedt mogelijkheden om metadata automatisch toe te voegen aan leermiddelen, toetsen en modules.</t>
  </si>
  <si>
    <t>Docenten kunnen data-analyses (laten) uitvoeren die helpen bij het bepalen van de beste studie-aanpak.</t>
  </si>
  <si>
    <t>Communicatie, berichten, meldingen</t>
  </si>
  <si>
    <t>Functioneel beheerders kunnen serviceberichten naar alle of specifieke (groepen) gebruikers van het LMS sturen.</t>
  </si>
  <si>
    <t xml:space="preserve">Functioneel beheerders kunnen de wijze waarop het LMS het communiceren faciliteert zelf configureren. </t>
  </si>
  <si>
    <t>Een Functioneel beheerder kan instellen dat gebruikers alleen kunnen communiceren met andere leden in hun productruimte en met mensen die zij binnen het LMS als contact hebben aangemaakt.</t>
  </si>
  <si>
    <t xml:space="preserve">Een docent moet mededelingen m.b.t. de productruimte kunnen publiceren. </t>
  </si>
  <si>
    <t>De docent kan mededelingen plaatsen als tekstbestand, audiobestand en videobestand.</t>
  </si>
  <si>
    <t>De docent beschikt over de mogelijkheid om mededelingen te adresseren aan afzonderlijke groepen studenten of individuen.</t>
  </si>
  <si>
    <t xml:space="preserve">De docent kan ervoor kiezen om een mededeling onmiddellijk te versturen of in de tijd in te plannen. </t>
  </si>
  <si>
    <t xml:space="preserve">De docent kan  aangeven dat de mededeling na bedenktijd wordt gepubliceerd. </t>
  </si>
  <si>
    <t>x</t>
  </si>
  <si>
    <t>Een docent kan bij het instellen van een deadline voor een taak of toets ook instellen dat studenten een reminder krijgen op een  een nader te bepalen tijdseenheid voorafgaand aan de deadline.</t>
  </si>
  <si>
    <t>De mededeling kan door de docent gewijzigd worden, ook na publicatie.</t>
  </si>
  <si>
    <t xml:space="preserve">Conversaties tussen docenten en studenten binnen een productruimte worden binnen het LMS bewaard gedurende een nader in te stellen periode. </t>
  </si>
  <si>
    <t>Een bericht in de LMS moet ook automatisch in de Outlook terecht komen</t>
  </si>
  <si>
    <t>Van alle digitale communicatie wordt een registratie bijgehouden, zodat de communicatie achteraf te traceren is.</t>
  </si>
  <si>
    <t>Het systeem biedt de mogelijkheid om onderscheid te maken in algemene en vertrouwelijke communicatie, en de bijbehorende toegankelijkheid van die informatie in het systeem te autoriseren.</t>
  </si>
  <si>
    <t>Een docent moet formatieve toetsen kunnen ontwikkelen waarmee studenten en de docent zicht kunnen krijgen op de voortgang van studenten.</t>
  </si>
  <si>
    <t>Een docent is in staat verschillende typen formatieve toetsen te maken (o.a. voorkennis toets, voortgangstoets, toets ter voorbereiding op beoordeling).</t>
  </si>
  <si>
    <t>Een docent moet in staat zijn rijke tekst, formules, en multimedia in te voegen bij instructie, vragen, antwoordalternatieven en feedback.</t>
  </si>
  <si>
    <t>Een docent is in staat om wegingsfactoren toe te kennen aan toetsvragen.</t>
  </si>
  <si>
    <t>Een docent is in staat om standaard feedback bij antwoorden, scores of vragen in te voeren. Deze feedback verschijnt na beantwoording van een vraag of nadat een toets door een student is gemaakt.</t>
  </si>
  <si>
    <t>Een docent moet toetsen en toetsvragen binnen het LMS eenvoudig kunnen kopiëren, bewerken en in verschillende productruimtes kunnen hergebruiken. Dit kan door samen met collega's  gebruik te maken van een toetsbank.</t>
  </si>
  <si>
    <t>Een docent is in staat toetsscoring aan en uit te zetten en alleen feedback te geven.</t>
  </si>
  <si>
    <t>Docenten moeten in staat zijn om (bijvoorbeeld door middel van een itembank) gezamenlijk te werken aan toetsvragen en toetsen.</t>
  </si>
  <si>
    <t>Een docent moet toetsen, afkomstig uit een andere applicatie, kunnen importeren om daarna in het LMS te kunnen bewerken en afnemen (op basis van de QTI-standaard).</t>
  </si>
  <si>
    <t>Een docent moet toetsen kunnen exporteren om daarna in een andere applicatie te kunnen importeren (op basis van de QTI-standaard).</t>
  </si>
  <si>
    <t>Een docent moet in staat zijn om verschillende typen toetsvragen te creëren (minimaal meerkeuze, sleepvragen, Likert-schaal, open vraag).</t>
  </si>
  <si>
    <t>Een docent moet in staat zijn om vragen binnen een categorie in een at random volgorde te tonen.</t>
  </si>
  <si>
    <t>Een docent moet in staat zijn aan te geven of antwoorden in een at random volgorde worden getoond.</t>
  </si>
  <si>
    <t>Een docent moet in staat zijn kwalitatieve feedback toe te voegen aan toetsvragen en aan de toets als geheel.</t>
  </si>
  <si>
    <t>Een docent moet in staat zijn aan te geven wanneer feedback bij toetsen wordt getoond (per antwoordcategorie, na beantwoording van een vraag en/of na het maken van een toets). De docent kan hiervoor een default instelling aanpassen.</t>
  </si>
  <si>
    <t>Een docent is in staat om toetsmatrices te maken.</t>
  </si>
  <si>
    <t>Een docent moet in staat zijn een toets te publiceren zodat een student deze kan maken.</t>
  </si>
  <si>
    <t>Een docent kan aangeven of een student een toets vaker kan maken om te leren van de antwoorden.</t>
  </si>
  <si>
    <t>Een docent kan instellen of een student er zelf voor kan kiezen om een toets te maken, of dat een student de toets moet maken.</t>
  </si>
  <si>
    <t>Een student moet het eigen toetsresultaat en in relatie met een groep kunnen inzien.</t>
  </si>
  <si>
    <t>De docent kan de volledige geschiedenis van beantwoorde vragen, verschafte feedback en beoordelingen doorzoeken en hergebruiken.</t>
  </si>
  <si>
    <t>De docent ziet hoe individuele en groepen studenten hebben gescoord op toetsen en individuele toetsvragen zodat de docent weet wat het beheersingsniveau van de studenten is.</t>
  </si>
  <si>
    <t>Het systeem biedt de mogelijkheden om meerdere docenten beoordelingen uit te laten voeren. Dit is door de afdeling te bepalen.</t>
  </si>
  <si>
    <t>Het LMS biedt de mogelijkheid om gemaakt werk als examen te beoordelen, waarbij rekening gehouden kan worden met de (verplichte) waterscheiding tussen onderwijs en examinering.</t>
  </si>
  <si>
    <t>Docenten kunnen bij toetsen met Multiple Choice vragen op basis van de scores een vraaganalyse uitvoeren om kwaliteit/validiteit van de vragen vast te stellen.</t>
  </si>
  <si>
    <t>Docenten of beoordelaars kunnen ingeleverde toetsen ook op het werk zelf (zichtbaar en onzichtbaar) van feedback voorzien.</t>
  </si>
  <si>
    <t>Het systeem biedt de mogelijkheden om beoordelingen te geven aan de hand van 'rubrics' om vaardigheden holistisch te kunnen beoordelen.</t>
  </si>
  <si>
    <t>Het systeem kan zo worden ingesteld dat er geen andere tabbladen/vensters in de browser of andere applicaties geopend kunnen worden zonder dat de toets wordt afgebroken en de leraar of surveillant een melding ziet.</t>
  </si>
  <si>
    <t>Studenten kunnen bij het afleggen van toetsen (indien ingesteld) resultaten (automatisch tussentijds laten) opslaan, een toets pauzeren en later hervatten en gewijzigde items herstellen.</t>
  </si>
  <si>
    <t>Studenten kunnen zich inschrijven voor (digitale) toetsen.</t>
  </si>
  <si>
    <t>Ontwikkelaars (of beheerders) van een toets/opdracht kunnen vooraf een specifieke selectie te maken van personen die de uitwerkingen van studenten kunnen bekijken.</t>
  </si>
  <si>
    <t>Vanuit een toets bank moeten toetsvragen geselecteerd kunnen worden om toetsen te kunnen genereren.</t>
  </si>
  <si>
    <t>Toetsen moeten kunnen beschikken over een tijdsslot waarbinnen de toets open staat.</t>
  </si>
  <si>
    <t>Het is mogelijk om een toetsbank te maken waaruit toetsvragen gegenereerd kunnen worden</t>
  </si>
  <si>
    <t>Het is mogelijk om bij het bouwen van een toets gebruik te kunnen maken van verschillende soorten vragen (open, gesloten, meerkeuze, rangschikantwoorden, naamgeving in afbeeldingen toevoegen enz.)</t>
  </si>
  <si>
    <t>Het is mogelijk om toetsen die niet meer actueel zijn te archiveren, zodat het actuele toetsaanbod overzichtelijk blijft</t>
  </si>
  <si>
    <t>Onderwijsontwikkelaars (of beheerders) van een leereenheid kunnen instellen dat studenten zichzelf kunnen inschrijven voor een leereenheid, waarbij de maximale groepsgrootte kan worden ingesteld.</t>
  </si>
  <si>
    <t>Een student kan zich via het LMS aanmelden voor geplande activiteiten. Bijvoorbeeld voor één van de lessen die op een bepaald moment worden gegeven of voor één moment in een week waarin een les vaker wordt gegeven.</t>
  </si>
  <si>
    <t>Het LMS kan informatie uit een extern inschrijfsysteem of het SIS verwerken zodat studenten, die daar een bepaalde keuze hebben gemaakt in het LMS direct in de juiste productruimte komen.</t>
  </si>
  <si>
    <t>Een student moet binnen het LMS beschikken over een persoonlijke landingspagina waar hij of zij in één oogopslag ziet welke taken hij/zij binnen verschillende product ruimtes (bijvoorbeeld van een cursus) moet afhandelen en welke nieuwe informatie er voor hem/haar beschikbaar is (zoals o.a. beoordelingen, begeleiding notities).</t>
  </si>
  <si>
    <t xml:space="preserve">Het dashboard geeft de student bevat naast behaalde resultaten ook informatie uit andere systemen zoals roosters, agenda, aan- en afwezigheid. </t>
  </si>
  <si>
    <t>Het dashboard biedt de student ook de mogelijkheid eenvoudig contact op te nemen met een docent of coach.</t>
  </si>
  <si>
    <t>Het dashboard biedt de student de mogelijkheid eigen snelkoppelingen naar andere url's te beheren.</t>
  </si>
  <si>
    <t>De student beschikt over een monitor die de student op een visueel aantrekkelijke manier inzicht biedt in de eigen voortgang en in het studiegedrag. De Inschrijver geeft aan welk studentgedrag geanalyseerd kan worden. Te denken valt aan: uitslagen van formatieve toetsen, beoordelingen van opdrachten, afgeronde items, laatste keer ingelogd, overschreden deadlines, discussiebijdragen, aantal keren ingelogd, tijd ingelogd, per productruimte of productruimte overstijgend.</t>
  </si>
  <si>
    <t>Een student moet een overzicht krijgen van de resultaten van één of meer opdrachten die de student heeft ingeleverd.</t>
  </si>
  <si>
    <t>Een student moet zijn of haar studievoortgang binnen een productruimte in één oogopslag kunnen zien.</t>
  </si>
  <si>
    <t>Een student heeft in het dashboard een overzicht van alle aangemaakte opdrachten in de verschillende productruimtes.</t>
  </si>
  <si>
    <t>De gebruiker moet binnen een productruimte beschikken over een persoonlijke landingspagina waar hij of zij in één oogopslag ziet welke taken hij of zij binnen de  productruimte moet afhandelen en welke nieuwe informatie er voor hem/haar beschikbaar is (zoals beoordelingen).</t>
  </si>
  <si>
    <t>Het is mogelijk dat studenten binnen een productruimte rechten krijgen om leermateriaal en leeractiviteiten toe te voegen aan de leerinhoud (bijvoorbeeld toetsvragen). Een docent is in staat om studenten binnen de productruimte deze rechten te geven.</t>
  </si>
  <si>
    <t>In de productruimte wordt bijgehouden waar de student is gebleven, zodat de student altijd weet waar hij/zij de draad weer moet oppakken.  </t>
  </si>
  <si>
    <t>Een student moet aan kunnen geven dat hij een leeractiviteit heeft afgerond, als geen sprake is van een toets of opdracht die de student moet maken. De student ziet daarbij ook wanneer de leeractiviteit is afgerond.</t>
  </si>
  <si>
    <t>Studenten kunnen offline activiteiten ook toevoegen aan de leeromgeving. Deze offline activiteiten genereren ook records die worden opgeslagen in een Learning Record Store.</t>
  </si>
  <si>
    <t>Studenten kunnen op een overzichtelijke manier leermiddelen inzien van modules die ze (willen gaan) volgen. De leermiddelen van school en educatieve uitgevers staan per module overzichtelijk bij elkaar. Dit is een combinatie van externe leermiddelen (van educatieve uitgevers) en eigen geselecteerde content van leraar of college.</t>
  </si>
  <si>
    <t>Studenten kunnen makkelijk extra leerstof (extra uitleg of verdieping) vinden, gerelateerd aan de aangeboden leerstof.</t>
  </si>
  <si>
    <t>Studenten kunnen synchroon en asynchroon contact opnemen met een leraar of mentor om studie- of praktijkgerelateerde situaties te kunnen bespreken.</t>
  </si>
  <si>
    <t>Het LMS beschikt over een mogelijkheid een urenregistratie in te zetten bij een leereenheid.</t>
  </si>
  <si>
    <t>Uren kunnen worden geaccordeerd door een interne of externe begeleider van de betrokken student.</t>
  </si>
  <si>
    <t>Bij het voldoen aan een vooraf ingestelde urennorm kan een (summatieve) beoordeling worden gegeven die kan worden uitgewisseld met het SIS.</t>
  </si>
  <si>
    <t>Docenten kunnen een aantal (standaard) analyses uitvoeren om het gebruik van leermiddelen door de student te analyseren.</t>
  </si>
  <si>
    <t>Docenten kunnen modules, testjes maken of een poll publiceren om de voorkennis van een groep te bepalen. De resultaten worden opgeslagen in een Learning Record Store.</t>
  </si>
  <si>
    <t>De records uit de LRS kunnen gebruikt worden voor analyse of bron voor andere voorzieningen (bijv. dashboards).</t>
  </si>
  <si>
    <t>Het LRS is robuust opgezet en kan veel records tegelijk verwerken.</t>
  </si>
  <si>
    <t>De LRS omvat minimaal de volgende verplichte attributen: object, activiteit, actor.
Daarnaast bevat de LRS de volgende optionele attributen zoals bijv. attempted, watched, completed, answered, scored, satisfied objective, mastered objective, earned, authored, proofread, approved, published, purchased, read, shared, liked, reviewed.</t>
  </si>
  <si>
    <t>De communicatie met de LRS is op basis van het xApi protocol (minimaal versie 1.03).</t>
  </si>
  <si>
    <t>Indien het LMS niet beschikt over een LRS, dan is er een koppelvlak op basis van het xApi protocol (minimaal versie 1.03).</t>
  </si>
  <si>
    <t>Het is mogelijk meerdere docenten toe te wijzen aan één of meer groepen binnen een productruimte.</t>
  </si>
  <si>
    <t>Gebruikers hebben de mogelijkheid om in duo's of groepen met elkaar te chatten, waarbij de logbestanden van de chats worden bewaard. </t>
  </si>
  <si>
    <t>Een docent kan (ad hoc) groepjes aanmaken/onderhouden. Via een koppeling met een separate applicatie voor groepswerk, zoals MS Teams, kan ik deze groepjes de beschikking geven over een eigen werkomgeving waar zij samen kunnen werken aan bestanden en met elkaar kunnen converseren.</t>
  </si>
  <si>
    <t>Studenten kunnen content delen met andere studenten, mits de licentie dit toestaat.</t>
  </si>
  <si>
    <t>Het LMS biedt de mogelijkheid om opdrachten, leerinhouden en documenten breed te delen ('openbaar te zetten') in de organisatie.</t>
  </si>
  <si>
    <t xml:space="preserve">Studenten kunnen in flexibele groepssamenstellingen gezamenlijk (tegelijkertijd) werken aan documenten. Documenten kunnen gezamenlijk realtime bewerkt worden. </t>
  </si>
  <si>
    <t>Samenwerken in een gestructureerde omgeving gebeurt onder regie van een docent. Een docent kan ingrijpen bij onwenselijk gedrag, zoals pesten.</t>
  </si>
  <si>
    <t>Het LMS beschikt over een integratie met MS Teams. Vanuit het LMS kunnen Teams worden klaargezet en kunnen er studenten aan worden toegevoegd.</t>
  </si>
  <si>
    <t>Docenten kunnen inleveropdrachten aanmaken met vervaldatum. Deze opdrachten kunnen binnen een productruimte worden gemaakt, en beschikbaar gesteld aan individuele of groepen studenten dan wel opleidingen / cursussen.</t>
  </si>
  <si>
    <t>De docent kan aangeven of een student de opdracht nog kan uitvoeren na de vervaldatum.</t>
  </si>
  <si>
    <t>Een docent is in staat om -op basis van gemaakte afspraken- in te stellen of een inleveropdracht formatief of summatief is. 
Formatieve resultaten per student / per groep (die gekoppeld zijn aan de examenstructuur) kunnen worden geëxporteerd naar een bronsysteem.</t>
  </si>
  <si>
    <t>Als een groepsopdracht wordt beoordeeld dan ontvangt elke individuele student een individuele beoordeling, en feedback gericht aan de groep en aan het individu.</t>
  </si>
  <si>
    <t>Een docent kan zien hoe vaak een student een opdracht heeft ingestuurd.</t>
  </si>
  <si>
    <t>Een docent moet een overzicht krijgen van hoe een opdracht of meerdere opdrachten door studenten zijn gemaakt.</t>
  </si>
  <si>
    <t>Resultaten van opdrachten kunnen eenvoudig worden geëxporteerd naar het studentinformatiesysteem (momenteel Eduarte).</t>
  </si>
  <si>
    <t>Een docent is in staat om binnen een productruimte uitwerkingen van alle studenten per opdracht in één keer te selecteren en te downloaden.</t>
  </si>
  <si>
    <t>De docent heeft een (sorteerbaar) overzicht van alle actuele opdrachten en te beantwoorden vragen van studenten in de productruimte c.q. de groepen die de docent begeleidt in een todo-lijst.</t>
  </si>
  <si>
    <t>De docent kan vanuit dit overzicht een uitwerking nakijken en beoordelen (met feedback) en de student toestaan de uitwerking opnieuw in te leveren. De docent kan de volledige geschiedenis van beantwoorde vragen, verschafte feedback en beoordelingen doorzoeken</t>
  </si>
  <si>
    <t>Beoordeelde opdrachten en gemaakte toetsen worden automatisch als afgerond geregistreerd.</t>
  </si>
  <si>
    <t>Beoordelaars kunnen een resultaat aan een groep studenten verstrekken, met de mogelijkheid het resultaat per individu aan te passen.</t>
  </si>
  <si>
    <t>Docenten kunnen vanuit het cijferoverzicht per student/groep de onderliggende ingeleverde opdrachten/toetsen selecteren en feedback toevoegen.</t>
  </si>
  <si>
    <t>Docenten en studenten krijgen een bevestiging van een ingeleverde / nagekeken opdracht.</t>
  </si>
  <si>
    <t>Gebruikers (Docenten, medestudenten, externen) kunnen gemaakte en ingeleverde opdrachten in hetzelfde venster / op zelfde pagina van het ingeleverde werk weergeven zonder het betrokken werk te moeten downloaden.</t>
  </si>
  <si>
    <t xml:space="preserve">Docenten kunnen per opdracht, per student, en per groep in een overzicht de status/voortgang van een opdracht inzien. </t>
  </si>
  <si>
    <t xml:space="preserve">Een docent kan vanuit de monitor op een visueel aantrekkelijke manier zien of een student een deadline heeft overschreden, wanneer de opdracht is ingeleverd en of de toets is gemaakt. Vanuit deze monitor kan de docent direct een opdracht beoordelen en van feedback voorzien. </t>
  </si>
  <si>
    <t>Een examenbureau kan aan ingeleverde (summatieve) opdrachten of werkstukken (externe) beoordelaars koppelen.</t>
  </si>
  <si>
    <t>(Externe) beoordelaars kunnen een ingevuld beoordelingsformulier digitaal indienen bij een examenbureau.</t>
  </si>
  <si>
    <t>Ingeleverde instuuropdrachten worden binnen het LMS standaard gecontroleerd op originaliteit (plagiaatcontrole). Hiervoor is een integratie met plagiaatsoftware noodzakelijk. Een docent kan ervoor kiezen om deze controle te de-activeren, bijvoorbeeld als de student eerst een concept-versie moet inleveren.</t>
  </si>
  <si>
    <t>Docenten hebben de mogelijkheid om een portfolio aan te maken, in te richten en toe te kennen aan gebruikers/groepen/opleidingen.</t>
  </si>
  <si>
    <t>Studenten beheren de portfolio's zelf en kunnen docenten en (externe) beoordelaars die gekoppeld zijn aan de opleiding inzage- en feedbackrechten geven in hun portfolio.</t>
  </si>
  <si>
    <t>Studenten kunnen portfolio gebruiken om bewijsstukken te delen voor een summatieve beoordeling (examenportfolio).</t>
  </si>
  <si>
    <t xml:space="preserve">Student kunnen (delen van) het eigen portfolio downloaden en opslaan op een eigen medium. </t>
  </si>
  <si>
    <t xml:space="preserve">Studenten kunnen het opgebouwde digitaal portfolio meenemen na vertrek bij het KW1C (of houden toegang tot….) </t>
  </si>
  <si>
    <t>Studenten kunnen een presentatieportfolio samenstellen en dat via een link extern beschikbaar stellen.</t>
  </si>
  <si>
    <t>Het systeem biedt de mogelijkheid om in de toekomst aan te sluiten bij een extern persoonlijk leerdossier.</t>
  </si>
  <si>
    <t>Een docent is in staat om aan te geven of studenten elkaar feedback kunnen of moeten geven, of niet. Bij peer feedback kan de docent studenten handmatig aan elkaar toewijzen. dit kan ook random door het LMS gebeuren.</t>
  </si>
  <si>
    <t>Een gebruiker (docent, student) kan feedback geven via tekst (eventueel met bijlage), annotaties in een tekst, via video of audio.</t>
  </si>
  <si>
    <t>Een docent is in staat meerdere uitwerkingen tegelijkertijd en zeer snel achter elkaar te beoordelen en van feedback te voorzien. Een docent is in staat snel door uitwerkingen van opdrachten te navigeren en efficiënt beoordelingen met feedback te geven.</t>
  </si>
  <si>
    <t>De docent kan naast een feedbackmogelijkheid ook discussiefunctionaliteit aan een opdracht koppelen</t>
  </si>
  <si>
    <t>Docenten kunnen in het feedback venster / op de  feedback pagina studenten doorverwijzen naar ondersteunende oefeningen of lesmateriaal (linkjes).</t>
  </si>
  <si>
    <t>Gebruikers (docenten, medestudenten, externen) kunnen individueel of per groep in hetzelfde venster / op zelfde pagina van het ingeleverde werk feedback geven op ingeleverde opdrachten.</t>
  </si>
  <si>
    <t>Studenten kunnen (met hulp) een eigen leerroute en einddoelen plannen en deze tussentijds herzien.</t>
  </si>
  <si>
    <t>Studenten kunnen modules kiezen waarmee ze hun eigen flexibele &amp; persoonlijke leertraject kunnen samenstellen.</t>
  </si>
  <si>
    <t>Studenten kunnen individueel lesstof doorwerken zodat zij de mogelijkheid hebben om te kunnen versnellen of te vertragen.</t>
  </si>
  <si>
    <t xml:space="preserve">Notificaties van te maken/na te kijken opdrachten, toetsen, taken en mededelingen verschijnen altijd op de persoonlijke landingspagina. </t>
  </si>
  <si>
    <t>De docent kan in het dashboard snel switchen tussen verschillende productruimten.</t>
  </si>
  <si>
    <t>Een docent moet de voortgang van studenten kunnen monitoren, en zelf selecteren welke data hij of zij wil monitoren (individueel, groepsgewijs). Te monitoren data betreffen in ieder geval: inloggen, uitslagen van formatieve toetsen,  gemaakte opdrachten, uitgevoerde activiteiten, beoordelingen van opdrachten, overschreden deadlines.</t>
  </si>
  <si>
    <t xml:space="preserve">De docent ziet een overzicht van studenten en de status van de ingeleverde uitwerkingen (bijvoorbeeld: nog niet nagekeken, bezig met nakijken, nagekeken, beoordeeld).  </t>
  </si>
  <si>
    <t>Een docent kan vanuit de monitor op een visueel aantrekkelijke manier zien of een student een deadline heeft overschreden, wanneer de opdracht is ingeleverd en of de toets is gemaakt. Vanuit deze monitor kan de docent direct een opdracht beoordelen en van feedback voorzien.</t>
  </si>
  <si>
    <t>Het LMS beschikt over diverse rapportagemogelijkheden. KW1 kan verschillende rapportages binnen het LMS maken. Het is bijvoorbeeld ook mogelijk om per college een overzicht te maken van deelnemers aan niet-bekostigd aanbod.</t>
  </si>
  <si>
    <t>Docenten kunnen diverse soorten voortgang inzien en waarderen (bijv. inzet, aanwezigheid en vakontwikkeling).</t>
  </si>
  <si>
    <t>Docenten hebben overzicht over de activiteiten in (bepaalde delen van) de digitale leeromgeving zodat zij kunnen zien welk thema of problematiek actueel is in de praktijk voor een bepaalde groep om hier in de lesaandacht aan te kunnen besteden.</t>
  </si>
  <si>
    <t>Het dashboard bevat een matrixoverzicht van voortgang op individueel, klas en opleidingsniveau per leereenheid, en opleiding</t>
  </si>
  <si>
    <t>het LMS beschikt over een voorleesfunctie voor studenten met dyslexie.</t>
  </si>
  <si>
    <t>Het LMS kan toegekende hulpmiddelen (zoals extra tijd bij toetsen, leeshulpmiddelen, voorleesfunctie, vastgelegd in het SIS) tonen bij studenten.</t>
  </si>
  <si>
    <t>Inrichting LMS</t>
  </si>
  <si>
    <t>De persoonlijke landingspagina bevat een visueel aantrekkelijk overzicht van productruimtes waartoe een gebruiker toegang heeft, bijvoorbeeld in de vorm van tegels.</t>
  </si>
  <si>
    <t>Naar generiek</t>
  </si>
  <si>
    <t>Als een student is uitgeschreven binnen het SIS, dan krijgt de student een aparte rol in het LMS (uitgeschreven student). Deze uitgeschreven studenten zijn apart in het LMS te selecteren. De uitwerkingen van opdrachten, toetsen, etc. van deze studenten blijven op deze manier in het LMS toegankelijk.</t>
  </si>
  <si>
    <t>Het LMS stelt KW1C in staat om zelf de rollen voor alle deelnemers aan het primaire onderwijsproces aan te maken en te configureren v.w.b. rechten. Het beheren van rollen en rechten kan alleen door Functioneel beheerders. Er moeten per rol in het LMS rechten kunnen worden gedefinieerd. Toekenning van rollen geschiedt buiten het LMS door een IAM-systeem.</t>
  </si>
  <si>
    <t>Het LMS biedt de mogelijkheid aan functioneel beheerders om templates aan te maken voor productruimtes. Een functioneel beheerder kan bij het aanmaken van een productruimte één van de beschikbare templates kiezen. 
Bij het maken van een template zijn er keuzes mogelijk op het gebied van leermaterialen, leeractiviteiten, wel of geen startmoment en einddatum, wel of geen harde deadlines, wel of geen tutorgroepen en vormgeving.</t>
  </si>
  <si>
    <t xml:space="preserve">De docent kan binnen een productruimte leermaterialen en leeractiviteiten op een gestructureerde manier en op basis van een geselecteerd template of sjabloon samenstellen (bijvoorbeeld zes thema's met daaronder leermaterialen, opdrachten, quizzes).  </t>
  </si>
  <si>
    <t>Beheerders kunnen een module na gebruik gedurende een instelbaar aantal jaren archiveren, inclusief de structuur, de (meta)data van studenten en de gegeneerde content.</t>
  </si>
  <si>
    <t>Onderwijsontwikkelaars kunnen het LMS op basis van leerdoelen  inrichten op verschillende, samenhangende niveaus: opleidingen (curricula), leereenheden (modules), leerlijnen,  leertaken.</t>
  </si>
  <si>
    <t>Het LMS stelt KW1C in staat om meerdere functioneel beheerders op verschillende niveaus in de organisatie toe te wijzen (KW1C/par afdeling/per opleiding). Deze functioneel beheerders hebben nader te configureren rechten op het betreffende niveau.</t>
  </si>
  <si>
    <t>Functioneel beheerders kunnen de identiteit van een gebruiker (docent en student) overnemen om gemelde problemen goed te kunnen nabootsen en oplossen.</t>
  </si>
  <si>
    <t>Generiek</t>
  </si>
  <si>
    <t>Gebruikers hebben 24 uur per dag, zeven dagen per week en waar ze ook zijn toegang tot de digitale voorzieningen.</t>
  </si>
  <si>
    <t>Gebruikers krijgen via meerdere typen apparaten (telefoon, tablet) toegang tot de voorzieningen.</t>
  </si>
  <si>
    <t>Gebruikers beschikken over een Nederlandstalige interface (inclusief helpfunctie).</t>
  </si>
  <si>
    <t>Het LMS beschikt over een Engelstalige interface die voor bepaalde productruimtes kan worden ingesteld.</t>
  </si>
  <si>
    <t>Gebruikers ervaren een logische, vaste structuur met een duidelijke navigatie waarbij er minimaal gescrold en geklikt hoeft te worden!</t>
  </si>
  <si>
    <t>Gebruikers ervaren de (LMS binnen de) DLO als een integrale omgeving en hoeven daardoor niet voortdurend te schakelen tussen verschillende applicaties.</t>
  </si>
  <si>
    <t>Gebruikers kunnen op verschillende manieren toegang krijgen tot een productruimte. Door een koppeling met het student informatiesysteem/identitymanagementsysteem, door koppeling met een ander bronsysteem (bijvoorbeeld voor niet-bekostigd onderwijs), door handmatige inschrijving door een functioneel beheerder, door inschrijving via een catalogus (zelfregistratie). KW1C bepaalt welke manieren van inschrijving voor een ruimte van toepassing zijn.</t>
  </si>
  <si>
    <t>Gebruikers kunnen verschillende typen bestanden als bijlage toevoegen (documenten, rich tekst, etc). De Functioneel beheerder kan instellen welke type bestanden de student kan toevoegen.</t>
  </si>
  <si>
    <t>Gebruikers kunnen zien wie de verantwoordelijke is voor de inhoud die in de voorzieningen te vinden is.</t>
  </si>
  <si>
    <t>Gebruikers hebben beschikking over één zoekfunctie voor de volledige inhoud van het LMS.</t>
  </si>
  <si>
    <t>Gebruikers kunnen zoeken op (combinaties van) diverse kenmerken.</t>
  </si>
  <si>
    <t>Er is een agenda voor iedere deelnemer waarin de onderwijsactiviteiten (zoals Team-meetings en opdrachten) worden weergegeven, gekoppeld aan de agenda van Outlook (mits Outlook deze koppeling ook ondersteunt).</t>
  </si>
  <si>
    <t>Een Functioneel beheerder kan configureren of een gebruiker in staat is bepaalde onderdelen van de persoonlijke landingspagina zelf aan te passen.</t>
  </si>
  <si>
    <t>Het is mogelijk dat Functioneel beheerders externen, bijvoorbeeld van een leerbedrijf, rechtstreeks een account in het LMS geven. Deze externen krijgen met een aparte rol toegang tot voor hen relevante productruimten. De toegang kan door middel van provisioning vanuit het IAM-systeem worden geregeld.</t>
  </si>
  <si>
    <t>Gebruikers kunnen conform de drempelvrij richtlijnen gebruik maken van de digitale onderwijsvoorzieningen. Zie https://www.drempelvrij.nl/</t>
  </si>
  <si>
    <t>Bij onverhoopte storingen geeft het LMS duidelijke informatie over het probleem en een heldere instructie hoe te handelen om het op  te lossen.</t>
  </si>
  <si>
    <t>Gebruikers weten hun privacy beschermd en een moderator grijpt in bij ontoelaatbaar gedrag, zoals pesten.</t>
  </si>
  <si>
    <t xml:space="preserve">Medewerkers kunnen in het LMS overzichten en rapportages maken of vinden die de voortgang van het leren van studenten en groepen studenten weergeven. </t>
  </si>
  <si>
    <t xml:space="preserve">Functioneel beheerders beschikken over een dashboard met overzichten van leereenheden en leermiddelen, welke in onderwijsprogramma's of curricula opgenomen zijn en het gebruik daarvan door studenten en docenten. Vanuit het dashboard kunnen overzichten uitgedraaid worden. </t>
  </si>
  <si>
    <t>Het LMS kan rekening houden met door de instelling gedefinieerde bewaar- en vernietigingstermijnen van gegevens en documenten. </t>
  </si>
  <si>
    <t>Waar in het kader van AVG/bewaartermijnen, wettelijk gezien identificeerbare data moet verdwijnen, dient gekozen te worden voor anonimiseren boven verwijderen, als de wet daar ruimte voor biedt.</t>
  </si>
  <si>
    <t>Leverancier</t>
  </si>
  <si>
    <t>De ondersteuningsorganisatie, bestaande uit de helpdesk en consultancy-medewerkers, is in Nederland gevestigd</t>
  </si>
  <si>
    <t>De inschrijver is bereid een Escrow-overeenkomst aan te gaan ten behoeve van de borging van de continuïteit.</t>
  </si>
  <si>
    <t>Er is een back-up-, disaster- en recoveryprocedure aanwezig, gedocumenteerd, getest en operationeel.</t>
  </si>
  <si>
    <t>Implementatie</t>
  </si>
  <si>
    <t>Het scholingsplan is erop gericht dat (sleutel)gebruikers in staat zijn om het LMS optimaal te gebruiken en in te richten en zelfstandig nieuwe gebruikers te kunnen opleiden (train de trainer principe).</t>
  </si>
  <si>
    <t>Er is een scholingsomgeving beschikbaar gedurende de implementatie en minimaal één jaar daarna.</t>
  </si>
  <si>
    <t>In de scholingsomgeving wordt gewerkt met geanonimiseerde data.</t>
  </si>
  <si>
    <t>De leverancier heeft een scholingsaanbod gebaseerd op de meest actuele versie van de software.</t>
  </si>
  <si>
    <t>Beheer</t>
  </si>
  <si>
    <t>Er is een afgestemd SLA, waarin tenminste wordt ingegaan op de volgende aspecten van de dienstverlening.
- Niveau van de Dienstverlening LMS
  * Beschikbaarheid
  * Performance
  * Vereiste infrastructuur
  * Privacy en data integriteit
  * Uitwijk
  * Back-up procedure
- Niveau dienstverlening Servicedesk
  * Onderhoud en Change Management
  * Procedure correctief, preventief en adaptief onderhoud
  * Procedure m.b.t. releases, patches etc.
- Overleg
- Escalatie en Conflictafhandeling
- Klanttevredenheidsonderzoek en rapportages
- Geldigheidsduur en onderhoud SLA</t>
  </si>
  <si>
    <t xml:space="preserve">Nieuwe releases kunnen op een aparte omgeving getest worden voor ze in productie gaan. </t>
  </si>
  <si>
    <t>Het is mogelijk om een ketentest uit te voeren, gecombineerd met de testomgevingen van andere systemen in de keten (bijvoorbeeld het testen van wijzigingen in het SIS via datalaag naar LMS).</t>
  </si>
  <si>
    <t>Het systeem houdt een registratie of logging van alle mutaties bij die interpretabel zijn door functioneel beheerders. De logging moet in een gangbaar formaat, conform vastgelegde standaarden, aangeleverd worden zodat dit geëxporteerd kan worden naar een analyse- en monitoringsysteem.</t>
  </si>
  <si>
    <t>Geplande onderhoudswerkzaamheden worden minimaal 2 weken van tevoren aangekondigd.</t>
  </si>
  <si>
    <t>De inschrijver garandeert dat grote en kritieke security en privacy issues met hoge urgentie worden opgepakt, waarbij security issues zowel aan de vaste contactpersoon van de opdrachtgever als aan de functionaris gegevensbescherming van de opdrachtgever worden gemeld.</t>
  </si>
  <si>
    <t>De inschrijver garandeert dat kritische en grote security en privacy incidenten van andere klanten van de inschrijver, die ook van toepassing kunnen zijn op de opdrachtgever of op enigerlei wijze gevolgen hebben voor de opdrachtgever, afgehandeld worden als ware het een security en privacy incident van de opdrachtgever zelf is.</t>
  </si>
  <si>
    <t>Functioneel (en eventueel technisch) gedelegeerd beheer (buiten de interne medewerkers van de leverancier) wordt uitgevoerd op basis van separate accounts die niet als standaard gebruikersentiteit binnen de applicatie worden gedefinieerd, maar wel onder dezelfde authenticatie-eisen moeten worden ontsloten.</t>
  </si>
  <si>
    <t>De autorisatiematrix voor beheerders en gebruikersaccounts is strikt van elkaar gescheiden.</t>
  </si>
  <si>
    <t>Techniek</t>
  </si>
  <si>
    <t>Veranderingen in bronsystemen worden dankzij een koppeling realtime doorgevoerd in het LMS, indien ook het bronsysteem voldoet aan de hiervoor noodzakelijke standaarden en specificaties.</t>
  </si>
  <si>
    <t>Profielgegevens worden dankzij een koppeling overgenomen uit het bronsyteem. Studenten kunnen deze gegevens niet wijzigen. Studenten kunnen wel hun profiel verrijken met aanvullende informatie (zoals linkinprofiel, of een samenvatting van een cv)</t>
  </si>
  <si>
    <t>Medewerkers (intern/extern) hebben geen aanvullende eigen software nodig om te werken voor KW1C</t>
  </si>
  <si>
    <t>Het LMS is te gebruiken zonder (browser) plugins of add-ons.</t>
  </si>
  <si>
    <t>Het LMS wordt aangeboden als een Software as a Service (SaaS) webapplicatie. Hierin zijn onder andere inbegrepen het hardware-platform, alle benodigde softwarecomponenten en, de beheer- en exploitatie-diensten.</t>
  </si>
  <si>
    <t>Single Sign On wordt mogelijk gemaakt via een federatie op basis van OAuth2.0 in combinatie met OpenID Connect.</t>
  </si>
  <si>
    <t>Autorisatie in het LMS is rolgebaseerd zodat de beheerlast beperkt is.</t>
  </si>
  <si>
    <t>De autorisatiematrix is inzichtelijk en aanpasbaar door een functioneel beheerder</t>
  </si>
  <si>
    <t>Het systeem is zo ontworpen en geïmplementeerd dat het kan meebewegen met een forse toe- of afname in het aantal gebruikers, de hoeveelheid gegevens en de belasting van het LMS.</t>
  </si>
  <si>
    <t>Het LMS maakt gebruik van de laatste HTTPS-technieken en worden bij het uitkomen van nieuwe standaarden binnen 3 maanden geïmplementeerd.</t>
  </si>
  <si>
    <t xml:space="preserve">Aangeboden applicatie/oplossing is volledig web gebaseerd en daarmee onafhankelijk van het apparaat, besturingssysteem en locatie. </t>
  </si>
  <si>
    <t xml:space="preserve">Het LMS maakt primair gebruik van standaard internetprotocollen (HTTPS) en poorten (80 en 443) </t>
  </si>
  <si>
    <t>Het LMS werkt tenminste met de volgende browsers (laatste en één na laatste versie): 
* Microsoft Edge (versie Chromium) 
* Chrome 
* Firefox 
* Safari (op macOS/OSX en iOS)</t>
  </si>
  <si>
    <t>Alle gegevenscommunicatie met voor het LMS technisch externe systemen wordt standaard versleuteld via actuele industriestandaarden.</t>
  </si>
  <si>
    <t>Alle gegevensopslag binnen het LMS is versleuteld middels actuele industriestandaarden.</t>
  </si>
  <si>
    <t>Het is mogelijk om voor bepaalde functies van het LMS aanvullende authenticatiemiddelen te vereisen zoals een SMS-code of token (step-up Multi-Factor Authentication (MFA)).</t>
  </si>
  <si>
    <t>De aanvullende authenticatiemiddelen (Multi-Factor Authenticatie, MFA) van de instelling kunnen geïntegreerd worden met de authenticatie voor het LMS.</t>
  </si>
  <si>
    <t>Het LMS heeft één responsive web-interface die geschikt is voor alle typen devices (desktop, laptop, tablet en smartphone).</t>
  </si>
  <si>
    <t>Het systeem beschikt over een online kennisbank (bijvoorbeeld in de vorm van een wiki, instructievideo’s of online handleidingen) zowel voor de inrichting als het gebruik van het LMS.</t>
  </si>
  <si>
    <t>Koppelingen en integratie</t>
  </si>
  <si>
    <t xml:space="preserve">Alle opgeslagen data is beschikbaar via een gestandaardiseerd, actueel en (near) realtime koppelvlak in de vorm van een API/Webservice op basis van de-facto standaarden zoals SOAP/XML of REST/JSON. </t>
  </si>
  <si>
    <t xml:space="preserve">De aangeboden API's/Webservices zijn goed gedocumenteerd en voorzien van duidelijke (eenduidige) terugkoppeling. Alle documentatie hieromtrent is beschikbaar voor KW1C. </t>
  </si>
  <si>
    <t xml:space="preserve">In de communicatie van een nieuwe release van de applicatie worden ook eventuele aanpassingen aan het datamodel en/of de koppelingen expliciet beschreven.  </t>
  </si>
  <si>
    <t xml:space="preserve">Leverancier stelt een realtime leesreplica van de productiedatabase beschikbaar aan KW1C op een locatie en databaseplatform naar keuze van leverancier. Koppeling zal via een databaselink gaan van een gangbare standaard, gebruik makend van een beveiligde verbinding. De primaire doelstelling van deze database is de beschikbaarheid van data voor rapportage- en integratiedoeleinden. Om die reden levert leverancier ook de documentatie van het datamodel, zodat de data adequaat ontsloten kan worden. </t>
  </si>
  <si>
    <t>De inschrijver draagt er zorg voor dat (maatwerk- en standaard) koppelingen blijven werken bij nieuwe releases en upgrades van het LMS.</t>
  </si>
  <si>
    <t>Geautomatiseerde User Provisioning wordt ondersteund, dat wil zeggen: Gebruikers(accounts) kunnen, via een koppeling met het Identity Management systeem van KW1C, geautomatiseerd aan gemaakt, gemuteerd, geblokkeerd en verwijderd/gearchiveerd worden. Dit wordt gerealiseerd door middel van een open actuele industriestandaarden zoals SCIM.</t>
  </si>
  <si>
    <t>Het LMS kan (in de toekomst) overweg met Self-Souvereign Identities (SSI).</t>
  </si>
  <si>
    <t>Maximale score:</t>
  </si>
  <si>
    <t>Score</t>
  </si>
  <si>
    <t>Aantal eisen</t>
  </si>
  <si>
    <t>Aantal eisen beperkt</t>
  </si>
  <si>
    <t>Aantal eisen livegang</t>
  </si>
  <si>
    <r>
      <t xml:space="preserve">Geef in de kolom </t>
    </r>
    <r>
      <rPr>
        <i/>
        <sz val="9"/>
        <color theme="1"/>
        <rFont val="Arial"/>
        <family val="2"/>
      </rPr>
      <t>Antwoord</t>
    </r>
    <r>
      <rPr>
        <sz val="9"/>
        <color theme="1"/>
        <rFont val="Arial"/>
        <family val="2"/>
      </rPr>
      <t xml:space="preserve"> aan of uw oplossing voldoet aan de volgende eisen en wensen. Geef in elk geval in de groene velden onder de </t>
    </r>
    <r>
      <rPr>
        <i/>
        <sz val="9"/>
        <color theme="1"/>
        <rFont val="Arial"/>
        <family val="2"/>
      </rPr>
      <t xml:space="preserve">Toelichting </t>
    </r>
    <r>
      <rPr>
        <sz val="9"/>
        <color theme="1"/>
        <rFont val="Arial"/>
        <family val="2"/>
      </rPr>
      <t xml:space="preserve">een korte toelichting. </t>
    </r>
  </si>
  <si>
    <r>
      <t xml:space="preserve">Bij </t>
    </r>
    <r>
      <rPr>
        <i/>
        <sz val="9"/>
        <color theme="1"/>
        <rFont val="Arial"/>
        <family val="2"/>
      </rPr>
      <t>Voldoet beperkt</t>
    </r>
    <r>
      <rPr>
        <sz val="9"/>
        <color theme="1"/>
        <rFont val="Arial"/>
        <family val="2"/>
      </rPr>
      <t xml:space="preserve"> of </t>
    </r>
    <r>
      <rPr>
        <i/>
        <sz val="9"/>
        <color theme="1"/>
        <rFont val="Arial"/>
        <family val="2"/>
      </rPr>
      <t xml:space="preserve">Voldoet bij Livegang </t>
    </r>
    <r>
      <rPr>
        <sz val="9"/>
        <color theme="1"/>
        <rFont val="Arial"/>
        <family val="2"/>
      </rPr>
      <t>is een korte toelichting verplicht.</t>
    </r>
  </si>
  <si>
    <t>Functionaliteit</t>
  </si>
  <si>
    <t>1.   Curriculumplanner</t>
  </si>
  <si>
    <t>1.1   De curriculumplanner kan kwalificatiedossiers van de SBB-website inlezen.</t>
  </si>
  <si>
    <t>1.2   Onderwijsontwikkelaars kunnen binnen het LMS gebruik maken van functionaliteiten om curricula en leereenheden te ontwerpen in een grof ontwerp.</t>
  </si>
  <si>
    <t>1.3   Onderwijsontwikkelaars kunnen het onderwijs in het LMS vormgeven in een boomstructuur zodat het onderwijs en het toetsplan één geheel vormen.</t>
  </si>
  <si>
    <t>1.4   Een (reeds bestaande) leereenheid kan aan een kwalificatiedossier gekoppeld worden.</t>
  </si>
  <si>
    <t>1.5   Een curriculumontwerp kan in een workflow worden opgezet waarbij verschillende rollen verschillende rechten hebben met betrekking tot het ontwerpen, becommentariëren, vaststellen, etc.</t>
  </si>
  <si>
    <t>1.6   De leereenheden kunnen binnen een curriculumontwerp in tijd (schooljaar, periode, opleidingsfase) weggezet worden.</t>
  </si>
  <si>
    <t xml:space="preserve">1.7   Per leereenheid kan onderwijstijd gekoppeld worden. </t>
  </si>
  <si>
    <t>1.8   De inhoud van een leereenheid kan in de vorm van leeractiviteiten worden beschreven.</t>
  </si>
  <si>
    <t>1.9   Specifieke leerdoelen kunnen worden omschreven en gekoppeld aan leeractiviteiten.</t>
  </si>
  <si>
    <t>2.   Formatieve resultatenbeheer</t>
  </si>
  <si>
    <t>2.1   Het LMS biedt verschillende beoordelingsschalen (tenminste: voldaan/niet voldaan; cijfer; woordschaal, vijf puntsschaal, rubric).</t>
  </si>
  <si>
    <t>2.2   Het een formatief toetsplan kan worden ontworpen of geïmporteerd in het LMS.</t>
  </si>
  <si>
    <t xml:space="preserve">2.3   De formatieve resultatenstructuur is zichtbaar voor de docent en de student </t>
  </si>
  <si>
    <t>2.4   Formatieve resultaten per student / per groep (die gekoppeld zijn aan de resultatenstructuur) kunnen worden geëxporteerd naar een bronsysteem.</t>
  </si>
  <si>
    <t>2.5   Toegekende resultaten zijn (alleen) zichtbaar voor studenten (persoonlijk) en voor bij het onderwijs betrokken docenten (ook per groep)</t>
  </si>
  <si>
    <t>2.6   Het systeem biedt de mogelijkheden om resultaten in een boomstructuur op basis van formules door te rekenen tot een (voorlopig) eindresultaat.</t>
  </si>
  <si>
    <t>2.7   Docenten kunnen de resultaten bekijken van gevolgde leereenheden, testjes en polls om de voorkennis van een groep of individu te bepalen.</t>
  </si>
  <si>
    <t>2.8   Resultaten die een student behaalt met leereenheid van een keuzedeel moeten automatisch worden geplaatst in de examenresultaten in het SIS.</t>
  </si>
  <si>
    <t xml:space="preserve">2.9   (Grafische) presentaties/rapporten van de resultaten ten opzichte van de leerdoelen per leerlijn/per student/per groep per leereenheid/per domein, kunnen gegenereerd en gedeeld worden. </t>
  </si>
  <si>
    <t>2.10   Het is mogelijk om de toetsresultaten in te zien, zowel voor docent als student. Het is mogelijk om dit per toets te kunnen bepalen of de toetsresultaten zichtbaar zijn.</t>
  </si>
  <si>
    <t>2.11   Toetsen kunnen gekoppeld worden aan individuele studenten, maar ook aan een of meerdere groepen. Het is mogelijk een tijdsspanne aan te geven waarin de toets beschikbaar is voor studenten.</t>
  </si>
  <si>
    <t>2.12   (Grafische) overzichten van gemaakte toetsen zijn te genereren, om de resultaten en daarmee de kwaliteit van de toetsvragen te kunnen beoordelen</t>
  </si>
  <si>
    <t>2.13   Er kunnen badges, pluimen, microcredentials, etc.  toegekend worden aan bepaalde studieresultaten.</t>
  </si>
  <si>
    <t>2.14   Badges of microcredentials kunnen worden geregistreerd in een daarvoor bestemd extern systeem, van waaruit het door de student kan worden gedeeld.</t>
  </si>
  <si>
    <t>3.   Onderwijscatalogus</t>
  </si>
  <si>
    <t>3.1   De onderwijscatalogus bevat (een overzicht van) alle reeds ontwikkelde (online) leereenheden.</t>
  </si>
  <si>
    <t>3.2   De inhoud van de onderwijscatalogus kan geheel of gedeeltelijk op basis van bepaalde filters worden ontsloten naar andere systemen (zoals bijvoorbeeld website).</t>
  </si>
  <si>
    <t>3.3   Leereenheden in de onderwijscatalogus kunnen worden voorzien van metadata zoals titel, inhoudsopgave, trefwoorden, tijdsinvestering, voorwaarden om de leereenheid ter mogen volgen (noodzakelijk beginniveau, eerder gevolgede leereenheden).</t>
  </si>
  <si>
    <t>3.4   De onderwijscatalogus kan op basis van verschillende criteria worden doorzocht of gefilterd.</t>
  </si>
  <si>
    <t>3.5   Leereenheden uit de onderwijscatalogus kunnen in een productruimte worden samengevoegd tot grotere eenheden (cursus, training, opleiding).</t>
  </si>
  <si>
    <t>3.6   Docenten hebben overzicht van het totale én het eigen onderwijsaanbod binnen KW1C.</t>
  </si>
  <si>
    <t>4.   Leertrajectenbeheer</t>
  </si>
  <si>
    <t>4.1   Het is mogelijk om leertrajecten samen te stellen op basis van diverse leermaterialen en leeractiviteiten in het LMS. Deze leertrajecten kunnen worden toegewezen aan groepen en aan individuele studenten.</t>
  </si>
  <si>
    <t>4.2   Het LMS moet de levenscyclus van een leereenheid kunnen ondersteunen. Bijvoorbeeld: een cursus kent de volgende fasen: in ontwikkeling, vastgesteld, in productie, gearchiveerd.</t>
  </si>
  <si>
    <t>4.3   Een docent of ontwikkelaar is in staat om bepaalde voorwaarden in te stellen waar een student aan moet voldoen om leermaterialen te kunnen zien en leeractiviteiten uit te kunnen voeren. 
* Leermaterialen en leeractiviteiten zijn pas zichtbaar of uitvoerbaar na afronding van een andere leeractiviteit (bijvoorbeeld opdracht of toets).
* Opdrachten kunnen beschikbaar gesteld aan specifieke (groepen) studenten.
* Aan leermaterialen en leeractiviteiten kan een tijdslot worden gehangen, zodat ze zichtbaar of uitvoerbaar zijn vanaf en/of tot een bepaalde datum.</t>
  </si>
  <si>
    <t>4.4   Het is mogelijk dat een docent opdrachten, toetsen en andere taken verbindt met elementen uit het kwalificatiedossier (bijvoorbeeld kerntaken, werkprocessen, vakkennis, vaardigheden en houdingsaspecten), zodat op basis van uitgevoerde taken de ontwikkeling van de studenten ten aanzien van de inhoud van het kwalificatiedossier visueel aantrekkelijk zichtbaar wordt gemaakt voor de docent en student.</t>
  </si>
  <si>
    <t>4.5   De docent kan een vergadering in MS Teams toevoegen als leeractiviteit in het LMS.</t>
  </si>
  <si>
    <t>4.6   De docent kan binnen het LMS (of middels integratie met andere applicaties) verschillende typen activiteiten gebruiken bij uitwerking van het didactisch scenario zoals instructie, zelftoets, groepsopdracht, inleveropdracht, enzovoorts.</t>
  </si>
  <si>
    <t>4.7   Een docent moet kunnen configureren hoe leeractiviteiten kunnen worden afgerond (tenminste: op basis van een oordeel en op basis van afvinken door de docent).</t>
  </si>
  <si>
    <t>4.8   Beheerders kunnen leereenheden activeren (openen voor gebruik) en sluiten (blokkeren van het gebruik).</t>
  </si>
  <si>
    <t>4.9   Studenten kunnen eigen gekozen leermiddelen (na toestemming) toevoegen aan een leerroute en delen met zijn/haar groep/klas.</t>
  </si>
  <si>
    <t>4.10   Studenten kunnen (digitaal) lesmateriaal zelf organiseren en toevoegen aan eigen taken en/of agenda (zelf inplannen).</t>
  </si>
  <si>
    <t>4.11   Docenten kunnen, vanuit hun expertise, extra leermiddelen aanbieden op basis van leervoorkeuren of behoeften van individuele studenten.</t>
  </si>
  <si>
    <t>4.12   Docenten kunnen leereenheden in de Onderwijscatalogus of leermiddelen in de Leermiddelenbank filteren op bepaalde kenmerken zodat ze een selectie kunnen maken van geschikte leereenheden of leermiddelen voor een bepaalde doelgroep.</t>
  </si>
  <si>
    <t>5.   Ontsluiten / beschikbaar stellen online leermiddelen, ECK</t>
  </si>
  <si>
    <t>5.1   De docent kan content van derden (zoals uitgevers en All You Can Learn) integreren binnen de productruimte. De wijze waarop integratie plaatsvindt is ook afhankelijk van de vraag of de omgeving van derden voldoet aan gebruikelijke standaarden.</t>
  </si>
  <si>
    <t>5.2   De docent kan bronnen (leermaterialen) uploaden en/of hiernaar verwijzen.</t>
  </si>
  <si>
    <t>5.3   Docenten mogen gebruik maken van content die op het internet aangeboden wordt (Youtube, Vimeo, websites etc.) en kunnen deze aanbieden (insluiten) in de online leeromgeving.</t>
  </si>
  <si>
    <t>5.4   Studenten kunnen leermiddelen van externe Inschrijvers of educatieve uitgevers benaderen conform de ECK standaard.</t>
  </si>
  <si>
    <t>6.   Leercontent ontwikkelservice(Authoring tool)</t>
  </si>
  <si>
    <t>6.1   Een docent moet in staat zijn multimedia in te voegen bij instructies en feedback.</t>
  </si>
  <si>
    <t>6.2   De docent kan opgemaakte tekst, afbeeldingen, embedded video, embedded code (bijv. van Slideshare), en (mathematische en scheikundige) formules  invoeren.</t>
  </si>
  <si>
    <t>6.3   De docent kan een deadline voor afronding van een leeractiviteit instellen.</t>
  </si>
  <si>
    <t>6.4   De docent kan de zichtbaarheid van de leeractiviteit voor studenten instellen (wel zichtbaar/niet zichtbaar).</t>
  </si>
  <si>
    <t>6.5   Onderwijsontwikkelaars kunnen leermiddelen, toetsen en leereenhedenvoorzien van metadata.</t>
  </si>
  <si>
    <t>6.6   Een docent kan ontwikkelde leermiddelen, bijvoorbeeld via leermiddelenbank, delen met collega-docenten.</t>
  </si>
  <si>
    <t>6.7   Een docent moet leermaterialen binnen een productruimte kunnen vervangen door een nieuwe versie, zonder dat de verwijzingen aangepast hoeven te worden.</t>
  </si>
  <si>
    <t>6.8   De docent kan de inhoud van een productruimte testen in de rol van student, inclusief alle interacties met docent.</t>
  </si>
  <si>
    <t>6.9   Leeractiviteiten kunnen in de LMS ontwikkeld worden of geïmporteerd uit een ontwikkeltool en opgeslagen in een leermiddelenbank.</t>
  </si>
  <si>
    <t>6.10   Docenten kunnen op een overzichtelijke manier leermiddelen inzien van modules waarin ze lesgeven. De leermiddelen van school en educatieve uitgevers staan overzichtelijk in één overzicht per module.</t>
  </si>
  <si>
    <t>6.11   Onderwijsontwikkelaars en docenten kunnen diverse gebruikers (studenten) en andere betrokkenen (andere docenten, praktijkopleiders) koppelen aan een module.</t>
  </si>
  <si>
    <t>6.12   Onderwijsontwikkelaars en docenten kunnen lesmateriaal toevoegen vanuit een KW1C leermiddelenbank en/of via een link met een uitgever (licentie) op basis van de ECK-standaarden.</t>
  </si>
  <si>
    <t>6.13   Docenten kunnen zelfgemaakte content toevoegen aan een module.</t>
  </si>
  <si>
    <t>6.14   Aangemaakte content moet kunnen worden gekoppeld aan Opleiding/Groep/gebruiker</t>
  </si>
  <si>
    <t>6.15   De authoring tool in het LMS moet de levenscyclus van een leermiddel kunnen ondersteunen: (bijvoorbeeld) ontwikkelfase; exploitatiefase; uitloopfase; archieffase.</t>
  </si>
  <si>
    <t>6.16   De omgeving beschikt over een in te richten chatbot, die kan worden ingezet bij het vormgeven van leereenheden.</t>
  </si>
  <si>
    <t>7.   Leermiddelenbank</t>
  </si>
  <si>
    <t>7.1   Het LMS beschikt over een leermiddelenbank waar digitale leermiddelen, documenten, presentaties, video's, etc. kunnen worden opgeslagen en beschikbaar gesteld aan gebruikers.</t>
  </si>
  <si>
    <t>7.2   De leermiddelenbank biedt verschillende zoek- en filtermogelijkheden zodat bepaalde leermiddelen snel kunnen worden gevonden.</t>
  </si>
  <si>
    <t>7.3   Docenten kunnen leermiddelen delen met andere leraren of studenten, mits de licentie dit toestaat.</t>
  </si>
  <si>
    <t>7.4   Content kan worden geïmporteerd en geëxporteerd volgens heersende import/export standaarden. Geïmporteerde content kan in de omgeving weer verder worden ontwikkeld.</t>
  </si>
  <si>
    <t>8.   Groepenbeheer</t>
  </si>
  <si>
    <t>8.1   Docenten kunnen zien welke studenten gelijktijdig een leereenheid bij hem volgen.</t>
  </si>
  <si>
    <t>8.2   Groepsindelingen binnen een bronsysteem worden binnen het LMS overgenomen.</t>
  </si>
  <si>
    <t>8.3   Docenten kunnen eenvoudig (andere) groepen samenstellen voor een activiteit of opdracht.</t>
  </si>
  <si>
    <t>8.4   Groepen kunnen worden samengesteld over opleidingen en afdelingen heen. Studenten in die groepen hebben rechten op alle content die aan die groepen is verbonden.</t>
  </si>
  <si>
    <t>8.5   Een docent is in staat om studenten per groepsopdracht in te delen in groepjes (at random, docent wijst toe, door studenten zelf te laten kiezen).</t>
  </si>
  <si>
    <t>8.6   Een docent kan binnen een groep bepaalde rollen definiëren, waaraan verschillende opdrachten kunnen worden gekoppeld.</t>
  </si>
  <si>
    <t>9.   Koppeling naar didactische online tools</t>
  </si>
  <si>
    <t>9.1   Online didactische tools (zoals Kahoot, Socrative, Mentimeter o.i.d.) kunnen worden geïntegreerd in de LMS omgeving.</t>
  </si>
  <si>
    <t>9.2   Een functioneel beheerder kan op basis van het beleid en beschikbare licenties rondom het gebruik van tools de toegang tot de didactische tools voor docenten instellen.</t>
  </si>
  <si>
    <t>10.   Videodiensten</t>
  </si>
  <si>
    <t>10.1   Docenten kunnen video's actief toepassen in het onderwijs.</t>
  </si>
  <si>
    <t>10.2   Docenten kunnen lessen/bijeenkomsten opnemen en streamen, zodat deze in het LMS bekeken kunnen worden.</t>
  </si>
  <si>
    <t>10.3   Een docent kan zelf bepalen wie een opname kan zien.</t>
  </si>
  <si>
    <t>10.4   Een docent heeft inzicht welke student de video bekeken heeft.</t>
  </si>
  <si>
    <t>11.   Online lesgeven</t>
  </si>
  <si>
    <t>11.1   Docenten kunnen materiaal klaar zetten voorafgaand aan een les zodat de groep zich hierop vooraf al kan voorbereiden.</t>
  </si>
  <si>
    <t>11.2   Docenten en studenten kunnen tijdens de les op een digibord of “in application” een presentatie maken, bewaren en delen, zodat die later in het LMS door de studenten teruggelezen kunnen worden.</t>
  </si>
  <si>
    <t>11.3   Studenten krijgen plaats- en tijdonafhankelijk (ondersteuning bij) onderwijs zoals via webinars.</t>
  </si>
  <si>
    <t>12.   Learning analytics</t>
  </si>
  <si>
    <t>12.1   Een daartoe aangewezen KW1-medewerker is in staat om studentgedrag (individueel en groepsgewijs)  in verschillende productruimtes visueel te maken en te analyseren. De Inschrijver geeft aan welk studentgedrag geanalyseerd kan worden. Te denken valt aan: uitslagen van formatieve toetsen, beoordelingen van opdrachten, afgeronde items, laatste keer ingelogd, overschreden deadlines, discussiebijdragen, aantal keren ingelogd, tijd ingelogd.</t>
  </si>
  <si>
    <t>12.2   Het systeem biedt mogelijkheden om metadata automatisch toe te voegen aan leermiddelen, toetsen en modules.</t>
  </si>
  <si>
    <t>12.3   Docenten kunnen data-analyses (laten) uitvoeren die helpen bij het bepalen van de beste studie-aanpak.</t>
  </si>
  <si>
    <t>13.   Communicatie, berichten, meldingen</t>
  </si>
  <si>
    <t>13.1   Functioneel beheerders kunnen serviceberichten naar alle of specifieke (groepen) gebruikers van het LMS sturen.</t>
  </si>
  <si>
    <t xml:space="preserve">13.2   Functioneel beheerders kunnen de wijze waarop het LMS het communiceren faciliteert zelf configureren. </t>
  </si>
  <si>
    <t>13.3   Een Functioneel beheerder kan instellen dat gebruikers alleen kunnen communiceren met andere leden in hun productruimte en met mensen die zij binnen het LMS als contact hebben aangemaakt.</t>
  </si>
  <si>
    <t xml:space="preserve">13.4   Een docent moet mededelingen m.b.t. de productruimte kunnen publiceren. </t>
  </si>
  <si>
    <t>13.5   De docent kan mededelingen plaatsen als tekstbestand, audiobestand en videobestand.</t>
  </si>
  <si>
    <t>13.6   De docent beschikt over de mogelijkheid om mededelingen te adresseren aan afzonderlijke groepen studenten of individuen.</t>
  </si>
  <si>
    <t xml:space="preserve">13.7   De docent kan ervoor kiezen om een mededeling onmiddellijk te versturen of in de tijd in te plannen. </t>
  </si>
  <si>
    <t xml:space="preserve">13.8   De docent kan  aangeven dat de mededeling na bedenktijd wordt gepubliceerd. </t>
  </si>
  <si>
    <t>13.9   Een docent kan bij het instellen van een deadline voor een taak of toets ook instellen dat studenten een reminder krijgen op een  een nader te bepalen tijdseenheid voorafgaand aan de deadline.</t>
  </si>
  <si>
    <t>13.10   De mededeling kan door de docent gewijzigd worden, ook na publicatie.</t>
  </si>
  <si>
    <t xml:space="preserve">13.11   Conversaties tussen docenten en studenten binnen een productruimte worden binnen het LMS bewaard gedurende een nader in te stellen periode. </t>
  </si>
  <si>
    <t>13.12   Een bericht in de LMS moet ook automatisch in de Outlook terecht komen</t>
  </si>
  <si>
    <t>13.13   Van alle digitale communicatie wordt een registratie bijgehouden, zodat de communicatie achteraf te traceren is.</t>
  </si>
  <si>
    <t>13.14   Het systeem biedt de mogelijkheid om onderscheid te maken in algemene en vertrouwelijke communicatie, en de bijbehorende toegankelijkheid van die informatie in het systeem te autoriseren.</t>
  </si>
  <si>
    <t>14.   Digitale toetsomgeving</t>
  </si>
  <si>
    <t>14.1   Een docent moet formatieve toetsen kunnen ontwikkelen waarmee studenten en de docent zicht kunnen krijgen op de voortgang van studenten.</t>
  </si>
  <si>
    <t>14.2   Een docent is in staat verschillende typen formatieve toetsen te maken (o.a. voorkennis toets, voortgangstoets, toets ter voorbereiding op beoordeling).</t>
  </si>
  <si>
    <t>14.3   Een docent moet in staat zijn rijke tekst, formules, en multimedia in te voegen bij instructie, vragen, antwoordalternatieven en feedback.</t>
  </si>
  <si>
    <t>14.4   Een docent is in staat om wegingsfactoren toe te kennen aan toetsvragen.</t>
  </si>
  <si>
    <t>14.5   Een docent is in staat om standaard feedback bij antwoorden, scores of vragen in te voeren. Deze feedback verschijnt na beantwoording van een vraag of nadat een toets door een student is gemaakt.</t>
  </si>
  <si>
    <t>14.6   Een docent moet toetsen en toetsvragen binnen het LMS eenvoudig kunnen kopiëren, bewerken en in verschillende productruimtes kunnen hergebruiken. Dit kan door samen met collega's  gebruik te maken van een toetsbank.</t>
  </si>
  <si>
    <t>14.7   Een docent is in staat toetsscoring aan en uit te zetten en alleen feedback te geven.</t>
  </si>
  <si>
    <t>14.8   Docenten moeten in staat zijn om (bijvoorbeeld door middel van een itembank) gezamenlijk te werken aan toetsvragen en toetsen.</t>
  </si>
  <si>
    <t>14.9   Een docent moet toetsen, afkomstig uit een andere applicatie, kunnen importeren om daarna in het LMS te kunnen bewerken en afnemen (op basis van de QTI-standaard).</t>
  </si>
  <si>
    <t>14.10   Een docent moet toetsen kunnen exporteren om daarna in een andere applicatie te kunnen importeren (op basis van de QTI-standaard).</t>
  </si>
  <si>
    <t>14.11   Een docent moet in staat zijn om verschillende typen toetsvragen te creëren (minimaal meerkeuze, sleepvragen, Likert-schaal, open vraag).</t>
  </si>
  <si>
    <t>14.12   Een docent moet in staat zijn om vragen binnen een categorie in een at random volgorde te tonen.</t>
  </si>
  <si>
    <t>14.13   Een docent moet in staat zijn aan te geven of antwoorden in een at random volgorde worden getoond.</t>
  </si>
  <si>
    <t>14.14   Een docent moet in staat zijn kwalitatieve feedback toe te voegen aan toetsvragen en aan de toets als geheel.</t>
  </si>
  <si>
    <t>14.15   Een docent moet in staat zijn aan te geven wanneer feedback bij toetsen wordt getoond (per antwoordcategorie, na beantwoording van een vraag en/of na het maken van een toets). De docent kan hiervoor een default instelling aanpassen.</t>
  </si>
  <si>
    <t>14.16   Een docent is in staat om toetsmatrices te maken.</t>
  </si>
  <si>
    <t>14.17   Een docent moet in staat zijn een toets te publiceren zodat een student deze kan maken.</t>
  </si>
  <si>
    <t>14.18   Een docent kan aangeven of een student een toets vaker kan maken om te leren van de antwoorden.</t>
  </si>
  <si>
    <t>14.19   Een docent kan instellen of een student er zelf voor kan kiezen om een toets te maken, of dat een student de toets moet maken.</t>
  </si>
  <si>
    <t>14.20   Een student moet het eigen toetsresultaat en in relatie met een groep kunnen inzien.</t>
  </si>
  <si>
    <t>14.21   De docent kan de volledige geschiedenis van beantwoorde vragen, verschafte feedback en beoordelingen doorzoeken en hergebruiken.</t>
  </si>
  <si>
    <t>14.22   De docent ziet hoe individuele en groepen studenten hebben gescoord op toetsen en individuele toetsvragen zodat de docent weet wat het beheersingsniveau van de studenten is.</t>
  </si>
  <si>
    <t>14.23   Het systeem biedt de mogelijkheden om meerdere docenten beoordelingen uit te laten voeren. Dit is door de afdeling te bepalen.</t>
  </si>
  <si>
    <t>14.24   Het LMS biedt de mogelijkheid om gemaakt werk als examen te beoordelen, waarbij rekening gehouden kan worden met de (verplichte) waterscheiding tussen onderwijs en examinering.</t>
  </si>
  <si>
    <t>14.25   Docenten kunnen bij toetsen met Multiple Choice vragen op basis van de scores een vraaganalyse uitvoeren om kwaliteit/validiteit van de vragen vast te stellen.</t>
  </si>
  <si>
    <t>14.26   Docenten of beoordelaars kunnen ingeleverde toetsen ook op het werk zelf (zichtbaar en onzichtbaar) van feedback voorzien.</t>
  </si>
  <si>
    <t>14.27   Het systeem biedt de mogelijkheden om beoordelingen te geven aan de hand van 'rubrics' om vaardigheden holistisch te kunnen beoordelen.</t>
  </si>
  <si>
    <t>14.28   Het systeem kan zo worden ingesteld dat er geen andere tabbladen/vensters in de browser of andere applicaties geopend kunnen worden zonder dat de toets wordt afgebroken en de leraar of surveillant een melding ziet.</t>
  </si>
  <si>
    <t>14.29   Studenten kunnen bij het afleggen van toetsen (indien ingesteld) resultaten (automatisch tussentijds laten) opslaan, een toets pauzeren en later hervatten en gewijzigde items herstellen.</t>
  </si>
  <si>
    <t>14.30   Studenten kunnen zich inschrijven voor (digitale) toetsen.</t>
  </si>
  <si>
    <t>14.31   Ontwikkelaars (of beheerders) van een toets/opdracht kunnen vooraf een specifieke selectie te maken van personen die de uitwerkingen van studenten kunnen bekijken.</t>
  </si>
  <si>
    <t>14.32   Vanuit een toets bank moeten toetsvragen geselecteerd kunnen worden om toetsen te kunnen genereren.</t>
  </si>
  <si>
    <t>14.33   Toetsen moeten kunnen beschikken over een tijdsslot waarbinnen de toets open staat.</t>
  </si>
  <si>
    <t>14.34   Het is mogelijk om een toetsbank te maken waaruit toetsvragen gegenereerd kunnen worden</t>
  </si>
  <si>
    <t>14.35   Het is mogelijk om bij het bouwen van een toets gebruik te kunnen maken van verschillende soorten vragen (open, gesloten, meerkeuze, rangschikantwoorden, naamgeving in afbeeldingen toevoegen enz.)</t>
  </si>
  <si>
    <t>14.36   Het is mogelijk om toetsen die niet meer actueel zijn te archiveren, zodat het actuele toetsaanbod overzichtelijk blijft</t>
  </si>
  <si>
    <t>15.   Aanmelden voor leeractiviteiten</t>
  </si>
  <si>
    <t>15.1   Onderwijsontwikkelaars (of beheerders) van een leereenheid kunnen instellen dat studenten zichzelf kunnen inschrijven voor een leereenheid, waarbij de maximale groepsgrootte kan worden ingesteld.</t>
  </si>
  <si>
    <t>15.2   Een student kan zich via het LMS aanmelden voor geplande activiteiten. Bijvoorbeeld voor één van de lessen die op een bepaald moment worden gegeven of voor één moment in een week waarin een les vaker wordt gegeven.</t>
  </si>
  <si>
    <t>15.3   Het LMS kan informatie uit een extern inschrijfsysteem of het SIS verwerken zodat studenten, die daar een bepaalde keuze hebben gemaakt in het LMS direct in de juiste productruimte komen.</t>
  </si>
  <si>
    <t>16.   Dashboard studentinformatie (student)</t>
  </si>
  <si>
    <t>16.1   Een student moet binnen het LMS beschikken over een persoonlijke landingspagina waar hij of zij in één oogopslag ziet welke taken hij/zij binnen verschillende product ruimtes (bijvoorbeeld van een cursus) moet afhandelen en welke nieuwe informatie er voor hem/haar beschikbaar is (zoals o.a. beoordelingen, begeleiding notities).</t>
  </si>
  <si>
    <t xml:space="preserve">16.2   Het dashboard geeft de student bevat naast behaalde resultaten ook informatie uit andere systemen zoals roosters, agenda, aan- en afwezigheid. </t>
  </si>
  <si>
    <t>16.3   Het dashboard biedt de student ook de mogelijkheid eenvoudig contact op te nemen met een docent of coach.</t>
  </si>
  <si>
    <t>16.4   Het dashboard biedt de student de mogelijkheid eigen snelkoppelingen naar andere url's te beheren.</t>
  </si>
  <si>
    <t>16.5   De student beschikt over een monitor die de student op een visueel aantrekkelijke manier inzicht biedt in de eigen voortgang en in het studiegedrag. De Inschrijver geeft aan welk studentgedrag geanalyseerd kan worden. Te denken valt aan: uitslagen van formatieve toetsen, beoordelingen van opdrachten, afgeronde items, laatste keer ingelogd, overschreden deadlines, discussiebijdragen, aantal keren ingelogd, tijd ingelogd, per productruimte of productruimte overstijgend.</t>
  </si>
  <si>
    <t>16.6   Een student moet een overzicht krijgen van de resultaten van één of meer opdrachten die de student heeft ingeleverd.</t>
  </si>
  <si>
    <t>16.7   Een student moet zijn of haar studievoortgang binnen een productruimte in één oogopslag kunnen zien.</t>
  </si>
  <si>
    <t>16.8   Een student heeft in het dashboard een overzicht van alle aangemaakte opdrachten in de verschillende productruimtes.</t>
  </si>
  <si>
    <t>17.   Leeromgeving</t>
  </si>
  <si>
    <t>17.1   De gebruiker moet binnen een productruimte beschikken over een persoonlijke landingspagina waar hij of zij in één oogopslag ziet welke taken hij of zij binnen de  productruimte moet afhandelen en welke nieuwe informatie er voor hem/haar beschikbaar is (zoals beoordelingen).</t>
  </si>
  <si>
    <t>17.2   Het is mogelijk dat studenten binnen een productruimte rechten krijgen om leermateriaal en leeractiviteiten toe te voegen aan de leerinhoud (bijvoorbeeld toetsvragen). Een docent is in staat om studenten binnen de productruimte deze rechten te geven.</t>
  </si>
  <si>
    <t>17.3   In de productruimte wordt bijgehouden waar de student is gebleven, zodat de student altijd weet waar hij/zij de draad weer moet oppakken.  </t>
  </si>
  <si>
    <t>17.4   Een student moet aan kunnen geven dat hij een leeractiviteit heeft afgerond, als geen sprake is van een toets of opdracht die de student moet maken. De student ziet daarbij ook wanneer de leeractiviteit is afgerond.</t>
  </si>
  <si>
    <t>17.5   Studenten kunnen offline activiteiten ook toevoegen aan de leeromgeving. Deze offline activiteiten genereren ook records die worden opgeslagen in een Learning Record Store.</t>
  </si>
  <si>
    <t>17.6   Studenten kunnen op een overzichtelijke manier leermiddelen inzien van modules die ze (willen gaan) volgen. De leermiddelen van school en educatieve uitgevers staan per module overzichtelijk bij elkaar. Dit is een combinatie van externe leermiddelen (van educatieve uitgevers) en eigen geselecteerde content van leraar of college.</t>
  </si>
  <si>
    <t>17.7   Studenten kunnen makkelijk extra leerstof (extra uitleg of verdieping) vinden, gerelateerd aan de aangeboden leerstof.</t>
  </si>
  <si>
    <t>17.8   Studenten kunnen synchroon en asynchroon contact opnemen met een leraar of mentor om studie- of praktijkgerelateerde situaties te kunnen bespreken.</t>
  </si>
  <si>
    <t>18.   Urenregistratie</t>
  </si>
  <si>
    <t>18.1   Het LMS beschikt over een mogelijkheid een urenregistratie in te zetten bij een leereenheid.</t>
  </si>
  <si>
    <t>18.2   Uren kunnen worden geaccordeerd door een interne of externe begeleider van de betrokken student.</t>
  </si>
  <si>
    <t>18.3   Bij het voldoen aan een vooraf ingestelde urennorm kan een (summatieve) beoordeling worden gegeven die kan worden uitgewisseld met het SIS.</t>
  </si>
  <si>
    <t>19.   Learning record store</t>
  </si>
  <si>
    <t>19.1   Docenten kunnen een aantal (standaard) analyses uitvoeren om het gebruik van leermiddelen door de student te analyseren.</t>
  </si>
  <si>
    <t>19.2   Docenten kunnen modules, testjes maken of een poll publiceren om de voorkennis van een groep te bepalen. De resultaten worden opgeslagen in een Learning Record Store.</t>
  </si>
  <si>
    <t>19.3   De records uit de LRS kunnen gebruikt worden voor analyse of bron voor andere voorzieningen (bijv. dashboards).</t>
  </si>
  <si>
    <t>19.4   Het LRS is robuust opgezet en kan veel records tegelijk verwerken.</t>
  </si>
  <si>
    <t>19.5   De LRS omvat minimaal de volgende verplichte attributen: object, activiteit, actor.
Daarnaast bevat de LRS de volgende optionele attributen zoals bijv. attempted, watched, completed, answered, scored, satisfied objective, mastered objective, earned, authored, proofread, approved, published, purchased, read, shared, liked, reviewed.</t>
  </si>
  <si>
    <t>19.6   De communicatie met de LRS is op basis van het xApi protocol (minimaal versie 1.03).</t>
  </si>
  <si>
    <t>19.7   Indien het LMS niet beschikt over een LRS, dan is er een koppelvlak op basis van het xApi protocol (minimaal versie 1.03) of een vergelijkbaar protocol.</t>
  </si>
  <si>
    <t>20.   Samenwerkingsomgeving</t>
  </si>
  <si>
    <t>20.1   Het is mogelijk meerdere docenten toe te wijzen aan één of meer groepen binnen een productruimte.</t>
  </si>
  <si>
    <t>20.2   Gebruikers hebben de mogelijkheid om in duo's of groepen met elkaar te chatten, waarbij de logbestanden van de chats worden bewaard. </t>
  </si>
  <si>
    <t>20.3   Een docent kan (ad hoc) groepjes aanmaken/onderhouden. Via een koppeling met een separate applicatie voor groepswerk, zoals MS Teams, kan ik deze groepjes de beschikking geven over een eigen werkomgeving waar zij samen kunnen werken aan bestanden en met elkaar kunnen converseren.</t>
  </si>
  <si>
    <t>20.4   Studenten kunnen content delen met andere studenten, mits de licentie dit toestaat.</t>
  </si>
  <si>
    <t>20.5   Het LMS biedt de mogelijkheid om opdrachten, leerinhouden en documenten breed te delen ('openbaar te zetten') in de organisatie.</t>
  </si>
  <si>
    <t xml:space="preserve">20.6   Studenten kunnen in flexibele groepssamenstellingen gezamenlijk (tegelijkertijd) werken aan documenten. Documenten kunnen gezamenlijk realtime bewerkt worden. </t>
  </si>
  <si>
    <t>20.7   Samenwerken in een gestructureerde omgeving gebeurt onder regie van een docent. Een docent kan ingrijpen bij onwenselijk gedrag, zoals pesten.</t>
  </si>
  <si>
    <t>20.8   Het LMS beschikt over een integratie met MS Teams. Vanuit het LMS kunnen Teams worden klaargezet en kunnen er studenten aan worden toegevoegd.</t>
  </si>
  <si>
    <t>21.   Inleverdienst</t>
  </si>
  <si>
    <t>21.1   Docenten kunnen inleveropdrachten aanmaken met vervaldatum. Deze opdrachten kunnen binnen een productruimte worden gemaakt, en beschikbaar gesteld aan individuele of groepen studenten dan wel opleidingen / cursussen.</t>
  </si>
  <si>
    <t>21.2   De docent kan aangeven of een student de opdracht nog kan uitvoeren na de vervaldatum.</t>
  </si>
  <si>
    <t>21.3   Een docent is in staat om -op basis van gemaakte afspraken- in te stellen of een inleveropdracht formatief of summatief is. 
Formatieve resultaten per student / per groep (die gekoppeld zijn aan de examenstructuur) kunnen worden geëxporteerd naar een bronsysteem.</t>
  </si>
  <si>
    <t>21.4   Als een groepsopdracht wordt beoordeeld dan ontvangt elke individuele student een individuele beoordeling, en feedback gericht aan de groep en aan het individu.</t>
  </si>
  <si>
    <t>21.5   Een docent kan zien hoe vaak een student een opdracht heeft ingestuurd.</t>
  </si>
  <si>
    <t>21.6   Een docent moet een overzicht krijgen van hoe een opdracht of meerdere opdrachten door studenten zijn gemaakt.</t>
  </si>
  <si>
    <t>21.7   Resultaten van opdrachten kunnen eenvoudig worden geëxporteerd naar het studentinformatiesysteem (momenteel Eduarte).</t>
  </si>
  <si>
    <t>21.8   Een docent is in staat om binnen een productruimte uitwerkingen van alle studenten per opdracht in één keer te selecteren en te downloaden.</t>
  </si>
  <si>
    <t>21.9   De docent heeft een (sorteerbaar) overzicht van alle actuele opdrachten en te beantwoorden vragen van studenten in de productruimte c.q. de groepen die de docent begeleidt in een todo-lijst.</t>
  </si>
  <si>
    <t>21.10   De docent kan vanuit dit overzicht een uitwerking nakijken en beoordelen (met feedback) en de student toestaan de uitwerking opnieuw in te leveren. De docent kan de volledige geschiedenis van beantwoorde vragen, verschafte feedback en beoordelingen doorzoeken</t>
  </si>
  <si>
    <t>21.11   Beoordeelde opdrachten en gemaakte toetsen worden automatisch als afgerond geregistreerd.</t>
  </si>
  <si>
    <t>21.12   Beoordelaars kunnen een resultaat aan een groep studenten verstrekken, met de mogelijkheid het resultaat per individu aan te passen.</t>
  </si>
  <si>
    <t>21.13   Docenten kunnen vanuit het cijferoverzicht per student/groep de onderliggende ingeleverde opdrachten/toetsen selecteren en feedback toevoegen.</t>
  </si>
  <si>
    <t>21.14   Docenten en studenten krijgen een bevestiging van een ingeleverde / nagekeken opdracht.</t>
  </si>
  <si>
    <t>21.15   Gebruikers (Docenten, medestudenten, externen) kunnen gemaakte en ingeleverde opdrachten in hetzelfde venster / op zelfde pagina van het ingeleverde werk weergeven zonder het betrokken werk te moeten downloaden.</t>
  </si>
  <si>
    <t xml:space="preserve">21.16   Docenten kunnen per opdracht, per student, en per groep in een overzicht de status/voortgang van een opdracht inzien. </t>
  </si>
  <si>
    <t xml:space="preserve">21.17   Een docent kan vanuit de monitor op een visueel aantrekkelijke manier zien of een student een deadline heeft overschreden, wanneer de opdracht is ingeleverd en of de toets is gemaakt. Vanuit deze monitor kan de docent direct een opdracht beoordelen en van feedback voorzien. </t>
  </si>
  <si>
    <t>21.18   Een examenbureau kan aan ingeleverde (summatieve) opdrachten of werkstukken (externe) beoordelaars koppelen.</t>
  </si>
  <si>
    <t>21.19   (Externe) beoordelaars kunnen een ingevuld beoordelingsformulier digitaal indienen bij een examenbureau.</t>
  </si>
  <si>
    <t>22.   Plagiaatcontrole</t>
  </si>
  <si>
    <t>22.1   Ingeleverde instuuropdrachten worden binnen het LMS standaard gecontroleerd op originaliteit (plagiaatcontrole). Hiervoor is een integratie met plagiaatsoftware noodzakelijk. Een docent kan ervoor kiezen om deze controle te de-activeren, bijvoorbeeld als de student eerst een concept-versie moet inleveren.</t>
  </si>
  <si>
    <t>23.   Portfoliodiensten</t>
  </si>
  <si>
    <t>23.1   Docenten hebben de mogelijkheid om een portfolio aan te maken, in te richten en toe te kennen aan gebruikers/groepen/opleidingen.</t>
  </si>
  <si>
    <t>23.2   Studenten beheren de portfolio's zelf en kunnen docenten en (externe) beoordelaars die gekoppeld zijn aan de opleiding inzage- en feedbackrechten geven in hun portfolio.</t>
  </si>
  <si>
    <t>23.3   Studenten kunnen portfolio gebruiken om bewijsstukken te delen voor een summatieve beoordeling (examenportfolio).</t>
  </si>
  <si>
    <t xml:space="preserve">23.4   Student kunnen (delen van) het eigen portfolio downloaden en opslaan op een eigen medium. </t>
  </si>
  <si>
    <t xml:space="preserve">23.5   Studenten kunnen het opgebouwde digitaal portfolio meenemen na vertrek bij het KW1C (of houden toegang tot….) </t>
  </si>
  <si>
    <t>23.6   Studenten kunnen een presentatieportfolio samenstellen en dat via een link extern beschikbaar stellen.</t>
  </si>
  <si>
    <t>23.7   Het systeem biedt de mogelijkheid om in de toekomst aan te sluiten bij een extern persoonlijk leerdossier.</t>
  </si>
  <si>
    <t>24.   Feedbackdiensten</t>
  </si>
  <si>
    <t xml:space="preserve">24.1 Bij het geven van (peer)feedback kan gebruikgemaakt worden van de (succes)criteria die geformuleerd zijn bij de leerdoelen van de bijbeorende leeractiviteit. </t>
  </si>
  <si>
    <t>24,2 De criteria kunnen geordend zijn in verschillende vormen van rubrics.</t>
  </si>
  <si>
    <t>24.3 De criteria kunnen gekoppeld zijn aan de eisen van een KD.</t>
  </si>
  <si>
    <t>24.4   Een docent is in staat om aan te geven of studenten elkaar feedback kunnen of moeten geven, of niet. Bij peer feedback kan de docent studenten handmatig aan elkaar toewijzen. dit kan ook random door het LMS gebeuren.</t>
  </si>
  <si>
    <t>24.5   Een gebruiker (docent, student) kan feedback geven via tekst (eventueel met bijlage), annotaties in een tekst, via video of audio.</t>
  </si>
  <si>
    <t>24.6   Een docent is in staat meerdere uitwerkingen tegelijkertijd en zeer snel achter elkaar te beoordelen en van feedback te voorzien. Een docent is in staat snel door uitwerkingen van opdrachten te navigeren en efficiënt beoordelingen met feedback te geven.</t>
  </si>
  <si>
    <t>24.7   De docent kan naast een feedbackmogelijkheid ook discussiefunctionaliteit aan een opdracht koppelen</t>
  </si>
  <si>
    <t>24.8   Docenten kunnen in het feedback venster / op de  feedback pagina studenten doorverwijzen naar ondersteunende oefeningen of lesmateriaal (linkjes).</t>
  </si>
  <si>
    <t>24.9   Gebruikers (docenten, medestudenten, externen) kunnen individueel of per groep in hetzelfde venster / op zelfde pagina van het ingeleverde werk feedback geven op ingeleverde opdrachten.</t>
  </si>
  <si>
    <t>25.   Persoonlijke leerroute beheer</t>
  </si>
  <si>
    <t>25.1   Studenten kunnen (met hulp) een eigen leerroute en einddoelen plannen en deze tussentijds herzien.</t>
  </si>
  <si>
    <t>25.2   Studenten kunnen modules kiezen waarmee ze hun eigen flexibele &amp; persoonlijke leertraject kunnen samenstellen.</t>
  </si>
  <si>
    <t>25.3   Studenten kunnen individueel lesstof doorwerken zodat zij de mogelijkheid hebben om te kunnen versnellen of te vertragen.</t>
  </si>
  <si>
    <t>26.   Dashboard studentinformatie (docent / coach)</t>
  </si>
  <si>
    <t xml:space="preserve">26.1   Notificaties van te maken/na te kijken opdrachten, toetsen, taken en mededelingen verschijnen altijd op de persoonlijke landingspagina. </t>
  </si>
  <si>
    <t>26.2   De docent kan in het dashboard snel switchen tussen verschillende productruimten.</t>
  </si>
  <si>
    <t>26.3   Een docent moet de voortgang van studenten kunnen monitoren, en zelf selecteren welke data hij of zij wil monitoren (individueel, groepsgewijs). Te monitoren data betreffen in ieder geval: inloggen, uitslagen van formatieve toetsen,  gemaakte opdrachten, uitgevoerde activiteiten, beoordelingen van opdrachten, overschreden deadlines.</t>
  </si>
  <si>
    <t xml:space="preserve">26.4   De docent ziet een overzicht van studenten en de status van de ingeleverde uitwerkingen (bijvoorbeeld: nog niet nagekeken, bezig met nakijken, nagekeken, beoordeeld).  </t>
  </si>
  <si>
    <t>26.5   Een docent kan vanuit de monitor op een visueel aantrekkelijke manier zien of een student een deadline heeft overschreden, wanneer de opdracht is ingeleverd en of de toets is gemaakt. Vanuit deze monitor kan de docent direct een opdracht beoordelen en van feedback voorzien.</t>
  </si>
  <si>
    <t>26.6   Het LMS beschikt over diverse rapportagemogelijkheden. KW1 kan verschillende rapportages binnen het LMS maken. Het is bijvoorbeeld ook mogelijk om per college een overzicht te maken van deelnemers aan niet-bekostigd aanbod.</t>
  </si>
  <si>
    <t>26.7   Docenten kunnen diverse soorten voortgang inzien en waarderen (bijv. inzet, aanwezigheid en vakontwikkeling).</t>
  </si>
  <si>
    <t>26.8   Docenten hebben overzicht over de activiteiten in (bepaalde delen van) de digitale leeromgeving zodat zij kunnen zien welk thema of problematiek actueel is in de praktijk voor een bepaalde groep om hier in de lesaandacht aan te kunnen besteden.</t>
  </si>
  <si>
    <t>26.9   Het dashboard bevat een matrixoverzicht van voortgang op individueel, klas en opleidingsniveau per leereenheid, en opleiding</t>
  </si>
  <si>
    <t>27.   Hulpmiddelen tonen</t>
  </si>
  <si>
    <t>27.1   het LMS beschikt over een voorleesfunctie voor studenten met dyslexie.</t>
  </si>
  <si>
    <t>27.2   Het LMS kan toegekende hulpmiddelen (zoals extra tijd bij toetsen, leeshulpmiddelen, voorleesfunctie, vastgelegd in het SIS) tonen bij studenten.</t>
  </si>
  <si>
    <t>28.   Inrichting LMS</t>
  </si>
  <si>
    <t>28.1   De persoonlijke landingspagina bevat een visueel aantrekkelijk overzicht van productruimtes waartoe een gebruiker toegang heeft, bijvoorbeeld in de vorm van tegels.</t>
  </si>
  <si>
    <t>28.2   Als een student is uitgeschreven binnen het SIS, dan krijgt de student een aparte rol in het LMS (uitgeschreven student). Deze uitgeschreven studenten zijn apart in het LMS te selecteren. De uitwerkingen van opdrachten, toetsen, etc. van deze studenten blijven op deze manier in het LMS toegankelijk.</t>
  </si>
  <si>
    <t>28.3   Het LMS stelt KW1C in staat om zelf de rollen voor alle deelnemers aan het primaire onderwijsproces aan te maken en te configureren v.w.b. rechten. Het beheren van rollen en rechten kan alleen door Functioneel beheerders. Er moeten per rol in het LMS rechten kunnen worden gedefinieerd. Toekenning van rollen geschiedt buiten het LMS door een IAM-systeem.</t>
  </si>
  <si>
    <t>28.4   Het LMS biedt de mogelijkheid aan functioneel beheerders om templates aan te maken voor productruimtes. Een functioneel beheerder kan bij het aanmaken van een productruimte één van de beschikbare templates kiezen. 
Bij het maken van een template zijn er keuzes mogelijk op het gebied van leermaterialen, leeractiviteiten, wel of geen startmoment en einddatum, wel of geen harde deadlines, wel of geen tutorgroepen en vormgeving.</t>
  </si>
  <si>
    <t xml:space="preserve">28.5   De docent kan binnen een productruimte leermaterialen en leeractiviteiten op een gestructureerde manier en op basis van een geselecteerd template of sjabloon samenstellen (bijvoorbeeld zes thema's met daaronder leermaterialen, opdrachten, quizzes).  </t>
  </si>
  <si>
    <t>28.6   Beheerders kunnen een module na gebruik gedurende een instelbaar aantal jaren archiveren, inclusief de structuur, de (meta)data van studenten en de gegeneerde content.</t>
  </si>
  <si>
    <t>28.7   Onderwijsontwikkelaars kunnen het LMS op basis van leerdoelen  inrichten op verschillende, samenhangende niveaus: opleidingen (curricula), leereenheden (modules), leerlijnen,  leertaken.</t>
  </si>
  <si>
    <t>28.8   Het LMS stelt KW1C in staat om meerdere functioneel beheerders op verschillende niveaus in de organisatie toe te wijzen (KW1C/par afdeling/per opleiding). Deze functioneel beheerders hebben nader te configureren rechten op het betreffende niveau.</t>
  </si>
  <si>
    <t>28.9   Functioneel beheerders kunnen de identiteit van een gebruiker (docent en student) overnemen om gemelde problemen goed te kunnen nabootsen en oplossen.</t>
  </si>
  <si>
    <t>29.   Generiek</t>
  </si>
  <si>
    <t>29.1   Gebruikers hebben 24 uur per dag, zeven dagen per week en waar ze ook zijn toegang tot de digitale voorzieningen.</t>
  </si>
  <si>
    <t>29.2   Gebruikers krijgen via meerdere typen apparaten (telefoon, tablet) toegang tot de voorzieningen.</t>
  </si>
  <si>
    <t>29.3   Gebruikers beschikken over een Nederlandstalige interface (inclusief helpfunctie).</t>
  </si>
  <si>
    <t>29.4   Het LMS beschikt over een Engelstalige interface die voor bepaalde productruimtes kan worden ingesteld.</t>
  </si>
  <si>
    <t>29.5   Gebruikers ervaren een logische, vaste structuur met een duidelijke navigatie waarbij er minimaal gescrold en geklikt hoeft te worden!</t>
  </si>
  <si>
    <t>29.6   Gebruikers ervaren de (LMS binnen de) DLO als een integrale omgeving en hoeven daardoor niet voortdurend te schakelen tussen verschillende applicaties.</t>
  </si>
  <si>
    <t>29.7   Gebruikers kunnen op verschillende manieren toegang krijgen tot een productruimte. Door een koppeling met het student informatiesysteem/identitymanagementsysteem, door koppeling met een ander bronsysteem (bijvoorbeeld voor niet-bekostigd onderwijs), door handmatige inschrijving door een functioneel beheerder, door inschrijving via een catalogus (zelfregistratie). KW1C bepaalt welke manieren van inschrijving voor een ruimte van toepassing zijn.</t>
  </si>
  <si>
    <t>29.8   Gebruikers kunnen verschillende typen bestanden als bijlage toevoegen (documenten, rich tekst, etc). De Functioneel beheerder kan instellen welke type bestanden de student kan toevoegen.</t>
  </si>
  <si>
    <t>29.9   Gebruikers kunnen zien wie de verantwoordelijke is voor de inhoud die in de voorzieningen te vinden is.</t>
  </si>
  <si>
    <t>29.10   Gebruikers hebben beschikking over één zoekfunctie voor de volledige inhoud van het LMS.</t>
  </si>
  <si>
    <t>29.11   Gebruikers kunnen zoeken op (combinaties van) diverse kenmerken.</t>
  </si>
  <si>
    <t>29.12   Er is een agenda voor iedere deelnemer waarin de onderwijsactiviteiten (zoals Team-meetings en opdrachten) worden weergegeven, gekoppeld aan de agenda van Outlook (mits Outlook deze koppeling ook ondersteunt).</t>
  </si>
  <si>
    <t>29.13   Een Functioneel beheerder kan configureren of een gebruiker in staat is bepaalde onderdelen van de persoonlijke landingspagina zelf aan te passen.</t>
  </si>
  <si>
    <t>29.14   Het is mogelijk dat Functioneel beheerders externen, bijvoorbeeld van een leerbedrijf, rechtstreeks een account in het LMS geven. Deze externen krijgen met een aparte rol toegang tot voor hen relevante productruimten. De toegang kan door middel van provisioning vanuit het IAM-systeem worden geregeld.</t>
  </si>
  <si>
    <t>29.15   Gebruikers kunnen conform de drempelvrij richtlijnen gebruik maken van de digitale onderwijsvoorzieningen. Zie https://www.drempelvrij.nl/</t>
  </si>
  <si>
    <t>29.16   Bij onverhoopte storingen geeft het LMS duidelijke informatie over het probleem en een heldere instructie hoe te handelen om het op  te lossen.</t>
  </si>
  <si>
    <t>29.17   Gebruikers weten hun privacy beschermd en een moderator grijpt in bij ontoelaatbaar gedrag, zoals pesten.</t>
  </si>
  <si>
    <t xml:space="preserve">29.18   Medewerkers kunnen in het LMS overzichten en rapportages maken of vinden die de voortgang van het leren van studenten en groepen studenten weergeven. </t>
  </si>
  <si>
    <t xml:space="preserve">29.19   Functioneel beheerders beschikken over een dashboard met overzichten van leereenheden en leermiddelen, welke in onderwijsprogramma's of curricula opgenomen zijn en het gebruik daarvan door studenten en docenten. Vanuit het dashboard kunnen overzichten uitgedraaid worden. </t>
  </si>
  <si>
    <t>29.20   Het systeem beschikt over een online kennisbank (bijvoorbeeld in de vorm van een wiki, instructievideo’s of online handleidingen) zowel voor de inrichting als het gebruik van het LMS.</t>
  </si>
  <si>
    <t>29.21   De KW1C-huisstijl en -kleuren kunnen zowel in de gebruikersinterface als in gegenereerde bestanden worden toegepast.</t>
  </si>
  <si>
    <t>30.   Inschrijver</t>
  </si>
  <si>
    <t>30.1   De ondersteuningsorganisatie, bestaande uit de helpdesk en consultancy-medewerkers, is in Nederland gevestigd</t>
  </si>
  <si>
    <r>
      <t xml:space="preserve">30.2   </t>
    </r>
    <r>
      <rPr>
        <i/>
        <sz val="9"/>
        <color theme="1"/>
        <rFont val="Arial"/>
        <family val="2"/>
      </rPr>
      <t>Vervallen</t>
    </r>
  </si>
  <si>
    <t>31.   Implementatie</t>
  </si>
  <si>
    <t>31.1   Het scholingsplan is erop gericht dat (sleutel)gebruikers in staat zijn om het LMS optimaal te gebruiken en in te richten en zelfstandig nieuwe gebruikers te kunnen opleiden (train de trainer principe).</t>
  </si>
  <si>
    <t>31.2   Er is een scholingsomgeving beschikbaar gedurende de implementatie en minimaal één jaar daarna.</t>
  </si>
  <si>
    <t>31.3   In de scholingsomgeving wordt gewerkt met geanonimiseerde data.</t>
  </si>
  <si>
    <t>31.4   De Inschrijver heeft een scholingsaanbod gebaseerd op de meest actuele versie van de software.</t>
  </si>
  <si>
    <t>31.5   Gegevens die door of namens KW1C  aan de Inschrijver worden verstrekt middels het gebruik van het LMS worden niet gebruikt voor commerciële doeleinden.</t>
  </si>
  <si>
    <t>32.   Beheer</t>
  </si>
  <si>
    <t>32.1   Er is een afgestemd SLA, waarin tenminste wordt ingegaan op de volgende aspecten van de dienstverlening.
- Niveau van de Dienstverlening LMS
  * Beschikbaarheid
  * Performance
  * Vereiste infrastructuur
  * Privacy en data integriteit
  * Uitwijk
  * Back-up procedure
- Niveau dienstverlening Servicedesk
  * Onderhoud en Change Management
  * Procedure correctief, preventief en adaptief onderhoud
  * Procedure m.b.t. releases, patches etc.
- Overleg
- Escalatie en Conflictafhandeling
- Klanttevredenheidsonderzoek en rapportages
- Geldigheidsduur en onderhoud SLA</t>
  </si>
  <si>
    <t xml:space="preserve">32.2   Nieuwe releases kunnen op een aparte omgeving getest worden voor ze in productie gaan. </t>
  </si>
  <si>
    <t>32.3   Het is mogelijk om een ketentest uit te voeren, gecombineerd met de testomgevingen van andere systemen in de keten (bijvoorbeeld het testen van wijzigingen in het SIS via datalaag naar LMS).</t>
  </si>
  <si>
    <t>32.4   Het systeem houdt een registratie of logging van alle mutaties bij die interpretabel zijn door functioneel beheerders. De logging moet in een gangbaar formaat, conform vastgelegde standaarden, aangeleverd worden zodat dit geëxporteerd kan worden naar een analyse- en monitoringsysteem.</t>
  </si>
  <si>
    <t>32.5   Geplande onderhoudswerkzaamheden worden minimaal 2 weken van tevoren aangekondigd.</t>
  </si>
  <si>
    <t>32.6   De inschrijver garandeert dat grote en kritieke security en privacy issues met hoge urgentie worden opgepakt, waarbij security issues zowel aan de vaste contactpersoon van de opdrachtgever als aan de functionaris gegevensbescherming van de opdrachtgever worden gemeld.</t>
  </si>
  <si>
    <t>32.7   De inschrijver garandeert dat kritische en grote security en privacy incidenten van andere klanten van de inschrijver, die ook van toepassing kunnen zijn op de opdrachtgever of op enigerlei wijze gevolgen hebben voor de opdrachtgever, afgehandeld worden als ware het een security en privacy incident van de opdrachtgever zelf is.</t>
  </si>
  <si>
    <t>32.8   Functioneel (en eventueel technisch) gedelegeerd beheer (buiten de interne medewerkers van de Inschrijver) wordt uitgevoerd op basis van separate accounts die niet als standaard gebruikersentiteit binnen de applicatie worden gedefinieerd, maar wel onder dezelfde authenticatie-eisen moeten worden ontsloten.</t>
  </si>
  <si>
    <t>32.9   De autorisatiematrix voor beheerders en gebruikersaccounts is strikt van elkaar gescheiden.</t>
  </si>
  <si>
    <t>32.10   Er is een back-up-, disaster- en recoveryprocedure aanwezig, gedocumenteerd, getest en operationeel.</t>
  </si>
  <si>
    <t>33.   Techniek</t>
  </si>
  <si>
    <t>33.1   Veranderingen in bronsystemen worden dankzij een koppeling realtime doorgevoerd in het LMS, indien ook het bronsysteem voldoet aan de hiervoor noodzakelijke standaarden en specificaties.</t>
  </si>
  <si>
    <t>33.2   Profielgegevens worden dankzij een koppeling overgenomen uit het bronsyteem. Studenten kunnen deze gegevens niet wijzigen. Studenten kunnen wel hun profiel verrijken met aanvullende informatie (zoals linkinprofiel, of een samenvatting van een cv)</t>
  </si>
  <si>
    <t>33.3   Medewerkers (intern/extern) hebben geen aanvullende eigen software nodig om te werken voor KW1C</t>
  </si>
  <si>
    <t>33.4   Het LMS is te gebruiken zonder (browser) plugins of add-ons.</t>
  </si>
  <si>
    <t>33.5   Het LMS wordt aangeboden als een Software as a Service (SaaS) webapplicatie. Hierin zijn onder andere inbegrepen het hardware-platform, alle benodigde softwarecomponenten en, de beheer- en exploitatie-diensten.</t>
  </si>
  <si>
    <t>33.6   Single Sign On wordt mogelijk gemaakt via een federatie op basis van OAuth2.0 in combinatie met OpenID Connect.</t>
  </si>
  <si>
    <t>33.7   Autorisatie in het LMS is rolgebaseerd zodat de beheerlast beperkt is.</t>
  </si>
  <si>
    <t>33.8   De autorisatiematrix is inzichtelijk en aanpasbaar door een functioneel beheerder</t>
  </si>
  <si>
    <t>33.9   Het systeem is zo ontworpen en geïmplementeerd dat het kan meebewegen met een forse toe- of afname in het aantal gebruikers, de hoeveelheid gegevens en de belasting van het LMS.</t>
  </si>
  <si>
    <t>33.10   Het LMS maakt gebruik van de laatste HTTPS-technieken en worden bij het uitkomen van nieuwe standaarden binnen 3 maanden geïmplementeerd.</t>
  </si>
  <si>
    <t xml:space="preserve">33.11   Aangeboden applicatie/oplossing is volledig web gebaseerd en daarmee onafhankelijk van het apparaat, besturingssysteem en locatie. </t>
  </si>
  <si>
    <t xml:space="preserve">33.12   Het LMS maakt uitsluitend gebruik van standaard internetprotocollen (HTTPS) </t>
  </si>
  <si>
    <t>33.13   Het LMS werkt tenminste met de volgende browsers (laatste en één na laatste versie): 
* Microsoft Edge (versie Chromium) 
* Chrome 
* Firefox 
* Safari (op macOS/OSX en iOS)</t>
  </si>
  <si>
    <t>33.14   Alle gegevenscommunicatie met voor het LMS technisch externe systemen wordt standaard versleuteld via actuele industriestandaarden.</t>
  </si>
  <si>
    <t>33.15   Alle gegevensopslag binnen het LMS is versleuteld middels actuele industriestandaarden.</t>
  </si>
  <si>
    <t>33.16   Het LMS ondersteunt Identity Propagation (over alle lagen).</t>
  </si>
  <si>
    <t>33.17   De aanvullende authenticatiemiddelen (Multi-Factor Authenticatie, MFA) van de instelling kunnen geïntegreerd worden met de authenticatie voor het LMS.</t>
  </si>
  <si>
    <t>33.18   Het LMS heeft één responsive web-interface die geschikt is voor alle typen devices (desktop, laptop, tablet en smartphone).</t>
  </si>
  <si>
    <t>33.19  Het LMS ondersteunt de volgende door SURF geadviseerde standaarden/specificaties: SAML/VOOT, API, LTI (tenminste versie 1.3 of LTI Advantage), QTI, IMS Common Cartridge en IMS Thin Common Cartridge.</t>
  </si>
  <si>
    <t>33.20  E-mails uit naam van @kw1c.nl, worden uitsluitend vanaf de KW1C-systemen (Office365) verstuurd.</t>
  </si>
  <si>
    <t>33.21  Alle documenten en bestanden kunnen in een externe omgeving (eigen datacentrum, Azure) worden opgeslagen.</t>
  </si>
  <si>
    <t>33.22  Het LMS ondersteunt de volgende door SURF geadviseerde standaarden/specificaties: LIS, OOAPI, xAPI, Caliper Sensor.</t>
  </si>
  <si>
    <t>34.   Koppelingen en integratie</t>
  </si>
  <si>
    <t xml:space="preserve">34.1   Alle opgeslagen data is beschikbaar via een gestandaardiseerd, actueel en (near) realtime koppelvlak in de vorm van een API/Webservice op basis van de-facto standaarden zoals SOAP/XML of REST/JSON. </t>
  </si>
  <si>
    <t xml:space="preserve">34.2   De aangeboden API's/Webservices zijn goed gedocumenteerd en voorzien van duidelijke (eenduidige) terugkoppeling. Alle documentatie hieromtrent is beschikbaar voor KW1C. </t>
  </si>
  <si>
    <t xml:space="preserve">34.3   In de communicatie van een nieuwe release van de applicatie worden ook eventuele aanpassingen aan het datamodel en/of de koppelingen expliciet beschreven.  </t>
  </si>
  <si>
    <t xml:space="preserve">34.4   Inschrijver stelt een realtime leesreplica van de productiedatabase beschikbaar aan KW1C op een locatie en databaseplatform naar keuze van Inschrijver. Koppeling zal via een databaselink gaan van een gangbare standaard, gebruik makend van een beveiligde verbinding. De primaire doelstelling van deze database is de beschikbaarheid van data voor rapportage- en integratiedoeleinden. Om die reden levert Inschrijver ook de documentatie van het datamodel, zodat de data adequaat ontsloten kan worden (=interface i3195). </t>
  </si>
  <si>
    <t>34.5   De inschrijver draagt er zorg voor dat (maatwerk- en standaard) koppelingen blijven werken bij nieuwe releases en upgrades van het LMS.</t>
  </si>
  <si>
    <t>34.6   Geautomatiseerde User Provisioning wordt ondersteund, dat wil zeggen: Gebruikers(accounts) kunnen, via een koppeling met het Identity Management systeem van KW1C, geautomatiseerd aan gemaakt, gemuteerd, geblokkeerd en verwijderd/gearchiveerd worden. Dit wordt gerealiseerd door middel van een open actuele industriestandaarden zoals SCIM. (=interfaces I3198 &amp; i3208 (provisioning vanuit SmartAIM) óf I3198-d &amp; i3208-d (provisioning via datalaag))</t>
  </si>
  <si>
    <t>34.7   Het LMS kan (in de toekomst) overweg met Self-Souvereign Identities (SSI).</t>
  </si>
  <si>
    <t>35.   Security en privacy</t>
  </si>
  <si>
    <t>35.1   De inschrijver beveiligt de gegevens van KW1C gedurende de looptijd van het contract, of zoveel langer als de gegevens van KW1C zich bij de inschrijver bevinden, op adequate wijze.</t>
  </si>
  <si>
    <t>35.2   De inschrijver faciliteert attacks- en penetration testen van het LMS op verzoek van KW1C.</t>
  </si>
  <si>
    <t>35.3   De inschrijver faciliteert periodieke security audits. Geconstateerde tekortkomingen die onder verantwoordelijkheid van de  inschrijver vallen, worden met urgentie door de inschrijver hersteld.</t>
  </si>
  <si>
    <t>35.4   De inschrijver draagt geen gegevens van KW1C over aan overheids- en veiligheidsinstanties zonder voorafgaand overleg daarover met KW1C.</t>
  </si>
  <si>
    <t>35.5   Het LMS beschikt over een audit trail. De audit trail is te allen tijde beschikbaar voor KW1C.</t>
  </si>
  <si>
    <t>35.6   De logging is beschikbaar voor KW1C.</t>
  </si>
  <si>
    <t>35.7   De inschrijver draagt data bij beëindiging van de overeenkomst over aan KW1C.</t>
  </si>
  <si>
    <r>
      <t xml:space="preserve">35.8   </t>
    </r>
    <r>
      <rPr>
        <i/>
        <sz val="9"/>
        <color theme="1"/>
        <rFont val="Arial"/>
        <family val="2"/>
      </rPr>
      <t>Vervallen</t>
    </r>
    <r>
      <rPr>
        <sz val="9"/>
        <color theme="1"/>
        <rFont val="Arial"/>
        <family val="2"/>
      </rPr>
      <t>.</t>
    </r>
  </si>
  <si>
    <t>35.9   De inschrijver draagt zorg voor beveiliging bij incidenten.</t>
  </si>
  <si>
    <t>35.10  De inschrijver hanteert een veilige software ontwikkel cyclus (Security by Design).</t>
  </si>
  <si>
    <t xml:space="preserve">35.11  De inschrijver past de OWASP richtlijn toe (https://owasp.org/www-project-top-ten/). </t>
  </si>
  <si>
    <t>35.12 De verwerking, opslag en transport van gegevens vindt uitsluitend plaats binnen de Europese Economische Ruimte (EER).</t>
  </si>
  <si>
    <t>35.13  Persoonsgegevens moeten kunnen worden bijgewerkt, zodat deze juist zijn en up to date.</t>
  </si>
  <si>
    <t>35.14  Persoonsgegevens moeten kunnen worden gewist en vernietigd.</t>
  </si>
  <si>
    <t>35.15  Persoonsgegevens moeten toereikend zijn, ter zake dienend en beperkt tot wat noodzakelijk is voor de doeleinden waarvoor zij worden verwerkt ("minimale gegevensverwerking").</t>
  </si>
  <si>
    <t>35.16  Rechten van betrokkenen moeten worden kunnen uitgeoefend.</t>
  </si>
  <si>
    <t>35.17  Het LMS kan rekening houden met door de instelling gedefinieerde bewaar- en vernietigingstermijnen van gegevens en documenten. </t>
  </si>
  <si>
    <t>35.18  Waar in het kader van AVG/bewaartermijnen, wettelijk gezien identificeerbare data moet verdwijnen, dient gekozen te worden voor anonimiseren boven verwijderen, als de wet daar ruimte voor biedt.</t>
  </si>
  <si>
    <t>Gebruikerservaring</t>
  </si>
  <si>
    <t>Opleiding ontwerpen en ontwikkelen</t>
  </si>
  <si>
    <t>Opstellen onderwijsplan</t>
  </si>
  <si>
    <t>Curriculumontwikkeling</t>
  </si>
  <si>
    <t>Beheren formatieve resultaatstructuur</t>
  </si>
  <si>
    <t>Definiëren onderwijsproduct</t>
  </si>
  <si>
    <t xml:space="preserve">Leermiddelen </t>
  </si>
  <si>
    <t>Verwerven leermiddelen</t>
  </si>
  <si>
    <t>Studieroutebeheer</t>
  </si>
  <si>
    <t>Ontwikkelen leermiddelen</t>
  </si>
  <si>
    <t>Importservice digitale leermiddelen</t>
  </si>
  <si>
    <t>Verzorgen onderwijs</t>
  </si>
  <si>
    <t>Voorbereiden onderwijs</t>
  </si>
  <si>
    <t>Toepassen externe leermiddelen</t>
  </si>
  <si>
    <t>Uitvoeren</t>
  </si>
  <si>
    <t>Voorbereiden en nazorg onderwijs</t>
  </si>
  <si>
    <t>Samenstellen groepen</t>
  </si>
  <si>
    <t>Inzetten leermiddelen</t>
  </si>
  <si>
    <t>Formatief toetsen</t>
  </si>
  <si>
    <t>Uitvoeren onderwijsactiviteiten</t>
  </si>
  <si>
    <t>Presenteren</t>
  </si>
  <si>
    <t>Monitoren effectiviteit onderwijsactiviteiten</t>
  </si>
  <si>
    <t>Uitvoeren leertaken</t>
  </si>
  <si>
    <t>Communicatie en samenwerking</t>
  </si>
  <si>
    <t>Leertaken uitvoeren</t>
  </si>
  <si>
    <t>Aanmelden leeractiviteiten</t>
  </si>
  <si>
    <t>Aanmelden keuzedelen</t>
  </si>
  <si>
    <t>X</t>
  </si>
  <si>
    <t>Aanmelden onderwijsproduct</t>
  </si>
  <si>
    <t>Uitvoeren leertaken BPV</t>
  </si>
  <si>
    <t>Samenwerken</t>
  </si>
  <si>
    <t>Opdrachten inleveren</t>
  </si>
  <si>
    <t>Begeleiden</t>
  </si>
  <si>
    <t>Leerbegeleiding</t>
  </si>
  <si>
    <t>Onderwijs ontwikkelen</t>
  </si>
  <si>
    <t>Feedback geven</t>
  </si>
  <si>
    <t>Feedbackservice</t>
  </si>
  <si>
    <t>Formuleren leervraag</t>
  </si>
  <si>
    <t>Persoonlijke leerroute specificeren</t>
  </si>
  <si>
    <t>Monitoren voortgang</t>
  </si>
  <si>
    <t>Formatief resultatenbeheer</t>
  </si>
  <si>
    <t>Studievoortgangbepaling</t>
  </si>
  <si>
    <t>Dashboard studentinformatie (docent / mentor)</t>
  </si>
  <si>
    <t>Ondersteunen student</t>
  </si>
  <si>
    <r>
      <t xml:space="preserve">Geef in de kolom </t>
    </r>
    <r>
      <rPr>
        <i/>
        <sz val="10"/>
        <color theme="1"/>
        <rFont val="Arial"/>
        <family val="2"/>
      </rPr>
      <t>Antwoord</t>
    </r>
    <r>
      <rPr>
        <sz val="10"/>
        <color theme="1"/>
        <rFont val="Arial"/>
        <family val="2"/>
      </rPr>
      <t xml:space="preserve"> aan of uw oplossing kan voorzien in de volgende interfaces.  </t>
    </r>
  </si>
  <si>
    <r>
      <t xml:space="preserve">Bij </t>
    </r>
    <r>
      <rPr>
        <i/>
        <sz val="10"/>
        <color theme="1"/>
        <rFont val="Arial"/>
        <family val="2"/>
      </rPr>
      <t>Voldoet beperkt</t>
    </r>
    <r>
      <rPr>
        <sz val="10"/>
        <color theme="1"/>
        <rFont val="Arial"/>
        <family val="2"/>
      </rPr>
      <t xml:space="preserve"> of </t>
    </r>
    <r>
      <rPr>
        <i/>
        <sz val="10"/>
        <color theme="1"/>
        <rFont val="Arial"/>
        <family val="2"/>
      </rPr>
      <t>Voldoet bij Livegang</t>
    </r>
    <r>
      <rPr>
        <sz val="10"/>
        <color theme="1"/>
        <rFont val="Arial"/>
        <family val="2"/>
      </rPr>
      <t xml:space="preserve"> is een korte toelichting verplicht.</t>
    </r>
  </si>
  <si>
    <t>Interface</t>
  </si>
  <si>
    <t>Bronapplicatie</t>
  </si>
  <si>
    <t>Doelapplicatie</t>
  </si>
  <si>
    <t>Omschrijving</t>
  </si>
  <si>
    <t>I3195</t>
  </si>
  <si>
    <t>LMS</t>
  </si>
  <si>
    <t>KW1C Datalaag</t>
  </si>
  <si>
    <t xml:space="preserve">Replicatie
Het beschikbaar stellen van gegevens aan de KW1C Datalaag. Deze replicatie wordt bij de implementatie nader gespecificeerd.  </t>
  </si>
  <si>
    <r>
      <t>I3198 &amp; i3208
I</t>
    </r>
    <r>
      <rPr>
        <b/>
        <sz val="10"/>
        <color rgb="FF7030A0"/>
        <rFont val="Arial"/>
        <family val="2"/>
      </rPr>
      <t>3198 -d
i3208-d</t>
    </r>
  </si>
  <si>
    <t>SmartAIM</t>
  </si>
  <si>
    <t>Provisioning van studenten en medewerkers.
Student- en medewerkergegevens worden met deze koppeling meegestuurd.
Deze interface kan bij voorkeur ook via de KW1C Datalaag worden gelegd.
(zie specificatie in Toelichting Programma van Eisen LMS)</t>
  </si>
  <si>
    <t>I3201</t>
  </si>
  <si>
    <t>Organisatie-eenheden naar LMS</t>
  </si>
  <si>
    <t>I3202</t>
  </si>
  <si>
    <t>Opleidingen en onderwijsproducten naar LMS</t>
  </si>
  <si>
    <t>I3205</t>
  </si>
  <si>
    <t>Groepen naar LMS</t>
  </si>
  <si>
    <t>Resultaten</t>
  </si>
  <si>
    <t>Wens</t>
  </si>
  <si>
    <t>SIS</t>
  </si>
  <si>
    <t>Behaalde resultaten naar SIS
Eventueel via datalaag (zie i3195, replicatie)</t>
  </si>
  <si>
    <t>Contentsystemen</t>
  </si>
  <si>
    <t>Contentsysteem</t>
  </si>
  <si>
    <t xml:space="preserve">Aanroep van content op basis van ECK-id
Gebruik van de content in het externe systeem. </t>
  </si>
  <si>
    <t>Externe resultaten</t>
  </si>
  <si>
    <t>Overbrengen van resultaten vanuit het externe contentsysteem naar de resultaatstructuur in het LMS.</t>
  </si>
  <si>
    <t>Kwalificatiestructuur</t>
  </si>
  <si>
    <t>SBB</t>
  </si>
  <si>
    <t>LMS / Curriculumplanner (in LMS)</t>
  </si>
  <si>
    <t>Het inlezen van de kwalificatiestructuur zodat inhoud van opleidingen gekoppeld kan worden aan (onderdelen van) de kwalificatiedossiers.</t>
  </si>
  <si>
    <t>Opleidingenontwerp</t>
  </si>
  <si>
    <t>Inlezen van een opleidingenontwerp als vertrekpunt voor de inrichting van een opleiding in het LMS.</t>
  </si>
  <si>
    <t>Documenten</t>
  </si>
  <si>
    <t>DMS</t>
  </si>
  <si>
    <t xml:space="preserve">Documenten naar het Document Management Systeem (Therefore). Sommige documenten dienen beveiligd bewaard te worden in het Examendossier. Denk aan examenwerkstukken of beoordelingsformulieren. </t>
  </si>
  <si>
    <t>Externe tools</t>
  </si>
  <si>
    <t>Tools</t>
  </si>
  <si>
    <t>Integratie van tools in LMS</t>
  </si>
  <si>
    <t>MS Teams</t>
  </si>
  <si>
    <t>Aanmaken van Teams en kanalen in LMS</t>
  </si>
  <si>
    <t>Opgeslagen content in SharePoint</t>
  </si>
  <si>
    <t>SharePoint</t>
  </si>
  <si>
    <t>Gebruik van content in SharePoint via hyperlinks of embedding</t>
  </si>
  <si>
    <t>Meerjarenplanning</t>
  </si>
  <si>
    <t>Curriculumplanner (in LMS)</t>
  </si>
  <si>
    <t>Xedule</t>
  </si>
  <si>
    <t>Indien het LMS voorziet in een Curriculum planner kan een meerjarenplanning geëxporteerd worden naar Xedule.</t>
  </si>
  <si>
    <t>Examenstructuur</t>
  </si>
  <si>
    <t>Indien het LMS voorziet in een Curriculum planner kan een examenstructuur geëxporteerd worden naar het SIS.</t>
  </si>
  <si>
    <t>xAPI-koppelvlak</t>
  </si>
  <si>
    <t>LRS</t>
  </si>
  <si>
    <t xml:space="preserve">Indien het LMS niet beschikt over een Learning Record Store moet er wel een mogelijkheid zijn die gegevens elders (in een extern LRS) op te slaan.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</si>
</sst>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34" x14ac:knownFonts="1">
    <font>
      <sz val="11"/>
      <color theme="1"/>
      <name val="Calibri"/>
      <family val="2"/>
      <scheme val="minor"/>
    </font>
    <font>
      <sz val="10"/>
      <name val="Arial"/>
      <family val="2"/>
    </font>
    <font>
      <sz val="9"/>
      <name val="Arial"/>
      <family val="2"/>
    </font>
    <font>
      <sz val="11"/>
      <color theme="1"/>
      <name val="Calibri"/>
      <family val="2"/>
      <scheme val="minor"/>
    </font>
    <font>
      <sz val="11"/>
      <color theme="1"/>
      <name val="Arial"/>
      <family val="2"/>
    </font>
    <font>
      <b/>
      <sz val="11"/>
      <color theme="1"/>
      <name val="Calibri"/>
      <family val="2"/>
      <scheme val="minor"/>
    </font>
    <font>
      <sz val="11"/>
      <color indexed="8"/>
      <name val="Calibri"/>
      <family val="2"/>
      <scheme val="minor"/>
    </font>
    <font>
      <b/>
      <sz val="11"/>
      <color rgb="FF000000"/>
      <name val="Calibri"/>
      <family val="2"/>
    </font>
    <font>
      <b/>
      <sz val="12"/>
      <color indexed="8"/>
      <name val="Calibri"/>
      <family val="2"/>
      <scheme val="minor"/>
    </font>
    <font>
      <b/>
      <sz val="11"/>
      <color rgb="FFFFFFFF"/>
      <name val="Calibri"/>
      <family val="2"/>
    </font>
    <font>
      <b/>
      <sz val="12"/>
      <color theme="1"/>
      <name val="Calibri"/>
      <family val="2"/>
      <scheme val="minor"/>
    </font>
    <font>
      <sz val="10"/>
      <color theme="1"/>
      <name val="Calibri"/>
      <family val="2"/>
      <scheme val="minor"/>
    </font>
    <font>
      <b/>
      <sz val="11"/>
      <color theme="4"/>
      <name val="Calibri"/>
      <family val="2"/>
      <scheme val="minor"/>
    </font>
    <font>
      <b/>
      <i/>
      <sz val="11"/>
      <color theme="4"/>
      <name val="Calibri"/>
      <family val="2"/>
      <scheme val="minor"/>
    </font>
    <font>
      <sz val="10"/>
      <color theme="1"/>
      <name val="Arial"/>
      <family val="2"/>
    </font>
    <font>
      <b/>
      <sz val="10"/>
      <color theme="1"/>
      <name val="Arial"/>
      <family val="2"/>
    </font>
    <font>
      <sz val="9"/>
      <color theme="1"/>
      <name val="Arial"/>
      <family val="2"/>
    </font>
    <font>
      <b/>
      <sz val="9"/>
      <color theme="0"/>
      <name val="Arial"/>
      <family val="2"/>
    </font>
    <font>
      <sz val="10"/>
      <color rgb="FF000000"/>
      <name val="Arial"/>
      <family val="2"/>
    </font>
    <font>
      <b/>
      <sz val="9"/>
      <color theme="1"/>
      <name val="Arial"/>
      <family val="2"/>
    </font>
    <font>
      <sz val="11"/>
      <color rgb="FFF44336"/>
      <name val="Calibri"/>
      <family val="2"/>
    </font>
    <font>
      <b/>
      <sz val="11"/>
      <color theme="0"/>
      <name val="Arial"/>
      <family val="2"/>
    </font>
    <font>
      <i/>
      <sz val="9"/>
      <color theme="1"/>
      <name val="Arial"/>
      <family val="2"/>
    </font>
    <font>
      <u/>
      <sz val="9"/>
      <color theme="1"/>
      <name val="Arial"/>
      <family val="2"/>
    </font>
    <font>
      <b/>
      <sz val="10"/>
      <color theme="0"/>
      <name val="Arial"/>
      <family val="2"/>
    </font>
    <font>
      <i/>
      <sz val="10"/>
      <color theme="1"/>
      <name val="Arial"/>
      <family val="2"/>
    </font>
    <font>
      <sz val="10"/>
      <color rgb="FFFFFFFF"/>
      <name val="Arial"/>
      <family val="2"/>
    </font>
    <font>
      <b/>
      <sz val="10"/>
      <color rgb="FFFFFFFF"/>
      <name val="Arial"/>
      <family val="2"/>
    </font>
    <font>
      <b/>
      <sz val="10"/>
      <color rgb="FF000000"/>
      <name val="Arial"/>
      <family val="2"/>
    </font>
    <font>
      <b/>
      <sz val="10"/>
      <color rgb="FF7030A0"/>
      <name val="Arial"/>
      <family val="2"/>
    </font>
    <font>
      <sz val="11"/>
      <color rgb="FF000000"/>
      <name val="Calibri"/>
      <family val="2"/>
    </font>
    <font>
      <i/>
      <sz val="11"/>
      <color rgb="FF000000"/>
      <name val="Calibri"/>
      <family val="2"/>
    </font>
    <font>
      <b/>
      <sz val="11"/>
      <color rgb="FF4472C4"/>
      <name val="Calibri"/>
      <family val="2"/>
    </font>
    <font>
      <sz val="11"/>
      <color theme="1"/>
      <name val="Calibri"/>
      <family val="2"/>
    </font>
  </fonts>
  <fills count="29">
    <fill>
      <patternFill patternType="none"/>
    </fill>
    <fill>
      <patternFill patternType="gray125"/>
    </fill>
    <fill>
      <patternFill patternType="solid">
        <fgColor rgb="FFE3F2FD"/>
      </patternFill>
    </fill>
    <fill>
      <patternFill patternType="solid">
        <fgColor rgb="FF4CAF50"/>
      </patternFill>
    </fill>
    <fill>
      <patternFill patternType="solid">
        <fgColor rgb="FFFF9800"/>
      </patternFill>
    </fill>
    <fill>
      <patternFill patternType="solid">
        <fgColor rgb="FFFFEB3B"/>
      </patternFill>
    </fill>
    <fill>
      <patternFill patternType="solid">
        <fgColor rgb="FF2196F3"/>
      </patternFill>
    </fill>
    <fill>
      <patternFill patternType="solid">
        <fgColor rgb="FFF44336"/>
      </patternFill>
    </fill>
    <fill>
      <patternFill patternType="solid">
        <fgColor rgb="FFE91E63"/>
      </patternFill>
    </fill>
    <fill>
      <patternFill patternType="solid">
        <fgColor rgb="FFCDDC39"/>
      </patternFill>
    </fill>
    <fill>
      <patternFill patternType="solid">
        <fgColor rgb="FF3F51B5"/>
      </patternFill>
    </fill>
    <fill>
      <patternFill patternType="solid">
        <fgColor rgb="FF03A9F4"/>
      </patternFill>
    </fill>
    <fill>
      <patternFill patternType="solid">
        <fgColor rgb="FF00BCD4"/>
      </patternFill>
    </fill>
    <fill>
      <patternFill patternType="solid">
        <fgColor rgb="FF009688"/>
      </patternFill>
    </fill>
    <fill>
      <patternFill patternType="solid">
        <fgColor rgb="FF8BC34A"/>
      </patternFill>
    </fill>
    <fill>
      <patternFill patternType="solid">
        <fgColor rgb="FF9C27B0"/>
      </patternFill>
    </fill>
    <fill>
      <patternFill patternType="solid">
        <fgColor rgb="FFFFC107"/>
      </patternFill>
    </fill>
    <fill>
      <patternFill patternType="solid">
        <fgColor rgb="FFFF5722"/>
      </patternFill>
    </fill>
    <fill>
      <patternFill patternType="solid">
        <fgColor rgb="FF795548"/>
      </patternFill>
    </fill>
    <fill>
      <patternFill patternType="solid">
        <fgColor rgb="FF9E9E9E"/>
      </patternFill>
    </fill>
    <fill>
      <patternFill patternType="solid">
        <fgColor rgb="FF607D8B"/>
      </patternFill>
    </fill>
    <fill>
      <patternFill patternType="solid">
        <fgColor rgb="FF673AB7"/>
      </patternFill>
    </fill>
    <fill>
      <patternFill patternType="solid">
        <fgColor theme="8" tint="0.79998168889431442"/>
        <bgColor indexed="64"/>
      </patternFill>
    </fill>
    <fill>
      <patternFill patternType="solid">
        <fgColor theme="9" tint="0.79998168889431442"/>
        <bgColor indexed="64"/>
      </patternFill>
    </fill>
    <fill>
      <patternFill patternType="solid">
        <fgColor rgb="FF0070C0"/>
        <bgColor indexed="64"/>
      </patternFill>
    </fill>
    <fill>
      <patternFill patternType="solid">
        <fgColor rgb="FF0085CA"/>
        <bgColor indexed="64"/>
      </patternFill>
    </fill>
    <fill>
      <patternFill patternType="solid">
        <fgColor rgb="FFFBD4D4"/>
        <bgColor indexed="64"/>
      </patternFill>
    </fill>
    <fill>
      <patternFill patternType="solid">
        <fgColor rgb="FFE1F1EB"/>
        <bgColor indexed="64"/>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rgb="FF0085CA"/>
      </left>
      <right/>
      <top style="medium">
        <color rgb="FF0085CA"/>
      </top>
      <bottom/>
      <diagonal/>
    </border>
    <border>
      <left/>
      <right/>
      <top style="medium">
        <color rgb="FF0085CA"/>
      </top>
      <bottom/>
      <diagonal/>
    </border>
    <border>
      <left/>
      <right style="medium">
        <color rgb="FF0085CA"/>
      </right>
      <top style="medium">
        <color rgb="FF0085CA"/>
      </top>
      <bottom/>
      <diagonal/>
    </border>
  </borders>
  <cellStyleXfs count="5">
    <xf numFmtId="0" fontId="0" fillId="0" borderId="0"/>
    <xf numFmtId="0" fontId="1" fillId="0" borderId="0"/>
    <xf numFmtId="0" fontId="4" fillId="0" borderId="0"/>
    <xf numFmtId="0" fontId="6" fillId="0" borderId="0"/>
    <xf numFmtId="9" fontId="3" fillId="0" borderId="0" applyFont="0" applyFill="0" applyBorder="0" applyAlignment="0" applyProtection="0"/>
  </cellStyleXfs>
  <cellXfs count="142">
    <xf numFmtId="0" fontId="0" fillId="0" borderId="0" xfId="0"/>
    <xf numFmtId="0" fontId="2" fillId="0" borderId="0" xfId="1" applyFont="1" applyAlignment="1">
      <alignment horizontal="right" vertical="top"/>
    </xf>
    <xf numFmtId="49" fontId="7" fillId="0" borderId="0" xfId="3" applyNumberFormat="1" applyFont="1" applyAlignment="1">
      <alignment horizontal="right" vertical="top"/>
    </xf>
    <xf numFmtId="49" fontId="7" fillId="2" borderId="0" xfId="3" applyNumberFormat="1" applyFont="1" applyFill="1" applyAlignment="1">
      <alignment horizontal="right" vertical="top"/>
    </xf>
    <xf numFmtId="0" fontId="6" fillId="0" borderId="0" xfId="3" applyAlignment="1">
      <alignment vertical="top"/>
    </xf>
    <xf numFmtId="1" fontId="8" fillId="0" borderId="0" xfId="3" applyNumberFormat="1" applyFont="1" applyAlignment="1">
      <alignment horizontal="center" vertical="top"/>
    </xf>
    <xf numFmtId="0" fontId="6" fillId="0" borderId="0" xfId="3" applyAlignment="1">
      <alignment horizontal="right" vertical="top"/>
    </xf>
    <xf numFmtId="0" fontId="6" fillId="0" borderId="0" xfId="3" applyAlignment="1">
      <alignment horizontal="center" vertical="top"/>
    </xf>
    <xf numFmtId="49" fontId="9" fillId="3" borderId="0" xfId="3" applyNumberFormat="1" applyFont="1" applyFill="1" applyAlignment="1">
      <alignment horizontal="right" vertical="top"/>
    </xf>
    <xf numFmtId="164" fontId="6" fillId="0" borderId="0" xfId="3" applyNumberFormat="1" applyAlignment="1">
      <alignment horizontal="right" vertical="top"/>
    </xf>
    <xf numFmtId="4" fontId="6" fillId="0" borderId="0" xfId="3" applyNumberFormat="1" applyAlignment="1">
      <alignment horizontal="right" vertical="top"/>
    </xf>
    <xf numFmtId="49" fontId="9" fillId="4" borderId="0" xfId="3" applyNumberFormat="1" applyFont="1" applyFill="1" applyAlignment="1">
      <alignment horizontal="right" vertical="top"/>
    </xf>
    <xf numFmtId="49" fontId="7" fillId="5" borderId="0" xfId="3" applyNumberFormat="1" applyFont="1" applyFill="1" applyAlignment="1">
      <alignment horizontal="right" vertical="top"/>
    </xf>
    <xf numFmtId="49" fontId="9" fillId="6" borderId="0" xfId="3" applyNumberFormat="1" applyFont="1" applyFill="1" applyAlignment="1">
      <alignment horizontal="right" vertical="top"/>
    </xf>
    <xf numFmtId="49" fontId="6" fillId="0" borderId="0" xfId="3" applyNumberFormat="1" applyAlignment="1">
      <alignment horizontal="left" vertical="top" wrapText="1"/>
    </xf>
    <xf numFmtId="49" fontId="9" fillId="7" borderId="0" xfId="3" applyNumberFormat="1" applyFont="1" applyFill="1" applyAlignment="1">
      <alignment horizontal="right" vertical="top"/>
    </xf>
    <xf numFmtId="49" fontId="9" fillId="8" borderId="0" xfId="3" applyNumberFormat="1" applyFont="1" applyFill="1" applyAlignment="1">
      <alignment horizontal="right" vertical="top"/>
    </xf>
    <xf numFmtId="49" fontId="9" fillId="8" borderId="0" xfId="3" applyNumberFormat="1" applyFont="1" applyFill="1" applyAlignment="1">
      <alignment horizontal="left" vertical="top" wrapText="1"/>
    </xf>
    <xf numFmtId="49" fontId="7" fillId="9" borderId="0" xfId="3" applyNumberFormat="1" applyFont="1" applyFill="1" applyAlignment="1">
      <alignment horizontal="right" vertical="top"/>
    </xf>
    <xf numFmtId="49" fontId="9" fillId="10" borderId="0" xfId="3" applyNumberFormat="1" applyFont="1" applyFill="1" applyAlignment="1">
      <alignment horizontal="right" vertical="top"/>
    </xf>
    <xf numFmtId="49" fontId="9" fillId="11" borderId="0" xfId="3" applyNumberFormat="1" applyFont="1" applyFill="1" applyAlignment="1">
      <alignment horizontal="right" vertical="top"/>
    </xf>
    <xf numFmtId="49" fontId="9" fillId="12" borderId="0" xfId="3" applyNumberFormat="1" applyFont="1" applyFill="1" applyAlignment="1">
      <alignment horizontal="right" vertical="top"/>
    </xf>
    <xf numFmtId="49" fontId="9" fillId="13" borderId="0" xfId="3" applyNumberFormat="1" applyFont="1" applyFill="1" applyAlignment="1">
      <alignment horizontal="right" vertical="top"/>
    </xf>
    <xf numFmtId="49" fontId="9" fillId="14" borderId="0" xfId="3" applyNumberFormat="1" applyFont="1" applyFill="1" applyAlignment="1">
      <alignment horizontal="right" vertical="top"/>
    </xf>
    <xf numFmtId="49" fontId="9" fillId="15" borderId="0" xfId="3" applyNumberFormat="1" applyFont="1" applyFill="1" applyAlignment="1">
      <alignment horizontal="right" vertical="top"/>
    </xf>
    <xf numFmtId="49" fontId="7" fillId="16" borderId="0" xfId="3" applyNumberFormat="1" applyFont="1" applyFill="1" applyAlignment="1">
      <alignment horizontal="right" vertical="top"/>
    </xf>
    <xf numFmtId="49" fontId="9" fillId="17" borderId="0" xfId="3" applyNumberFormat="1" applyFont="1" applyFill="1" applyAlignment="1">
      <alignment horizontal="right" vertical="top"/>
    </xf>
    <xf numFmtId="49" fontId="9" fillId="18" borderId="0" xfId="3" applyNumberFormat="1" applyFont="1" applyFill="1" applyAlignment="1">
      <alignment horizontal="right" vertical="top"/>
    </xf>
    <xf numFmtId="49" fontId="9" fillId="19" borderId="0" xfId="3" applyNumberFormat="1" applyFont="1" applyFill="1" applyAlignment="1">
      <alignment horizontal="right" vertical="top"/>
    </xf>
    <xf numFmtId="49" fontId="9" fillId="20" borderId="0" xfId="3" applyNumberFormat="1" applyFont="1" applyFill="1" applyAlignment="1">
      <alignment horizontal="right" vertical="top"/>
    </xf>
    <xf numFmtId="49" fontId="9" fillId="21" borderId="0" xfId="3" applyNumberFormat="1" applyFont="1" applyFill="1" applyAlignment="1">
      <alignment horizontal="right" vertical="top"/>
    </xf>
    <xf numFmtId="0" fontId="10" fillId="22" borderId="0" xfId="0" applyFont="1" applyFill="1" applyAlignment="1">
      <alignment horizontal="left" vertical="top"/>
    </xf>
    <xf numFmtId="0" fontId="0" fillId="0" borderId="0" xfId="0" applyAlignment="1">
      <alignment horizontal="left" vertical="top"/>
    </xf>
    <xf numFmtId="0" fontId="0" fillId="22" borderId="0" xfId="0" applyFill="1" applyAlignment="1">
      <alignment horizontal="left" vertical="top" wrapText="1"/>
    </xf>
    <xf numFmtId="0" fontId="11" fillId="0" borderId="0" xfId="0" applyFont="1" applyAlignment="1">
      <alignment horizontal="left" vertical="top"/>
    </xf>
    <xf numFmtId="0" fontId="0" fillId="0" borderId="0" xfId="0" applyAlignment="1">
      <alignment horizontal="center"/>
    </xf>
    <xf numFmtId="0" fontId="15" fillId="0" borderId="0" xfId="0" applyFont="1" applyAlignment="1">
      <alignment vertical="top"/>
    </xf>
    <xf numFmtId="0" fontId="14" fillId="0" borderId="0" xfId="0" applyFont="1" applyAlignment="1">
      <alignment vertical="top" wrapText="1"/>
    </xf>
    <xf numFmtId="0" fontId="16" fillId="0" borderId="1" xfId="0" applyFont="1" applyBorder="1" applyAlignment="1">
      <alignment vertical="top"/>
    </xf>
    <xf numFmtId="0" fontId="16" fillId="0" borderId="1" xfId="0" applyFont="1" applyBorder="1" applyAlignment="1" applyProtection="1">
      <alignment vertical="top"/>
      <protection locked="0"/>
    </xf>
    <xf numFmtId="2" fontId="6" fillId="0" borderId="0" xfId="3" applyNumberFormat="1" applyAlignment="1">
      <alignment vertical="top"/>
    </xf>
    <xf numFmtId="4" fontId="6" fillId="0" borderId="0" xfId="3" applyNumberFormat="1" applyAlignment="1">
      <alignment vertical="top"/>
    </xf>
    <xf numFmtId="49" fontId="7" fillId="0" borderId="0" xfId="3" applyNumberFormat="1" applyFont="1" applyAlignment="1">
      <alignment horizontal="left" vertical="top" wrapText="1"/>
    </xf>
    <xf numFmtId="49" fontId="9" fillId="3" borderId="0" xfId="3" applyNumberFormat="1" applyFont="1" applyFill="1" applyAlignment="1">
      <alignment horizontal="left" vertical="top" wrapText="1"/>
    </xf>
    <xf numFmtId="49" fontId="9" fillId="4" borderId="0" xfId="3" applyNumberFormat="1" applyFont="1" applyFill="1" applyAlignment="1">
      <alignment horizontal="left" vertical="top" wrapText="1"/>
    </xf>
    <xf numFmtId="49" fontId="7" fillId="5" borderId="0" xfId="3" applyNumberFormat="1" applyFont="1" applyFill="1" applyAlignment="1">
      <alignment horizontal="left" vertical="top" wrapText="1"/>
    </xf>
    <xf numFmtId="49" fontId="9" fillId="6" borderId="0" xfId="3" applyNumberFormat="1" applyFont="1" applyFill="1" applyAlignment="1">
      <alignment horizontal="left" vertical="top" wrapText="1"/>
    </xf>
    <xf numFmtId="49" fontId="9" fillId="7" borderId="0" xfId="3" applyNumberFormat="1" applyFont="1" applyFill="1" applyAlignment="1">
      <alignment horizontal="left" vertical="top" wrapText="1"/>
    </xf>
    <xf numFmtId="49" fontId="7" fillId="9" borderId="0" xfId="3" applyNumberFormat="1" applyFont="1" applyFill="1" applyAlignment="1">
      <alignment horizontal="left" vertical="top" wrapText="1"/>
    </xf>
    <xf numFmtId="49" fontId="9" fillId="10" borderId="0" xfId="3" applyNumberFormat="1" applyFont="1" applyFill="1" applyAlignment="1">
      <alignment horizontal="left" vertical="top" wrapText="1"/>
    </xf>
    <xf numFmtId="49" fontId="9" fillId="11" borderId="0" xfId="3" applyNumberFormat="1" applyFont="1" applyFill="1" applyAlignment="1">
      <alignment horizontal="left" vertical="top" wrapText="1"/>
    </xf>
    <xf numFmtId="49" fontId="9" fillId="12" borderId="0" xfId="3" applyNumberFormat="1" applyFont="1" applyFill="1" applyAlignment="1">
      <alignment horizontal="left" vertical="top" wrapText="1"/>
    </xf>
    <xf numFmtId="49" fontId="9" fillId="13" borderId="0" xfId="3" applyNumberFormat="1" applyFont="1" applyFill="1" applyAlignment="1">
      <alignment horizontal="left" vertical="top" wrapText="1"/>
    </xf>
    <xf numFmtId="49" fontId="9" fillId="14" borderId="0" xfId="3" applyNumberFormat="1" applyFont="1" applyFill="1" applyAlignment="1">
      <alignment horizontal="left" vertical="top" wrapText="1"/>
    </xf>
    <xf numFmtId="49" fontId="9" fillId="15" borderId="0" xfId="3" applyNumberFormat="1" applyFont="1" applyFill="1" applyAlignment="1">
      <alignment horizontal="left" vertical="top" wrapText="1"/>
    </xf>
    <xf numFmtId="49" fontId="7" fillId="16" borderId="0" xfId="3" applyNumberFormat="1" applyFont="1" applyFill="1" applyAlignment="1">
      <alignment horizontal="left" vertical="top" wrapText="1"/>
    </xf>
    <xf numFmtId="49" fontId="9" fillId="17" borderId="0" xfId="3" applyNumberFormat="1" applyFont="1" applyFill="1" applyAlignment="1">
      <alignment horizontal="left" vertical="top" wrapText="1"/>
    </xf>
    <xf numFmtId="49" fontId="9" fillId="18" borderId="0" xfId="3" applyNumberFormat="1" applyFont="1" applyFill="1" applyAlignment="1">
      <alignment horizontal="left" vertical="top" wrapText="1"/>
    </xf>
    <xf numFmtId="49" fontId="9" fillId="19" borderId="0" xfId="3" applyNumberFormat="1" applyFont="1" applyFill="1" applyAlignment="1">
      <alignment horizontal="left" vertical="top" wrapText="1"/>
    </xf>
    <xf numFmtId="49" fontId="9" fillId="20" borderId="0" xfId="3" applyNumberFormat="1" applyFont="1" applyFill="1" applyAlignment="1">
      <alignment horizontal="left" vertical="top" wrapText="1"/>
    </xf>
    <xf numFmtId="49" fontId="9" fillId="21" borderId="0" xfId="3" applyNumberFormat="1" applyFont="1" applyFill="1" applyAlignment="1">
      <alignment horizontal="left" vertical="top" wrapText="1"/>
    </xf>
    <xf numFmtId="0" fontId="6" fillId="0" borderId="0" xfId="3" applyAlignment="1">
      <alignment vertical="top" wrapText="1"/>
    </xf>
    <xf numFmtId="0" fontId="17" fillId="24" borderId="1" xfId="0" applyFont="1" applyFill="1" applyBorder="1" applyAlignment="1">
      <alignment horizontal="center" vertical="top"/>
    </xf>
    <xf numFmtId="49" fontId="7" fillId="0" borderId="0" xfId="0" applyNumberFormat="1" applyFont="1" applyAlignment="1">
      <alignment horizontal="right"/>
    </xf>
    <xf numFmtId="49" fontId="9" fillId="3" borderId="0" xfId="0" applyNumberFormat="1" applyFont="1" applyFill="1" applyAlignment="1">
      <alignment horizontal="right"/>
    </xf>
    <xf numFmtId="4" fontId="0" fillId="0" borderId="0" xfId="0" applyNumberFormat="1" applyAlignment="1">
      <alignment horizontal="right"/>
    </xf>
    <xf numFmtId="49" fontId="9" fillId="4" borderId="0" xfId="0" applyNumberFormat="1" applyFont="1" applyFill="1" applyAlignment="1">
      <alignment horizontal="right"/>
    </xf>
    <xf numFmtId="49" fontId="7" fillId="5" borderId="0" xfId="0" applyNumberFormat="1" applyFont="1" applyFill="1" applyAlignment="1">
      <alignment horizontal="right"/>
    </xf>
    <xf numFmtId="49" fontId="9" fillId="6" borderId="0" xfId="0" applyNumberFormat="1" applyFont="1" applyFill="1" applyAlignment="1">
      <alignment horizontal="right"/>
    </xf>
    <xf numFmtId="49" fontId="9" fillId="7" borderId="0" xfId="0" applyNumberFormat="1" applyFont="1" applyFill="1" applyAlignment="1">
      <alignment horizontal="right"/>
    </xf>
    <xf numFmtId="49" fontId="9" fillId="8" borderId="0" xfId="0" applyNumberFormat="1" applyFont="1" applyFill="1" applyAlignment="1">
      <alignment horizontal="right"/>
    </xf>
    <xf numFmtId="49" fontId="7" fillId="9" borderId="0" xfId="0" applyNumberFormat="1" applyFont="1" applyFill="1" applyAlignment="1">
      <alignment horizontal="right"/>
    </xf>
    <xf numFmtId="49" fontId="9" fillId="10" borderId="0" xfId="0" applyNumberFormat="1" applyFont="1" applyFill="1" applyAlignment="1">
      <alignment horizontal="right"/>
    </xf>
    <xf numFmtId="49" fontId="9" fillId="11" borderId="0" xfId="0" applyNumberFormat="1" applyFont="1" applyFill="1" applyAlignment="1">
      <alignment horizontal="right"/>
    </xf>
    <xf numFmtId="49" fontId="9" fillId="12" borderId="0" xfId="0" applyNumberFormat="1" applyFont="1" applyFill="1" applyAlignment="1">
      <alignment horizontal="right"/>
    </xf>
    <xf numFmtId="49" fontId="9" fillId="13" borderId="0" xfId="0" applyNumberFormat="1" applyFont="1" applyFill="1" applyAlignment="1">
      <alignment horizontal="right"/>
    </xf>
    <xf numFmtId="49" fontId="9" fillId="14" borderId="0" xfId="0" applyNumberFormat="1" applyFont="1" applyFill="1" applyAlignment="1">
      <alignment horizontal="right"/>
    </xf>
    <xf numFmtId="49" fontId="9" fillId="15" borderId="0" xfId="0" applyNumberFormat="1" applyFont="1" applyFill="1" applyAlignment="1">
      <alignment horizontal="right"/>
    </xf>
    <xf numFmtId="49" fontId="7" fillId="16" borderId="0" xfId="0" applyNumberFormat="1" applyFont="1" applyFill="1" applyAlignment="1">
      <alignment horizontal="right"/>
    </xf>
    <xf numFmtId="49" fontId="9" fillId="17" borderId="0" xfId="0" applyNumberFormat="1" applyFont="1" applyFill="1" applyAlignment="1">
      <alignment horizontal="right"/>
    </xf>
    <xf numFmtId="49" fontId="9" fillId="18" borderId="0" xfId="0" applyNumberFormat="1" applyFont="1" applyFill="1" applyAlignment="1">
      <alignment horizontal="right"/>
    </xf>
    <xf numFmtId="49" fontId="9" fillId="19" borderId="0" xfId="0" applyNumberFormat="1" applyFont="1" applyFill="1" applyAlignment="1">
      <alignment horizontal="right"/>
    </xf>
    <xf numFmtId="49" fontId="9" fillId="20" borderId="0" xfId="0" applyNumberFormat="1" applyFont="1" applyFill="1" applyAlignment="1">
      <alignment horizontal="right"/>
    </xf>
    <xf numFmtId="49" fontId="9" fillId="21" borderId="0" xfId="0" applyNumberFormat="1" applyFont="1" applyFill="1" applyAlignment="1">
      <alignment horizontal="right"/>
    </xf>
    <xf numFmtId="4" fontId="0" fillId="0" borderId="0" xfId="0" applyNumberFormat="1" applyAlignment="1">
      <alignment horizontal="right" vertical="top"/>
    </xf>
    <xf numFmtId="0" fontId="18" fillId="0" borderId="0" xfId="0" applyFont="1" applyAlignment="1">
      <alignment vertical="top" wrapText="1"/>
    </xf>
    <xf numFmtId="4" fontId="20" fillId="0" borderId="0" xfId="0" applyNumberFormat="1" applyFont="1" applyAlignment="1">
      <alignment horizontal="right"/>
    </xf>
    <xf numFmtId="0" fontId="16" fillId="0" borderId="0" xfId="0" applyFont="1" applyAlignment="1">
      <alignment vertical="top"/>
    </xf>
    <xf numFmtId="0" fontId="16" fillId="0" borderId="0" xfId="0" applyFont="1" applyAlignment="1">
      <alignment vertical="top" wrapText="1"/>
    </xf>
    <xf numFmtId="1" fontId="16" fillId="0" borderId="0" xfId="0" applyNumberFormat="1" applyFont="1" applyAlignment="1">
      <alignment vertical="top"/>
    </xf>
    <xf numFmtId="0" fontId="16" fillId="0" borderId="0" xfId="0" applyFont="1" applyAlignment="1">
      <alignment horizontal="right" vertical="top" wrapText="1"/>
    </xf>
    <xf numFmtId="0" fontId="16" fillId="0" borderId="0" xfId="0" applyFont="1" applyAlignment="1">
      <alignment horizontal="right" vertical="top"/>
    </xf>
    <xf numFmtId="9" fontId="16" fillId="0" borderId="0" xfId="4" applyFont="1" applyAlignment="1">
      <alignment horizontal="right" vertical="top"/>
    </xf>
    <xf numFmtId="0" fontId="16" fillId="0" borderId="1" xfId="0" applyFont="1" applyBorder="1" applyAlignment="1">
      <alignment vertical="top" wrapText="1"/>
    </xf>
    <xf numFmtId="1" fontId="16" fillId="0" borderId="1" xfId="0" applyNumberFormat="1" applyFont="1" applyBorder="1" applyAlignment="1">
      <alignment vertical="top"/>
    </xf>
    <xf numFmtId="0" fontId="4" fillId="0" borderId="0" xfId="0" applyFont="1" applyAlignment="1">
      <alignment vertical="top"/>
    </xf>
    <xf numFmtId="0" fontId="21" fillId="24" borderId="1" xfId="0" applyFont="1" applyFill="1" applyBorder="1" applyAlignment="1">
      <alignment horizontal="center" vertical="top"/>
    </xf>
    <xf numFmtId="0" fontId="21" fillId="24" borderId="1" xfId="0" applyFont="1" applyFill="1" applyBorder="1" applyAlignment="1">
      <alignment horizontal="center" vertical="top" wrapText="1"/>
    </xf>
    <xf numFmtId="1" fontId="21" fillId="24" borderId="1" xfId="0" applyNumberFormat="1" applyFont="1" applyFill="1" applyBorder="1" applyAlignment="1">
      <alignment horizontal="center" vertical="top"/>
    </xf>
    <xf numFmtId="0" fontId="4" fillId="0" borderId="0" xfId="0" applyFont="1" applyAlignment="1">
      <alignment horizontal="right" vertical="top"/>
    </xf>
    <xf numFmtId="0" fontId="15" fillId="0" borderId="10" xfId="0" applyFont="1" applyBorder="1" applyAlignment="1">
      <alignment vertical="top"/>
    </xf>
    <xf numFmtId="0" fontId="15" fillId="0" borderId="11" xfId="0" applyFont="1" applyBorder="1" applyAlignment="1">
      <alignment vertical="top"/>
    </xf>
    <xf numFmtId="0" fontId="16" fillId="0" borderId="10" xfId="0" applyFont="1" applyBorder="1" applyAlignment="1">
      <alignment vertical="top" wrapText="1"/>
    </xf>
    <xf numFmtId="0" fontId="16" fillId="0" borderId="11" xfId="0" applyFont="1" applyBorder="1" applyAlignment="1">
      <alignment vertical="top" wrapText="1"/>
    </xf>
    <xf numFmtId="0" fontId="16" fillId="0" borderId="8" xfId="0" applyFont="1" applyBorder="1" applyAlignment="1">
      <alignment vertical="top" wrapText="1"/>
    </xf>
    <xf numFmtId="1" fontId="16" fillId="0" borderId="1" xfId="0" applyNumberFormat="1" applyFont="1" applyBorder="1" applyAlignment="1">
      <alignment vertical="top" wrapText="1"/>
    </xf>
    <xf numFmtId="0" fontId="16" fillId="23" borderId="0" xfId="0" applyFont="1" applyFill="1" applyAlignment="1">
      <alignment wrapText="1"/>
    </xf>
    <xf numFmtId="0" fontId="16" fillId="0" borderId="0" xfId="0" applyFont="1" applyAlignment="1">
      <alignment wrapText="1"/>
    </xf>
    <xf numFmtId="0" fontId="26" fillId="25" borderId="12" xfId="0" applyFont="1" applyFill="1" applyBorder="1" applyAlignment="1">
      <alignment vertical="top" wrapText="1"/>
    </xf>
    <xf numFmtId="0" fontId="27" fillId="25" borderId="13" xfId="0" applyFont="1" applyFill="1" applyBorder="1" applyAlignment="1">
      <alignment vertical="top" wrapText="1"/>
    </xf>
    <xf numFmtId="0" fontId="27" fillId="25" borderId="14" xfId="0" applyFont="1" applyFill="1" applyBorder="1" applyAlignment="1">
      <alignment vertical="top" wrapText="1"/>
    </xf>
    <xf numFmtId="0" fontId="27" fillId="25" borderId="0" xfId="0" applyFont="1" applyFill="1" applyAlignment="1">
      <alignment vertical="top" wrapText="1"/>
    </xf>
    <xf numFmtId="0" fontId="24" fillId="24" borderId="1" xfId="0" applyFont="1" applyFill="1" applyBorder="1" applyAlignment="1">
      <alignment horizontal="center" vertical="top"/>
    </xf>
    <xf numFmtId="0" fontId="28" fillId="26" borderId="1" xfId="0" applyFont="1" applyFill="1" applyBorder="1" applyAlignment="1">
      <alignment vertical="top" wrapText="1"/>
    </xf>
    <xf numFmtId="0" fontId="18" fillId="26" borderId="1" xfId="0" applyFont="1" applyFill="1" applyBorder="1" applyAlignment="1">
      <alignment vertical="top" wrapText="1"/>
    </xf>
    <xf numFmtId="0" fontId="14" fillId="0" borderId="1" xfId="0" applyFont="1" applyBorder="1" applyAlignment="1" applyProtection="1">
      <alignment vertical="top"/>
      <protection locked="0"/>
    </xf>
    <xf numFmtId="0" fontId="28" fillId="27" borderId="1" xfId="0" applyFont="1" applyFill="1" applyBorder="1" applyAlignment="1">
      <alignment vertical="top" wrapText="1"/>
    </xf>
    <xf numFmtId="0" fontId="18" fillId="27" borderId="1" xfId="0" applyFont="1" applyFill="1" applyBorder="1" applyAlignment="1">
      <alignment vertical="top" wrapText="1"/>
    </xf>
    <xf numFmtId="0" fontId="14" fillId="0" borderId="0" xfId="0" applyFont="1" applyAlignment="1">
      <alignment vertical="top"/>
    </xf>
    <xf numFmtId="9" fontId="14" fillId="0" borderId="0" xfId="4" applyFont="1" applyAlignment="1">
      <alignment vertical="top"/>
    </xf>
    <xf numFmtId="0" fontId="14" fillId="0" borderId="0" xfId="0" applyFont="1" applyAlignment="1">
      <alignment horizontal="left" wrapText="1"/>
    </xf>
    <xf numFmtId="0" fontId="14" fillId="0" borderId="0" xfId="0" applyFont="1"/>
    <xf numFmtId="0" fontId="14" fillId="23" borderId="0" xfId="0" applyFont="1" applyFill="1" applyAlignment="1">
      <alignment wrapText="1"/>
    </xf>
    <xf numFmtId="0" fontId="19" fillId="0" borderId="0" xfId="0" applyFont="1" applyAlignment="1">
      <alignment vertical="top"/>
    </xf>
    <xf numFmtId="0" fontId="16" fillId="0" borderId="0" xfId="0" applyFont="1" applyAlignment="1">
      <alignment horizontal="center" vertical="top"/>
    </xf>
    <xf numFmtId="0" fontId="16" fillId="0" borderId="7" xfId="0" applyFont="1" applyBorder="1" applyAlignment="1">
      <alignment vertical="top"/>
    </xf>
    <xf numFmtId="0" fontId="16" fillId="0" borderId="8" xfId="0" applyFont="1" applyBorder="1" applyAlignment="1">
      <alignment vertical="top"/>
    </xf>
    <xf numFmtId="0" fontId="16" fillId="0" borderId="8" xfId="0" applyFont="1" applyBorder="1" applyAlignment="1" applyProtection="1">
      <alignment vertical="top"/>
      <protection locked="0"/>
    </xf>
    <xf numFmtId="0" fontId="16" fillId="0" borderId="9" xfId="0" applyFont="1" applyBorder="1" applyAlignment="1" applyProtection="1">
      <alignment vertical="top" wrapText="1"/>
      <protection locked="0"/>
    </xf>
    <xf numFmtId="0" fontId="16" fillId="0" borderId="2" xfId="0" applyFont="1" applyBorder="1" applyAlignment="1">
      <alignment vertical="top"/>
    </xf>
    <xf numFmtId="0" fontId="16" fillId="0" borderId="3" xfId="0" applyFont="1" applyBorder="1" applyAlignment="1" applyProtection="1">
      <alignment vertical="top" wrapText="1"/>
      <protection locked="0"/>
    </xf>
    <xf numFmtId="0" fontId="16" fillId="0" borderId="4" xfId="0" applyFont="1" applyBorder="1" applyAlignment="1">
      <alignment vertical="top"/>
    </xf>
    <xf numFmtId="0" fontId="16" fillId="0" borderId="5" xfId="0" applyFont="1" applyBorder="1" applyAlignment="1">
      <alignment vertical="top"/>
    </xf>
    <xf numFmtId="0" fontId="16" fillId="0" borderId="5" xfId="0" applyFont="1" applyBorder="1" applyAlignment="1" applyProtection="1">
      <alignment vertical="top"/>
      <protection locked="0"/>
    </xf>
    <xf numFmtId="0" fontId="16" fillId="0" borderId="6" xfId="0" applyFont="1" applyBorder="1" applyAlignment="1" applyProtection="1">
      <alignment vertical="top" wrapText="1"/>
      <protection locked="0"/>
    </xf>
    <xf numFmtId="0" fontId="33" fillId="22" borderId="0" xfId="0" applyFont="1" applyFill="1" applyAlignment="1">
      <alignment horizontal="left" vertical="top" wrapText="1"/>
    </xf>
    <xf numFmtId="1" fontId="16" fillId="28" borderId="1" xfId="0" applyNumberFormat="1" applyFont="1" applyFill="1" applyBorder="1" applyAlignment="1">
      <alignment vertical="top" wrapText="1"/>
    </xf>
    <xf numFmtId="1" fontId="16" fillId="28" borderId="1" xfId="0" applyNumberFormat="1" applyFont="1" applyFill="1" applyBorder="1" applyAlignment="1">
      <alignment vertical="top"/>
    </xf>
    <xf numFmtId="0" fontId="16" fillId="28" borderId="1" xfId="0" applyFont="1" applyFill="1" applyBorder="1" applyAlignment="1">
      <alignment vertical="top"/>
    </xf>
    <xf numFmtId="0" fontId="16" fillId="28" borderId="1" xfId="0" applyFont="1" applyFill="1" applyBorder="1" applyAlignment="1" applyProtection="1">
      <alignment vertical="top"/>
      <protection locked="0"/>
    </xf>
    <xf numFmtId="0" fontId="16" fillId="28" borderId="1" xfId="0" applyFont="1" applyFill="1" applyBorder="1" applyAlignment="1">
      <alignment vertical="top" wrapText="1"/>
    </xf>
    <xf numFmtId="0" fontId="14" fillId="0" borderId="0" xfId="0" applyFont="1" applyAlignment="1">
      <alignment horizontal="left" wrapText="1"/>
    </xf>
  </cellXfs>
  <cellStyles count="5">
    <cellStyle name="Procent" xfId="4" builtinId="5"/>
    <cellStyle name="Standaard" xfId="0" builtinId="0"/>
    <cellStyle name="Standaard 2" xfId="1" xr:uid="{92DC4680-21FD-4FFB-9396-C3898ABDE1FF}"/>
    <cellStyle name="Standaard 3" xfId="2" xr:uid="{A898BDCC-8C24-41FF-85C9-C1B2D5DF1F04}"/>
    <cellStyle name="Standaard 4" xfId="3" xr:uid="{2964532C-4DE3-4FDC-9BB0-D5CB613F1EC4}"/>
  </cellStyles>
  <dxfs count="8">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val="0"/>
        <color theme="0"/>
      </font>
      <fill>
        <patternFill>
          <bgColor theme="0" tint="-0.499984740745262"/>
        </patternFill>
      </fill>
      <border>
        <left/>
        <right/>
        <vertical/>
        <horizontal/>
      </border>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35A9DF-DCA2-4D07-9B45-BD74985DB4A2}">
  <dimension ref="B2:L12"/>
  <sheetViews>
    <sheetView workbookViewId="0">
      <selection activeCell="H12" sqref="H12"/>
    </sheetView>
  </sheetViews>
  <sheetFormatPr defaultRowHeight="14.4" x14ac:dyDescent="0.3"/>
  <cols>
    <col min="2" max="2" width="37.5546875" bestFit="1" customWidth="1"/>
    <col min="3" max="3" width="4.5546875" customWidth="1"/>
    <col min="4" max="4" width="9.44140625" bestFit="1" customWidth="1"/>
    <col min="7" max="7" width="9.44140625" bestFit="1" customWidth="1"/>
  </cols>
  <sheetData>
    <row r="2" spans="2:12" x14ac:dyDescent="0.3">
      <c r="D2" t="s">
        <v>0</v>
      </c>
      <c r="I2" t="s">
        <v>1</v>
      </c>
    </row>
    <row r="3" spans="2:12" x14ac:dyDescent="0.3">
      <c r="D3" s="35">
        <v>1</v>
      </c>
      <c r="E3" s="35">
        <v>2</v>
      </c>
      <c r="F3" s="35">
        <v>3</v>
      </c>
      <c r="G3" s="35">
        <v>4</v>
      </c>
      <c r="I3" s="35">
        <v>1</v>
      </c>
      <c r="J3" s="35">
        <v>2</v>
      </c>
      <c r="K3" s="35">
        <v>3</v>
      </c>
      <c r="L3" s="35">
        <v>4</v>
      </c>
    </row>
    <row r="4" spans="2:12" x14ac:dyDescent="0.3">
      <c r="B4" t="s">
        <v>2</v>
      </c>
      <c r="C4">
        <v>1</v>
      </c>
      <c r="D4" s="35">
        <v>1</v>
      </c>
      <c r="E4" s="35">
        <v>3</v>
      </c>
      <c r="F4" s="35">
        <v>5</v>
      </c>
      <c r="G4" s="35" t="b">
        <v>1</v>
      </c>
      <c r="I4" s="35">
        <v>0</v>
      </c>
      <c r="J4" s="35">
        <v>0</v>
      </c>
      <c r="K4" s="35">
        <v>0</v>
      </c>
      <c r="L4" s="35" t="b">
        <v>1</v>
      </c>
    </row>
    <row r="5" spans="2:12" x14ac:dyDescent="0.3">
      <c r="B5" t="s">
        <v>3</v>
      </c>
      <c r="C5">
        <v>2</v>
      </c>
      <c r="D5" s="35">
        <v>0</v>
      </c>
      <c r="E5" s="35">
        <v>1</v>
      </c>
      <c r="F5" s="35">
        <v>3</v>
      </c>
      <c r="G5" s="35" t="b">
        <v>1</v>
      </c>
      <c r="I5" s="35">
        <v>0</v>
      </c>
      <c r="J5" s="35">
        <v>0</v>
      </c>
      <c r="K5" s="35">
        <v>0</v>
      </c>
      <c r="L5" s="35" t="b">
        <v>1</v>
      </c>
    </row>
    <row r="6" spans="2:12" x14ac:dyDescent="0.3">
      <c r="B6" t="s">
        <v>4</v>
      </c>
      <c r="C6">
        <v>3</v>
      </c>
      <c r="D6" s="35">
        <v>0</v>
      </c>
      <c r="E6" s="35">
        <v>1</v>
      </c>
      <c r="F6" s="35">
        <v>3</v>
      </c>
      <c r="G6" s="35" t="b">
        <v>1</v>
      </c>
      <c r="I6" s="35">
        <v>0</v>
      </c>
      <c r="J6" s="35">
        <v>0</v>
      </c>
      <c r="K6" s="35">
        <v>0</v>
      </c>
      <c r="L6" s="35" t="b">
        <v>1</v>
      </c>
    </row>
    <row r="7" spans="2:12" x14ac:dyDescent="0.3">
      <c r="B7" t="s">
        <v>5</v>
      </c>
      <c r="C7">
        <v>4</v>
      </c>
      <c r="D7" s="35">
        <v>0</v>
      </c>
      <c r="E7" s="35">
        <v>0</v>
      </c>
      <c r="F7" s="35">
        <v>0</v>
      </c>
      <c r="G7" s="35" t="b">
        <v>0</v>
      </c>
      <c r="I7" s="35">
        <v>0</v>
      </c>
      <c r="J7" s="35">
        <v>0</v>
      </c>
      <c r="K7" s="35">
        <v>0</v>
      </c>
      <c r="L7" s="35" t="b">
        <v>0</v>
      </c>
    </row>
    <row r="9" spans="2:12" x14ac:dyDescent="0.3">
      <c r="C9">
        <v>1</v>
      </c>
      <c r="D9" t="s">
        <v>6</v>
      </c>
    </row>
    <row r="10" spans="2:12" x14ac:dyDescent="0.3">
      <c r="C10">
        <v>2</v>
      </c>
      <c r="D10" t="s">
        <v>7</v>
      </c>
    </row>
    <row r="11" spans="2:12" x14ac:dyDescent="0.3">
      <c r="C11">
        <v>3</v>
      </c>
      <c r="D11" t="s">
        <v>8</v>
      </c>
    </row>
    <row r="12" spans="2:12" x14ac:dyDescent="0.3">
      <c r="C12">
        <v>4</v>
      </c>
      <c r="D12" t="s">
        <v>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B6978-94EC-4517-8986-10A53D6F27F4}">
  <dimension ref="C1:D8"/>
  <sheetViews>
    <sheetView showGridLines="0" showRowColHeaders="0" topLeftCell="A2" zoomScale="110" zoomScaleNormal="110" workbookViewId="0">
      <selection activeCell="D1" sqref="D1"/>
    </sheetView>
  </sheetViews>
  <sheetFormatPr defaultColWidth="9.109375" defaultRowHeight="14.4" x14ac:dyDescent="0.3"/>
  <cols>
    <col min="1" max="2" width="9.109375" style="32"/>
    <col min="3" max="3" width="124.109375" style="32" customWidth="1"/>
    <col min="4" max="4" width="0" style="32" hidden="1" customWidth="1"/>
    <col min="5" max="16384" width="9.109375" style="32"/>
  </cols>
  <sheetData>
    <row r="1" spans="3:4" ht="15.6" x14ac:dyDescent="0.3">
      <c r="C1" s="31" t="s">
        <v>10</v>
      </c>
    </row>
    <row r="2" spans="3:4" s="34" customFormat="1" ht="39" customHeight="1" x14ac:dyDescent="0.3">
      <c r="C2" s="33" t="s">
        <v>11</v>
      </c>
    </row>
    <row r="3" spans="3:4" ht="47.25" customHeight="1" x14ac:dyDescent="0.3">
      <c r="C3" s="33" t="s">
        <v>12</v>
      </c>
    </row>
    <row r="4" spans="3:4" ht="70.5" customHeight="1" x14ac:dyDescent="0.3">
      <c r="C4" s="33" t="s">
        <v>13</v>
      </c>
    </row>
    <row r="5" spans="3:4" ht="170.25" customHeight="1" x14ac:dyDescent="0.3">
      <c r="C5" s="33" t="s">
        <v>14</v>
      </c>
    </row>
    <row r="6" spans="3:4" ht="37.5" customHeight="1" x14ac:dyDescent="0.3">
      <c r="C6" s="33" t="str">
        <f>"Er is een maximum gesteld aan het aantal eisen waar een 'voldoet bij livegang' mag worden ingevuld. 
Dat maximum bedraagt " &amp; D6 &amp;" eisen."</f>
        <v>Er is een maximum gesteld aan het aantal eisen waar een 'voldoet bij livegang' mag worden ingevuld. 
Dat maximum bedraagt 15 eisen.</v>
      </c>
      <c r="D6" s="32">
        <v>15</v>
      </c>
    </row>
    <row r="7" spans="3:4" ht="117" customHeight="1" x14ac:dyDescent="0.3">
      <c r="C7" s="33" t="s">
        <v>15</v>
      </c>
    </row>
    <row r="8" spans="3:4" ht="43.2" x14ac:dyDescent="0.3">
      <c r="C8" s="135" t="s">
        <v>16</v>
      </c>
    </row>
  </sheetData>
  <sheetProtection algorithmName="SHA-512" hashValue="QIRmphWoLAnEfuziI1zAkAY7aAXy9RKmY9CppeO/TIDXQuIfXVSaxPTlUF2MJR9lYBgW+1Alhrweijc9fngFTQ==" saltValue="hgjl3Y03iLgAcbttN4Hm7A==" spinCount="100000" sheet="1" objects="1" scenarios="1" selectLockedCells="1" selectUnlockedCell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CED5F-EF9E-4CEF-95C7-94237E7A798E}">
  <dimension ref="B1:M32"/>
  <sheetViews>
    <sheetView showGridLines="0" zoomScaleNormal="100" workbookViewId="0">
      <selection activeCell="E6" sqref="E6"/>
    </sheetView>
  </sheetViews>
  <sheetFormatPr defaultColWidth="9.109375" defaultRowHeight="11.4" x14ac:dyDescent="0.3"/>
  <cols>
    <col min="1" max="1" width="9.109375" style="87"/>
    <col min="2" max="2" width="48.33203125" style="87" customWidth="1"/>
    <col min="3" max="3" width="12.5546875" style="87" customWidth="1"/>
    <col min="4" max="4" width="5" style="87" hidden="1" customWidth="1"/>
    <col min="5" max="5" width="16.33203125" style="87" bestFit="1" customWidth="1"/>
    <col min="6" max="6" width="53.109375" style="87" customWidth="1"/>
    <col min="7" max="7" width="9.44140625" style="87" hidden="1" customWidth="1"/>
    <col min="8" max="9" width="9.109375" style="87" hidden="1" customWidth="1"/>
    <col min="10" max="10" width="14.33203125" style="91" hidden="1" customWidth="1"/>
    <col min="11" max="11" width="9.109375" style="87" hidden="1" customWidth="1"/>
    <col min="12" max="13" width="0" style="87" hidden="1" customWidth="1"/>
    <col min="14" max="16384" width="9.109375" style="87"/>
  </cols>
  <sheetData>
    <row r="1" spans="2:13" ht="12" x14ac:dyDescent="0.3">
      <c r="B1" s="87" t="s">
        <v>17</v>
      </c>
      <c r="H1" s="123"/>
      <c r="I1" s="123"/>
      <c r="K1" s="123"/>
    </row>
    <row r="2" spans="2:13" x14ac:dyDescent="0.3">
      <c r="B2" s="87" t="s">
        <v>18</v>
      </c>
      <c r="H2" s="87">
        <f>COUNTIF($C$6:$C$31,"Eis")</f>
        <v>22</v>
      </c>
      <c r="J2" s="91" t="s">
        <v>19</v>
      </c>
      <c r="K2" s="91">
        <f>COUNTIF($J$6:$J$32,TRUE)</f>
        <v>0</v>
      </c>
      <c r="L2" s="87" t="str">
        <f>"van " &amp;H2</f>
        <v>van 22</v>
      </c>
      <c r="M2" s="87" t="str">
        <f>"("&amp;ROUND((K2/H2)*100,0) &amp;"%)"</f>
        <v>(0%)</v>
      </c>
    </row>
    <row r="3" spans="2:13" ht="12" x14ac:dyDescent="0.3">
      <c r="B3" s="87" t="s">
        <v>20</v>
      </c>
      <c r="K3" s="123"/>
    </row>
    <row r="4" spans="2:13" x14ac:dyDescent="0.3">
      <c r="H4" s="124"/>
      <c r="I4" s="124"/>
    </row>
    <row r="5" spans="2:13" ht="12" x14ac:dyDescent="0.3">
      <c r="B5" s="62" t="s">
        <v>21</v>
      </c>
      <c r="C5" s="62" t="s">
        <v>22</v>
      </c>
      <c r="D5" s="62"/>
      <c r="E5" s="62" t="s">
        <v>23</v>
      </c>
      <c r="F5" s="62" t="s">
        <v>24</v>
      </c>
      <c r="J5" s="124"/>
    </row>
    <row r="6" spans="2:13" ht="15" customHeight="1" x14ac:dyDescent="0.3">
      <c r="B6" s="125" t="s">
        <v>25</v>
      </c>
      <c r="C6" s="126" t="s">
        <v>7</v>
      </c>
      <c r="D6" s="126">
        <v>2</v>
      </c>
      <c r="E6" s="127"/>
      <c r="F6" s="128"/>
      <c r="G6" s="87" t="str">
        <f>IF(E6="","",IF(AND(C6="Eis",E6='Invoervelden, scores'!$B$6),TRUE,FALSE))</f>
        <v/>
      </c>
      <c r="H6" s="87" cm="1">
        <f t="array" ref="H6">INDEX('Invoervelden, scores'!$I$4:$L$7,1,D6)</f>
        <v>0</v>
      </c>
      <c r="I6" s="91" t="str">
        <f>IF(E6="","",VLOOKUP(E6,'Invoervelden, scores'!$B$4:$C$7,2,TRUE))</f>
        <v/>
      </c>
      <c r="J6" s="124" t="str" cm="1">
        <f t="array" ref="J6">IF(E6="","",INDEX('Invoervelden, scores'!$I$4:$L$7,I6,D6))</f>
        <v/>
      </c>
    </row>
    <row r="7" spans="2:13" ht="15" customHeight="1" x14ac:dyDescent="0.3">
      <c r="B7" s="129" t="s">
        <v>26</v>
      </c>
      <c r="C7" s="38" t="s">
        <v>9</v>
      </c>
      <c r="D7" s="38">
        <v>4</v>
      </c>
      <c r="E7" s="39"/>
      <c r="F7" s="130"/>
      <c r="G7" s="87" t="str">
        <f>IF(E7="","",IF(AND(C7="Eis",E7='Invoervelden, scores'!$B$6),TRUE,FALSE))</f>
        <v/>
      </c>
      <c r="H7" s="87" t="b" cm="1">
        <f t="array" ref="H7">INDEX('Invoervelden, scores'!$I$4:$L$7,1,D7)</f>
        <v>1</v>
      </c>
      <c r="I7" s="91" t="str">
        <f>IF(E7="","",VLOOKUP(E7,'Invoervelden, scores'!$B$4:$C$7,2,TRUE))</f>
        <v/>
      </c>
      <c r="J7" s="124" t="str" cm="1">
        <f t="array" ref="J7">IF(E7="","",INDEX('Invoervelden, scores'!$I$4:$L$7,I7,D7))</f>
        <v/>
      </c>
    </row>
    <row r="8" spans="2:13" ht="15" customHeight="1" x14ac:dyDescent="0.3">
      <c r="B8" s="129" t="s">
        <v>27</v>
      </c>
      <c r="C8" s="38" t="s">
        <v>9</v>
      </c>
      <c r="D8" s="38">
        <v>4</v>
      </c>
      <c r="E8" s="39"/>
      <c r="F8" s="130"/>
      <c r="G8" s="87" t="str">
        <f>IF(E8="","",IF(AND(C8="Eis",E8='Invoervelden, scores'!$B$6),TRUE,FALSE))</f>
        <v/>
      </c>
      <c r="H8" s="87" t="b" cm="1">
        <f t="array" ref="H8">INDEX('Invoervelden, scores'!$I$4:$L$7,1,D8)</f>
        <v>1</v>
      </c>
      <c r="I8" s="91" t="str">
        <f>IF(E8="","",VLOOKUP(E8,'Invoervelden, scores'!$B$4:$C$7,2,TRUE))</f>
        <v/>
      </c>
      <c r="J8" s="124" t="str" cm="1">
        <f t="array" ref="J8">IF(E8="","",INDEX('Invoervelden, scores'!$I$4:$L$7,I8,D8))</f>
        <v/>
      </c>
    </row>
    <row r="9" spans="2:13" ht="15" customHeight="1" x14ac:dyDescent="0.3">
      <c r="B9" s="129" t="s">
        <v>28</v>
      </c>
      <c r="C9" s="38" t="s">
        <v>9</v>
      </c>
      <c r="D9" s="38">
        <v>4</v>
      </c>
      <c r="E9" s="39"/>
      <c r="F9" s="130"/>
      <c r="G9" s="87" t="str">
        <f>IF(E9="","",IF(AND(C9="Eis",E9='Invoervelden, scores'!$B$6),TRUE,FALSE))</f>
        <v/>
      </c>
      <c r="H9" s="87" t="b" cm="1">
        <f t="array" ref="H9">INDEX('Invoervelden, scores'!$I$4:$L$7,1,D9)</f>
        <v>1</v>
      </c>
      <c r="I9" s="91" t="str">
        <f>IF(E9="","",VLOOKUP(E9,'Invoervelden, scores'!$B$4:$C$7,2,TRUE))</f>
        <v/>
      </c>
      <c r="J9" s="124" t="str" cm="1">
        <f t="array" ref="J9">IF(E9="","",INDEX('Invoervelden, scores'!$I$4:$L$7,I9,D9))</f>
        <v/>
      </c>
    </row>
    <row r="10" spans="2:13" ht="15" customHeight="1" x14ac:dyDescent="0.3">
      <c r="B10" s="129" t="s">
        <v>29</v>
      </c>
      <c r="C10" s="38" t="s">
        <v>9</v>
      </c>
      <c r="D10" s="38">
        <v>4</v>
      </c>
      <c r="E10" s="39"/>
      <c r="F10" s="130"/>
      <c r="G10" s="87" t="str">
        <f>IF(E10="","",IF(AND(C10="Eis",E10='Invoervelden, scores'!$B$6),TRUE,FALSE))</f>
        <v/>
      </c>
      <c r="H10" s="87" t="b" cm="1">
        <f t="array" ref="H10">INDEX('Invoervelden, scores'!$I$4:$L$7,1,D10)</f>
        <v>1</v>
      </c>
      <c r="I10" s="91" t="str">
        <f>IF(E10="","",VLOOKUP(E10,'Invoervelden, scores'!$B$4:$C$7,2,TRUE))</f>
        <v/>
      </c>
      <c r="J10" s="124" t="str" cm="1">
        <f t="array" ref="J10">IF(E10="","",INDEX('Invoervelden, scores'!$I$4:$L$7,I10,D10))</f>
        <v/>
      </c>
    </row>
    <row r="11" spans="2:13" ht="15" customHeight="1" x14ac:dyDescent="0.3">
      <c r="B11" s="129" t="s">
        <v>30</v>
      </c>
      <c r="C11" s="38" t="s">
        <v>9</v>
      </c>
      <c r="D11" s="38">
        <v>4</v>
      </c>
      <c r="E11" s="39"/>
      <c r="F11" s="130"/>
      <c r="G11" s="87" t="str">
        <f>IF(E11="","",IF(AND(C11="Eis",E11='Invoervelden, scores'!$B$6),TRUE,FALSE))</f>
        <v/>
      </c>
      <c r="H11" s="87" t="b" cm="1">
        <f t="array" ref="H11">INDEX('Invoervelden, scores'!$I$4:$L$7,1,D11)</f>
        <v>1</v>
      </c>
      <c r="I11" s="91" t="str">
        <f>IF(E11="","",VLOOKUP(E11,'Invoervelden, scores'!$B$4:$C$7,2,TRUE))</f>
        <v/>
      </c>
      <c r="J11" s="124" t="str" cm="1">
        <f t="array" ref="J11">IF(E11="","",INDEX('Invoervelden, scores'!$I$4:$L$7,I11,D11))</f>
        <v/>
      </c>
    </row>
    <row r="12" spans="2:13" ht="15" customHeight="1" x14ac:dyDescent="0.3">
      <c r="B12" s="129" t="s">
        <v>31</v>
      </c>
      <c r="C12" s="38" t="s">
        <v>9</v>
      </c>
      <c r="D12" s="38">
        <v>4</v>
      </c>
      <c r="E12" s="39"/>
      <c r="F12" s="130"/>
      <c r="G12" s="87" t="str">
        <f>IF(E12="","",IF(AND(C12="Eis",E12='Invoervelden, scores'!$B$6),TRUE,FALSE))</f>
        <v/>
      </c>
      <c r="H12" s="87" t="b" cm="1">
        <f t="array" ref="H12">INDEX('Invoervelden, scores'!$I$4:$L$7,1,D12)</f>
        <v>1</v>
      </c>
      <c r="I12" s="91" t="str">
        <f>IF(E12="","",VLOOKUP(E12,'Invoervelden, scores'!$B$4:$C$7,2,TRUE))</f>
        <v/>
      </c>
      <c r="J12" s="124" t="str" cm="1">
        <f t="array" ref="J12">IF(E12="","",INDEX('Invoervelden, scores'!$I$4:$L$7,I12,D12))</f>
        <v/>
      </c>
    </row>
    <row r="13" spans="2:13" ht="15" customHeight="1" x14ac:dyDescent="0.3">
      <c r="B13" s="129" t="s">
        <v>32</v>
      </c>
      <c r="C13" s="38" t="s">
        <v>9</v>
      </c>
      <c r="D13" s="38">
        <v>4</v>
      </c>
      <c r="E13" s="39"/>
      <c r="F13" s="130"/>
      <c r="G13" s="87" t="str">
        <f>IF(E13="","",IF(AND(C13="Eis",E13='Invoervelden, scores'!$B$6),TRUE,FALSE))</f>
        <v/>
      </c>
      <c r="H13" s="87" t="b" cm="1">
        <f t="array" ref="H13">INDEX('Invoervelden, scores'!$I$4:$L$7,1,D13)</f>
        <v>1</v>
      </c>
      <c r="I13" s="91" t="str">
        <f>IF(E13="","",VLOOKUP(E13,'Invoervelden, scores'!$B$4:$C$7,2,TRUE))</f>
        <v/>
      </c>
      <c r="J13" s="124" t="str" cm="1">
        <f t="array" ref="J13">IF(E13="","",INDEX('Invoervelden, scores'!$I$4:$L$7,I13,D13))</f>
        <v/>
      </c>
    </row>
    <row r="14" spans="2:13" ht="15" customHeight="1" x14ac:dyDescent="0.3">
      <c r="B14" s="129" t="s">
        <v>33</v>
      </c>
      <c r="C14" s="38" t="s">
        <v>9</v>
      </c>
      <c r="D14" s="38">
        <v>4</v>
      </c>
      <c r="E14" s="39"/>
      <c r="F14" s="130"/>
      <c r="G14" s="87" t="str">
        <f>IF(E14="","",IF(AND(C14="Eis",E14='Invoervelden, scores'!$B$6),TRUE,FALSE))</f>
        <v/>
      </c>
      <c r="H14" s="87" t="b" cm="1">
        <f t="array" ref="H14">INDEX('Invoervelden, scores'!$I$4:$L$7,1,D14)</f>
        <v>1</v>
      </c>
      <c r="I14" s="91" t="str">
        <f>IF(E14="","",VLOOKUP(E14,'Invoervelden, scores'!$B$4:$C$7,2,TRUE))</f>
        <v/>
      </c>
      <c r="J14" s="124" t="str" cm="1">
        <f t="array" ref="J14">IF(E14="","",INDEX('Invoervelden, scores'!$I$4:$L$7,I14,D14))</f>
        <v/>
      </c>
    </row>
    <row r="15" spans="2:13" ht="15" customHeight="1" x14ac:dyDescent="0.3">
      <c r="B15" s="129" t="s">
        <v>34</v>
      </c>
      <c r="C15" s="38" t="s">
        <v>9</v>
      </c>
      <c r="D15" s="38">
        <v>4</v>
      </c>
      <c r="E15" s="39"/>
      <c r="F15" s="130"/>
      <c r="G15" s="87" t="str">
        <f>IF(E15="","",IF(AND(C15="Eis",E15='Invoervelden, scores'!$B$6),TRUE,FALSE))</f>
        <v/>
      </c>
      <c r="H15" s="87" t="b" cm="1">
        <f t="array" ref="H15">INDEX('Invoervelden, scores'!$I$4:$L$7,1,D15)</f>
        <v>1</v>
      </c>
      <c r="I15" s="91" t="str">
        <f>IF(E15="","",VLOOKUP(E15,'Invoervelden, scores'!$B$4:$C$7,2,TRUE))</f>
        <v/>
      </c>
      <c r="J15" s="124" t="str" cm="1">
        <f t="array" ref="J15">IF(E15="","",INDEX('Invoervelden, scores'!$I$4:$L$7,I15,D15))</f>
        <v/>
      </c>
    </row>
    <row r="16" spans="2:13" ht="15" customHeight="1" x14ac:dyDescent="0.3">
      <c r="B16" s="129" t="s">
        <v>35</v>
      </c>
      <c r="C16" s="38" t="s">
        <v>9</v>
      </c>
      <c r="D16" s="38">
        <v>4</v>
      </c>
      <c r="E16" s="39"/>
      <c r="F16" s="130"/>
      <c r="G16" s="87" t="str">
        <f>IF(E16="","",IF(AND(C16="Eis",E16='Invoervelden, scores'!$B$6),TRUE,FALSE))</f>
        <v/>
      </c>
      <c r="H16" s="87" t="b" cm="1">
        <f t="array" ref="H16">INDEX('Invoervelden, scores'!$I$4:$L$7,1,D16)</f>
        <v>1</v>
      </c>
      <c r="I16" s="91" t="str">
        <f>IF(E16="","",VLOOKUP(E16,'Invoervelden, scores'!$B$4:$C$7,2,TRUE))</f>
        <v/>
      </c>
      <c r="J16" s="124" t="str" cm="1">
        <f t="array" ref="J16">IF(E16="","",INDEX('Invoervelden, scores'!$I$4:$L$7,I16,D16))</f>
        <v/>
      </c>
    </row>
    <row r="17" spans="2:10" ht="15" customHeight="1" x14ac:dyDescent="0.3">
      <c r="B17" s="129" t="s">
        <v>36</v>
      </c>
      <c r="C17" s="38" t="s">
        <v>7</v>
      </c>
      <c r="D17" s="38">
        <v>2</v>
      </c>
      <c r="E17" s="39"/>
      <c r="F17" s="130"/>
      <c r="G17" s="87" t="str">
        <f>IF(E17="","",IF(AND(C17="Eis",E17='Invoervelden, scores'!$B$6),TRUE,FALSE))</f>
        <v/>
      </c>
      <c r="H17" s="87" cm="1">
        <f t="array" ref="H17">INDEX('Invoervelden, scores'!$I$4:$L$7,1,D17)</f>
        <v>0</v>
      </c>
      <c r="I17" s="91" t="str">
        <f>IF(E17="","",VLOOKUP(E17,'Invoervelden, scores'!$B$4:$C$7,2,TRUE))</f>
        <v/>
      </c>
      <c r="J17" s="124" t="str" cm="1">
        <f t="array" ref="J17">IF(E17="","",INDEX('Invoervelden, scores'!$I$4:$L$7,I17,D17))</f>
        <v/>
      </c>
    </row>
    <row r="18" spans="2:10" ht="15" customHeight="1" x14ac:dyDescent="0.3">
      <c r="B18" s="129" t="s">
        <v>37</v>
      </c>
      <c r="C18" s="38" t="s">
        <v>9</v>
      </c>
      <c r="D18" s="38">
        <v>4</v>
      </c>
      <c r="E18" s="39"/>
      <c r="F18" s="130"/>
      <c r="G18" s="87" t="str">
        <f>IF(E18="","",IF(AND(C18="Eis",E18='Invoervelden, scores'!$B$6),TRUE,FALSE))</f>
        <v/>
      </c>
      <c r="H18" s="87" t="b" cm="1">
        <f t="array" ref="H18">INDEX('Invoervelden, scores'!$I$4:$L$7,1,D18)</f>
        <v>1</v>
      </c>
      <c r="I18" s="91" t="str">
        <f>IF(E18="","",VLOOKUP(E18,'Invoervelden, scores'!$B$4:$C$7,2,TRUE))</f>
        <v/>
      </c>
      <c r="J18" s="124" t="str" cm="1">
        <f t="array" ref="J18">IF(E18="","",INDEX('Invoervelden, scores'!$I$4:$L$7,I18,D18))</f>
        <v/>
      </c>
    </row>
    <row r="19" spans="2:10" ht="15" customHeight="1" x14ac:dyDescent="0.3">
      <c r="B19" s="129" t="s">
        <v>38</v>
      </c>
      <c r="C19" s="38" t="s">
        <v>9</v>
      </c>
      <c r="D19" s="38">
        <v>4</v>
      </c>
      <c r="E19" s="39"/>
      <c r="F19" s="130"/>
      <c r="G19" s="87" t="str">
        <f>IF(E19="","",IF(AND(C19="Eis",E19='Invoervelden, scores'!$B$6),TRUE,FALSE))</f>
        <v/>
      </c>
      <c r="H19" s="87" t="b" cm="1">
        <f t="array" ref="H19">INDEX('Invoervelden, scores'!$I$4:$L$7,1,D19)</f>
        <v>1</v>
      </c>
      <c r="I19" s="91" t="str">
        <f>IF(E19="","",VLOOKUP(E19,'Invoervelden, scores'!$B$4:$C$7,2,TRUE))</f>
        <v/>
      </c>
      <c r="J19" s="124" t="str" cm="1">
        <f t="array" ref="J19">IF(E19="","",INDEX('Invoervelden, scores'!$I$4:$L$7,I19,D19))</f>
        <v/>
      </c>
    </row>
    <row r="20" spans="2:10" ht="15" customHeight="1" x14ac:dyDescent="0.3">
      <c r="B20" s="129" t="s">
        <v>39</v>
      </c>
      <c r="C20" s="38" t="s">
        <v>9</v>
      </c>
      <c r="D20" s="38">
        <v>4</v>
      </c>
      <c r="E20" s="39"/>
      <c r="F20" s="130"/>
      <c r="G20" s="87" t="str">
        <f>IF(E20="","",IF(AND(C20="Eis",E20='Invoervelden, scores'!$B$6),TRUE,FALSE))</f>
        <v/>
      </c>
      <c r="H20" s="87" t="b" cm="1">
        <f t="array" ref="H20">INDEX('Invoervelden, scores'!$I$4:$L$7,1,D20)</f>
        <v>1</v>
      </c>
      <c r="I20" s="91" t="str">
        <f>IF(E20="","",VLOOKUP(E20,'Invoervelden, scores'!$B$4:$C$7,2,TRUE))</f>
        <v/>
      </c>
      <c r="J20" s="124" t="str" cm="1">
        <f t="array" ref="J20">IF(E20="","",INDEX('Invoervelden, scores'!$I$4:$L$7,I20,D20))</f>
        <v/>
      </c>
    </row>
    <row r="21" spans="2:10" ht="15" customHeight="1" x14ac:dyDescent="0.3">
      <c r="B21" s="129" t="s">
        <v>40</v>
      </c>
      <c r="C21" s="38" t="s">
        <v>9</v>
      </c>
      <c r="D21" s="38">
        <v>4</v>
      </c>
      <c r="E21" s="39"/>
      <c r="F21" s="130"/>
      <c r="G21" s="87" t="str">
        <f>IF(E21="","",IF(AND(C21="Eis",E21='Invoervelden, scores'!$B$6),TRUE,FALSE))</f>
        <v/>
      </c>
      <c r="H21" s="87" t="b" cm="1">
        <f t="array" ref="H21">INDEX('Invoervelden, scores'!$I$4:$L$7,1,D21)</f>
        <v>1</v>
      </c>
      <c r="I21" s="91" t="str">
        <f>IF(E21="","",VLOOKUP(E21,'Invoervelden, scores'!$B$4:$C$7,2,TRUE))</f>
        <v/>
      </c>
      <c r="J21" s="124" t="str" cm="1">
        <f t="array" ref="J21">IF(E21="","",INDEX('Invoervelden, scores'!$I$4:$L$7,I21,D21))</f>
        <v/>
      </c>
    </row>
    <row r="22" spans="2:10" ht="15" customHeight="1" x14ac:dyDescent="0.3">
      <c r="B22" s="129" t="s">
        <v>41</v>
      </c>
      <c r="C22" s="38" t="s">
        <v>9</v>
      </c>
      <c r="D22" s="38">
        <v>4</v>
      </c>
      <c r="E22" s="39"/>
      <c r="F22" s="130"/>
      <c r="G22" s="87" t="str">
        <f>IF(E22="","",IF(AND(C22="Eis",E22='Invoervelden, scores'!$B$6),TRUE,FALSE))</f>
        <v/>
      </c>
      <c r="H22" s="87" t="b" cm="1">
        <f t="array" ref="H22">INDEX('Invoervelden, scores'!$I$4:$L$7,1,D22)</f>
        <v>1</v>
      </c>
      <c r="I22" s="91" t="str">
        <f>IF(E22="","",VLOOKUP(E22,'Invoervelden, scores'!$B$4:$C$7,2,TRUE))</f>
        <v/>
      </c>
      <c r="J22" s="124" t="str" cm="1">
        <f t="array" ref="J22">IF(E22="","",INDEX('Invoervelden, scores'!$I$4:$L$7,I22,D22))</f>
        <v/>
      </c>
    </row>
    <row r="23" spans="2:10" ht="15" customHeight="1" x14ac:dyDescent="0.3">
      <c r="B23" s="129" t="s">
        <v>42</v>
      </c>
      <c r="C23" s="38" t="s">
        <v>7</v>
      </c>
      <c r="D23" s="38">
        <v>2</v>
      </c>
      <c r="E23" s="39"/>
      <c r="F23" s="130"/>
      <c r="G23" s="87" t="str">
        <f>IF(E23="","",IF(AND(C23="Eis",E23='Invoervelden, scores'!$B$6),TRUE,FALSE))</f>
        <v/>
      </c>
      <c r="H23" s="87" cm="1">
        <f t="array" ref="H23">INDEX('Invoervelden, scores'!$I$4:$L$7,1,D23)</f>
        <v>0</v>
      </c>
      <c r="I23" s="91" t="str">
        <f>IF(E23="","",VLOOKUP(E23,'Invoervelden, scores'!$B$4:$C$7,2,TRUE))</f>
        <v/>
      </c>
      <c r="J23" s="124" t="str" cm="1">
        <f t="array" ref="J23">IF(E23="","",INDEX('Invoervelden, scores'!$I$4:$L$7,I23,D23))</f>
        <v/>
      </c>
    </row>
    <row r="24" spans="2:10" ht="15" customHeight="1" x14ac:dyDescent="0.3">
      <c r="B24" s="129" t="s">
        <v>43</v>
      </c>
      <c r="C24" s="38" t="s">
        <v>8</v>
      </c>
      <c r="D24" s="38">
        <v>3</v>
      </c>
      <c r="E24" s="39"/>
      <c r="F24" s="130"/>
      <c r="G24" s="87" t="str">
        <f>IF(E24="","",IF(AND(C24="Eis",E24='Invoervelden, scores'!$B$6),TRUE,FALSE))</f>
        <v/>
      </c>
      <c r="H24" s="87" cm="1">
        <f t="array" ref="H24">INDEX('Invoervelden, scores'!$I$4:$L$7,1,D24)</f>
        <v>0</v>
      </c>
      <c r="I24" s="91" t="str">
        <f>IF(E24="","",VLOOKUP(E24,'Invoervelden, scores'!$B$4:$C$7,2,TRUE))</f>
        <v/>
      </c>
      <c r="J24" s="124" t="str" cm="1">
        <f t="array" ref="J24">IF(E24="","",INDEX('Invoervelden, scores'!$I$4:$L$7,I24,D24))</f>
        <v/>
      </c>
    </row>
    <row r="25" spans="2:10" ht="15" customHeight="1" x14ac:dyDescent="0.3">
      <c r="B25" s="129" t="s">
        <v>44</v>
      </c>
      <c r="C25" s="38" t="s">
        <v>9</v>
      </c>
      <c r="D25" s="38">
        <v>4</v>
      </c>
      <c r="E25" s="39"/>
      <c r="F25" s="130"/>
      <c r="G25" s="87" t="str">
        <f>IF(E25="","",IF(AND(C25="Eis",E25='Invoervelden, scores'!$B$6),TRUE,FALSE))</f>
        <v/>
      </c>
      <c r="H25" s="87" t="b" cm="1">
        <f t="array" ref="H25">INDEX('Invoervelden, scores'!$I$4:$L$7,1,D25)</f>
        <v>1</v>
      </c>
      <c r="I25" s="91" t="str">
        <f>IF(E25="","",VLOOKUP(E25,'Invoervelden, scores'!$B$4:$C$7,2,TRUE))</f>
        <v/>
      </c>
      <c r="J25" s="124" t="str" cm="1">
        <f t="array" ref="J25">IF(E25="","",INDEX('Invoervelden, scores'!$I$4:$L$7,I25,D25))</f>
        <v/>
      </c>
    </row>
    <row r="26" spans="2:10" ht="15" customHeight="1" x14ac:dyDescent="0.3">
      <c r="B26" s="129" t="s">
        <v>45</v>
      </c>
      <c r="C26" s="38" t="s">
        <v>9</v>
      </c>
      <c r="D26" s="38">
        <v>4</v>
      </c>
      <c r="E26" s="39"/>
      <c r="F26" s="130"/>
      <c r="G26" s="87" t="str">
        <f>IF(E26="","",IF(AND(C26="Eis",E26='Invoervelden, scores'!$B$6),TRUE,FALSE))</f>
        <v/>
      </c>
      <c r="H26" s="87" t="b" cm="1">
        <f t="array" ref="H26">INDEX('Invoervelden, scores'!$I$4:$L$7,1,D26)</f>
        <v>1</v>
      </c>
      <c r="I26" s="91" t="str">
        <f>IF(E26="","",VLOOKUP(E26,'Invoervelden, scores'!$B$4:$C$7,2,TRUE))</f>
        <v/>
      </c>
      <c r="J26" s="124" t="str" cm="1">
        <f t="array" ref="J26">IF(E26="","",INDEX('Invoervelden, scores'!$I$4:$L$7,I26,D26))</f>
        <v/>
      </c>
    </row>
    <row r="27" spans="2:10" ht="15" customHeight="1" x14ac:dyDescent="0.3">
      <c r="B27" s="129" t="s">
        <v>46</v>
      </c>
      <c r="C27" s="38" t="s">
        <v>9</v>
      </c>
      <c r="D27" s="38">
        <v>4</v>
      </c>
      <c r="E27" s="39"/>
      <c r="F27" s="130"/>
      <c r="G27" s="87" t="str">
        <f>IF(E27="","",IF(AND(C27="Eis",E27='Invoervelden, scores'!$B$6),TRUE,FALSE))</f>
        <v/>
      </c>
      <c r="H27" s="87" t="b" cm="1">
        <f t="array" ref="H27">INDEX('Invoervelden, scores'!$I$4:$L$7,1,D27)</f>
        <v>1</v>
      </c>
      <c r="I27" s="91" t="str">
        <f>IF(E27="","",VLOOKUP(E27,'Invoervelden, scores'!$B$4:$C$7,2,TRUE))</f>
        <v/>
      </c>
      <c r="J27" s="124" t="str" cm="1">
        <f t="array" ref="J27">IF(E27="","",INDEX('Invoervelden, scores'!$I$4:$L$7,I27,D27))</f>
        <v/>
      </c>
    </row>
    <row r="28" spans="2:10" ht="15" customHeight="1" x14ac:dyDescent="0.3">
      <c r="B28" s="129" t="s">
        <v>47</v>
      </c>
      <c r="C28" s="38" t="s">
        <v>9</v>
      </c>
      <c r="D28" s="38">
        <v>4</v>
      </c>
      <c r="E28" s="39"/>
      <c r="F28" s="130"/>
      <c r="G28" s="87" t="str">
        <f>IF(E28="","",IF(AND(C28="Eis",E28='Invoervelden, scores'!$B$6),TRUE,FALSE))</f>
        <v/>
      </c>
      <c r="H28" s="87" t="b" cm="1">
        <f t="array" ref="H28">INDEX('Invoervelden, scores'!$I$4:$L$7,1,D28)</f>
        <v>1</v>
      </c>
      <c r="I28" s="91" t="str">
        <f>IF(E28="","",VLOOKUP(E28,'Invoervelden, scores'!$B$4:$C$7,2,TRUE))</f>
        <v/>
      </c>
      <c r="J28" s="124" t="str" cm="1">
        <f t="array" ref="J28">IF(E28="","",INDEX('Invoervelden, scores'!$I$4:$L$7,I28,D28))</f>
        <v/>
      </c>
    </row>
    <row r="29" spans="2:10" ht="15" customHeight="1" x14ac:dyDescent="0.3">
      <c r="B29" s="129" t="s">
        <v>48</v>
      </c>
      <c r="C29" s="38" t="s">
        <v>9</v>
      </c>
      <c r="D29" s="38">
        <v>4</v>
      </c>
      <c r="E29" s="39"/>
      <c r="F29" s="130"/>
      <c r="G29" s="87" t="str">
        <f>IF(E29="","",IF(AND(C29="Eis",E29='Invoervelden, scores'!$B$6),TRUE,FALSE))</f>
        <v/>
      </c>
      <c r="H29" s="87" t="b" cm="1">
        <f t="array" ref="H29">INDEX('Invoervelden, scores'!$I$4:$L$7,1,D29)</f>
        <v>1</v>
      </c>
      <c r="I29" s="91" t="str">
        <f>IF(E29="","",VLOOKUP(E29,'Invoervelden, scores'!$B$4:$C$7,2,TRUE))</f>
        <v/>
      </c>
      <c r="J29" s="124" t="str" cm="1">
        <f t="array" ref="J29">IF(E29="","",INDEX('Invoervelden, scores'!$I$4:$L$7,I29,D29))</f>
        <v/>
      </c>
    </row>
    <row r="30" spans="2:10" ht="15" customHeight="1" x14ac:dyDescent="0.3">
      <c r="B30" s="129" t="s">
        <v>49</v>
      </c>
      <c r="C30" s="38" t="s">
        <v>9</v>
      </c>
      <c r="D30" s="38">
        <v>4</v>
      </c>
      <c r="E30" s="39"/>
      <c r="F30" s="130"/>
      <c r="G30" s="87" t="str">
        <f>IF(E30="","",IF(AND(C30="Eis",E30='Invoervelden, scores'!$B$6),TRUE,FALSE))</f>
        <v/>
      </c>
      <c r="H30" s="87" t="b" cm="1">
        <f t="array" ref="H30">INDEX('Invoervelden, scores'!$I$4:$L$7,1,D30)</f>
        <v>1</v>
      </c>
      <c r="I30" s="91" t="str">
        <f>IF(E30="","",VLOOKUP(E30,'Invoervelden, scores'!$B$4:$C$7,2,TRUE))</f>
        <v/>
      </c>
      <c r="J30" s="124" t="str" cm="1">
        <f t="array" ref="J30">IF(E30="","",INDEX('Invoervelden, scores'!$I$4:$L$7,I30,D30))</f>
        <v/>
      </c>
    </row>
    <row r="31" spans="2:10" ht="15" customHeight="1" x14ac:dyDescent="0.3">
      <c r="B31" s="129" t="s">
        <v>50</v>
      </c>
      <c r="C31" s="38" t="s">
        <v>9</v>
      </c>
      <c r="D31" s="38">
        <v>4</v>
      </c>
      <c r="E31" s="39"/>
      <c r="F31" s="130"/>
      <c r="G31" s="87" t="str">
        <f>IF(E31="","",IF(AND(C31="Eis",E31='Invoervelden, scores'!$B$6),TRUE,FALSE))</f>
        <v/>
      </c>
      <c r="H31" s="87" t="b" cm="1">
        <f t="array" ref="H31">INDEX('Invoervelden, scores'!$I$4:$L$7,1,D31)</f>
        <v>1</v>
      </c>
      <c r="I31" s="91" t="str">
        <f>IF(E31="","",VLOOKUP(E31,'Invoervelden, scores'!$B$4:$C$7,2,TRUE))</f>
        <v/>
      </c>
      <c r="J31" s="124" t="str" cm="1">
        <f t="array" ref="J31">IF(E31="","",INDEX('Invoervelden, scores'!$I$4:$L$7,I31,D31))</f>
        <v/>
      </c>
    </row>
    <row r="32" spans="2:10" ht="15" customHeight="1" thickBot="1" x14ac:dyDescent="0.35">
      <c r="B32" s="131" t="s">
        <v>51</v>
      </c>
      <c r="C32" s="132" t="s">
        <v>8</v>
      </c>
      <c r="D32" s="132">
        <v>3</v>
      </c>
      <c r="E32" s="133"/>
      <c r="F32" s="134"/>
      <c r="G32" s="87" t="str">
        <f>IF(E32="","",IF(AND(C32="Eis",E32='Invoervelden, scores'!$B$6),TRUE,FALSE))</f>
        <v/>
      </c>
      <c r="H32" s="87" cm="1">
        <f t="array" ref="H32">INDEX('Invoervelden, scores'!$I$4:$L$7,1,D32)</f>
        <v>0</v>
      </c>
      <c r="I32" s="91" t="str">
        <f>IF(E32="","",VLOOKUP(E32,'Invoervelden, scores'!$B$4:$C$7,2,TRUE))</f>
        <v/>
      </c>
      <c r="J32" s="124" t="str" cm="1">
        <f t="array" ref="J32">IF(E32="","",INDEX('Invoervelden, scores'!$I$4:$L$7,I32,D32))</f>
        <v/>
      </c>
    </row>
  </sheetData>
  <sheetProtection algorithmName="SHA-512" hashValue="GojL6MYk9dVu6PRsEYdMsU+sbPJjtnWoEl1HAgW179YuGMYDSgrzZeIHvHvkXIVfuVilNfcxyQDjQrYtGyPO8w==" saltValue="5BDst7y5xqnbD8IggH/3MA==" spinCount="100000" sheet="1" objects="1" scenarios="1" selectLockedCells="1"/>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3D298EC-1145-46CF-8363-E7CBBF17B52F}">
          <x14:formula1>
            <xm:f>'Invoervelden, scores'!$B$4:$B$7</xm:f>
          </x14:formula1>
          <xm:sqref>E6:E32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0C5BC0-6346-498F-8B3F-1C1B68CF4C30}">
  <sheetPr filterMode="1"/>
  <dimension ref="A1:P322"/>
  <sheetViews>
    <sheetView topLeftCell="A88" workbookViewId="0">
      <selection activeCell="C106" sqref="C106"/>
    </sheetView>
  </sheetViews>
  <sheetFormatPr defaultColWidth="9.109375" defaultRowHeight="15.6" x14ac:dyDescent="0.3"/>
  <cols>
    <col min="1" max="1" width="14.33203125" style="4" bestFit="1" customWidth="1"/>
    <col min="2" max="2" width="4.5546875" style="4" bestFit="1" customWidth="1"/>
    <col min="3" max="3" width="117.33203125" style="61" customWidth="1"/>
    <col min="4" max="4" width="6.88671875" style="4" bestFit="1" customWidth="1"/>
    <col min="5" max="5" width="9.109375" style="5"/>
    <col min="6" max="6" width="16" style="6" customWidth="1"/>
    <col min="7" max="7" width="9.109375" style="7"/>
    <col min="8" max="9" width="9.109375" style="40"/>
    <col min="10" max="15" width="9.109375" style="4"/>
    <col min="16" max="16" width="31.33203125" style="4" customWidth="1"/>
    <col min="17" max="16384" width="9.109375" style="4"/>
  </cols>
  <sheetData>
    <row r="1" spans="1:14" x14ac:dyDescent="0.3">
      <c r="A1" s="2" t="s">
        <v>52</v>
      </c>
      <c r="B1" s="2" t="s">
        <v>53</v>
      </c>
      <c r="C1" s="42" t="s">
        <v>54</v>
      </c>
      <c r="D1" s="3" t="s">
        <v>55</v>
      </c>
      <c r="H1" s="63" t="s">
        <v>55</v>
      </c>
      <c r="I1" s="63" t="s">
        <v>56</v>
      </c>
    </row>
    <row r="2" spans="1:14" ht="14.4" x14ac:dyDescent="0.3">
      <c r="A2" s="8" t="s">
        <v>57</v>
      </c>
      <c r="B2" s="8" t="s">
        <v>57</v>
      </c>
      <c r="C2" s="43" t="s">
        <v>25</v>
      </c>
      <c r="D2" s="8" t="s">
        <v>57</v>
      </c>
      <c r="E2" s="7">
        <v>0.7</v>
      </c>
      <c r="H2" s="64" t="s">
        <v>57</v>
      </c>
      <c r="I2" s="64" t="s">
        <v>57</v>
      </c>
      <c r="M2" s="8" t="s">
        <v>57</v>
      </c>
      <c r="N2" s="7">
        <v>0.5</v>
      </c>
    </row>
    <row r="3" spans="1:14" x14ac:dyDescent="0.3">
      <c r="A3" s="9">
        <v>1</v>
      </c>
      <c r="B3" s="9">
        <v>1</v>
      </c>
      <c r="C3" s="14" t="s">
        <v>58</v>
      </c>
      <c r="D3" s="40">
        <v>2.74</v>
      </c>
      <c r="E3" s="5">
        <f>IF(D3="","",INT(D3+$E$2))</f>
        <v>3</v>
      </c>
      <c r="F3" s="6" t="s">
        <v>59</v>
      </c>
      <c r="G3" s="7">
        <f>COUNTIF(E3:$E$294,4)</f>
        <v>36</v>
      </c>
      <c r="H3" s="65">
        <v>2.74</v>
      </c>
      <c r="I3" s="65">
        <v>0.28000000000000003</v>
      </c>
      <c r="J3" s="5">
        <f>IF(H3="","",INT(H3+$E$2))</f>
        <v>3</v>
      </c>
      <c r="K3" s="41">
        <f>IF(J3="","",ABS(D3-M3))</f>
        <v>0.25999999999999979</v>
      </c>
      <c r="M3" s="10">
        <v>3</v>
      </c>
      <c r="N3" s="5">
        <f>IF(M3="","",INT(M3+$E$2))</f>
        <v>3</v>
      </c>
    </row>
    <row r="4" spans="1:14" ht="28.8" x14ac:dyDescent="0.3">
      <c r="A4" s="9">
        <v>2</v>
      </c>
      <c r="B4" s="9">
        <v>2</v>
      </c>
      <c r="C4" s="14" t="s">
        <v>60</v>
      </c>
      <c r="D4" s="40">
        <v>2.5499999999999998</v>
      </c>
      <c r="E4" s="5">
        <f t="shared" ref="E4:E66" si="0">IF(D4="","",INT(D4+$E$2))</f>
        <v>3</v>
      </c>
      <c r="F4" s="6" t="s">
        <v>8</v>
      </c>
      <c r="G4" s="7">
        <f>COUNTIF(E4:$E$294,3)</f>
        <v>186</v>
      </c>
      <c r="H4" s="65">
        <v>2.5499999999999998</v>
      </c>
      <c r="I4" s="65">
        <v>0.24</v>
      </c>
      <c r="J4" s="5">
        <f t="shared" ref="J4:J66" si="1">IF(H4="","",INT(H4+$E$2))</f>
        <v>3</v>
      </c>
      <c r="K4" s="41">
        <f t="shared" ref="K4:K66" si="2">IF(J4="","",ABS(D4-M4))</f>
        <v>4.9999999999999822E-2</v>
      </c>
      <c r="M4" s="10">
        <v>2.5</v>
      </c>
      <c r="N4" s="5">
        <f t="shared" ref="N4:N66" si="3">IF(M4="","",INT(M4+$E$2))</f>
        <v>3</v>
      </c>
    </row>
    <row r="5" spans="1:14" ht="28.8" x14ac:dyDescent="0.3">
      <c r="A5" s="9">
        <v>3</v>
      </c>
      <c r="B5" s="9">
        <v>3</v>
      </c>
      <c r="C5" s="14" t="s">
        <v>61</v>
      </c>
      <c r="D5" s="40">
        <v>2.65</v>
      </c>
      <c r="E5" s="5">
        <f t="shared" si="0"/>
        <v>3</v>
      </c>
      <c r="F5" s="6" t="s">
        <v>7</v>
      </c>
      <c r="G5" s="7">
        <f>COUNTIF(E5:$E$294,2)</f>
        <v>37</v>
      </c>
      <c r="H5" s="65">
        <v>2.65</v>
      </c>
      <c r="I5" s="65">
        <v>0.25</v>
      </c>
      <c r="J5" s="5">
        <f t="shared" si="1"/>
        <v>3</v>
      </c>
      <c r="K5" s="41">
        <f t="shared" si="2"/>
        <v>0.64999999999999991</v>
      </c>
      <c r="M5" s="10">
        <v>2</v>
      </c>
      <c r="N5" s="5">
        <f t="shared" si="3"/>
        <v>2</v>
      </c>
    </row>
    <row r="6" spans="1:14" x14ac:dyDescent="0.3">
      <c r="A6" s="9">
        <v>4</v>
      </c>
      <c r="B6" s="9">
        <v>4</v>
      </c>
      <c r="C6" s="14" t="s">
        <v>62</v>
      </c>
      <c r="D6" s="40">
        <v>2.35</v>
      </c>
      <c r="E6" s="5">
        <f t="shared" si="0"/>
        <v>3</v>
      </c>
      <c r="F6" s="6" t="s">
        <v>63</v>
      </c>
      <c r="G6" s="7">
        <f>COUNTIF(E6:$E$294,1)</f>
        <v>1</v>
      </c>
      <c r="H6" s="65">
        <v>2.35</v>
      </c>
      <c r="I6" s="86">
        <v>0.33</v>
      </c>
      <c r="J6" s="5">
        <f t="shared" si="1"/>
        <v>3</v>
      </c>
      <c r="K6" s="41">
        <f t="shared" si="2"/>
        <v>0.85000000000000009</v>
      </c>
      <c r="M6" s="10">
        <v>1.5</v>
      </c>
      <c r="N6" s="5">
        <f t="shared" si="3"/>
        <v>2</v>
      </c>
    </row>
    <row r="7" spans="1:14" ht="28.8" x14ac:dyDescent="0.3">
      <c r="A7" s="9">
        <v>5</v>
      </c>
      <c r="B7" s="9">
        <v>5</v>
      </c>
      <c r="C7" s="14" t="s">
        <v>64</v>
      </c>
      <c r="D7" s="40">
        <v>2.0499999999999998</v>
      </c>
      <c r="E7" s="5">
        <f t="shared" si="0"/>
        <v>2</v>
      </c>
      <c r="F7" s="6" t="s">
        <v>65</v>
      </c>
      <c r="G7" s="7">
        <f>COUNTIF(E7:$E$294,0)</f>
        <v>0</v>
      </c>
      <c r="H7" s="65">
        <v>2.0499999999999998</v>
      </c>
      <c r="I7" s="86">
        <v>0.34</v>
      </c>
      <c r="J7" s="5">
        <f t="shared" si="1"/>
        <v>2</v>
      </c>
      <c r="K7" s="41">
        <f t="shared" si="2"/>
        <v>0.87999999999999989</v>
      </c>
      <c r="M7" s="10">
        <v>1.17</v>
      </c>
      <c r="N7" s="5">
        <f t="shared" si="3"/>
        <v>1</v>
      </c>
    </row>
    <row r="8" spans="1:14" x14ac:dyDescent="0.3">
      <c r="A8" s="9">
        <v>6</v>
      </c>
      <c r="B8" s="9">
        <v>6</v>
      </c>
      <c r="C8" s="14" t="s">
        <v>66</v>
      </c>
      <c r="D8" s="40">
        <v>2.9</v>
      </c>
      <c r="E8" s="5">
        <f t="shared" si="0"/>
        <v>3</v>
      </c>
      <c r="H8" s="65">
        <v>2.9</v>
      </c>
      <c r="I8" s="65">
        <v>0.21</v>
      </c>
      <c r="J8" s="5">
        <f t="shared" si="1"/>
        <v>3</v>
      </c>
      <c r="K8" s="41">
        <f t="shared" si="2"/>
        <v>0.27</v>
      </c>
      <c r="M8" s="10">
        <v>3.17</v>
      </c>
      <c r="N8" s="5">
        <f t="shared" si="3"/>
        <v>3</v>
      </c>
    </row>
    <row r="9" spans="1:14" x14ac:dyDescent="0.3">
      <c r="A9" s="9">
        <v>7</v>
      </c>
      <c r="B9" s="9">
        <v>7</v>
      </c>
      <c r="C9" s="14" t="s">
        <v>67</v>
      </c>
      <c r="D9" s="40">
        <v>2.35</v>
      </c>
      <c r="E9" s="5">
        <f t="shared" si="0"/>
        <v>3</v>
      </c>
      <c r="H9" s="65">
        <v>2.35</v>
      </c>
      <c r="I9" s="65">
        <v>0.28000000000000003</v>
      </c>
      <c r="J9" s="5">
        <f t="shared" si="1"/>
        <v>3</v>
      </c>
      <c r="K9" s="41">
        <f t="shared" si="2"/>
        <v>0.85000000000000009</v>
      </c>
      <c r="M9" s="10">
        <v>1.5</v>
      </c>
      <c r="N9" s="5">
        <f t="shared" si="3"/>
        <v>2</v>
      </c>
    </row>
    <row r="10" spans="1:14" x14ac:dyDescent="0.3">
      <c r="A10" s="9">
        <v>8</v>
      </c>
      <c r="B10" s="9">
        <v>8</v>
      </c>
      <c r="C10" s="14" t="s">
        <v>68</v>
      </c>
      <c r="D10" s="40">
        <v>2.0499999999999998</v>
      </c>
      <c r="E10" s="5">
        <f t="shared" si="0"/>
        <v>2</v>
      </c>
      <c r="H10" s="65">
        <v>2.0499999999999998</v>
      </c>
      <c r="I10" s="65">
        <v>0.2</v>
      </c>
      <c r="J10" s="5">
        <f t="shared" si="1"/>
        <v>2</v>
      </c>
      <c r="K10" s="41">
        <f t="shared" si="2"/>
        <v>0.87999999999999989</v>
      </c>
      <c r="M10" s="10">
        <v>1.17</v>
      </c>
      <c r="N10" s="5">
        <f t="shared" si="3"/>
        <v>1</v>
      </c>
    </row>
    <row r="11" spans="1:14" x14ac:dyDescent="0.3">
      <c r="A11" s="9">
        <v>9</v>
      </c>
      <c r="B11" s="9">
        <v>9</v>
      </c>
      <c r="C11" s="14" t="s">
        <v>69</v>
      </c>
      <c r="D11" s="40">
        <v>2.1</v>
      </c>
      <c r="E11" s="5">
        <f t="shared" si="0"/>
        <v>2</v>
      </c>
      <c r="H11" s="65">
        <v>2.1</v>
      </c>
      <c r="I11" s="65">
        <v>0.22</v>
      </c>
      <c r="J11" s="5">
        <f t="shared" si="1"/>
        <v>2</v>
      </c>
      <c r="K11" s="41">
        <f t="shared" si="2"/>
        <v>0.60000000000000009</v>
      </c>
      <c r="M11" s="10">
        <v>1.5</v>
      </c>
      <c r="N11" s="5">
        <f t="shared" si="3"/>
        <v>2</v>
      </c>
    </row>
    <row r="12" spans="1:14" x14ac:dyDescent="0.3">
      <c r="A12" s="11" t="s">
        <v>57</v>
      </c>
      <c r="B12" s="11" t="s">
        <v>57</v>
      </c>
      <c r="C12" s="44" t="s">
        <v>26</v>
      </c>
      <c r="D12" s="40" t="s">
        <v>57</v>
      </c>
      <c r="E12" s="5" t="str">
        <f t="shared" si="0"/>
        <v/>
      </c>
      <c r="H12" s="66" t="s">
        <v>57</v>
      </c>
      <c r="I12" s="66" t="s">
        <v>57</v>
      </c>
      <c r="J12" s="5" t="str">
        <f t="shared" si="1"/>
        <v/>
      </c>
      <c r="K12" s="41" t="str">
        <f t="shared" si="2"/>
        <v/>
      </c>
      <c r="M12" s="11" t="s">
        <v>57</v>
      </c>
      <c r="N12" s="5" t="str">
        <f t="shared" si="3"/>
        <v/>
      </c>
    </row>
    <row r="13" spans="1:14" x14ac:dyDescent="0.3">
      <c r="A13" s="9">
        <v>10</v>
      </c>
      <c r="B13" s="9">
        <v>10</v>
      </c>
      <c r="C13" s="14" t="s">
        <v>70</v>
      </c>
      <c r="D13" s="40">
        <v>3.59</v>
      </c>
      <c r="E13" s="5">
        <f t="shared" si="0"/>
        <v>4</v>
      </c>
      <c r="H13" s="65">
        <v>3.59</v>
      </c>
      <c r="I13" s="65">
        <v>0.16</v>
      </c>
      <c r="J13" s="5">
        <f t="shared" si="1"/>
        <v>4</v>
      </c>
      <c r="K13" s="41">
        <f t="shared" si="2"/>
        <v>0.12000000000000011</v>
      </c>
      <c r="M13" s="10">
        <v>3.71</v>
      </c>
      <c r="N13" s="5">
        <f t="shared" si="3"/>
        <v>4</v>
      </c>
    </row>
    <row r="14" spans="1:14" x14ac:dyDescent="0.3">
      <c r="A14" s="9">
        <v>11</v>
      </c>
      <c r="B14" s="9">
        <v>11</v>
      </c>
      <c r="C14" s="14" t="s">
        <v>71</v>
      </c>
      <c r="D14" s="40">
        <v>2.85</v>
      </c>
      <c r="E14" s="5">
        <f t="shared" si="0"/>
        <v>3</v>
      </c>
      <c r="H14" s="65">
        <v>2.85</v>
      </c>
      <c r="I14" s="65">
        <v>0.16</v>
      </c>
      <c r="J14" s="5">
        <f t="shared" si="1"/>
        <v>3</v>
      </c>
      <c r="K14" s="41">
        <f t="shared" si="2"/>
        <v>2.0000000000000018E-2</v>
      </c>
      <c r="M14" s="10">
        <v>2.83</v>
      </c>
      <c r="N14" s="5">
        <f t="shared" si="3"/>
        <v>3</v>
      </c>
    </row>
    <row r="15" spans="1:14" x14ac:dyDescent="0.3">
      <c r="A15" s="9">
        <v>12</v>
      </c>
      <c r="B15" s="9">
        <v>12</v>
      </c>
      <c r="C15" s="14" t="s">
        <v>72</v>
      </c>
      <c r="D15" s="40">
        <v>3.44</v>
      </c>
      <c r="E15" s="5">
        <f t="shared" si="0"/>
        <v>4</v>
      </c>
      <c r="H15" s="65">
        <v>3.44</v>
      </c>
      <c r="I15" s="65">
        <v>0.25</v>
      </c>
      <c r="J15" s="5">
        <f t="shared" si="1"/>
        <v>4</v>
      </c>
      <c r="K15" s="41">
        <f t="shared" si="2"/>
        <v>0.23999999999999977</v>
      </c>
      <c r="M15" s="10">
        <v>3.2</v>
      </c>
      <c r="N15" s="5">
        <f t="shared" si="3"/>
        <v>3</v>
      </c>
    </row>
    <row r="16" spans="1:14" ht="28.8" x14ac:dyDescent="0.3">
      <c r="A16" s="9">
        <v>13</v>
      </c>
      <c r="B16" s="9">
        <v>13</v>
      </c>
      <c r="C16" s="14" t="s">
        <v>73</v>
      </c>
      <c r="D16" s="40">
        <v>3.26</v>
      </c>
      <c r="E16" s="5">
        <f t="shared" si="0"/>
        <v>3</v>
      </c>
      <c r="H16" s="65">
        <v>3.26</v>
      </c>
      <c r="I16" s="65">
        <v>0.2</v>
      </c>
      <c r="J16" s="5">
        <f t="shared" si="1"/>
        <v>3</v>
      </c>
      <c r="K16" s="41">
        <f t="shared" si="2"/>
        <v>0.31000000000000005</v>
      </c>
      <c r="M16" s="10">
        <v>3.57</v>
      </c>
      <c r="N16" s="5">
        <f t="shared" si="3"/>
        <v>4</v>
      </c>
    </row>
    <row r="17" spans="1:14" x14ac:dyDescent="0.3">
      <c r="A17" s="9">
        <v>14</v>
      </c>
      <c r="B17" s="9">
        <v>14</v>
      </c>
      <c r="C17" s="14" t="s">
        <v>74</v>
      </c>
      <c r="D17" s="40">
        <v>3.5</v>
      </c>
      <c r="E17" s="5">
        <f t="shared" si="0"/>
        <v>4</v>
      </c>
      <c r="H17" s="65">
        <v>3.5</v>
      </c>
      <c r="I17" s="65">
        <v>0.17</v>
      </c>
      <c r="J17" s="5">
        <f t="shared" si="1"/>
        <v>4</v>
      </c>
      <c r="K17" s="41">
        <f t="shared" si="2"/>
        <v>0.35999999999999988</v>
      </c>
      <c r="M17" s="10">
        <v>3.86</v>
      </c>
      <c r="N17" s="5">
        <f t="shared" si="3"/>
        <v>4</v>
      </c>
    </row>
    <row r="18" spans="1:14" ht="28.8" x14ac:dyDescent="0.3">
      <c r="A18" s="9">
        <v>15</v>
      </c>
      <c r="B18" s="9">
        <v>15</v>
      </c>
      <c r="C18" s="14" t="s">
        <v>75</v>
      </c>
      <c r="D18" s="40">
        <v>2.85</v>
      </c>
      <c r="E18" s="5">
        <f t="shared" si="0"/>
        <v>3</v>
      </c>
      <c r="H18" s="65">
        <v>2.85</v>
      </c>
      <c r="I18" s="65">
        <v>0.23</v>
      </c>
      <c r="J18" s="5">
        <f t="shared" si="1"/>
        <v>3</v>
      </c>
      <c r="K18" s="41">
        <f t="shared" si="2"/>
        <v>0.28000000000000025</v>
      </c>
      <c r="M18" s="10">
        <v>2.57</v>
      </c>
      <c r="N18" s="5">
        <f t="shared" si="3"/>
        <v>3</v>
      </c>
    </row>
    <row r="19" spans="1:14" x14ac:dyDescent="0.3">
      <c r="A19" s="9">
        <v>16</v>
      </c>
      <c r="B19" s="9">
        <v>16</v>
      </c>
      <c r="C19" s="14" t="s">
        <v>76</v>
      </c>
      <c r="D19" s="40">
        <v>2.33</v>
      </c>
      <c r="E19" s="5">
        <f t="shared" si="0"/>
        <v>3</v>
      </c>
      <c r="H19" s="65">
        <v>2.33</v>
      </c>
      <c r="I19" s="65">
        <v>0.18</v>
      </c>
      <c r="J19" s="5">
        <f t="shared" si="1"/>
        <v>3</v>
      </c>
      <c r="K19" s="41">
        <f t="shared" si="2"/>
        <v>0.47</v>
      </c>
      <c r="M19" s="10">
        <v>1.86</v>
      </c>
      <c r="N19" s="5">
        <f t="shared" si="3"/>
        <v>2</v>
      </c>
    </row>
    <row r="20" spans="1:14" ht="28.8" x14ac:dyDescent="0.3">
      <c r="A20" s="9">
        <v>17</v>
      </c>
      <c r="B20" s="9">
        <v>17</v>
      </c>
      <c r="C20" s="14" t="s">
        <v>77</v>
      </c>
      <c r="D20" s="40">
        <v>2.62</v>
      </c>
      <c r="E20" s="5">
        <f t="shared" si="0"/>
        <v>3</v>
      </c>
      <c r="H20" s="65">
        <v>2.62</v>
      </c>
      <c r="I20" s="86">
        <v>0.3</v>
      </c>
      <c r="J20" s="5">
        <f t="shared" si="1"/>
        <v>3</v>
      </c>
      <c r="K20" s="41">
        <f t="shared" si="2"/>
        <v>0.81</v>
      </c>
      <c r="M20" s="10">
        <v>3.43</v>
      </c>
      <c r="N20" s="5">
        <f t="shared" si="3"/>
        <v>4</v>
      </c>
    </row>
    <row r="21" spans="1:14" ht="28.8" x14ac:dyDescent="0.3">
      <c r="A21" s="9">
        <v>18</v>
      </c>
      <c r="B21" s="9">
        <v>18</v>
      </c>
      <c r="C21" s="14" t="s">
        <v>78</v>
      </c>
      <c r="D21" s="40">
        <v>2.29</v>
      </c>
      <c r="E21" s="5">
        <f t="shared" si="0"/>
        <v>2</v>
      </c>
      <c r="H21" s="65">
        <v>2.29</v>
      </c>
      <c r="I21" s="65">
        <v>0.23</v>
      </c>
      <c r="J21" s="5">
        <f t="shared" si="1"/>
        <v>2</v>
      </c>
      <c r="K21" s="41">
        <f t="shared" si="2"/>
        <v>0.29000000000000004</v>
      </c>
      <c r="M21" s="10">
        <v>2</v>
      </c>
      <c r="N21" s="5">
        <f t="shared" si="3"/>
        <v>2</v>
      </c>
    </row>
    <row r="22" spans="1:14" ht="28.8" x14ac:dyDescent="0.3">
      <c r="A22" s="9">
        <v>20</v>
      </c>
      <c r="B22" s="9">
        <v>20</v>
      </c>
      <c r="C22" s="14" t="s">
        <v>79</v>
      </c>
      <c r="D22" s="40">
        <v>3.11</v>
      </c>
      <c r="E22" s="5">
        <f t="shared" si="0"/>
        <v>3</v>
      </c>
      <c r="H22" s="65">
        <v>3.11</v>
      </c>
      <c r="I22" s="65">
        <v>0.21</v>
      </c>
      <c r="J22" s="5">
        <f t="shared" si="1"/>
        <v>3</v>
      </c>
      <c r="K22" s="41">
        <f t="shared" si="2"/>
        <v>0.69</v>
      </c>
      <c r="M22" s="10">
        <v>3.8</v>
      </c>
      <c r="N22" s="5">
        <f t="shared" si="3"/>
        <v>4</v>
      </c>
    </row>
    <row r="23" spans="1:14" ht="28.8" x14ac:dyDescent="0.3">
      <c r="A23" s="9">
        <v>21</v>
      </c>
      <c r="B23" s="9">
        <v>21</v>
      </c>
      <c r="C23" s="14" t="s">
        <v>80</v>
      </c>
      <c r="D23" s="40">
        <v>2.95</v>
      </c>
      <c r="E23" s="5">
        <f t="shared" si="0"/>
        <v>3</v>
      </c>
      <c r="H23" s="65">
        <v>2.95</v>
      </c>
      <c r="I23" s="65">
        <v>0.23</v>
      </c>
      <c r="J23" s="5">
        <f t="shared" si="1"/>
        <v>3</v>
      </c>
      <c r="K23" s="41">
        <f t="shared" si="2"/>
        <v>0.62000000000000011</v>
      </c>
      <c r="M23" s="10">
        <v>2.33</v>
      </c>
      <c r="N23" s="5">
        <f t="shared" si="3"/>
        <v>3</v>
      </c>
    </row>
    <row r="24" spans="1:14" ht="28.8" x14ac:dyDescent="0.3">
      <c r="A24" s="9">
        <v>22</v>
      </c>
      <c r="B24" s="9">
        <v>22</v>
      </c>
      <c r="C24" s="14" t="s">
        <v>81</v>
      </c>
      <c r="D24" s="40">
        <v>2.4</v>
      </c>
      <c r="E24" s="5">
        <f t="shared" si="0"/>
        <v>3</v>
      </c>
      <c r="H24" s="65">
        <v>2.4</v>
      </c>
      <c r="I24" s="65">
        <v>0.22</v>
      </c>
      <c r="J24" s="5">
        <f t="shared" si="1"/>
        <v>3</v>
      </c>
      <c r="K24" s="41">
        <f t="shared" si="2"/>
        <v>0.73</v>
      </c>
      <c r="M24" s="10">
        <v>1.67</v>
      </c>
      <c r="N24" s="5">
        <f t="shared" si="3"/>
        <v>2</v>
      </c>
    </row>
    <row r="25" spans="1:14" x14ac:dyDescent="0.3">
      <c r="A25" s="9">
        <v>23</v>
      </c>
      <c r="B25" s="9">
        <v>23</v>
      </c>
      <c r="C25" s="14" t="s">
        <v>82</v>
      </c>
      <c r="D25" s="40">
        <v>1.38</v>
      </c>
      <c r="E25" s="5">
        <f t="shared" si="0"/>
        <v>2</v>
      </c>
      <c r="H25" s="65">
        <v>1.38</v>
      </c>
      <c r="I25" s="65">
        <v>0.28999999999999998</v>
      </c>
      <c r="J25" s="5">
        <f t="shared" si="1"/>
        <v>2</v>
      </c>
      <c r="K25" s="41">
        <f t="shared" si="2"/>
        <v>0.66999999999999993</v>
      </c>
      <c r="M25" s="10">
        <v>0.71</v>
      </c>
      <c r="N25" s="5">
        <f t="shared" si="3"/>
        <v>1</v>
      </c>
    </row>
    <row r="26" spans="1:14" x14ac:dyDescent="0.3">
      <c r="A26" s="12" t="s">
        <v>57</v>
      </c>
      <c r="B26" s="12" t="s">
        <v>57</v>
      </c>
      <c r="C26" s="45" t="s">
        <v>27</v>
      </c>
      <c r="D26" s="40" t="s">
        <v>57</v>
      </c>
      <c r="E26" s="5" t="str">
        <f t="shared" si="0"/>
        <v/>
      </c>
      <c r="H26" s="67" t="s">
        <v>57</v>
      </c>
      <c r="I26" s="67" t="s">
        <v>57</v>
      </c>
      <c r="J26" s="5" t="str">
        <f t="shared" si="1"/>
        <v/>
      </c>
      <c r="K26" s="41" t="str">
        <f t="shared" si="2"/>
        <v/>
      </c>
      <c r="M26" s="12" t="s">
        <v>57</v>
      </c>
      <c r="N26" s="5" t="str">
        <f t="shared" si="3"/>
        <v/>
      </c>
    </row>
    <row r="27" spans="1:14" x14ac:dyDescent="0.3">
      <c r="A27" s="9">
        <v>24</v>
      </c>
      <c r="B27" s="9">
        <v>24</v>
      </c>
      <c r="C27" s="14" t="s">
        <v>83</v>
      </c>
      <c r="D27" s="40">
        <v>3</v>
      </c>
      <c r="E27" s="5">
        <f t="shared" si="0"/>
        <v>3</v>
      </c>
      <c r="H27" s="65">
        <v>3</v>
      </c>
      <c r="I27" s="65">
        <v>0.23</v>
      </c>
      <c r="J27" s="5">
        <f t="shared" si="1"/>
        <v>3</v>
      </c>
      <c r="K27" s="41">
        <f t="shared" si="2"/>
        <v>0.56999999999999984</v>
      </c>
      <c r="M27" s="10">
        <v>3.57</v>
      </c>
      <c r="N27" s="5">
        <f t="shared" si="3"/>
        <v>4</v>
      </c>
    </row>
    <row r="28" spans="1:14" ht="28.8" x14ac:dyDescent="0.3">
      <c r="A28" s="9">
        <v>25</v>
      </c>
      <c r="B28" s="9">
        <v>25</v>
      </c>
      <c r="C28" s="14" t="s">
        <v>84</v>
      </c>
      <c r="D28" s="40">
        <v>2.33</v>
      </c>
      <c r="E28" s="5">
        <f t="shared" si="0"/>
        <v>3</v>
      </c>
      <c r="H28" s="65">
        <v>2.33</v>
      </c>
      <c r="I28" s="65">
        <v>0.24</v>
      </c>
      <c r="J28" s="5">
        <f t="shared" si="1"/>
        <v>3</v>
      </c>
      <c r="K28" s="41">
        <f t="shared" si="2"/>
        <v>0.18999999999999995</v>
      </c>
      <c r="M28" s="10">
        <v>2.14</v>
      </c>
      <c r="N28" s="5">
        <f t="shared" si="3"/>
        <v>2</v>
      </c>
    </row>
    <row r="29" spans="1:14" ht="28.8" x14ac:dyDescent="0.3">
      <c r="A29" s="9">
        <v>26</v>
      </c>
      <c r="B29" s="9">
        <v>26</v>
      </c>
      <c r="C29" s="14" t="s">
        <v>85</v>
      </c>
      <c r="D29" s="40">
        <v>2.64</v>
      </c>
      <c r="E29" s="5">
        <f t="shared" si="0"/>
        <v>3</v>
      </c>
      <c r="H29" s="65">
        <v>2.64</v>
      </c>
      <c r="I29" s="65">
        <v>0.22</v>
      </c>
      <c r="J29" s="5">
        <f t="shared" si="1"/>
        <v>3</v>
      </c>
      <c r="K29" s="41">
        <f t="shared" si="2"/>
        <v>6.999999999999984E-2</v>
      </c>
      <c r="M29" s="10">
        <v>2.71</v>
      </c>
      <c r="N29" s="5">
        <f t="shared" si="3"/>
        <v>3</v>
      </c>
    </row>
    <row r="30" spans="1:14" x14ac:dyDescent="0.3">
      <c r="A30" s="9">
        <v>27</v>
      </c>
      <c r="B30" s="9">
        <v>27</v>
      </c>
      <c r="C30" s="14" t="s">
        <v>86</v>
      </c>
      <c r="D30" s="40">
        <v>2.81</v>
      </c>
      <c r="E30" s="5">
        <f t="shared" si="0"/>
        <v>3</v>
      </c>
      <c r="H30" s="65">
        <v>2.81</v>
      </c>
      <c r="I30" s="65">
        <v>0.18</v>
      </c>
      <c r="J30" s="5">
        <f t="shared" si="1"/>
        <v>3</v>
      </c>
      <c r="K30" s="41">
        <f t="shared" si="2"/>
        <v>0.18999999999999995</v>
      </c>
      <c r="M30" s="10">
        <v>3</v>
      </c>
      <c r="N30" s="5">
        <f t="shared" si="3"/>
        <v>3</v>
      </c>
    </row>
    <row r="31" spans="1:14" ht="28.8" x14ac:dyDescent="0.3">
      <c r="A31" s="9">
        <v>28</v>
      </c>
      <c r="B31" s="9">
        <v>28</v>
      </c>
      <c r="C31" s="14" t="s">
        <v>87</v>
      </c>
      <c r="D31" s="40">
        <v>2.35</v>
      </c>
      <c r="E31" s="5">
        <f t="shared" si="0"/>
        <v>3</v>
      </c>
      <c r="H31" s="65">
        <v>2.35</v>
      </c>
      <c r="I31" s="65">
        <v>0.24</v>
      </c>
      <c r="J31" s="5">
        <f t="shared" si="1"/>
        <v>3</v>
      </c>
      <c r="K31" s="41">
        <f t="shared" si="2"/>
        <v>0.52</v>
      </c>
      <c r="M31" s="10">
        <v>1.83</v>
      </c>
      <c r="N31" s="5">
        <f t="shared" si="3"/>
        <v>2</v>
      </c>
    </row>
    <row r="32" spans="1:14" x14ac:dyDescent="0.3">
      <c r="A32" s="9">
        <v>29</v>
      </c>
      <c r="B32" s="9">
        <v>29</v>
      </c>
      <c r="C32" s="14" t="s">
        <v>88</v>
      </c>
      <c r="D32" s="40">
        <v>2.67</v>
      </c>
      <c r="E32" s="5">
        <f t="shared" si="0"/>
        <v>3</v>
      </c>
      <c r="H32" s="65">
        <v>2.67</v>
      </c>
      <c r="I32" s="65">
        <v>0.25</v>
      </c>
      <c r="J32" s="5">
        <f t="shared" si="1"/>
        <v>3</v>
      </c>
      <c r="K32" s="41">
        <f t="shared" si="2"/>
        <v>0.10000000000000009</v>
      </c>
      <c r="M32" s="10">
        <v>2.57</v>
      </c>
      <c r="N32" s="5">
        <f t="shared" si="3"/>
        <v>3</v>
      </c>
    </row>
    <row r="33" spans="1:14" x14ac:dyDescent="0.3">
      <c r="A33" s="13" t="s">
        <v>57</v>
      </c>
      <c r="B33" s="13" t="s">
        <v>57</v>
      </c>
      <c r="C33" s="46" t="s">
        <v>28</v>
      </c>
      <c r="D33" s="40" t="s">
        <v>57</v>
      </c>
      <c r="E33" s="5" t="str">
        <f t="shared" si="0"/>
        <v/>
      </c>
      <c r="H33" s="68" t="s">
        <v>57</v>
      </c>
      <c r="I33" s="68" t="s">
        <v>57</v>
      </c>
      <c r="J33" s="5" t="str">
        <f t="shared" si="1"/>
        <v/>
      </c>
      <c r="K33" s="41" t="str">
        <f t="shared" si="2"/>
        <v/>
      </c>
      <c r="M33" s="13" t="s">
        <v>57</v>
      </c>
      <c r="N33" s="5" t="str">
        <f t="shared" si="3"/>
        <v/>
      </c>
    </row>
    <row r="34" spans="1:14" ht="28.8" x14ac:dyDescent="0.3">
      <c r="A34" s="9">
        <v>30</v>
      </c>
      <c r="B34" s="9">
        <v>30</v>
      </c>
      <c r="C34" s="14" t="s">
        <v>89</v>
      </c>
      <c r="D34" s="40">
        <v>3.14</v>
      </c>
      <c r="E34" s="5">
        <f t="shared" si="0"/>
        <v>3</v>
      </c>
      <c r="H34" s="65">
        <v>3.14</v>
      </c>
      <c r="I34" s="65">
        <v>0.2</v>
      </c>
      <c r="J34" s="5">
        <f t="shared" si="1"/>
        <v>3</v>
      </c>
      <c r="K34" s="41">
        <f t="shared" si="2"/>
        <v>0</v>
      </c>
      <c r="M34" s="10">
        <v>3.14</v>
      </c>
      <c r="N34" s="5">
        <f t="shared" si="3"/>
        <v>3</v>
      </c>
    </row>
    <row r="35" spans="1:14" ht="28.8" x14ac:dyDescent="0.3">
      <c r="A35" s="9">
        <v>31</v>
      </c>
      <c r="B35" s="9">
        <v>31</v>
      </c>
      <c r="C35" s="14" t="s">
        <v>90</v>
      </c>
      <c r="D35" s="40">
        <v>2.81</v>
      </c>
      <c r="E35" s="5">
        <f t="shared" si="0"/>
        <v>3</v>
      </c>
      <c r="H35" s="65">
        <v>2.81</v>
      </c>
      <c r="I35" s="65">
        <v>0.21</v>
      </c>
      <c r="J35" s="5">
        <f t="shared" si="1"/>
        <v>3</v>
      </c>
      <c r="K35" s="41">
        <f t="shared" si="2"/>
        <v>0.75999999999999979</v>
      </c>
      <c r="M35" s="10">
        <v>3.57</v>
      </c>
      <c r="N35" s="5">
        <f t="shared" si="3"/>
        <v>4</v>
      </c>
    </row>
    <row r="36" spans="1:14" ht="100.8" x14ac:dyDescent="0.3">
      <c r="A36" s="9">
        <v>32</v>
      </c>
      <c r="B36" s="9">
        <v>32</v>
      </c>
      <c r="C36" s="14" t="s">
        <v>91</v>
      </c>
      <c r="D36" s="40">
        <v>2.86</v>
      </c>
      <c r="E36" s="5">
        <f t="shared" si="0"/>
        <v>3</v>
      </c>
      <c r="H36" s="65">
        <v>2.86</v>
      </c>
      <c r="I36" s="65">
        <v>0.18</v>
      </c>
      <c r="J36" s="5">
        <f t="shared" si="1"/>
        <v>3</v>
      </c>
      <c r="K36" s="41">
        <f t="shared" si="2"/>
        <v>0.28000000000000025</v>
      </c>
      <c r="M36" s="10">
        <v>3.14</v>
      </c>
      <c r="N36" s="5">
        <f t="shared" si="3"/>
        <v>3</v>
      </c>
    </row>
    <row r="37" spans="1:14" ht="43.2" x14ac:dyDescent="0.3">
      <c r="A37" s="9">
        <v>33</v>
      </c>
      <c r="B37" s="9">
        <v>33</v>
      </c>
      <c r="C37" s="14" t="s">
        <v>92</v>
      </c>
      <c r="D37" s="40">
        <v>2.64</v>
      </c>
      <c r="E37" s="5">
        <f t="shared" si="0"/>
        <v>3</v>
      </c>
      <c r="H37" s="65">
        <v>2.64</v>
      </c>
      <c r="I37" s="65">
        <v>0.24</v>
      </c>
      <c r="J37" s="5">
        <f t="shared" si="1"/>
        <v>3</v>
      </c>
      <c r="K37" s="41">
        <f t="shared" si="2"/>
        <v>0.78</v>
      </c>
      <c r="M37" s="10">
        <v>1.86</v>
      </c>
      <c r="N37" s="5">
        <f t="shared" si="3"/>
        <v>2</v>
      </c>
    </row>
    <row r="38" spans="1:14" x14ac:dyDescent="0.3">
      <c r="A38" s="9">
        <v>34</v>
      </c>
      <c r="B38" s="9">
        <v>34</v>
      </c>
      <c r="C38" s="14" t="s">
        <v>93</v>
      </c>
      <c r="D38" s="40">
        <v>1.91</v>
      </c>
      <c r="E38" s="5">
        <f t="shared" si="0"/>
        <v>2</v>
      </c>
      <c r="H38" s="65">
        <v>1.91</v>
      </c>
      <c r="I38" s="65">
        <v>0.21</v>
      </c>
      <c r="J38" s="5">
        <f t="shared" si="1"/>
        <v>2</v>
      </c>
      <c r="K38" s="41">
        <f t="shared" si="2"/>
        <v>0.19999999999999996</v>
      </c>
      <c r="M38" s="10">
        <v>1.71</v>
      </c>
      <c r="N38" s="5">
        <f t="shared" si="3"/>
        <v>2</v>
      </c>
    </row>
    <row r="39" spans="1:14" ht="28.8" x14ac:dyDescent="0.3">
      <c r="A39" s="9">
        <v>35</v>
      </c>
      <c r="B39" s="9">
        <v>35</v>
      </c>
      <c r="C39" s="14" t="s">
        <v>94</v>
      </c>
      <c r="D39" s="40">
        <v>2.72</v>
      </c>
      <c r="E39" s="5">
        <f t="shared" si="0"/>
        <v>3</v>
      </c>
      <c r="H39" s="65">
        <v>2.72</v>
      </c>
      <c r="I39" s="65">
        <v>0.25</v>
      </c>
      <c r="J39" s="5">
        <f t="shared" si="1"/>
        <v>3</v>
      </c>
      <c r="K39" s="41">
        <f t="shared" si="2"/>
        <v>0.39000000000000012</v>
      </c>
      <c r="M39" s="10">
        <v>2.33</v>
      </c>
      <c r="N39" s="5">
        <f t="shared" si="3"/>
        <v>3</v>
      </c>
    </row>
    <row r="40" spans="1:14" ht="28.8" x14ac:dyDescent="0.3">
      <c r="A40" s="9">
        <v>36</v>
      </c>
      <c r="B40" s="9">
        <v>36</v>
      </c>
      <c r="C40" s="14" t="s">
        <v>95</v>
      </c>
      <c r="D40" s="40">
        <v>2.35</v>
      </c>
      <c r="E40" s="5">
        <f t="shared" si="0"/>
        <v>3</v>
      </c>
      <c r="H40" s="65">
        <v>2.35</v>
      </c>
      <c r="I40" s="65">
        <v>0.21</v>
      </c>
      <c r="J40" s="5">
        <f t="shared" si="1"/>
        <v>3</v>
      </c>
      <c r="K40" s="41">
        <f t="shared" si="2"/>
        <v>0.55000000000000004</v>
      </c>
      <c r="M40" s="10">
        <v>1.8</v>
      </c>
      <c r="N40" s="5">
        <f t="shared" si="3"/>
        <v>2</v>
      </c>
    </row>
    <row r="41" spans="1:14" x14ac:dyDescent="0.3">
      <c r="A41" s="9">
        <v>37</v>
      </c>
      <c r="B41" s="9">
        <v>37</v>
      </c>
      <c r="C41" s="14" t="s">
        <v>96</v>
      </c>
      <c r="D41" s="40">
        <v>2.73</v>
      </c>
      <c r="E41" s="5">
        <f t="shared" si="0"/>
        <v>3</v>
      </c>
      <c r="H41" s="65">
        <v>2.73</v>
      </c>
      <c r="I41" s="65">
        <v>0.24</v>
      </c>
      <c r="J41" s="5">
        <f t="shared" si="1"/>
        <v>3</v>
      </c>
      <c r="K41" s="41">
        <f t="shared" si="2"/>
        <v>0.27</v>
      </c>
      <c r="M41" s="10">
        <v>3</v>
      </c>
      <c r="N41" s="5">
        <f t="shared" si="3"/>
        <v>3</v>
      </c>
    </row>
    <row r="42" spans="1:14" x14ac:dyDescent="0.3">
      <c r="A42" s="9">
        <v>38</v>
      </c>
      <c r="B42" s="9">
        <v>38</v>
      </c>
      <c r="C42" s="14" t="s">
        <v>97</v>
      </c>
      <c r="D42" s="40">
        <v>1.48</v>
      </c>
      <c r="E42" s="5">
        <f t="shared" si="0"/>
        <v>2</v>
      </c>
      <c r="H42" s="65">
        <v>1.48</v>
      </c>
      <c r="I42" s="65">
        <v>0.28999999999999998</v>
      </c>
      <c r="J42" s="5">
        <f t="shared" si="1"/>
        <v>2</v>
      </c>
      <c r="K42" s="41">
        <f t="shared" si="2"/>
        <v>0.65</v>
      </c>
      <c r="M42" s="10">
        <v>0.83</v>
      </c>
      <c r="N42" s="5">
        <f t="shared" si="3"/>
        <v>1</v>
      </c>
    </row>
    <row r="43" spans="1:14" x14ac:dyDescent="0.3">
      <c r="A43" s="9">
        <v>39</v>
      </c>
      <c r="B43" s="9">
        <v>39</v>
      </c>
      <c r="C43" s="14" t="s">
        <v>98</v>
      </c>
      <c r="D43" s="40">
        <v>2.29</v>
      </c>
      <c r="E43" s="5">
        <f t="shared" si="0"/>
        <v>2</v>
      </c>
      <c r="H43" s="65">
        <v>2.29</v>
      </c>
      <c r="I43" s="65">
        <v>0.21</v>
      </c>
      <c r="J43" s="5">
        <f t="shared" si="1"/>
        <v>2</v>
      </c>
      <c r="K43" s="41">
        <f t="shared" si="2"/>
        <v>0.29000000000000004</v>
      </c>
      <c r="M43" s="10">
        <v>2</v>
      </c>
      <c r="N43" s="5">
        <f t="shared" si="3"/>
        <v>2</v>
      </c>
    </row>
    <row r="44" spans="1:14" x14ac:dyDescent="0.3">
      <c r="A44" s="9">
        <v>40</v>
      </c>
      <c r="B44" s="9">
        <v>40</v>
      </c>
      <c r="C44" s="14" t="s">
        <v>99</v>
      </c>
      <c r="D44" s="40">
        <v>2.9</v>
      </c>
      <c r="E44" s="5">
        <f t="shared" si="0"/>
        <v>3</v>
      </c>
      <c r="H44" s="65">
        <v>2.9</v>
      </c>
      <c r="I44" s="65">
        <v>0.17</v>
      </c>
      <c r="J44" s="5">
        <f t="shared" si="1"/>
        <v>3</v>
      </c>
      <c r="K44" s="41">
        <f t="shared" si="2"/>
        <v>0.10000000000000009</v>
      </c>
      <c r="M44" s="10">
        <v>3</v>
      </c>
      <c r="N44" s="5">
        <f t="shared" si="3"/>
        <v>3</v>
      </c>
    </row>
    <row r="45" spans="1:14" ht="28.8" x14ac:dyDescent="0.3">
      <c r="A45" s="9">
        <v>41</v>
      </c>
      <c r="B45" s="9">
        <v>41</v>
      </c>
      <c r="C45" s="14" t="s">
        <v>100</v>
      </c>
      <c r="D45" s="40">
        <v>2.33</v>
      </c>
      <c r="E45" s="5">
        <f t="shared" si="0"/>
        <v>3</v>
      </c>
      <c r="H45" s="65">
        <v>2.33</v>
      </c>
      <c r="I45" s="65">
        <v>0.24</v>
      </c>
      <c r="J45" s="5">
        <f t="shared" si="1"/>
        <v>3</v>
      </c>
      <c r="K45" s="41">
        <f t="shared" si="2"/>
        <v>0.16000000000000014</v>
      </c>
      <c r="M45" s="10">
        <v>2.17</v>
      </c>
      <c r="N45" s="5">
        <f t="shared" si="3"/>
        <v>2</v>
      </c>
    </row>
    <row r="46" spans="1:14" x14ac:dyDescent="0.3">
      <c r="A46" s="15" t="s">
        <v>57</v>
      </c>
      <c r="B46" s="15" t="s">
        <v>57</v>
      </c>
      <c r="C46" s="47" t="s">
        <v>29</v>
      </c>
      <c r="D46" s="40" t="s">
        <v>57</v>
      </c>
      <c r="E46" s="5" t="str">
        <f t="shared" si="0"/>
        <v/>
      </c>
      <c r="H46" s="69" t="s">
        <v>57</v>
      </c>
      <c r="I46" s="69" t="s">
        <v>57</v>
      </c>
      <c r="J46" s="5" t="str">
        <f t="shared" si="1"/>
        <v/>
      </c>
      <c r="K46" s="41" t="str">
        <f t="shared" si="2"/>
        <v/>
      </c>
      <c r="M46" s="15" t="s">
        <v>57</v>
      </c>
      <c r="N46" s="5" t="str">
        <f t="shared" si="3"/>
        <v/>
      </c>
    </row>
    <row r="47" spans="1:14" ht="28.8" x14ac:dyDescent="0.3">
      <c r="A47" s="9">
        <v>42</v>
      </c>
      <c r="B47" s="9">
        <v>42</v>
      </c>
      <c r="C47" s="14" t="s">
        <v>101</v>
      </c>
      <c r="D47" s="40">
        <v>2.9</v>
      </c>
      <c r="E47" s="5">
        <f t="shared" si="0"/>
        <v>3</v>
      </c>
      <c r="H47" s="65">
        <v>2.9</v>
      </c>
      <c r="I47" s="65">
        <v>0.27</v>
      </c>
      <c r="J47" s="5">
        <f t="shared" si="1"/>
        <v>3</v>
      </c>
      <c r="K47" s="41">
        <f t="shared" si="2"/>
        <v>0.66999999999999993</v>
      </c>
      <c r="M47" s="10">
        <v>3.57</v>
      </c>
      <c r="N47" s="5">
        <f t="shared" si="3"/>
        <v>4</v>
      </c>
    </row>
    <row r="48" spans="1:14" x14ac:dyDescent="0.3">
      <c r="A48" s="9">
        <v>43</v>
      </c>
      <c r="B48" s="9">
        <v>43</v>
      </c>
      <c r="C48" s="14" t="s">
        <v>102</v>
      </c>
      <c r="D48" s="40">
        <v>3.18</v>
      </c>
      <c r="E48" s="5">
        <f t="shared" si="0"/>
        <v>3</v>
      </c>
      <c r="H48" s="65">
        <v>3.18</v>
      </c>
      <c r="I48" s="65">
        <v>0.19</v>
      </c>
      <c r="J48" s="5">
        <f t="shared" si="1"/>
        <v>3</v>
      </c>
      <c r="K48" s="41">
        <f t="shared" si="2"/>
        <v>0.25</v>
      </c>
      <c r="M48" s="10">
        <v>3.43</v>
      </c>
      <c r="N48" s="5">
        <f t="shared" si="3"/>
        <v>4</v>
      </c>
    </row>
    <row r="49" spans="1:14" ht="28.8" x14ac:dyDescent="0.3">
      <c r="A49" s="9">
        <v>44</v>
      </c>
      <c r="B49" s="9">
        <v>44</v>
      </c>
      <c r="C49" s="14" t="s">
        <v>103</v>
      </c>
      <c r="D49" s="40">
        <v>3.23</v>
      </c>
      <c r="E49" s="5">
        <f t="shared" si="0"/>
        <v>3</v>
      </c>
      <c r="H49" s="65">
        <v>3.23</v>
      </c>
      <c r="I49" s="65">
        <v>0.17</v>
      </c>
      <c r="J49" s="5">
        <f t="shared" si="1"/>
        <v>3</v>
      </c>
      <c r="K49" s="41">
        <f t="shared" si="2"/>
        <v>0.20000000000000018</v>
      </c>
      <c r="M49" s="10">
        <v>3.43</v>
      </c>
      <c r="N49" s="5">
        <f t="shared" si="3"/>
        <v>4</v>
      </c>
    </row>
    <row r="50" spans="1:14" x14ac:dyDescent="0.3">
      <c r="A50" s="9">
        <v>45</v>
      </c>
      <c r="B50" s="9">
        <v>45</v>
      </c>
      <c r="C50" s="14" t="s">
        <v>104</v>
      </c>
      <c r="D50" s="40">
        <v>3.05</v>
      </c>
      <c r="E50" s="5">
        <f t="shared" si="0"/>
        <v>3</v>
      </c>
      <c r="H50" s="65">
        <v>3.05</v>
      </c>
      <c r="I50" s="65">
        <v>0.16</v>
      </c>
      <c r="J50" s="5">
        <f t="shared" si="1"/>
        <v>3</v>
      </c>
      <c r="K50" s="41">
        <f t="shared" si="2"/>
        <v>9.0000000000000302E-2</v>
      </c>
      <c r="M50" s="10">
        <v>3.14</v>
      </c>
      <c r="N50" s="5">
        <f t="shared" si="3"/>
        <v>3</v>
      </c>
    </row>
    <row r="51" spans="1:14" x14ac:dyDescent="0.3">
      <c r="A51" s="16" t="s">
        <v>57</v>
      </c>
      <c r="B51" s="16" t="s">
        <v>57</v>
      </c>
      <c r="C51" s="17" t="s">
        <v>105</v>
      </c>
      <c r="D51" s="40" t="s">
        <v>57</v>
      </c>
      <c r="E51" s="5" t="str">
        <f t="shared" si="0"/>
        <v/>
      </c>
      <c r="H51" s="70" t="s">
        <v>57</v>
      </c>
      <c r="I51" s="70" t="s">
        <v>57</v>
      </c>
      <c r="J51" s="5" t="str">
        <f t="shared" si="1"/>
        <v/>
      </c>
      <c r="K51" s="41" t="str">
        <f t="shared" si="2"/>
        <v/>
      </c>
      <c r="M51" s="16" t="s">
        <v>57</v>
      </c>
      <c r="N51" s="5" t="str">
        <f t="shared" si="3"/>
        <v/>
      </c>
    </row>
    <row r="52" spans="1:14" x14ac:dyDescent="0.3">
      <c r="A52" s="9">
        <v>46</v>
      </c>
      <c r="B52" s="9">
        <v>46</v>
      </c>
      <c r="C52" s="14" t="s">
        <v>106</v>
      </c>
      <c r="D52" s="40">
        <v>3.32</v>
      </c>
      <c r="E52" s="5">
        <f t="shared" si="0"/>
        <v>4</v>
      </c>
      <c r="H52" s="65">
        <v>3.32</v>
      </c>
      <c r="I52" s="65">
        <v>0.17</v>
      </c>
      <c r="J52" s="5">
        <f t="shared" si="1"/>
        <v>4</v>
      </c>
      <c r="K52" s="41">
        <f t="shared" si="2"/>
        <v>0.17999999999999972</v>
      </c>
      <c r="M52" s="10">
        <v>3.14</v>
      </c>
      <c r="N52" s="5">
        <f t="shared" si="3"/>
        <v>3</v>
      </c>
    </row>
    <row r="53" spans="1:14" ht="28.8" x14ac:dyDescent="0.3">
      <c r="A53" s="9">
        <v>47</v>
      </c>
      <c r="B53" s="9">
        <v>47</v>
      </c>
      <c r="C53" s="14" t="s">
        <v>107</v>
      </c>
      <c r="D53" s="40">
        <v>3.05</v>
      </c>
      <c r="E53" s="5">
        <f t="shared" si="0"/>
        <v>3</v>
      </c>
      <c r="H53" s="65">
        <v>3.05</v>
      </c>
      <c r="I53" s="65">
        <v>0.15</v>
      </c>
      <c r="J53" s="5">
        <f t="shared" si="1"/>
        <v>3</v>
      </c>
      <c r="K53" s="41">
        <f t="shared" si="2"/>
        <v>0.12000000000000011</v>
      </c>
      <c r="M53" s="10">
        <v>3.17</v>
      </c>
      <c r="N53" s="5">
        <f t="shared" si="3"/>
        <v>3</v>
      </c>
    </row>
    <row r="54" spans="1:14" x14ac:dyDescent="0.3">
      <c r="A54" s="9">
        <v>48</v>
      </c>
      <c r="B54" s="9">
        <v>48</v>
      </c>
      <c r="C54" s="14" t="s">
        <v>108</v>
      </c>
      <c r="D54" s="40">
        <v>3.59</v>
      </c>
      <c r="E54" s="5">
        <f t="shared" si="0"/>
        <v>4</v>
      </c>
      <c r="H54" s="65">
        <v>3.59</v>
      </c>
      <c r="I54" s="65">
        <v>0.12</v>
      </c>
      <c r="J54" s="5">
        <f t="shared" si="1"/>
        <v>4</v>
      </c>
      <c r="K54" s="41">
        <f t="shared" si="2"/>
        <v>0.27</v>
      </c>
      <c r="M54" s="10">
        <v>3.86</v>
      </c>
      <c r="N54" s="5">
        <f t="shared" si="3"/>
        <v>4</v>
      </c>
    </row>
    <row r="55" spans="1:14" x14ac:dyDescent="0.3">
      <c r="A55" s="9">
        <v>49</v>
      </c>
      <c r="B55" s="9">
        <v>49</v>
      </c>
      <c r="C55" s="14" t="s">
        <v>109</v>
      </c>
      <c r="D55" s="40">
        <v>3.09</v>
      </c>
      <c r="E55" s="5">
        <f t="shared" si="0"/>
        <v>3</v>
      </c>
      <c r="H55" s="65">
        <v>3.09</v>
      </c>
      <c r="I55" s="65">
        <v>0.2</v>
      </c>
      <c r="J55" s="5">
        <f t="shared" si="1"/>
        <v>3</v>
      </c>
      <c r="K55" s="41">
        <f t="shared" si="2"/>
        <v>5.0000000000000266E-2</v>
      </c>
      <c r="M55" s="10">
        <v>3.14</v>
      </c>
      <c r="N55" s="5">
        <f t="shared" si="3"/>
        <v>3</v>
      </c>
    </row>
    <row r="56" spans="1:14" x14ac:dyDescent="0.3">
      <c r="A56" s="9">
        <v>50</v>
      </c>
      <c r="B56" s="9">
        <v>50</v>
      </c>
      <c r="C56" s="14" t="s">
        <v>110</v>
      </c>
      <c r="D56" s="40">
        <v>2.82</v>
      </c>
      <c r="E56" s="5">
        <f t="shared" si="0"/>
        <v>3</v>
      </c>
      <c r="H56" s="65">
        <v>2.82</v>
      </c>
      <c r="I56" s="65">
        <v>0.25</v>
      </c>
      <c r="J56" s="5">
        <f t="shared" si="1"/>
        <v>3</v>
      </c>
      <c r="K56" s="41">
        <f t="shared" si="2"/>
        <v>4.0000000000000036E-2</v>
      </c>
      <c r="M56" s="10">
        <v>2.86</v>
      </c>
      <c r="N56" s="5">
        <f t="shared" si="3"/>
        <v>3</v>
      </c>
    </row>
    <row r="57" spans="1:14" x14ac:dyDescent="0.3">
      <c r="A57" s="9">
        <v>51</v>
      </c>
      <c r="B57" s="9">
        <v>51</v>
      </c>
      <c r="C57" s="14" t="s">
        <v>111</v>
      </c>
      <c r="D57" s="40">
        <v>3.09</v>
      </c>
      <c r="E57" s="5">
        <f t="shared" si="0"/>
        <v>3</v>
      </c>
      <c r="H57" s="65">
        <v>3.09</v>
      </c>
      <c r="I57" s="65">
        <v>0.17</v>
      </c>
      <c r="J57" s="5">
        <f t="shared" si="1"/>
        <v>3</v>
      </c>
      <c r="K57" s="41">
        <f t="shared" si="2"/>
        <v>8.9999999999999858E-2</v>
      </c>
      <c r="M57" s="10">
        <v>3</v>
      </c>
      <c r="N57" s="5">
        <f t="shared" si="3"/>
        <v>3</v>
      </c>
    </row>
    <row r="58" spans="1:14" ht="28.8" x14ac:dyDescent="0.3">
      <c r="A58" s="9">
        <v>52</v>
      </c>
      <c r="B58" s="9">
        <v>52</v>
      </c>
      <c r="C58" s="14" t="s">
        <v>112</v>
      </c>
      <c r="D58" s="40">
        <v>3.23</v>
      </c>
      <c r="E58" s="5">
        <f t="shared" si="0"/>
        <v>3</v>
      </c>
      <c r="H58" s="65">
        <v>3.23</v>
      </c>
      <c r="I58" s="65">
        <v>0.13</v>
      </c>
      <c r="J58" s="5">
        <f t="shared" si="1"/>
        <v>3</v>
      </c>
      <c r="K58" s="41">
        <f t="shared" si="2"/>
        <v>0.22999999999999998</v>
      </c>
      <c r="M58" s="10">
        <v>3</v>
      </c>
      <c r="N58" s="5">
        <f t="shared" si="3"/>
        <v>3</v>
      </c>
    </row>
    <row r="59" spans="1:14" x14ac:dyDescent="0.3">
      <c r="A59" s="9">
        <v>53</v>
      </c>
      <c r="B59" s="9">
        <v>53</v>
      </c>
      <c r="C59" s="14" t="s">
        <v>113</v>
      </c>
      <c r="D59" s="40">
        <v>2.64</v>
      </c>
      <c r="E59" s="5">
        <f t="shared" si="0"/>
        <v>3</v>
      </c>
      <c r="H59" s="65">
        <v>2.64</v>
      </c>
      <c r="I59" s="86">
        <v>0.35</v>
      </c>
      <c r="J59" s="5">
        <f t="shared" si="1"/>
        <v>3</v>
      </c>
      <c r="K59" s="41">
        <f t="shared" si="2"/>
        <v>1.2100000000000002</v>
      </c>
      <c r="M59" s="10">
        <v>1.43</v>
      </c>
      <c r="N59" s="5">
        <f t="shared" si="3"/>
        <v>2</v>
      </c>
    </row>
    <row r="60" spans="1:14" x14ac:dyDescent="0.3">
      <c r="A60" s="9">
        <v>54</v>
      </c>
      <c r="B60" s="9">
        <v>54</v>
      </c>
      <c r="C60" s="14" t="s">
        <v>114</v>
      </c>
      <c r="D60" s="40">
        <v>2.91</v>
      </c>
      <c r="E60" s="5">
        <f t="shared" si="0"/>
        <v>3</v>
      </c>
      <c r="H60" s="65">
        <v>2.91</v>
      </c>
      <c r="I60" s="65">
        <v>0.18</v>
      </c>
      <c r="J60" s="5">
        <f t="shared" si="1"/>
        <v>3</v>
      </c>
      <c r="K60" s="41">
        <f t="shared" si="2"/>
        <v>0.20000000000000018</v>
      </c>
      <c r="M60" s="10">
        <v>2.71</v>
      </c>
      <c r="N60" s="5">
        <f t="shared" si="3"/>
        <v>3</v>
      </c>
    </row>
    <row r="61" spans="1:14" ht="28.8" x14ac:dyDescent="0.3">
      <c r="A61" s="9">
        <v>55</v>
      </c>
      <c r="B61" s="9">
        <v>55</v>
      </c>
      <c r="C61" s="14" t="s">
        <v>115</v>
      </c>
      <c r="D61" s="40">
        <v>2.95</v>
      </c>
      <c r="E61" s="5">
        <f t="shared" si="0"/>
        <v>3</v>
      </c>
      <c r="H61" s="65">
        <v>2.95</v>
      </c>
      <c r="I61" s="65">
        <v>0.14000000000000001</v>
      </c>
      <c r="J61" s="5">
        <f t="shared" si="1"/>
        <v>3</v>
      </c>
      <c r="K61" s="41">
        <f t="shared" si="2"/>
        <v>0.21999999999999975</v>
      </c>
      <c r="M61" s="10">
        <v>3.17</v>
      </c>
      <c r="N61" s="5">
        <f t="shared" si="3"/>
        <v>3</v>
      </c>
    </row>
    <row r="62" spans="1:14" ht="28.8" x14ac:dyDescent="0.3">
      <c r="A62" s="9">
        <v>56</v>
      </c>
      <c r="B62" s="9">
        <v>56</v>
      </c>
      <c r="C62" s="14" t="s">
        <v>116</v>
      </c>
      <c r="D62" s="40">
        <v>3.14</v>
      </c>
      <c r="E62" s="5">
        <f t="shared" si="0"/>
        <v>3</v>
      </c>
      <c r="H62" s="65">
        <v>3.14</v>
      </c>
      <c r="I62" s="65">
        <v>0.17</v>
      </c>
      <c r="J62" s="5">
        <f t="shared" si="1"/>
        <v>3</v>
      </c>
      <c r="K62" s="41">
        <f t="shared" si="2"/>
        <v>0</v>
      </c>
      <c r="M62" s="10">
        <v>3.14</v>
      </c>
      <c r="N62" s="5">
        <f t="shared" si="3"/>
        <v>3</v>
      </c>
    </row>
    <row r="63" spans="1:14" ht="28.8" x14ac:dyDescent="0.3">
      <c r="A63" s="9">
        <v>57</v>
      </c>
      <c r="B63" s="9">
        <v>57</v>
      </c>
      <c r="C63" s="14" t="s">
        <v>117</v>
      </c>
      <c r="D63" s="40">
        <v>2.86</v>
      </c>
      <c r="E63" s="5">
        <f t="shared" si="0"/>
        <v>3</v>
      </c>
      <c r="H63" s="65">
        <v>2.86</v>
      </c>
      <c r="I63" s="65">
        <v>0.24</v>
      </c>
      <c r="J63" s="5">
        <f t="shared" si="1"/>
        <v>3</v>
      </c>
      <c r="K63" s="41">
        <f t="shared" si="2"/>
        <v>0.29000000000000004</v>
      </c>
      <c r="M63" s="10">
        <v>2.57</v>
      </c>
      <c r="N63" s="5">
        <f t="shared" si="3"/>
        <v>3</v>
      </c>
    </row>
    <row r="64" spans="1:14" x14ac:dyDescent="0.3">
      <c r="A64" s="9">
        <v>58</v>
      </c>
      <c r="B64" s="9">
        <v>58</v>
      </c>
      <c r="C64" s="14" t="s">
        <v>118</v>
      </c>
      <c r="D64" s="40">
        <v>3.05</v>
      </c>
      <c r="E64" s="5">
        <f t="shared" si="0"/>
        <v>3</v>
      </c>
      <c r="H64" s="65">
        <v>3.05</v>
      </c>
      <c r="I64" s="65">
        <v>0.24</v>
      </c>
      <c r="J64" s="5">
        <f t="shared" si="1"/>
        <v>3</v>
      </c>
      <c r="K64" s="41">
        <f t="shared" si="2"/>
        <v>0.71999999999999975</v>
      </c>
      <c r="M64" s="10">
        <v>2.33</v>
      </c>
      <c r="N64" s="5">
        <f t="shared" si="3"/>
        <v>3</v>
      </c>
    </row>
    <row r="65" spans="1:14" x14ac:dyDescent="0.3">
      <c r="A65" s="9">
        <v>59</v>
      </c>
      <c r="B65" s="9">
        <v>59</v>
      </c>
      <c r="C65" s="14" t="s">
        <v>119</v>
      </c>
      <c r="D65" s="40">
        <v>2.73</v>
      </c>
      <c r="E65" s="5">
        <f t="shared" si="0"/>
        <v>3</v>
      </c>
      <c r="H65" s="65">
        <v>2.73</v>
      </c>
      <c r="I65" s="65">
        <v>0.27</v>
      </c>
      <c r="J65" s="5">
        <f t="shared" si="1"/>
        <v>3</v>
      </c>
      <c r="K65" s="41">
        <f t="shared" si="2"/>
        <v>1.02</v>
      </c>
      <c r="M65" s="10">
        <v>1.71</v>
      </c>
      <c r="N65" s="5">
        <f t="shared" si="3"/>
        <v>2</v>
      </c>
    </row>
    <row r="66" spans="1:14" ht="28.8" x14ac:dyDescent="0.3">
      <c r="A66" s="9">
        <v>60</v>
      </c>
      <c r="B66" s="9">
        <v>60</v>
      </c>
      <c r="C66" s="14" t="s">
        <v>120</v>
      </c>
      <c r="D66" s="40">
        <v>2.8</v>
      </c>
      <c r="E66" s="5">
        <f t="shared" si="0"/>
        <v>3</v>
      </c>
      <c r="H66" s="65">
        <v>2.8</v>
      </c>
      <c r="I66" s="65">
        <v>0.19</v>
      </c>
      <c r="J66" s="5">
        <f t="shared" si="1"/>
        <v>3</v>
      </c>
      <c r="K66" s="41">
        <f t="shared" si="2"/>
        <v>6.0000000000000053E-2</v>
      </c>
      <c r="M66" s="10">
        <v>2.86</v>
      </c>
      <c r="N66" s="5">
        <f t="shared" si="3"/>
        <v>3</v>
      </c>
    </row>
    <row r="67" spans="1:14" x14ac:dyDescent="0.3">
      <c r="A67" s="9">
        <v>61</v>
      </c>
      <c r="B67" s="9">
        <v>61</v>
      </c>
      <c r="C67" s="14" t="s">
        <v>121</v>
      </c>
      <c r="D67" s="40">
        <v>1.24</v>
      </c>
      <c r="E67" s="5">
        <f t="shared" ref="E67:E132" si="4">IF(D67="","",INT(D67+$E$2))</f>
        <v>1</v>
      </c>
      <c r="H67" s="65">
        <v>1.24</v>
      </c>
      <c r="I67" s="65">
        <v>0.25</v>
      </c>
      <c r="J67" s="5">
        <f t="shared" ref="J67:J132" si="5">IF(H67="","",INT(H67+$E$2))</f>
        <v>1</v>
      </c>
      <c r="K67" s="41">
        <f t="shared" ref="K67:K132" si="6">IF(J67="","",ABS(D67-M67))</f>
        <v>0.74</v>
      </c>
      <c r="M67" s="10">
        <v>0.5</v>
      </c>
      <c r="N67" s="5">
        <f t="shared" ref="N67:N132" si="7">IF(M67="","",INT(M67+$E$2))</f>
        <v>1</v>
      </c>
    </row>
    <row r="68" spans="1:14" x14ac:dyDescent="0.3">
      <c r="A68" s="18" t="s">
        <v>57</v>
      </c>
      <c r="B68" s="18" t="s">
        <v>57</v>
      </c>
      <c r="C68" s="48" t="s">
        <v>31</v>
      </c>
      <c r="D68" s="40" t="s">
        <v>57</v>
      </c>
      <c r="E68" s="5" t="str">
        <f t="shared" si="4"/>
        <v/>
      </c>
      <c r="H68" s="71" t="s">
        <v>57</v>
      </c>
      <c r="I68" s="71" t="s">
        <v>57</v>
      </c>
      <c r="J68" s="5" t="str">
        <f t="shared" si="5"/>
        <v/>
      </c>
      <c r="K68" s="41" t="str">
        <f t="shared" si="6"/>
        <v/>
      </c>
      <c r="M68" s="18" t="s">
        <v>57</v>
      </c>
      <c r="N68" s="5" t="str">
        <f t="shared" si="7"/>
        <v/>
      </c>
    </row>
    <row r="69" spans="1:14" ht="28.8" x14ac:dyDescent="0.3">
      <c r="A69" s="9">
        <v>62</v>
      </c>
      <c r="B69" s="9">
        <v>62</v>
      </c>
      <c r="C69" s="14" t="s">
        <v>122</v>
      </c>
      <c r="D69" s="40">
        <v>3.23</v>
      </c>
      <c r="E69" s="5">
        <f t="shared" si="4"/>
        <v>3</v>
      </c>
      <c r="H69" s="65">
        <v>3.23</v>
      </c>
      <c r="I69" s="65">
        <v>0.2</v>
      </c>
      <c r="J69" s="5">
        <f t="shared" si="5"/>
        <v>3</v>
      </c>
      <c r="K69" s="41">
        <f t="shared" si="6"/>
        <v>0.20000000000000018</v>
      </c>
      <c r="M69" s="10">
        <v>3.43</v>
      </c>
      <c r="N69" s="5">
        <f t="shared" si="7"/>
        <v>4</v>
      </c>
    </row>
    <row r="70" spans="1:14" x14ac:dyDescent="0.3">
      <c r="A70" s="9">
        <v>63</v>
      </c>
      <c r="B70" s="9">
        <v>63</v>
      </c>
      <c r="C70" s="14" t="s">
        <v>123</v>
      </c>
      <c r="D70" s="40">
        <v>3.27</v>
      </c>
      <c r="E70" s="5">
        <f t="shared" si="4"/>
        <v>3</v>
      </c>
      <c r="H70" s="65">
        <v>3.27</v>
      </c>
      <c r="I70" s="65">
        <v>0.17</v>
      </c>
      <c r="J70" s="5">
        <f t="shared" si="5"/>
        <v>3</v>
      </c>
      <c r="K70" s="41">
        <f t="shared" si="6"/>
        <v>0.43999999999999995</v>
      </c>
      <c r="M70" s="10">
        <v>3.71</v>
      </c>
      <c r="N70" s="5">
        <f t="shared" si="7"/>
        <v>4</v>
      </c>
    </row>
    <row r="71" spans="1:14" x14ac:dyDescent="0.3">
      <c r="A71" s="9">
        <v>64</v>
      </c>
      <c r="B71" s="9">
        <v>64</v>
      </c>
      <c r="C71" s="14" t="s">
        <v>124</v>
      </c>
      <c r="D71" s="40">
        <v>2.68</v>
      </c>
      <c r="E71" s="5">
        <f t="shared" si="4"/>
        <v>3</v>
      </c>
      <c r="H71" s="65">
        <v>2.68</v>
      </c>
      <c r="I71" s="65">
        <v>0.25</v>
      </c>
      <c r="J71" s="5">
        <f t="shared" si="5"/>
        <v>3</v>
      </c>
      <c r="K71" s="41">
        <f t="shared" si="6"/>
        <v>0.25</v>
      </c>
      <c r="M71" s="10">
        <v>2.4300000000000002</v>
      </c>
      <c r="N71" s="5">
        <f t="shared" si="7"/>
        <v>3</v>
      </c>
    </row>
    <row r="72" spans="1:14" ht="28.8" x14ac:dyDescent="0.3">
      <c r="A72" s="9">
        <v>65</v>
      </c>
      <c r="B72" s="9">
        <v>65</v>
      </c>
      <c r="C72" s="14" t="s">
        <v>125</v>
      </c>
      <c r="D72" s="40">
        <v>2.91</v>
      </c>
      <c r="E72" s="5">
        <f t="shared" si="4"/>
        <v>3</v>
      </c>
      <c r="H72" s="65">
        <v>2.91</v>
      </c>
      <c r="I72" s="65">
        <v>0.17</v>
      </c>
      <c r="J72" s="5">
        <f t="shared" si="5"/>
        <v>3</v>
      </c>
      <c r="K72" s="41">
        <f t="shared" si="6"/>
        <v>8.9999999999999858E-2</v>
      </c>
      <c r="M72" s="10">
        <v>3</v>
      </c>
      <c r="N72" s="5">
        <f t="shared" si="7"/>
        <v>3</v>
      </c>
    </row>
    <row r="73" spans="1:14" x14ac:dyDescent="0.3">
      <c r="A73" s="19" t="s">
        <v>57</v>
      </c>
      <c r="B73" s="19" t="s">
        <v>57</v>
      </c>
      <c r="C73" s="49" t="s">
        <v>32</v>
      </c>
      <c r="D73" s="40" t="s">
        <v>57</v>
      </c>
      <c r="E73" s="5" t="str">
        <f t="shared" si="4"/>
        <v/>
      </c>
      <c r="H73" s="72" t="s">
        <v>57</v>
      </c>
      <c r="I73" s="72" t="s">
        <v>57</v>
      </c>
      <c r="J73" s="5" t="str">
        <f t="shared" si="5"/>
        <v/>
      </c>
      <c r="K73" s="41" t="str">
        <f t="shared" si="6"/>
        <v/>
      </c>
      <c r="M73" s="19" t="s">
        <v>57</v>
      </c>
      <c r="N73" s="5" t="str">
        <f t="shared" si="7"/>
        <v/>
      </c>
    </row>
    <row r="74" spans="1:14" x14ac:dyDescent="0.3">
      <c r="A74" s="9">
        <v>66</v>
      </c>
      <c r="B74" s="9">
        <v>66</v>
      </c>
      <c r="C74" s="14" t="s">
        <v>126</v>
      </c>
      <c r="D74" s="40">
        <v>2.95</v>
      </c>
      <c r="E74" s="5">
        <f t="shared" si="4"/>
        <v>3</v>
      </c>
      <c r="H74" s="65">
        <v>2.95</v>
      </c>
      <c r="I74" s="65">
        <v>0.26</v>
      </c>
      <c r="J74" s="5">
        <f t="shared" si="5"/>
        <v>3</v>
      </c>
      <c r="K74" s="41">
        <f t="shared" si="6"/>
        <v>0.38000000000000034</v>
      </c>
      <c r="M74" s="10">
        <v>2.57</v>
      </c>
      <c r="N74" s="5">
        <f t="shared" si="7"/>
        <v>3</v>
      </c>
    </row>
    <row r="75" spans="1:14" x14ac:dyDescent="0.3">
      <c r="A75" s="9">
        <v>67</v>
      </c>
      <c r="B75" s="9">
        <v>67</v>
      </c>
      <c r="C75" s="14" t="s">
        <v>127</v>
      </c>
      <c r="D75" s="40">
        <v>3.45</v>
      </c>
      <c r="E75" s="5">
        <f t="shared" si="4"/>
        <v>4</v>
      </c>
      <c r="H75" s="65">
        <v>3.45</v>
      </c>
      <c r="I75" s="65">
        <v>0.2</v>
      </c>
      <c r="J75" s="5">
        <f t="shared" si="5"/>
        <v>4</v>
      </c>
      <c r="K75" s="41">
        <f t="shared" si="6"/>
        <v>0.54999999999999982</v>
      </c>
      <c r="M75" s="10">
        <v>4</v>
      </c>
      <c r="N75" s="5">
        <f t="shared" si="7"/>
        <v>4</v>
      </c>
    </row>
    <row r="76" spans="1:14" x14ac:dyDescent="0.3">
      <c r="A76" s="9">
        <v>68</v>
      </c>
      <c r="B76" s="9">
        <v>68</v>
      </c>
      <c r="C76" s="14" t="s">
        <v>128</v>
      </c>
      <c r="D76" s="40">
        <v>2.82</v>
      </c>
      <c r="E76" s="5">
        <f t="shared" si="4"/>
        <v>3</v>
      </c>
      <c r="H76" s="65">
        <v>2.82</v>
      </c>
      <c r="I76" s="65">
        <v>0.22</v>
      </c>
      <c r="J76" s="5">
        <f t="shared" si="5"/>
        <v>3</v>
      </c>
      <c r="K76" s="41">
        <f t="shared" si="6"/>
        <v>0.38999999999999968</v>
      </c>
      <c r="M76" s="10">
        <v>2.4300000000000002</v>
      </c>
      <c r="N76" s="5">
        <f t="shared" si="7"/>
        <v>3</v>
      </c>
    </row>
    <row r="77" spans="1:14" ht="28.8" x14ac:dyDescent="0.3">
      <c r="A77" s="9">
        <v>69</v>
      </c>
      <c r="B77" s="9">
        <v>69</v>
      </c>
      <c r="C77" s="14" t="s">
        <v>129</v>
      </c>
      <c r="D77" s="40">
        <v>2.59</v>
      </c>
      <c r="E77" s="5">
        <f t="shared" si="4"/>
        <v>3</v>
      </c>
      <c r="H77" s="65">
        <v>2.59</v>
      </c>
      <c r="I77" s="65">
        <v>0.23</v>
      </c>
      <c r="J77" s="5">
        <f t="shared" si="5"/>
        <v>3</v>
      </c>
      <c r="K77" s="41">
        <f t="shared" si="6"/>
        <v>0.1599999999999997</v>
      </c>
      <c r="M77" s="10">
        <v>2.4300000000000002</v>
      </c>
      <c r="N77" s="5">
        <f t="shared" si="7"/>
        <v>3</v>
      </c>
    </row>
    <row r="78" spans="1:14" x14ac:dyDescent="0.3">
      <c r="A78" s="9">
        <v>70</v>
      </c>
      <c r="B78" s="9">
        <v>70</v>
      </c>
      <c r="C78" s="14" t="s">
        <v>130</v>
      </c>
      <c r="D78" s="40">
        <v>2.48</v>
      </c>
      <c r="E78" s="5">
        <f t="shared" si="4"/>
        <v>3</v>
      </c>
      <c r="H78" s="65">
        <v>2.48</v>
      </c>
      <c r="I78" s="65">
        <v>0.17</v>
      </c>
      <c r="J78" s="5">
        <f t="shared" si="5"/>
        <v>3</v>
      </c>
      <c r="K78" s="41">
        <f t="shared" si="6"/>
        <v>0.31000000000000005</v>
      </c>
      <c r="M78" s="10">
        <v>2.17</v>
      </c>
      <c r="N78" s="5">
        <f t="shared" si="7"/>
        <v>2</v>
      </c>
    </row>
    <row r="79" spans="1:14" x14ac:dyDescent="0.3">
      <c r="A79" s="13" t="s">
        <v>57</v>
      </c>
      <c r="B79" s="13" t="s">
        <v>57</v>
      </c>
      <c r="C79" s="46" t="s">
        <v>33</v>
      </c>
      <c r="D79" s="40" t="s">
        <v>57</v>
      </c>
      <c r="E79" s="5" t="str">
        <f t="shared" si="4"/>
        <v/>
      </c>
      <c r="H79" s="68" t="s">
        <v>57</v>
      </c>
      <c r="I79" s="68" t="s">
        <v>57</v>
      </c>
      <c r="J79" s="5" t="str">
        <f t="shared" si="5"/>
        <v/>
      </c>
      <c r="K79" s="41" t="str">
        <f t="shared" si="6"/>
        <v/>
      </c>
      <c r="M79" s="13" t="s">
        <v>57</v>
      </c>
      <c r="N79" s="5" t="str">
        <f t="shared" si="7"/>
        <v/>
      </c>
    </row>
    <row r="80" spans="1:14" x14ac:dyDescent="0.3">
      <c r="A80" s="9">
        <v>71</v>
      </c>
      <c r="B80" s="9">
        <v>71</v>
      </c>
      <c r="C80" s="14" t="s">
        <v>131</v>
      </c>
      <c r="D80" s="40">
        <v>2.64</v>
      </c>
      <c r="E80" s="5">
        <f t="shared" si="4"/>
        <v>3</v>
      </c>
      <c r="H80" s="65">
        <v>2.64</v>
      </c>
      <c r="I80" s="65">
        <v>0.21</v>
      </c>
      <c r="J80" s="5">
        <f t="shared" si="5"/>
        <v>3</v>
      </c>
      <c r="K80" s="41">
        <f t="shared" si="6"/>
        <v>6.999999999999984E-2</v>
      </c>
      <c r="M80" s="10">
        <v>2.71</v>
      </c>
      <c r="N80" s="5">
        <f t="shared" si="7"/>
        <v>3</v>
      </c>
    </row>
    <row r="81" spans="1:14" ht="28.8" x14ac:dyDescent="0.3">
      <c r="A81" s="9">
        <v>72</v>
      </c>
      <c r="B81" s="9">
        <v>72</v>
      </c>
      <c r="C81" s="14" t="s">
        <v>132</v>
      </c>
      <c r="D81" s="40">
        <v>2.64</v>
      </c>
      <c r="E81" s="5">
        <f t="shared" si="4"/>
        <v>3</v>
      </c>
      <c r="H81" s="65">
        <v>2.64</v>
      </c>
      <c r="I81" s="65">
        <v>0.24</v>
      </c>
      <c r="J81" s="5">
        <f t="shared" si="5"/>
        <v>3</v>
      </c>
      <c r="K81" s="41">
        <f t="shared" si="6"/>
        <v>0.35000000000000009</v>
      </c>
      <c r="M81" s="10">
        <v>2.29</v>
      </c>
      <c r="N81" s="5">
        <f t="shared" si="7"/>
        <v>2</v>
      </c>
    </row>
    <row r="82" spans="1:14" x14ac:dyDescent="0.3">
      <c r="A82" s="20" t="s">
        <v>57</v>
      </c>
      <c r="B82" s="20" t="s">
        <v>57</v>
      </c>
      <c r="C82" s="50" t="s">
        <v>34</v>
      </c>
      <c r="D82" s="40" t="s">
        <v>57</v>
      </c>
      <c r="E82" s="5" t="str">
        <f t="shared" si="4"/>
        <v/>
      </c>
      <c r="H82" s="73" t="s">
        <v>57</v>
      </c>
      <c r="I82" s="73" t="s">
        <v>57</v>
      </c>
      <c r="J82" s="5" t="str">
        <f t="shared" si="5"/>
        <v/>
      </c>
      <c r="K82" s="41" t="str">
        <f t="shared" si="6"/>
        <v/>
      </c>
      <c r="M82" s="20" t="s">
        <v>57</v>
      </c>
      <c r="N82" s="5" t="str">
        <f t="shared" si="7"/>
        <v/>
      </c>
    </row>
    <row r="83" spans="1:14" x14ac:dyDescent="0.3">
      <c r="A83" s="9">
        <v>73</v>
      </c>
      <c r="B83" s="9">
        <v>73</v>
      </c>
      <c r="C83" s="14" t="s">
        <v>133</v>
      </c>
      <c r="D83" s="40">
        <v>3.27</v>
      </c>
      <c r="E83" s="5">
        <f t="shared" si="4"/>
        <v>3</v>
      </c>
      <c r="H83" s="65">
        <v>3.27</v>
      </c>
      <c r="I83" s="65">
        <v>0.24</v>
      </c>
      <c r="J83" s="5">
        <f t="shared" si="5"/>
        <v>3</v>
      </c>
      <c r="K83" s="41">
        <f t="shared" si="6"/>
        <v>0.12999999999999989</v>
      </c>
      <c r="M83" s="10">
        <v>3.14</v>
      </c>
      <c r="N83" s="5">
        <f t="shared" si="7"/>
        <v>3</v>
      </c>
    </row>
    <row r="84" spans="1:14" x14ac:dyDescent="0.3">
      <c r="A84" s="9">
        <v>74</v>
      </c>
      <c r="B84" s="9">
        <v>74</v>
      </c>
      <c r="C84" s="14" t="s">
        <v>134</v>
      </c>
      <c r="D84" s="40">
        <v>2.57</v>
      </c>
      <c r="E84" s="5">
        <f t="shared" si="4"/>
        <v>3</v>
      </c>
      <c r="H84" s="65">
        <v>2.57</v>
      </c>
      <c r="I84" s="86">
        <v>0.37</v>
      </c>
      <c r="J84" s="5">
        <f t="shared" si="5"/>
        <v>3</v>
      </c>
      <c r="K84" s="41">
        <f t="shared" si="6"/>
        <v>1.4</v>
      </c>
      <c r="M84" s="10">
        <v>1.17</v>
      </c>
      <c r="N84" s="5">
        <f t="shared" si="7"/>
        <v>1</v>
      </c>
    </row>
    <row r="85" spans="1:14" x14ac:dyDescent="0.3">
      <c r="A85" s="9">
        <v>75</v>
      </c>
      <c r="B85" s="9">
        <v>75</v>
      </c>
      <c r="C85" s="14" t="s">
        <v>135</v>
      </c>
      <c r="D85" s="40">
        <v>2.3199999999999998</v>
      </c>
      <c r="E85" s="5">
        <f t="shared" si="4"/>
        <v>3</v>
      </c>
      <c r="H85" s="65">
        <v>2.3199999999999998</v>
      </c>
      <c r="I85" s="86">
        <v>0.34</v>
      </c>
      <c r="J85" s="5">
        <f t="shared" si="5"/>
        <v>3</v>
      </c>
      <c r="K85" s="41">
        <f t="shared" si="6"/>
        <v>1.3199999999999998</v>
      </c>
      <c r="M85" s="10">
        <v>1</v>
      </c>
      <c r="N85" s="5">
        <f t="shared" si="7"/>
        <v>1</v>
      </c>
    </row>
    <row r="86" spans="1:14" x14ac:dyDescent="0.3">
      <c r="A86" s="9">
        <v>76</v>
      </c>
      <c r="B86" s="9">
        <v>76</v>
      </c>
      <c r="C86" s="14" t="s">
        <v>136</v>
      </c>
      <c r="D86" s="40">
        <v>2.3199999999999998</v>
      </c>
      <c r="E86" s="5">
        <f t="shared" si="4"/>
        <v>3</v>
      </c>
      <c r="H86" s="65">
        <v>2.3199999999999998</v>
      </c>
      <c r="I86" s="65">
        <v>0.28000000000000003</v>
      </c>
      <c r="J86" s="5">
        <f t="shared" si="5"/>
        <v>3</v>
      </c>
      <c r="K86" s="41">
        <f t="shared" si="6"/>
        <v>1.0299999999999998</v>
      </c>
      <c r="M86" s="10">
        <v>1.29</v>
      </c>
      <c r="N86" s="5">
        <f t="shared" si="7"/>
        <v>1</v>
      </c>
    </row>
    <row r="87" spans="1:14" x14ac:dyDescent="0.3">
      <c r="A87" s="21" t="s">
        <v>57</v>
      </c>
      <c r="B87" s="21" t="s">
        <v>57</v>
      </c>
      <c r="C87" s="51" t="s">
        <v>35</v>
      </c>
      <c r="D87" s="40" t="s">
        <v>57</v>
      </c>
      <c r="E87" s="5" t="str">
        <f t="shared" si="4"/>
        <v/>
      </c>
      <c r="H87" s="74" t="s">
        <v>57</v>
      </c>
      <c r="I87" s="74" t="s">
        <v>57</v>
      </c>
      <c r="J87" s="5" t="str">
        <f t="shared" si="5"/>
        <v/>
      </c>
      <c r="K87" s="41" t="str">
        <f t="shared" si="6"/>
        <v/>
      </c>
      <c r="M87" s="21" t="s">
        <v>57</v>
      </c>
      <c r="N87" s="5" t="str">
        <f t="shared" si="7"/>
        <v/>
      </c>
    </row>
    <row r="88" spans="1:14" x14ac:dyDescent="0.3">
      <c r="A88" s="9">
        <v>77</v>
      </c>
      <c r="B88" s="9">
        <v>77</v>
      </c>
      <c r="C88" s="14" t="s">
        <v>137</v>
      </c>
      <c r="D88" s="40">
        <v>3.32</v>
      </c>
      <c r="E88" s="5">
        <f t="shared" si="4"/>
        <v>4</v>
      </c>
      <c r="H88" s="65">
        <v>3.32</v>
      </c>
      <c r="I88" s="65">
        <v>0.2</v>
      </c>
      <c r="J88" s="5">
        <f t="shared" si="5"/>
        <v>4</v>
      </c>
      <c r="K88" s="41">
        <f t="shared" si="6"/>
        <v>0.31999999999999984</v>
      </c>
      <c r="M88" s="10">
        <v>3</v>
      </c>
      <c r="N88" s="5">
        <f t="shared" si="7"/>
        <v>3</v>
      </c>
    </row>
    <row r="89" spans="1:14" ht="28.8" x14ac:dyDescent="0.3">
      <c r="A89" s="9">
        <v>78</v>
      </c>
      <c r="B89" s="9">
        <v>78</v>
      </c>
      <c r="C89" s="14" t="s">
        <v>138</v>
      </c>
      <c r="D89" s="40">
        <v>2.41</v>
      </c>
      <c r="E89" s="5">
        <f t="shared" si="4"/>
        <v>3</v>
      </c>
      <c r="H89" s="65">
        <v>2.41</v>
      </c>
      <c r="I89" s="65">
        <v>0.25</v>
      </c>
      <c r="J89" s="5">
        <f t="shared" si="5"/>
        <v>3</v>
      </c>
      <c r="K89" s="41">
        <f t="shared" si="6"/>
        <v>0.70000000000000018</v>
      </c>
      <c r="M89" s="10">
        <v>1.71</v>
      </c>
      <c r="N89" s="5">
        <f t="shared" si="7"/>
        <v>2</v>
      </c>
    </row>
    <row r="90" spans="1:14" x14ac:dyDescent="0.3">
      <c r="A90" s="9">
        <v>79</v>
      </c>
      <c r="B90" s="9">
        <v>79</v>
      </c>
      <c r="C90" s="14" t="s">
        <v>139</v>
      </c>
      <c r="D90" s="40">
        <v>2.52</v>
      </c>
      <c r="E90" s="5">
        <f t="shared" si="4"/>
        <v>3</v>
      </c>
      <c r="H90" s="65">
        <v>2.52</v>
      </c>
      <c r="I90" s="65">
        <v>0.24</v>
      </c>
      <c r="J90" s="5">
        <f t="shared" si="5"/>
        <v>3</v>
      </c>
      <c r="K90" s="41">
        <f t="shared" si="6"/>
        <v>0.65999999999999992</v>
      </c>
      <c r="M90" s="10">
        <v>1.86</v>
      </c>
      <c r="N90" s="5">
        <f t="shared" si="7"/>
        <v>2</v>
      </c>
    </row>
    <row r="91" spans="1:14" x14ac:dyDescent="0.3">
      <c r="A91" s="22" t="s">
        <v>57</v>
      </c>
      <c r="B91" s="22" t="s">
        <v>57</v>
      </c>
      <c r="C91" s="52" t="s">
        <v>36</v>
      </c>
      <c r="D91" s="40" t="s">
        <v>57</v>
      </c>
      <c r="E91" s="5" t="str">
        <f t="shared" si="4"/>
        <v/>
      </c>
      <c r="H91" s="75" t="s">
        <v>57</v>
      </c>
      <c r="I91" s="75" t="s">
        <v>57</v>
      </c>
      <c r="J91" s="5" t="str">
        <f t="shared" si="5"/>
        <v/>
      </c>
      <c r="K91" s="41" t="str">
        <f t="shared" si="6"/>
        <v/>
      </c>
      <c r="M91" s="22" t="s">
        <v>57</v>
      </c>
      <c r="N91" s="5" t="str">
        <f t="shared" si="7"/>
        <v/>
      </c>
    </row>
    <row r="92" spans="1:14" ht="57.6" x14ac:dyDescent="0.3">
      <c r="A92" s="9">
        <v>80</v>
      </c>
      <c r="B92" s="9">
        <v>80</v>
      </c>
      <c r="C92" s="14" t="s">
        <v>140</v>
      </c>
      <c r="D92" s="40">
        <v>2.5</v>
      </c>
      <c r="E92" s="5">
        <f t="shared" si="4"/>
        <v>3</v>
      </c>
      <c r="H92" s="65">
        <v>2.5</v>
      </c>
      <c r="I92" s="65">
        <v>0.25</v>
      </c>
      <c r="J92" s="5">
        <f t="shared" si="5"/>
        <v>3</v>
      </c>
      <c r="K92" s="41">
        <f t="shared" si="6"/>
        <v>0.35999999999999988</v>
      </c>
      <c r="M92" s="10">
        <v>2.86</v>
      </c>
      <c r="N92" s="5">
        <f t="shared" si="7"/>
        <v>3</v>
      </c>
    </row>
    <row r="93" spans="1:14" x14ac:dyDescent="0.3">
      <c r="A93" s="9">
        <v>81</v>
      </c>
      <c r="B93" s="9">
        <v>81</v>
      </c>
      <c r="C93" s="14" t="s">
        <v>141</v>
      </c>
      <c r="D93" s="40">
        <v>2.0499999999999998</v>
      </c>
      <c r="E93" s="5">
        <f t="shared" si="4"/>
        <v>2</v>
      </c>
      <c r="H93" s="65">
        <v>2.0499999999999998</v>
      </c>
      <c r="I93" s="65">
        <v>0.24</v>
      </c>
      <c r="J93" s="5">
        <f t="shared" si="5"/>
        <v>2</v>
      </c>
      <c r="K93" s="41">
        <f t="shared" si="6"/>
        <v>0.90999999999999992</v>
      </c>
      <c r="M93" s="10">
        <v>1.1399999999999999</v>
      </c>
      <c r="N93" s="5">
        <f t="shared" si="7"/>
        <v>1</v>
      </c>
    </row>
    <row r="94" spans="1:14" x14ac:dyDescent="0.3">
      <c r="A94" s="9">
        <v>82</v>
      </c>
      <c r="B94" s="9">
        <v>82</v>
      </c>
      <c r="C94" s="14" t="s">
        <v>142</v>
      </c>
      <c r="D94" s="40">
        <v>2.3199999999999998</v>
      </c>
      <c r="E94" s="5">
        <f t="shared" si="4"/>
        <v>3</v>
      </c>
      <c r="H94" s="65">
        <v>2.3199999999999998</v>
      </c>
      <c r="I94" s="65">
        <v>0.2</v>
      </c>
      <c r="J94" s="5">
        <f t="shared" si="5"/>
        <v>3</v>
      </c>
      <c r="K94" s="41">
        <f t="shared" si="6"/>
        <v>0.31999999999999984</v>
      </c>
      <c r="M94" s="10">
        <v>2</v>
      </c>
      <c r="N94" s="5">
        <f t="shared" si="7"/>
        <v>2</v>
      </c>
    </row>
    <row r="95" spans="1:14" x14ac:dyDescent="0.3">
      <c r="A95" s="8" t="s">
        <v>57</v>
      </c>
      <c r="B95" s="8" t="s">
        <v>57</v>
      </c>
      <c r="C95" s="43" t="s">
        <v>143</v>
      </c>
      <c r="D95" s="40" t="s">
        <v>57</v>
      </c>
      <c r="E95" s="5" t="str">
        <f t="shared" si="4"/>
        <v/>
      </c>
      <c r="H95" s="64" t="s">
        <v>57</v>
      </c>
      <c r="I95" s="64" t="s">
        <v>57</v>
      </c>
      <c r="J95" s="5" t="str">
        <f t="shared" si="5"/>
        <v/>
      </c>
      <c r="K95" s="41" t="str">
        <f t="shared" si="6"/>
        <v/>
      </c>
      <c r="M95" s="8" t="s">
        <v>57</v>
      </c>
      <c r="N95" s="5" t="str">
        <f t="shared" si="7"/>
        <v/>
      </c>
    </row>
    <row r="96" spans="1:14" x14ac:dyDescent="0.3">
      <c r="A96" s="9">
        <v>83</v>
      </c>
      <c r="B96" s="9">
        <v>83</v>
      </c>
      <c r="C96" s="14" t="s">
        <v>144</v>
      </c>
      <c r="D96" s="40">
        <v>2.4700000000000002</v>
      </c>
      <c r="E96" s="5">
        <f t="shared" si="4"/>
        <v>3</v>
      </c>
      <c r="H96" s="65">
        <v>2.4700000000000002</v>
      </c>
      <c r="I96" s="65">
        <v>0.19</v>
      </c>
      <c r="J96" s="5">
        <f t="shared" si="5"/>
        <v>3</v>
      </c>
      <c r="K96" s="41">
        <f t="shared" si="6"/>
        <v>4.0000000000000036E-2</v>
      </c>
      <c r="M96" s="10">
        <v>2.4300000000000002</v>
      </c>
      <c r="N96" s="5">
        <f t="shared" si="7"/>
        <v>3</v>
      </c>
    </row>
    <row r="97" spans="1:16" x14ac:dyDescent="0.3">
      <c r="A97" s="9">
        <v>84</v>
      </c>
      <c r="B97" s="9">
        <v>84</v>
      </c>
      <c r="C97" s="14" t="s">
        <v>145</v>
      </c>
      <c r="D97" s="40">
        <v>2.42</v>
      </c>
      <c r="E97" s="5">
        <f t="shared" si="4"/>
        <v>3</v>
      </c>
      <c r="H97" s="65">
        <v>2.42</v>
      </c>
      <c r="I97" s="65">
        <v>0.22</v>
      </c>
      <c r="J97" s="5">
        <f t="shared" si="5"/>
        <v>3</v>
      </c>
      <c r="K97" s="41">
        <f t="shared" si="6"/>
        <v>1.0000000000000231E-2</v>
      </c>
      <c r="M97" s="10">
        <v>2.4300000000000002</v>
      </c>
      <c r="N97" s="5">
        <f t="shared" si="7"/>
        <v>3</v>
      </c>
    </row>
    <row r="98" spans="1:16" ht="28.8" x14ac:dyDescent="0.3">
      <c r="A98" s="9">
        <v>85</v>
      </c>
      <c r="B98" s="9">
        <v>85</v>
      </c>
      <c r="C98" s="14" t="s">
        <v>146</v>
      </c>
      <c r="D98" s="40">
        <v>1.74</v>
      </c>
      <c r="E98" s="5">
        <f t="shared" si="4"/>
        <v>2</v>
      </c>
      <c r="H98" s="65">
        <v>1.74</v>
      </c>
      <c r="I98" s="86">
        <v>0.32</v>
      </c>
      <c r="J98" s="5">
        <f t="shared" si="5"/>
        <v>2</v>
      </c>
      <c r="K98" s="41">
        <f t="shared" si="6"/>
        <v>0.60000000000000009</v>
      </c>
      <c r="M98" s="10">
        <v>1.1399999999999999</v>
      </c>
      <c r="N98" s="5">
        <f t="shared" si="7"/>
        <v>1</v>
      </c>
    </row>
    <row r="99" spans="1:16" x14ac:dyDescent="0.3">
      <c r="A99" s="9">
        <v>86</v>
      </c>
      <c r="B99" s="9">
        <v>86</v>
      </c>
      <c r="C99" s="14" t="s">
        <v>147</v>
      </c>
      <c r="D99" s="40">
        <v>2.3199999999999998</v>
      </c>
      <c r="E99" s="5">
        <f t="shared" si="4"/>
        <v>3</v>
      </c>
      <c r="H99" s="65">
        <v>2.3199999999999998</v>
      </c>
      <c r="I99" s="65">
        <v>0.17</v>
      </c>
      <c r="J99" s="5">
        <f t="shared" si="5"/>
        <v>3</v>
      </c>
      <c r="K99" s="41">
        <f t="shared" si="6"/>
        <v>0.11000000000000032</v>
      </c>
      <c r="M99" s="10">
        <v>2.4300000000000002</v>
      </c>
      <c r="N99" s="5">
        <f t="shared" si="7"/>
        <v>3</v>
      </c>
    </row>
    <row r="100" spans="1:16" x14ac:dyDescent="0.3">
      <c r="A100" s="9">
        <v>87</v>
      </c>
      <c r="B100" s="9">
        <v>87</v>
      </c>
      <c r="C100" s="14" t="s">
        <v>148</v>
      </c>
      <c r="D100" s="40">
        <v>2.68</v>
      </c>
      <c r="E100" s="5">
        <f t="shared" si="4"/>
        <v>3</v>
      </c>
      <c r="H100" s="65">
        <v>2.68</v>
      </c>
      <c r="I100" s="65">
        <v>0.2</v>
      </c>
      <c r="J100" s="5">
        <f t="shared" si="5"/>
        <v>3</v>
      </c>
      <c r="K100" s="41">
        <f t="shared" si="6"/>
        <v>0.25</v>
      </c>
      <c r="M100" s="10">
        <v>2.4300000000000002</v>
      </c>
      <c r="N100" s="5">
        <f t="shared" si="7"/>
        <v>3</v>
      </c>
    </row>
    <row r="101" spans="1:16" x14ac:dyDescent="0.3">
      <c r="A101" s="9">
        <v>88</v>
      </c>
      <c r="B101" s="9">
        <v>88</v>
      </c>
      <c r="C101" s="14" t="s">
        <v>149</v>
      </c>
      <c r="D101" s="40">
        <v>2.5</v>
      </c>
      <c r="E101" s="5">
        <f t="shared" si="4"/>
        <v>3</v>
      </c>
      <c r="H101" s="65">
        <v>2.5</v>
      </c>
      <c r="I101" s="65">
        <v>0.26</v>
      </c>
      <c r="J101" s="5">
        <f t="shared" si="5"/>
        <v>3</v>
      </c>
      <c r="K101" s="41">
        <f t="shared" si="6"/>
        <v>0.20999999999999996</v>
      </c>
      <c r="M101" s="10">
        <v>2.29</v>
      </c>
      <c r="N101" s="5">
        <f t="shared" si="7"/>
        <v>2</v>
      </c>
    </row>
    <row r="102" spans="1:16" x14ac:dyDescent="0.3">
      <c r="A102" s="9">
        <v>89</v>
      </c>
      <c r="B102" s="9">
        <v>89</v>
      </c>
      <c r="C102" s="14" t="s">
        <v>150</v>
      </c>
      <c r="D102" s="40">
        <v>2.3199999999999998</v>
      </c>
      <c r="E102" s="5">
        <f t="shared" si="4"/>
        <v>3</v>
      </c>
      <c r="H102" s="65">
        <v>2.3199999999999998</v>
      </c>
      <c r="I102" s="65">
        <v>0.27</v>
      </c>
      <c r="J102" s="5">
        <f t="shared" si="5"/>
        <v>3</v>
      </c>
      <c r="K102" s="41">
        <f t="shared" si="6"/>
        <v>0.8899999999999999</v>
      </c>
      <c r="M102" s="10">
        <v>1.43</v>
      </c>
      <c r="N102" s="5">
        <f t="shared" si="7"/>
        <v>2</v>
      </c>
    </row>
    <row r="103" spans="1:16" x14ac:dyDescent="0.3">
      <c r="A103" s="9">
        <v>90</v>
      </c>
      <c r="B103" s="9">
        <v>90</v>
      </c>
      <c r="C103" s="14" t="s">
        <v>151</v>
      </c>
      <c r="D103" s="40">
        <v>1.73</v>
      </c>
      <c r="E103" s="5">
        <f t="shared" si="4"/>
        <v>2</v>
      </c>
      <c r="H103" s="65">
        <v>1.73</v>
      </c>
      <c r="I103" s="86">
        <v>0.31</v>
      </c>
      <c r="J103" s="5">
        <f t="shared" si="5"/>
        <v>2</v>
      </c>
      <c r="K103" s="41">
        <f t="shared" si="6"/>
        <v>1.23</v>
      </c>
      <c r="M103" s="10">
        <v>0.5</v>
      </c>
      <c r="N103" s="5">
        <f t="shared" si="7"/>
        <v>1</v>
      </c>
    </row>
    <row r="104" spans="1:16" ht="28.8" x14ac:dyDescent="0.3">
      <c r="A104" s="9"/>
      <c r="B104" s="9" t="s">
        <v>152</v>
      </c>
      <c r="C104" s="14" t="s">
        <v>153</v>
      </c>
      <c r="D104" s="40">
        <v>3</v>
      </c>
      <c r="E104" s="5">
        <f t="shared" si="4"/>
        <v>3</v>
      </c>
      <c r="H104" s="65"/>
      <c r="I104" s="86"/>
      <c r="J104" s="5"/>
      <c r="K104" s="41"/>
      <c r="M104" s="10"/>
      <c r="N104" s="5"/>
    </row>
    <row r="105" spans="1:16" x14ac:dyDescent="0.3">
      <c r="A105" s="9">
        <v>91</v>
      </c>
      <c r="B105" s="9">
        <v>91</v>
      </c>
      <c r="C105" s="14" t="s">
        <v>154</v>
      </c>
      <c r="D105" s="40">
        <v>2.4500000000000002</v>
      </c>
      <c r="E105" s="5">
        <f t="shared" si="4"/>
        <v>3</v>
      </c>
      <c r="H105" s="65">
        <v>2.4500000000000002</v>
      </c>
      <c r="I105" s="65">
        <v>0.24</v>
      </c>
      <c r="J105" s="5">
        <f t="shared" si="5"/>
        <v>3</v>
      </c>
      <c r="K105" s="41">
        <f t="shared" si="6"/>
        <v>0.88000000000000012</v>
      </c>
      <c r="M105" s="10">
        <v>1.57</v>
      </c>
      <c r="N105" s="5">
        <f t="shared" si="7"/>
        <v>2</v>
      </c>
    </row>
    <row r="106" spans="1:16" ht="28.8" x14ac:dyDescent="0.3">
      <c r="A106" s="9">
        <v>93</v>
      </c>
      <c r="B106" s="9">
        <v>93</v>
      </c>
      <c r="C106" s="14" t="s">
        <v>155</v>
      </c>
      <c r="D106" s="40">
        <v>2.41</v>
      </c>
      <c r="E106" s="5">
        <f t="shared" si="4"/>
        <v>3</v>
      </c>
      <c r="H106" s="65">
        <v>2.41</v>
      </c>
      <c r="I106" s="65">
        <v>0.23</v>
      </c>
      <c r="J106" s="5">
        <f t="shared" si="5"/>
        <v>3</v>
      </c>
      <c r="K106" s="41">
        <f t="shared" si="6"/>
        <v>0.12000000000000011</v>
      </c>
      <c r="M106" s="10">
        <v>2.29</v>
      </c>
      <c r="N106" s="5">
        <f t="shared" si="7"/>
        <v>2</v>
      </c>
    </row>
    <row r="107" spans="1:16" x14ac:dyDescent="0.3">
      <c r="A107" s="9">
        <v>94</v>
      </c>
      <c r="B107" s="9">
        <v>94</v>
      </c>
      <c r="C107" s="14" t="s">
        <v>156</v>
      </c>
      <c r="D107" s="40">
        <v>2.0499999999999998</v>
      </c>
      <c r="E107" s="5">
        <f t="shared" si="4"/>
        <v>2</v>
      </c>
      <c r="H107" s="65">
        <v>2.0499999999999998</v>
      </c>
      <c r="I107" s="65">
        <v>0.26</v>
      </c>
      <c r="J107" s="5">
        <f t="shared" si="5"/>
        <v>2</v>
      </c>
      <c r="K107" s="41">
        <f t="shared" si="6"/>
        <v>0.24000000000000021</v>
      </c>
      <c r="M107" s="10">
        <v>2.29</v>
      </c>
      <c r="N107" s="5">
        <f t="shared" si="7"/>
        <v>2</v>
      </c>
    </row>
    <row r="108" spans="1:16" x14ac:dyDescent="0.3">
      <c r="A108" s="9"/>
      <c r="B108" s="9" t="s">
        <v>152</v>
      </c>
      <c r="C108" s="85" t="s">
        <v>157</v>
      </c>
      <c r="D108" s="40">
        <v>3</v>
      </c>
      <c r="E108" s="5">
        <f t="shared" si="4"/>
        <v>3</v>
      </c>
      <c r="H108" s="65"/>
      <c r="I108" s="65"/>
      <c r="J108" s="5"/>
      <c r="K108" s="41"/>
      <c r="M108" s="10"/>
      <c r="N108" s="5"/>
      <c r="O108" s="9"/>
      <c r="P108" s="37"/>
    </row>
    <row r="109" spans="1:16" ht="26.4" x14ac:dyDescent="0.3">
      <c r="A109" s="9"/>
      <c r="B109" s="9" t="s">
        <v>152</v>
      </c>
      <c r="C109" s="37" t="s">
        <v>158</v>
      </c>
      <c r="D109" s="40">
        <v>4</v>
      </c>
      <c r="E109" s="5">
        <f t="shared" si="4"/>
        <v>4</v>
      </c>
      <c r="H109" s="65"/>
      <c r="I109" s="65"/>
      <c r="J109" s="5"/>
      <c r="K109" s="41"/>
      <c r="M109" s="10"/>
      <c r="N109" s="5"/>
      <c r="O109" s="9"/>
      <c r="P109" s="37"/>
    </row>
    <row r="110" spans="1:16" x14ac:dyDescent="0.3">
      <c r="A110" s="23" t="s">
        <v>57</v>
      </c>
      <c r="B110" s="23" t="s">
        <v>57</v>
      </c>
      <c r="C110" s="53" t="s">
        <v>38</v>
      </c>
      <c r="D110" s="40" t="s">
        <v>57</v>
      </c>
      <c r="E110" s="5" t="str">
        <f t="shared" si="4"/>
        <v/>
      </c>
      <c r="H110" s="76" t="s">
        <v>57</v>
      </c>
      <c r="I110" s="76" t="s">
        <v>57</v>
      </c>
      <c r="J110" s="5" t="str">
        <f t="shared" si="5"/>
        <v/>
      </c>
      <c r="K110" s="41" t="str">
        <f t="shared" si="6"/>
        <v/>
      </c>
      <c r="M110" s="23" t="s">
        <v>57</v>
      </c>
      <c r="N110" s="5" t="str">
        <f t="shared" si="7"/>
        <v/>
      </c>
    </row>
    <row r="111" spans="1:16" ht="28.8" x14ac:dyDescent="0.3">
      <c r="A111" s="9">
        <v>95</v>
      </c>
      <c r="B111" s="9">
        <v>95</v>
      </c>
      <c r="C111" s="14" t="s">
        <v>159</v>
      </c>
      <c r="D111" s="40">
        <v>3.18</v>
      </c>
      <c r="E111" s="5">
        <f t="shared" si="4"/>
        <v>3</v>
      </c>
      <c r="H111" s="65">
        <v>3.18</v>
      </c>
      <c r="I111" s="65">
        <v>0.26</v>
      </c>
      <c r="J111" s="5">
        <f t="shared" si="5"/>
        <v>3</v>
      </c>
      <c r="K111" s="41">
        <f t="shared" si="6"/>
        <v>0.18000000000000016</v>
      </c>
      <c r="M111" s="10">
        <v>3</v>
      </c>
      <c r="N111" s="5">
        <f t="shared" si="7"/>
        <v>3</v>
      </c>
    </row>
    <row r="112" spans="1:16" ht="28.8" x14ac:dyDescent="0.3">
      <c r="A112" s="9">
        <v>96</v>
      </c>
      <c r="B112" s="9">
        <v>96</v>
      </c>
      <c r="C112" s="14" t="s">
        <v>160</v>
      </c>
      <c r="D112" s="40">
        <v>3.23</v>
      </c>
      <c r="E112" s="5">
        <f t="shared" si="4"/>
        <v>3</v>
      </c>
      <c r="H112" s="65">
        <v>3.23</v>
      </c>
      <c r="I112" s="65">
        <v>0.21</v>
      </c>
      <c r="J112" s="5">
        <f t="shared" si="5"/>
        <v>3</v>
      </c>
      <c r="K112" s="41">
        <f t="shared" si="6"/>
        <v>0.33999999999999986</v>
      </c>
      <c r="M112" s="10">
        <v>3.57</v>
      </c>
      <c r="N112" s="5">
        <f t="shared" si="7"/>
        <v>4</v>
      </c>
    </row>
    <row r="113" spans="1:14" x14ac:dyDescent="0.3">
      <c r="A113" s="9">
        <v>97</v>
      </c>
      <c r="B113" s="9">
        <v>97</v>
      </c>
      <c r="C113" s="14" t="s">
        <v>161</v>
      </c>
      <c r="D113" s="40">
        <v>3.14</v>
      </c>
      <c r="E113" s="5">
        <f t="shared" si="4"/>
        <v>3</v>
      </c>
      <c r="H113" s="65">
        <v>3.14</v>
      </c>
      <c r="I113" s="65">
        <v>0.14000000000000001</v>
      </c>
      <c r="J113" s="5">
        <f t="shared" si="5"/>
        <v>3</v>
      </c>
      <c r="K113" s="41">
        <f t="shared" si="6"/>
        <v>2.9999999999999805E-2</v>
      </c>
      <c r="M113" s="10">
        <v>3.17</v>
      </c>
      <c r="N113" s="5">
        <f t="shared" si="7"/>
        <v>3</v>
      </c>
    </row>
    <row r="114" spans="1:14" x14ac:dyDescent="0.3">
      <c r="A114" s="9">
        <v>98</v>
      </c>
      <c r="B114" s="9">
        <v>98</v>
      </c>
      <c r="C114" s="14" t="s">
        <v>162</v>
      </c>
      <c r="D114" s="40">
        <v>3.19</v>
      </c>
      <c r="E114" s="5">
        <f t="shared" si="4"/>
        <v>3</v>
      </c>
      <c r="H114" s="65">
        <v>3.19</v>
      </c>
      <c r="I114" s="65">
        <v>0.17</v>
      </c>
      <c r="J114" s="5">
        <f t="shared" si="5"/>
        <v>3</v>
      </c>
      <c r="K114" s="41">
        <f t="shared" si="6"/>
        <v>0.14000000000000012</v>
      </c>
      <c r="M114" s="10">
        <v>3.33</v>
      </c>
      <c r="N114" s="5">
        <f t="shared" si="7"/>
        <v>4</v>
      </c>
    </row>
    <row r="115" spans="1:14" ht="28.8" x14ac:dyDescent="0.3">
      <c r="A115" s="9">
        <v>99</v>
      </c>
      <c r="B115" s="9">
        <v>99</v>
      </c>
      <c r="C115" s="14" t="s">
        <v>163</v>
      </c>
      <c r="D115" s="40">
        <v>2.59</v>
      </c>
      <c r="E115" s="5">
        <f t="shared" si="4"/>
        <v>3</v>
      </c>
      <c r="H115" s="65">
        <v>2.59</v>
      </c>
      <c r="I115" s="65">
        <v>0.23</v>
      </c>
      <c r="J115" s="5">
        <f t="shared" si="5"/>
        <v>3</v>
      </c>
      <c r="K115" s="41">
        <f t="shared" si="6"/>
        <v>0.29999999999999982</v>
      </c>
      <c r="M115" s="10">
        <v>2.29</v>
      </c>
      <c r="N115" s="5">
        <f t="shared" si="7"/>
        <v>2</v>
      </c>
    </row>
    <row r="116" spans="1:14" ht="28.8" x14ac:dyDescent="0.3">
      <c r="A116" s="9">
        <v>100</v>
      </c>
      <c r="B116" s="9">
        <v>100</v>
      </c>
      <c r="C116" s="14" t="s">
        <v>164</v>
      </c>
      <c r="D116" s="40">
        <v>3.45</v>
      </c>
      <c r="E116" s="5">
        <f t="shared" si="4"/>
        <v>4</v>
      </c>
      <c r="H116" s="65">
        <v>3.45</v>
      </c>
      <c r="I116" s="65">
        <v>0.2</v>
      </c>
      <c r="J116" s="5">
        <f t="shared" si="5"/>
        <v>4</v>
      </c>
      <c r="K116" s="41">
        <f t="shared" si="6"/>
        <v>0.11999999999999966</v>
      </c>
      <c r="M116" s="10">
        <v>3.57</v>
      </c>
      <c r="N116" s="5">
        <f t="shared" si="7"/>
        <v>4</v>
      </c>
    </row>
    <row r="117" spans="1:14" x14ac:dyDescent="0.3">
      <c r="A117" s="9">
        <v>101</v>
      </c>
      <c r="B117" s="9">
        <v>101</v>
      </c>
      <c r="C117" s="14" t="s">
        <v>165</v>
      </c>
      <c r="D117" s="40">
        <v>2.67</v>
      </c>
      <c r="E117" s="5">
        <f t="shared" si="4"/>
        <v>3</v>
      </c>
      <c r="H117" s="65">
        <v>2.67</v>
      </c>
      <c r="I117" s="65">
        <v>0.21</v>
      </c>
      <c r="J117" s="5">
        <f t="shared" si="5"/>
        <v>3</v>
      </c>
      <c r="K117" s="41">
        <f t="shared" si="6"/>
        <v>0.16999999999999993</v>
      </c>
      <c r="M117" s="10">
        <v>2.5</v>
      </c>
      <c r="N117" s="5">
        <f t="shared" si="7"/>
        <v>3</v>
      </c>
    </row>
    <row r="118" spans="1:14" x14ac:dyDescent="0.3">
      <c r="A118" s="9">
        <v>102</v>
      </c>
      <c r="B118" s="9">
        <v>102</v>
      </c>
      <c r="C118" s="14" t="s">
        <v>166</v>
      </c>
      <c r="D118" s="40">
        <v>2.86</v>
      </c>
      <c r="E118" s="5">
        <f t="shared" si="4"/>
        <v>3</v>
      </c>
      <c r="H118" s="65">
        <v>2.86</v>
      </c>
      <c r="I118" s="65">
        <v>0.22</v>
      </c>
      <c r="J118" s="5">
        <f t="shared" si="5"/>
        <v>3</v>
      </c>
      <c r="K118" s="41">
        <f t="shared" si="6"/>
        <v>0.5299999999999998</v>
      </c>
      <c r="M118" s="10">
        <v>2.33</v>
      </c>
      <c r="N118" s="5">
        <f t="shared" si="7"/>
        <v>3</v>
      </c>
    </row>
    <row r="119" spans="1:14" ht="28.8" x14ac:dyDescent="0.3">
      <c r="A119" s="9">
        <v>103</v>
      </c>
      <c r="B119" s="9">
        <v>103</v>
      </c>
      <c r="C119" s="14" t="s">
        <v>167</v>
      </c>
      <c r="D119" s="40">
        <v>2.9</v>
      </c>
      <c r="E119" s="5">
        <f t="shared" si="4"/>
        <v>3</v>
      </c>
      <c r="H119" s="65">
        <v>2.9</v>
      </c>
      <c r="I119" s="65">
        <v>0.19</v>
      </c>
      <c r="J119" s="5">
        <f t="shared" si="5"/>
        <v>3</v>
      </c>
      <c r="K119" s="41">
        <f t="shared" si="6"/>
        <v>6.999999999999984E-2</v>
      </c>
      <c r="M119" s="10">
        <v>2.83</v>
      </c>
      <c r="N119" s="5">
        <f t="shared" si="7"/>
        <v>3</v>
      </c>
    </row>
    <row r="120" spans="1:14" x14ac:dyDescent="0.3">
      <c r="A120" s="9">
        <v>104</v>
      </c>
      <c r="B120" s="9">
        <v>104</v>
      </c>
      <c r="C120" s="14" t="s">
        <v>168</v>
      </c>
      <c r="D120" s="40">
        <v>2.68</v>
      </c>
      <c r="E120" s="5">
        <f t="shared" si="4"/>
        <v>3</v>
      </c>
      <c r="H120" s="65">
        <v>2.68</v>
      </c>
      <c r="I120" s="65">
        <v>0.2</v>
      </c>
      <c r="J120" s="5">
        <f t="shared" si="5"/>
        <v>3</v>
      </c>
      <c r="K120" s="41">
        <f t="shared" si="6"/>
        <v>0.31999999999999984</v>
      </c>
      <c r="M120" s="10">
        <v>3</v>
      </c>
      <c r="N120" s="5">
        <f t="shared" si="7"/>
        <v>3</v>
      </c>
    </row>
    <row r="121" spans="1:14" x14ac:dyDescent="0.3">
      <c r="A121" s="9">
        <v>105</v>
      </c>
      <c r="B121" s="9">
        <v>105</v>
      </c>
      <c r="C121" s="14" t="s">
        <v>169</v>
      </c>
      <c r="D121" s="40">
        <v>3.71</v>
      </c>
      <c r="E121" s="5">
        <f t="shared" si="4"/>
        <v>4</v>
      </c>
      <c r="H121" s="65">
        <v>3.71</v>
      </c>
      <c r="I121" s="65">
        <v>0.11</v>
      </c>
      <c r="J121" s="5">
        <f t="shared" si="5"/>
        <v>4</v>
      </c>
      <c r="K121" s="41">
        <f t="shared" si="6"/>
        <v>0.29000000000000004</v>
      </c>
      <c r="M121" s="10">
        <v>4</v>
      </c>
      <c r="N121" s="5">
        <f t="shared" si="7"/>
        <v>4</v>
      </c>
    </row>
    <row r="122" spans="1:14" x14ac:dyDescent="0.3">
      <c r="A122" s="9">
        <v>106</v>
      </c>
      <c r="B122" s="9">
        <v>106</v>
      </c>
      <c r="C122" s="14" t="s">
        <v>170</v>
      </c>
      <c r="D122" s="40">
        <v>3.24</v>
      </c>
      <c r="E122" s="5">
        <f t="shared" si="4"/>
        <v>3</v>
      </c>
      <c r="H122" s="65">
        <v>3.24</v>
      </c>
      <c r="I122" s="65">
        <v>0.15</v>
      </c>
      <c r="J122" s="5">
        <f t="shared" si="5"/>
        <v>3</v>
      </c>
      <c r="K122" s="41">
        <f t="shared" si="6"/>
        <v>8.9999999999999858E-2</v>
      </c>
      <c r="M122" s="10">
        <v>3.33</v>
      </c>
      <c r="N122" s="5">
        <f t="shared" si="7"/>
        <v>4</v>
      </c>
    </row>
    <row r="123" spans="1:14" x14ac:dyDescent="0.3">
      <c r="A123" s="9">
        <v>107</v>
      </c>
      <c r="B123" s="9">
        <v>107</v>
      </c>
      <c r="C123" s="14" t="s">
        <v>171</v>
      </c>
      <c r="D123" s="40">
        <v>3.14</v>
      </c>
      <c r="E123" s="5">
        <f t="shared" si="4"/>
        <v>3</v>
      </c>
      <c r="H123" s="65">
        <v>3.14</v>
      </c>
      <c r="I123" s="65">
        <v>0.19</v>
      </c>
      <c r="J123" s="5">
        <f t="shared" si="5"/>
        <v>3</v>
      </c>
      <c r="K123" s="41">
        <f t="shared" si="6"/>
        <v>0.18999999999999995</v>
      </c>
      <c r="M123" s="10">
        <v>3.33</v>
      </c>
      <c r="N123" s="5">
        <f t="shared" si="7"/>
        <v>4</v>
      </c>
    </row>
    <row r="124" spans="1:14" x14ac:dyDescent="0.3">
      <c r="A124" s="9">
        <v>108</v>
      </c>
      <c r="B124" s="9">
        <v>108</v>
      </c>
      <c r="C124" s="14" t="s">
        <v>172</v>
      </c>
      <c r="D124" s="40">
        <v>2.67</v>
      </c>
      <c r="E124" s="5">
        <f t="shared" si="4"/>
        <v>3</v>
      </c>
      <c r="H124" s="65">
        <v>2.67</v>
      </c>
      <c r="I124" s="65">
        <v>0.26</v>
      </c>
      <c r="J124" s="5">
        <f t="shared" si="5"/>
        <v>3</v>
      </c>
      <c r="K124" s="41">
        <f t="shared" si="6"/>
        <v>0.83999999999999986</v>
      </c>
      <c r="M124" s="10">
        <v>1.83</v>
      </c>
      <c r="N124" s="5">
        <f t="shared" si="7"/>
        <v>2</v>
      </c>
    </row>
    <row r="125" spans="1:14" ht="28.8" x14ac:dyDescent="0.3">
      <c r="A125" s="9">
        <v>109</v>
      </c>
      <c r="B125" s="9">
        <v>109</v>
      </c>
      <c r="C125" s="14" t="s">
        <v>173</v>
      </c>
      <c r="D125" s="40">
        <v>2.19</v>
      </c>
      <c r="E125" s="5">
        <f t="shared" si="4"/>
        <v>2</v>
      </c>
      <c r="H125" s="65">
        <v>2.19</v>
      </c>
      <c r="I125" s="86">
        <v>0.35</v>
      </c>
      <c r="J125" s="5">
        <f t="shared" si="5"/>
        <v>2</v>
      </c>
      <c r="K125" s="41">
        <f t="shared" si="6"/>
        <v>1.19</v>
      </c>
      <c r="M125" s="10">
        <v>1</v>
      </c>
      <c r="N125" s="5">
        <f t="shared" si="7"/>
        <v>1</v>
      </c>
    </row>
    <row r="126" spans="1:14" x14ac:dyDescent="0.3">
      <c r="A126" s="9">
        <v>110</v>
      </c>
      <c r="B126" s="9">
        <v>110</v>
      </c>
      <c r="C126" s="14" t="s">
        <v>174</v>
      </c>
      <c r="D126" s="40">
        <v>2.85</v>
      </c>
      <c r="E126" s="5">
        <f t="shared" si="4"/>
        <v>3</v>
      </c>
      <c r="H126" s="65">
        <v>2.85</v>
      </c>
      <c r="I126" s="65">
        <v>0.2</v>
      </c>
      <c r="J126" s="5">
        <f t="shared" si="5"/>
        <v>3</v>
      </c>
      <c r="K126" s="41">
        <f t="shared" si="6"/>
        <v>0.45000000000000018</v>
      </c>
      <c r="M126" s="10">
        <v>2.4</v>
      </c>
      <c r="N126" s="5">
        <f t="shared" si="7"/>
        <v>3</v>
      </c>
    </row>
    <row r="127" spans="1:14" x14ac:dyDescent="0.3">
      <c r="A127" s="9">
        <v>111</v>
      </c>
      <c r="B127" s="9">
        <v>111</v>
      </c>
      <c r="C127" s="14" t="s">
        <v>175</v>
      </c>
      <c r="D127" s="40">
        <v>3.5</v>
      </c>
      <c r="E127" s="5">
        <f t="shared" si="4"/>
        <v>4</v>
      </c>
      <c r="H127" s="65">
        <v>3.5</v>
      </c>
      <c r="I127" s="65">
        <v>0.23</v>
      </c>
      <c r="J127" s="5">
        <f t="shared" si="5"/>
        <v>4</v>
      </c>
      <c r="K127" s="41">
        <f t="shared" si="6"/>
        <v>0.29999999999999982</v>
      </c>
      <c r="M127" s="10">
        <v>3.2</v>
      </c>
      <c r="N127" s="5">
        <f t="shared" si="7"/>
        <v>3</v>
      </c>
    </row>
    <row r="128" spans="1:14" x14ac:dyDescent="0.3">
      <c r="A128" s="9">
        <v>112</v>
      </c>
      <c r="B128" s="9">
        <v>112</v>
      </c>
      <c r="C128" s="14" t="s">
        <v>176</v>
      </c>
      <c r="D128" s="40">
        <v>2.57</v>
      </c>
      <c r="E128" s="5">
        <f t="shared" si="4"/>
        <v>3</v>
      </c>
      <c r="H128" s="65">
        <v>2.57</v>
      </c>
      <c r="I128" s="86">
        <v>0.39</v>
      </c>
      <c r="J128" s="5">
        <f t="shared" si="5"/>
        <v>3</v>
      </c>
      <c r="K128" s="41">
        <f t="shared" si="6"/>
        <v>1.2399999999999998</v>
      </c>
      <c r="M128" s="10">
        <v>1.33</v>
      </c>
      <c r="N128" s="5">
        <f t="shared" si="7"/>
        <v>2</v>
      </c>
    </row>
    <row r="129" spans="1:14" x14ac:dyDescent="0.3">
      <c r="A129" s="9">
        <v>113</v>
      </c>
      <c r="B129" s="9">
        <v>113</v>
      </c>
      <c r="C129" s="14" t="s">
        <v>177</v>
      </c>
      <c r="D129" s="40">
        <v>2</v>
      </c>
      <c r="E129" s="5">
        <f t="shared" si="4"/>
        <v>2</v>
      </c>
      <c r="H129" s="65">
        <v>2</v>
      </c>
      <c r="I129" s="86">
        <v>0.34</v>
      </c>
      <c r="J129" s="5">
        <f t="shared" si="5"/>
        <v>2</v>
      </c>
      <c r="K129" s="41">
        <f t="shared" si="6"/>
        <v>1.17</v>
      </c>
      <c r="M129" s="10">
        <v>0.83</v>
      </c>
      <c r="N129" s="5">
        <f t="shared" si="7"/>
        <v>1</v>
      </c>
    </row>
    <row r="130" spans="1:14" x14ac:dyDescent="0.3">
      <c r="A130" s="9">
        <v>114</v>
      </c>
      <c r="B130" s="9">
        <v>114</v>
      </c>
      <c r="C130" s="14" t="s">
        <v>178</v>
      </c>
      <c r="D130" s="40">
        <v>1.73</v>
      </c>
      <c r="E130" s="5">
        <f t="shared" si="4"/>
        <v>2</v>
      </c>
      <c r="H130" s="65">
        <v>1.73</v>
      </c>
      <c r="I130" s="86">
        <v>0.36</v>
      </c>
      <c r="J130" s="5">
        <f t="shared" si="5"/>
        <v>2</v>
      </c>
      <c r="K130" s="41">
        <f t="shared" si="6"/>
        <v>0.87</v>
      </c>
      <c r="M130" s="10">
        <v>0.86</v>
      </c>
      <c r="N130" s="5">
        <f t="shared" si="7"/>
        <v>1</v>
      </c>
    </row>
    <row r="131" spans="1:14" x14ac:dyDescent="0.3">
      <c r="A131" s="9">
        <v>115</v>
      </c>
      <c r="B131" s="9">
        <v>115</v>
      </c>
      <c r="C131" s="14" t="s">
        <v>179</v>
      </c>
      <c r="D131" s="40">
        <v>2.4300000000000002</v>
      </c>
      <c r="E131" s="5">
        <f t="shared" si="4"/>
        <v>3</v>
      </c>
      <c r="H131" s="65">
        <v>2.4300000000000002</v>
      </c>
      <c r="I131" s="65">
        <v>0.25</v>
      </c>
      <c r="J131" s="5">
        <f t="shared" si="5"/>
        <v>3</v>
      </c>
      <c r="K131" s="41">
        <f t="shared" si="6"/>
        <v>0.43000000000000016</v>
      </c>
      <c r="M131" s="10">
        <v>2</v>
      </c>
      <c r="N131" s="5">
        <f t="shared" si="7"/>
        <v>2</v>
      </c>
    </row>
    <row r="132" spans="1:14" ht="28.8" x14ac:dyDescent="0.3">
      <c r="A132" s="9">
        <v>116</v>
      </c>
      <c r="B132" s="9">
        <v>116</v>
      </c>
      <c r="C132" s="14" t="s">
        <v>180</v>
      </c>
      <c r="D132" s="40">
        <v>3.1</v>
      </c>
      <c r="E132" s="5">
        <f t="shared" si="4"/>
        <v>3</v>
      </c>
      <c r="H132" s="65">
        <v>3.1</v>
      </c>
      <c r="I132" s="65">
        <v>0.15</v>
      </c>
      <c r="J132" s="5">
        <f t="shared" si="5"/>
        <v>3</v>
      </c>
      <c r="K132" s="41">
        <f t="shared" si="6"/>
        <v>6.999999999999984E-2</v>
      </c>
      <c r="M132" s="10">
        <v>3.17</v>
      </c>
      <c r="N132" s="5">
        <f t="shared" si="7"/>
        <v>3</v>
      </c>
    </row>
    <row r="133" spans="1:14" x14ac:dyDescent="0.3">
      <c r="A133" s="9">
        <v>117</v>
      </c>
      <c r="B133" s="9">
        <v>117</v>
      </c>
      <c r="C133" s="14" t="s">
        <v>181</v>
      </c>
      <c r="D133" s="40">
        <v>2.76</v>
      </c>
      <c r="E133" s="5">
        <f t="shared" ref="E133:E200" si="8">IF(D133="","",INT(D133+$E$2))</f>
        <v>3</v>
      </c>
      <c r="H133" s="65">
        <v>2.76</v>
      </c>
      <c r="I133" s="65">
        <v>0.25</v>
      </c>
      <c r="J133" s="5">
        <f t="shared" ref="J133:J200" si="9">IF(H133="","",INT(H133+$E$2))</f>
        <v>3</v>
      </c>
      <c r="K133" s="41">
        <f t="shared" ref="K133:K200" si="10">IF(J133="","",ABS(D133-M133))</f>
        <v>0.75999999999999979</v>
      </c>
      <c r="M133" s="10">
        <v>2</v>
      </c>
      <c r="N133" s="5">
        <f t="shared" ref="N133:N200" si="11">IF(M133="","",INT(M133+$E$2))</f>
        <v>2</v>
      </c>
    </row>
    <row r="134" spans="1:14" ht="28.8" x14ac:dyDescent="0.3">
      <c r="A134" s="9">
        <v>118</v>
      </c>
      <c r="B134" s="9">
        <v>118</v>
      </c>
      <c r="C134" s="14" t="s">
        <v>182</v>
      </c>
      <c r="D134" s="40">
        <v>2.15</v>
      </c>
      <c r="E134" s="5">
        <f t="shared" si="8"/>
        <v>2</v>
      </c>
      <c r="H134" s="65">
        <v>2.15</v>
      </c>
      <c r="I134" s="86">
        <v>0.36</v>
      </c>
      <c r="J134" s="5">
        <f t="shared" si="9"/>
        <v>2</v>
      </c>
      <c r="K134" s="41">
        <f t="shared" si="10"/>
        <v>1.5499999999999998</v>
      </c>
      <c r="M134" s="10">
        <v>0.6</v>
      </c>
      <c r="N134" s="5">
        <f t="shared" si="11"/>
        <v>1</v>
      </c>
    </row>
    <row r="135" spans="1:14" ht="28.8" x14ac:dyDescent="0.3">
      <c r="A135" s="9">
        <v>119</v>
      </c>
      <c r="B135" s="9">
        <v>119</v>
      </c>
      <c r="C135" s="14" t="s">
        <v>183</v>
      </c>
      <c r="D135" s="40">
        <v>2.33</v>
      </c>
      <c r="E135" s="5">
        <f t="shared" si="8"/>
        <v>3</v>
      </c>
      <c r="H135" s="65">
        <v>2.33</v>
      </c>
      <c r="I135" s="65">
        <v>0.26</v>
      </c>
      <c r="J135" s="5">
        <f t="shared" si="9"/>
        <v>3</v>
      </c>
      <c r="K135" s="41">
        <f t="shared" si="10"/>
        <v>0.16000000000000014</v>
      </c>
      <c r="M135" s="10">
        <v>2.17</v>
      </c>
      <c r="N135" s="5">
        <f t="shared" si="11"/>
        <v>2</v>
      </c>
    </row>
    <row r="136" spans="1:14" x14ac:dyDescent="0.3">
      <c r="A136" s="9">
        <v>120</v>
      </c>
      <c r="B136" s="9">
        <v>120</v>
      </c>
      <c r="C136" s="14" t="s">
        <v>184</v>
      </c>
      <c r="D136" s="40">
        <v>2.5</v>
      </c>
      <c r="E136" s="5">
        <f t="shared" si="8"/>
        <v>3</v>
      </c>
      <c r="H136" s="65">
        <v>2.5</v>
      </c>
      <c r="I136" s="65">
        <v>0.22</v>
      </c>
      <c r="J136" s="5">
        <f t="shared" si="9"/>
        <v>3</v>
      </c>
      <c r="K136" s="41">
        <f t="shared" si="10"/>
        <v>0.16999999999999993</v>
      </c>
      <c r="M136" s="10">
        <v>2.33</v>
      </c>
      <c r="N136" s="5">
        <f t="shared" si="11"/>
        <v>3</v>
      </c>
    </row>
    <row r="137" spans="1:14" x14ac:dyDescent="0.3">
      <c r="A137" s="9">
        <v>121</v>
      </c>
      <c r="B137" s="9">
        <v>121</v>
      </c>
      <c r="C137" s="14" t="s">
        <v>185</v>
      </c>
      <c r="D137" s="40">
        <v>2.2599999999999998</v>
      </c>
      <c r="E137" s="5">
        <f t="shared" si="8"/>
        <v>2</v>
      </c>
      <c r="H137" s="65">
        <v>2.2599999999999998</v>
      </c>
      <c r="I137" s="86">
        <v>0.3</v>
      </c>
      <c r="J137" s="5">
        <f t="shared" si="9"/>
        <v>2</v>
      </c>
      <c r="K137" s="41">
        <f t="shared" si="10"/>
        <v>1.4599999999999997</v>
      </c>
      <c r="M137" s="10">
        <v>0.8</v>
      </c>
      <c r="N137" s="5">
        <f t="shared" si="11"/>
        <v>1</v>
      </c>
    </row>
    <row r="138" spans="1:14" ht="28.8" x14ac:dyDescent="0.3">
      <c r="A138" s="9">
        <v>122</v>
      </c>
      <c r="B138" s="9">
        <v>122</v>
      </c>
      <c r="C138" s="14" t="s">
        <v>186</v>
      </c>
      <c r="D138" s="40">
        <v>3.24</v>
      </c>
      <c r="E138" s="5">
        <f t="shared" si="8"/>
        <v>3</v>
      </c>
      <c r="H138" s="65">
        <v>3.24</v>
      </c>
      <c r="I138" s="65">
        <v>0.15</v>
      </c>
      <c r="J138" s="5">
        <f t="shared" si="9"/>
        <v>3</v>
      </c>
      <c r="K138" s="41">
        <f t="shared" si="10"/>
        <v>0.38000000000000034</v>
      </c>
      <c r="M138" s="10">
        <v>2.86</v>
      </c>
      <c r="N138" s="5">
        <f t="shared" si="11"/>
        <v>3</v>
      </c>
    </row>
    <row r="139" spans="1:14" ht="28.8" x14ac:dyDescent="0.3">
      <c r="A139" s="9">
        <v>123</v>
      </c>
      <c r="B139" s="9">
        <v>123</v>
      </c>
      <c r="C139" s="14" t="s">
        <v>187</v>
      </c>
      <c r="D139" s="40">
        <v>1.91</v>
      </c>
      <c r="E139" s="5">
        <f t="shared" si="8"/>
        <v>2</v>
      </c>
      <c r="H139" s="65">
        <v>1.91</v>
      </c>
      <c r="I139" s="86">
        <v>0.35</v>
      </c>
      <c r="J139" s="5">
        <f t="shared" si="9"/>
        <v>2</v>
      </c>
      <c r="K139" s="41">
        <f t="shared" si="10"/>
        <v>0.61999999999999988</v>
      </c>
      <c r="M139" s="10">
        <v>1.29</v>
      </c>
      <c r="N139" s="5">
        <f t="shared" si="11"/>
        <v>1</v>
      </c>
    </row>
    <row r="140" spans="1:14" x14ac:dyDescent="0.3">
      <c r="A140" s="9">
        <v>124</v>
      </c>
      <c r="B140" s="9">
        <v>124</v>
      </c>
      <c r="C140" s="14" t="s">
        <v>188</v>
      </c>
      <c r="D140" s="40">
        <v>2.67</v>
      </c>
      <c r="E140" s="5">
        <f t="shared" si="8"/>
        <v>3</v>
      </c>
      <c r="H140" s="65">
        <v>2.67</v>
      </c>
      <c r="I140" s="65">
        <v>0.28999999999999998</v>
      </c>
      <c r="J140" s="5">
        <f t="shared" si="9"/>
        <v>3</v>
      </c>
      <c r="K140" s="41">
        <f t="shared" si="10"/>
        <v>0.5</v>
      </c>
      <c r="M140" s="10">
        <v>3.17</v>
      </c>
      <c r="N140" s="5">
        <f t="shared" si="11"/>
        <v>3</v>
      </c>
    </row>
    <row r="141" spans="1:14" ht="28.8" x14ac:dyDescent="0.3">
      <c r="A141" s="9">
        <v>125</v>
      </c>
      <c r="B141" s="9">
        <v>125</v>
      </c>
      <c r="C141" s="14" t="s">
        <v>189</v>
      </c>
      <c r="D141" s="40">
        <v>2.5499999999999998</v>
      </c>
      <c r="E141" s="5">
        <f t="shared" si="8"/>
        <v>3</v>
      </c>
      <c r="H141" s="65">
        <v>2.5499999999999998</v>
      </c>
      <c r="I141" s="65">
        <v>0.21</v>
      </c>
      <c r="J141" s="5">
        <f t="shared" si="9"/>
        <v>3</v>
      </c>
      <c r="K141" s="41">
        <f t="shared" si="10"/>
        <v>0.16000000000000014</v>
      </c>
      <c r="M141" s="10">
        <v>2.71</v>
      </c>
      <c r="N141" s="5">
        <f t="shared" si="11"/>
        <v>3</v>
      </c>
    </row>
    <row r="142" spans="1:14" x14ac:dyDescent="0.3">
      <c r="A142" s="9">
        <v>126</v>
      </c>
      <c r="B142" s="9">
        <v>126</v>
      </c>
      <c r="C142" s="14" t="s">
        <v>190</v>
      </c>
      <c r="D142" s="40">
        <v>2.9</v>
      </c>
      <c r="E142" s="5">
        <f t="shared" si="8"/>
        <v>3</v>
      </c>
      <c r="H142" s="65">
        <v>2.9</v>
      </c>
      <c r="I142" s="65">
        <v>0.19</v>
      </c>
      <c r="J142" s="5">
        <f t="shared" si="9"/>
        <v>3</v>
      </c>
      <c r="K142" s="41">
        <f t="shared" si="10"/>
        <v>6.999999999999984E-2</v>
      </c>
      <c r="M142" s="10">
        <v>2.83</v>
      </c>
      <c r="N142" s="5">
        <f t="shared" si="11"/>
        <v>3</v>
      </c>
    </row>
    <row r="143" spans="1:14" x14ac:dyDescent="0.3">
      <c r="A143" s="9">
        <v>127</v>
      </c>
      <c r="B143" s="9">
        <v>127</v>
      </c>
      <c r="C143" s="14" t="s">
        <v>191</v>
      </c>
      <c r="D143" s="40">
        <v>3.48</v>
      </c>
      <c r="E143" s="5">
        <f t="shared" si="8"/>
        <v>4</v>
      </c>
      <c r="H143" s="65">
        <v>3.48</v>
      </c>
      <c r="I143" s="65">
        <v>0.15</v>
      </c>
      <c r="J143" s="5">
        <f t="shared" si="9"/>
        <v>4</v>
      </c>
      <c r="K143" s="41">
        <f t="shared" si="10"/>
        <v>0.35000000000000009</v>
      </c>
      <c r="M143" s="10">
        <v>3.83</v>
      </c>
      <c r="N143" s="5">
        <f t="shared" si="11"/>
        <v>4</v>
      </c>
    </row>
    <row r="144" spans="1:14" x14ac:dyDescent="0.3">
      <c r="A144" s="9">
        <v>128</v>
      </c>
      <c r="B144" s="9">
        <v>128</v>
      </c>
      <c r="C144" s="14" t="s">
        <v>192</v>
      </c>
      <c r="D144" s="40">
        <v>3.3</v>
      </c>
      <c r="E144" s="5">
        <f t="shared" si="8"/>
        <v>4</v>
      </c>
      <c r="H144" s="65">
        <v>3.3</v>
      </c>
      <c r="I144" s="65">
        <v>0.25</v>
      </c>
      <c r="J144" s="5">
        <f t="shared" si="9"/>
        <v>4</v>
      </c>
      <c r="K144" s="41">
        <f t="shared" si="10"/>
        <v>9.9999999999999645E-2</v>
      </c>
      <c r="M144" s="10">
        <v>3.2</v>
      </c>
      <c r="N144" s="5">
        <f t="shared" si="11"/>
        <v>3</v>
      </c>
    </row>
    <row r="145" spans="1:14" ht="28.8" x14ac:dyDescent="0.3">
      <c r="A145" s="9">
        <v>129</v>
      </c>
      <c r="B145" s="9">
        <v>129</v>
      </c>
      <c r="C145" s="14" t="s">
        <v>193</v>
      </c>
      <c r="D145" s="40">
        <v>3.71</v>
      </c>
      <c r="E145" s="5">
        <f t="shared" si="8"/>
        <v>4</v>
      </c>
      <c r="H145" s="65">
        <v>3.71</v>
      </c>
      <c r="I145" s="65">
        <v>0.11</v>
      </c>
      <c r="J145" s="5">
        <f t="shared" si="9"/>
        <v>4</v>
      </c>
      <c r="K145" s="41">
        <f t="shared" si="10"/>
        <v>0.29000000000000004</v>
      </c>
      <c r="M145" s="10">
        <v>4</v>
      </c>
      <c r="N145" s="5">
        <f t="shared" si="11"/>
        <v>4</v>
      </c>
    </row>
    <row r="146" spans="1:14" x14ac:dyDescent="0.3">
      <c r="A146" s="9">
        <v>130</v>
      </c>
      <c r="B146" s="9">
        <v>130</v>
      </c>
      <c r="C146" s="14" t="s">
        <v>194</v>
      </c>
      <c r="D146" s="40">
        <v>3.19</v>
      </c>
      <c r="E146" s="5">
        <f t="shared" si="8"/>
        <v>3</v>
      </c>
      <c r="H146" s="65">
        <v>3.19</v>
      </c>
      <c r="I146" s="65">
        <v>0.21</v>
      </c>
      <c r="J146" s="5">
        <f t="shared" si="9"/>
        <v>3</v>
      </c>
      <c r="K146" s="41">
        <f t="shared" si="10"/>
        <v>0.64000000000000012</v>
      </c>
      <c r="M146" s="10">
        <v>3.83</v>
      </c>
      <c r="N146" s="5">
        <f t="shared" si="11"/>
        <v>4</v>
      </c>
    </row>
    <row r="147" spans="1:14" x14ac:dyDescent="0.3">
      <c r="A147" s="18" t="s">
        <v>57</v>
      </c>
      <c r="B147" s="18" t="s">
        <v>57</v>
      </c>
      <c r="C147" s="48" t="s">
        <v>39</v>
      </c>
      <c r="D147" s="40" t="s">
        <v>57</v>
      </c>
      <c r="E147" s="5" t="str">
        <f t="shared" si="8"/>
        <v/>
      </c>
      <c r="H147" s="71" t="s">
        <v>57</v>
      </c>
      <c r="I147" s="71" t="s">
        <v>57</v>
      </c>
      <c r="J147" s="5" t="str">
        <f t="shared" si="9"/>
        <v/>
      </c>
      <c r="K147" s="41" t="str">
        <f t="shared" si="10"/>
        <v/>
      </c>
      <c r="M147" s="18" t="s">
        <v>57</v>
      </c>
      <c r="N147" s="5" t="str">
        <f t="shared" si="11"/>
        <v/>
      </c>
    </row>
    <row r="148" spans="1:14" ht="28.8" x14ac:dyDescent="0.3">
      <c r="A148" s="9">
        <v>131</v>
      </c>
      <c r="B148" s="9">
        <v>131</v>
      </c>
      <c r="C148" s="14" t="s">
        <v>195</v>
      </c>
      <c r="D148" s="40">
        <v>2.4300000000000002</v>
      </c>
      <c r="E148" s="5">
        <f t="shared" si="8"/>
        <v>3</v>
      </c>
      <c r="H148" s="65">
        <v>2.4300000000000002</v>
      </c>
      <c r="I148" s="65">
        <v>0.25</v>
      </c>
      <c r="J148" s="5">
        <f t="shared" si="9"/>
        <v>3</v>
      </c>
      <c r="K148" s="41">
        <f t="shared" si="10"/>
        <v>0.42999999999999972</v>
      </c>
      <c r="M148" s="10">
        <v>2.86</v>
      </c>
      <c r="N148" s="5">
        <f t="shared" si="11"/>
        <v>3</v>
      </c>
    </row>
    <row r="149" spans="1:14" ht="28.8" x14ac:dyDescent="0.3">
      <c r="A149" s="9">
        <v>132</v>
      </c>
      <c r="B149" s="9">
        <v>132</v>
      </c>
      <c r="C149" s="14" t="s">
        <v>196</v>
      </c>
      <c r="D149" s="40">
        <v>2.27</v>
      </c>
      <c r="E149" s="5">
        <f t="shared" si="8"/>
        <v>2</v>
      </c>
      <c r="H149" s="65">
        <v>2.27</v>
      </c>
      <c r="I149" s="65">
        <v>0.24</v>
      </c>
      <c r="J149" s="5">
        <f t="shared" si="9"/>
        <v>2</v>
      </c>
      <c r="K149" s="41">
        <f t="shared" si="10"/>
        <v>2.0000000000000018E-2</v>
      </c>
      <c r="M149" s="10">
        <v>2.29</v>
      </c>
      <c r="N149" s="5">
        <f t="shared" si="11"/>
        <v>2</v>
      </c>
    </row>
    <row r="150" spans="1:14" ht="28.8" x14ac:dyDescent="0.3">
      <c r="A150" s="9">
        <v>133</v>
      </c>
      <c r="B150" s="9">
        <v>133</v>
      </c>
      <c r="C150" s="14" t="s">
        <v>197</v>
      </c>
      <c r="D150" s="40">
        <v>2.14</v>
      </c>
      <c r="E150" s="5">
        <f t="shared" si="8"/>
        <v>2</v>
      </c>
      <c r="H150" s="65">
        <v>2.14</v>
      </c>
      <c r="I150" s="65">
        <v>0.25</v>
      </c>
      <c r="J150" s="5">
        <f t="shared" si="9"/>
        <v>2</v>
      </c>
      <c r="K150" s="41">
        <f t="shared" si="10"/>
        <v>0.14000000000000012</v>
      </c>
      <c r="M150" s="10">
        <v>2</v>
      </c>
      <c r="N150" s="5">
        <f t="shared" si="11"/>
        <v>2</v>
      </c>
    </row>
    <row r="151" spans="1:14" x14ac:dyDescent="0.3">
      <c r="A151" s="12" t="s">
        <v>57</v>
      </c>
      <c r="B151" s="12" t="s">
        <v>57</v>
      </c>
      <c r="C151" s="45" t="s">
        <v>40</v>
      </c>
      <c r="D151" s="40" t="s">
        <v>57</v>
      </c>
      <c r="E151" s="5" t="str">
        <f t="shared" si="8"/>
        <v/>
      </c>
      <c r="H151" s="67" t="s">
        <v>57</v>
      </c>
      <c r="I151" s="67" t="s">
        <v>57</v>
      </c>
      <c r="J151" s="5" t="str">
        <f t="shared" si="9"/>
        <v/>
      </c>
      <c r="K151" s="41" t="str">
        <f t="shared" si="10"/>
        <v/>
      </c>
      <c r="M151" s="12" t="s">
        <v>57</v>
      </c>
      <c r="N151" s="5" t="str">
        <f t="shared" si="11"/>
        <v/>
      </c>
    </row>
    <row r="152" spans="1:14" ht="43.2" x14ac:dyDescent="0.3">
      <c r="A152" s="9">
        <v>134</v>
      </c>
      <c r="B152" s="9">
        <v>134</v>
      </c>
      <c r="C152" s="14" t="s">
        <v>198</v>
      </c>
      <c r="D152" s="40">
        <v>3.41</v>
      </c>
      <c r="E152" s="5">
        <f t="shared" si="8"/>
        <v>4</v>
      </c>
      <c r="H152" s="65">
        <v>3.41</v>
      </c>
      <c r="I152" s="65">
        <v>0.19</v>
      </c>
      <c r="J152" s="5">
        <f t="shared" si="9"/>
        <v>4</v>
      </c>
      <c r="K152" s="41">
        <f t="shared" si="10"/>
        <v>0.44999999999999973</v>
      </c>
      <c r="M152" s="10">
        <v>3.86</v>
      </c>
      <c r="N152" s="5">
        <f t="shared" si="11"/>
        <v>4</v>
      </c>
    </row>
    <row r="153" spans="1:14" ht="28.8" x14ac:dyDescent="0.3">
      <c r="A153" s="9"/>
      <c r="B153" s="9" t="s">
        <v>152</v>
      </c>
      <c r="C153" s="14" t="s">
        <v>199</v>
      </c>
      <c r="D153" s="40">
        <v>3</v>
      </c>
      <c r="E153" s="5">
        <f t="shared" si="8"/>
        <v>3</v>
      </c>
      <c r="H153" s="65"/>
      <c r="I153" s="65"/>
      <c r="J153" s="5"/>
      <c r="K153" s="41"/>
      <c r="M153" s="10"/>
      <c r="N153" s="5"/>
    </row>
    <row r="154" spans="1:14" x14ac:dyDescent="0.3">
      <c r="A154" s="9"/>
      <c r="B154" s="9" t="s">
        <v>152</v>
      </c>
      <c r="C154" s="14" t="s">
        <v>200</v>
      </c>
      <c r="D154" s="40">
        <v>3</v>
      </c>
      <c r="E154" s="5">
        <f t="shared" si="8"/>
        <v>3</v>
      </c>
      <c r="H154" s="65"/>
      <c r="I154" s="65"/>
      <c r="J154" s="5"/>
      <c r="K154" s="41"/>
      <c r="M154" s="10"/>
      <c r="N154" s="5"/>
    </row>
    <row r="155" spans="1:14" x14ac:dyDescent="0.3">
      <c r="A155" s="9"/>
      <c r="B155" s="9" t="s">
        <v>152</v>
      </c>
      <c r="C155" s="14" t="s">
        <v>201</v>
      </c>
      <c r="D155" s="40">
        <v>3</v>
      </c>
      <c r="E155" s="5">
        <f t="shared" si="8"/>
        <v>3</v>
      </c>
      <c r="H155" s="65"/>
      <c r="I155" s="65"/>
      <c r="J155" s="5"/>
      <c r="K155" s="41"/>
      <c r="M155" s="10"/>
      <c r="N155" s="5"/>
    </row>
    <row r="156" spans="1:14" ht="57.6" x14ac:dyDescent="0.3">
      <c r="A156" s="9">
        <v>135</v>
      </c>
      <c r="B156" s="9">
        <v>135</v>
      </c>
      <c r="C156" s="14" t="s">
        <v>202</v>
      </c>
      <c r="D156" s="40">
        <v>3.14</v>
      </c>
      <c r="E156" s="5">
        <f t="shared" si="8"/>
        <v>3</v>
      </c>
      <c r="H156" s="65">
        <v>3.14</v>
      </c>
      <c r="I156" s="65">
        <v>0.25</v>
      </c>
      <c r="J156" s="5">
        <f t="shared" si="9"/>
        <v>3</v>
      </c>
      <c r="K156" s="41">
        <f t="shared" si="10"/>
        <v>0.71999999999999975</v>
      </c>
      <c r="M156" s="10">
        <v>3.86</v>
      </c>
      <c r="N156" s="5">
        <f t="shared" si="11"/>
        <v>4</v>
      </c>
    </row>
    <row r="157" spans="1:14" x14ac:dyDescent="0.3">
      <c r="A157" s="9">
        <v>136</v>
      </c>
      <c r="B157" s="9">
        <v>136</v>
      </c>
      <c r="C157" s="14" t="s">
        <v>203</v>
      </c>
      <c r="D157" s="40">
        <v>2.95</v>
      </c>
      <c r="E157" s="5">
        <f t="shared" si="8"/>
        <v>3</v>
      </c>
      <c r="H157" s="65">
        <v>2.95</v>
      </c>
      <c r="I157" s="65">
        <v>0.27</v>
      </c>
      <c r="J157" s="5">
        <f t="shared" si="9"/>
        <v>3</v>
      </c>
      <c r="K157" s="41">
        <f t="shared" si="10"/>
        <v>0.21999999999999975</v>
      </c>
      <c r="M157" s="10">
        <v>3.17</v>
      </c>
      <c r="N157" s="5">
        <f t="shared" si="11"/>
        <v>3</v>
      </c>
    </row>
    <row r="158" spans="1:14" x14ac:dyDescent="0.3">
      <c r="A158" s="9">
        <v>137</v>
      </c>
      <c r="B158" s="9">
        <v>137</v>
      </c>
      <c r="C158" s="14" t="s">
        <v>204</v>
      </c>
      <c r="D158" s="40">
        <v>3.1</v>
      </c>
      <c r="E158" s="5">
        <f t="shared" si="8"/>
        <v>3</v>
      </c>
      <c r="H158" s="65">
        <v>3.1</v>
      </c>
      <c r="I158" s="65">
        <v>0.2</v>
      </c>
      <c r="J158" s="5">
        <f t="shared" si="9"/>
        <v>3</v>
      </c>
      <c r="K158" s="41">
        <f t="shared" si="10"/>
        <v>0.56999999999999984</v>
      </c>
      <c r="M158" s="10">
        <v>3.67</v>
      </c>
      <c r="N158" s="5">
        <f t="shared" si="11"/>
        <v>4</v>
      </c>
    </row>
    <row r="159" spans="1:14" x14ac:dyDescent="0.3">
      <c r="A159" s="9">
        <v>138</v>
      </c>
      <c r="B159" s="9">
        <v>138</v>
      </c>
      <c r="C159" s="14" t="s">
        <v>205</v>
      </c>
      <c r="D159" s="40">
        <v>3.1</v>
      </c>
      <c r="E159" s="5">
        <f t="shared" si="8"/>
        <v>3</v>
      </c>
      <c r="H159" s="65">
        <v>3.1</v>
      </c>
      <c r="I159" s="65">
        <v>0.19</v>
      </c>
      <c r="J159" s="5">
        <f t="shared" si="9"/>
        <v>3</v>
      </c>
      <c r="K159" s="41">
        <f t="shared" si="10"/>
        <v>0.56999999999999984</v>
      </c>
      <c r="M159" s="10">
        <v>3.67</v>
      </c>
      <c r="N159" s="5">
        <f t="shared" si="11"/>
        <v>4</v>
      </c>
    </row>
    <row r="160" spans="1:14" x14ac:dyDescent="0.3">
      <c r="A160" s="24" t="s">
        <v>57</v>
      </c>
      <c r="B160" s="24" t="s">
        <v>57</v>
      </c>
      <c r="C160" s="54" t="s">
        <v>41</v>
      </c>
      <c r="D160" s="40" t="s">
        <v>57</v>
      </c>
      <c r="E160" s="5" t="str">
        <f t="shared" si="8"/>
        <v/>
      </c>
      <c r="H160" s="77" t="s">
        <v>57</v>
      </c>
      <c r="I160" s="77" t="s">
        <v>57</v>
      </c>
      <c r="J160" s="5" t="str">
        <f t="shared" si="9"/>
        <v/>
      </c>
      <c r="K160" s="41" t="str">
        <f t="shared" si="10"/>
        <v/>
      </c>
      <c r="M160" s="24" t="s">
        <v>57</v>
      </c>
      <c r="N160" s="5" t="str">
        <f t="shared" si="11"/>
        <v/>
      </c>
    </row>
    <row r="161" spans="1:14" ht="43.2" x14ac:dyDescent="0.3">
      <c r="A161" s="9">
        <v>139</v>
      </c>
      <c r="B161" s="9">
        <v>139</v>
      </c>
      <c r="C161" s="14" t="s">
        <v>206</v>
      </c>
      <c r="D161" s="40">
        <v>3.43</v>
      </c>
      <c r="E161" s="5">
        <f t="shared" si="8"/>
        <v>4</v>
      </c>
      <c r="H161" s="65">
        <v>3.43</v>
      </c>
      <c r="I161" s="65">
        <v>0.16</v>
      </c>
      <c r="J161" s="5">
        <f t="shared" si="9"/>
        <v>4</v>
      </c>
      <c r="K161" s="41">
        <f t="shared" si="10"/>
        <v>0.2799999999999998</v>
      </c>
      <c r="M161" s="10">
        <v>3.71</v>
      </c>
      <c r="N161" s="5">
        <f t="shared" si="11"/>
        <v>4</v>
      </c>
    </row>
    <row r="162" spans="1:14" ht="28.8" x14ac:dyDescent="0.3">
      <c r="A162" s="9">
        <v>140</v>
      </c>
      <c r="B162" s="9">
        <v>140</v>
      </c>
      <c r="C162" s="14" t="s">
        <v>207</v>
      </c>
      <c r="D162" s="40">
        <v>1.91</v>
      </c>
      <c r="E162" s="5">
        <f t="shared" si="8"/>
        <v>2</v>
      </c>
      <c r="H162" s="65">
        <v>1.91</v>
      </c>
      <c r="I162" s="86">
        <v>0.35</v>
      </c>
      <c r="J162" s="5">
        <f t="shared" si="9"/>
        <v>2</v>
      </c>
      <c r="K162" s="41">
        <f t="shared" si="10"/>
        <v>0.90999999999999992</v>
      </c>
      <c r="M162" s="10">
        <v>1</v>
      </c>
      <c r="N162" s="5">
        <f t="shared" si="11"/>
        <v>1</v>
      </c>
    </row>
    <row r="163" spans="1:14" ht="28.8" x14ac:dyDescent="0.3">
      <c r="A163" s="9">
        <v>141</v>
      </c>
      <c r="B163" s="9">
        <v>141</v>
      </c>
      <c r="C163" s="14" t="s">
        <v>208</v>
      </c>
      <c r="D163" s="40">
        <v>2.59</v>
      </c>
      <c r="E163" s="5">
        <f t="shared" si="8"/>
        <v>3</v>
      </c>
      <c r="H163" s="65">
        <v>2.59</v>
      </c>
      <c r="I163" s="65">
        <v>0.25</v>
      </c>
      <c r="J163" s="5">
        <f t="shared" si="9"/>
        <v>3</v>
      </c>
      <c r="K163" s="41">
        <f t="shared" si="10"/>
        <v>0.72999999999999976</v>
      </c>
      <c r="M163" s="10">
        <v>1.86</v>
      </c>
      <c r="N163" s="5">
        <f t="shared" si="11"/>
        <v>2</v>
      </c>
    </row>
    <row r="164" spans="1:14" ht="28.8" x14ac:dyDescent="0.3">
      <c r="A164" s="9">
        <v>142</v>
      </c>
      <c r="B164" s="9">
        <v>142</v>
      </c>
      <c r="C164" s="14" t="s">
        <v>209</v>
      </c>
      <c r="D164" s="40">
        <v>3.05</v>
      </c>
      <c r="E164" s="5">
        <f t="shared" si="8"/>
        <v>3</v>
      </c>
      <c r="H164" s="65">
        <v>3.05</v>
      </c>
      <c r="I164" s="65">
        <v>0.19</v>
      </c>
      <c r="J164" s="5">
        <f t="shared" si="9"/>
        <v>3</v>
      </c>
      <c r="K164" s="41">
        <f t="shared" si="10"/>
        <v>4.9999999999999822E-2</v>
      </c>
      <c r="M164" s="10">
        <v>3</v>
      </c>
      <c r="N164" s="5">
        <f t="shared" si="11"/>
        <v>3</v>
      </c>
    </row>
    <row r="165" spans="1:14" ht="28.8" x14ac:dyDescent="0.3">
      <c r="A165" s="9">
        <v>143</v>
      </c>
      <c r="B165" s="9">
        <v>143</v>
      </c>
      <c r="C165" s="14" t="s">
        <v>210</v>
      </c>
      <c r="D165" s="40">
        <v>1.95</v>
      </c>
      <c r="E165" s="5">
        <f t="shared" si="8"/>
        <v>2</v>
      </c>
      <c r="H165" s="65">
        <v>1.95</v>
      </c>
      <c r="I165" s="86">
        <v>0.33</v>
      </c>
      <c r="J165" s="5">
        <f t="shared" si="9"/>
        <v>2</v>
      </c>
      <c r="K165" s="41">
        <f t="shared" si="10"/>
        <v>0.81</v>
      </c>
      <c r="M165" s="10">
        <v>1.1399999999999999</v>
      </c>
      <c r="N165" s="5">
        <f t="shared" si="11"/>
        <v>1</v>
      </c>
    </row>
    <row r="166" spans="1:14" ht="43.2" x14ac:dyDescent="0.3">
      <c r="A166" s="9">
        <v>144</v>
      </c>
      <c r="B166" s="9">
        <v>144</v>
      </c>
      <c r="C166" s="14" t="s">
        <v>211</v>
      </c>
      <c r="D166" s="40">
        <v>2.4500000000000002</v>
      </c>
      <c r="E166" s="5">
        <f t="shared" si="8"/>
        <v>3</v>
      </c>
      <c r="H166" s="65">
        <v>2.4500000000000002</v>
      </c>
      <c r="I166" s="65">
        <v>0.27</v>
      </c>
      <c r="J166" s="5">
        <f t="shared" si="9"/>
        <v>3</v>
      </c>
      <c r="K166" s="41">
        <f t="shared" si="10"/>
        <v>0.31000000000000005</v>
      </c>
      <c r="M166" s="10">
        <v>2.14</v>
      </c>
      <c r="N166" s="5">
        <f t="shared" si="11"/>
        <v>2</v>
      </c>
    </row>
    <row r="167" spans="1:14" x14ac:dyDescent="0.3">
      <c r="A167" s="9">
        <v>145</v>
      </c>
      <c r="B167" s="9">
        <v>145</v>
      </c>
      <c r="C167" s="14" t="s">
        <v>212</v>
      </c>
      <c r="D167" s="40">
        <v>2.76</v>
      </c>
      <c r="E167" s="5">
        <f t="shared" si="8"/>
        <v>3</v>
      </c>
      <c r="H167" s="65">
        <v>2.76</v>
      </c>
      <c r="I167" s="65">
        <v>0.15</v>
      </c>
      <c r="J167" s="5">
        <f t="shared" si="9"/>
        <v>3</v>
      </c>
      <c r="K167" s="41">
        <f t="shared" si="10"/>
        <v>0.10000000000000009</v>
      </c>
      <c r="M167" s="10">
        <v>2.86</v>
      </c>
      <c r="N167" s="5">
        <f t="shared" si="11"/>
        <v>3</v>
      </c>
    </row>
    <row r="168" spans="1:14" ht="28.8" x14ac:dyDescent="0.3">
      <c r="A168" s="9">
        <v>146</v>
      </c>
      <c r="B168" s="9">
        <v>146</v>
      </c>
      <c r="C168" s="14" t="s">
        <v>213</v>
      </c>
      <c r="D168" s="40">
        <v>2.52</v>
      </c>
      <c r="E168" s="5">
        <f t="shared" si="8"/>
        <v>3</v>
      </c>
      <c r="H168" s="65">
        <v>2.52</v>
      </c>
      <c r="I168" s="65">
        <v>0.28000000000000003</v>
      </c>
      <c r="J168" s="5">
        <f t="shared" si="9"/>
        <v>3</v>
      </c>
      <c r="K168" s="41">
        <f t="shared" si="10"/>
        <v>0.22999999999999998</v>
      </c>
      <c r="M168" s="10">
        <v>2.29</v>
      </c>
      <c r="N168" s="5">
        <f t="shared" si="11"/>
        <v>2</v>
      </c>
    </row>
    <row r="169" spans="1:14" x14ac:dyDescent="0.3">
      <c r="A169" s="24" t="s">
        <v>57</v>
      </c>
      <c r="B169" s="24" t="s">
        <v>57</v>
      </c>
      <c r="C169" s="54" t="s">
        <v>43</v>
      </c>
      <c r="D169" s="40" t="s">
        <v>57</v>
      </c>
      <c r="E169" s="5" t="str">
        <f t="shared" si="8"/>
        <v/>
      </c>
      <c r="H169" s="77" t="s">
        <v>57</v>
      </c>
      <c r="I169" s="77" t="s">
        <v>57</v>
      </c>
      <c r="J169" s="5" t="str">
        <f t="shared" si="9"/>
        <v/>
      </c>
      <c r="K169" s="41" t="str">
        <f t="shared" si="10"/>
        <v/>
      </c>
      <c r="M169" s="24" t="s">
        <v>57</v>
      </c>
      <c r="N169" s="5" t="str">
        <f t="shared" si="11"/>
        <v/>
      </c>
    </row>
    <row r="170" spans="1:14" x14ac:dyDescent="0.3">
      <c r="A170" s="9">
        <v>147</v>
      </c>
      <c r="B170" s="9">
        <v>147</v>
      </c>
      <c r="C170" s="14" t="s">
        <v>214</v>
      </c>
      <c r="D170" s="40">
        <v>1.67</v>
      </c>
      <c r="E170" s="5">
        <f t="shared" si="8"/>
        <v>2</v>
      </c>
      <c r="H170" s="65">
        <v>1.67</v>
      </c>
      <c r="I170" s="86">
        <v>0.3</v>
      </c>
      <c r="J170" s="5">
        <f t="shared" si="9"/>
        <v>2</v>
      </c>
      <c r="K170" s="41">
        <f t="shared" si="10"/>
        <v>0.24</v>
      </c>
      <c r="M170" s="10">
        <v>1.43</v>
      </c>
      <c r="N170" s="5">
        <f t="shared" si="11"/>
        <v>2</v>
      </c>
    </row>
    <row r="171" spans="1:14" x14ac:dyDescent="0.3">
      <c r="A171" s="9">
        <v>148</v>
      </c>
      <c r="B171" s="9">
        <v>148</v>
      </c>
      <c r="C171" s="14" t="s">
        <v>215</v>
      </c>
      <c r="D171" s="40">
        <v>2.2400000000000002</v>
      </c>
      <c r="E171" s="5">
        <f t="shared" si="8"/>
        <v>2</v>
      </c>
      <c r="H171" s="65">
        <v>2.2400000000000002</v>
      </c>
      <c r="I171" s="86">
        <v>0.3</v>
      </c>
      <c r="J171" s="5">
        <f t="shared" si="9"/>
        <v>2</v>
      </c>
      <c r="K171" s="41">
        <f t="shared" si="10"/>
        <v>0.75999999999999979</v>
      </c>
      <c r="M171" s="10">
        <v>3</v>
      </c>
      <c r="N171" s="5">
        <f t="shared" si="11"/>
        <v>3</v>
      </c>
    </row>
    <row r="172" spans="1:14" ht="28.8" x14ac:dyDescent="0.3">
      <c r="A172" s="9">
        <v>149</v>
      </c>
      <c r="B172" s="9">
        <v>149</v>
      </c>
      <c r="C172" s="14" t="s">
        <v>216</v>
      </c>
      <c r="D172" s="40">
        <v>2.2000000000000002</v>
      </c>
      <c r="E172" s="5">
        <f t="shared" si="8"/>
        <v>2</v>
      </c>
      <c r="H172" s="65">
        <v>2.2000000000000002</v>
      </c>
      <c r="I172" s="65">
        <v>0.27</v>
      </c>
      <c r="J172" s="5">
        <f t="shared" si="9"/>
        <v>2</v>
      </c>
      <c r="K172" s="41">
        <f t="shared" si="10"/>
        <v>0.36999999999999966</v>
      </c>
      <c r="M172" s="10">
        <v>2.57</v>
      </c>
      <c r="N172" s="5">
        <f t="shared" si="11"/>
        <v>3</v>
      </c>
    </row>
    <row r="173" spans="1:14" x14ac:dyDescent="0.3">
      <c r="A173" s="25" t="s">
        <v>57</v>
      </c>
      <c r="B173" s="25" t="s">
        <v>57</v>
      </c>
      <c r="C173" s="55" t="s">
        <v>42</v>
      </c>
      <c r="D173" s="40" t="s">
        <v>57</v>
      </c>
      <c r="E173" s="5" t="str">
        <f t="shared" si="8"/>
        <v/>
      </c>
      <c r="H173" s="78" t="s">
        <v>57</v>
      </c>
      <c r="I173" s="78" t="s">
        <v>57</v>
      </c>
      <c r="J173" s="5" t="str">
        <f t="shared" si="9"/>
        <v/>
      </c>
      <c r="K173" s="41" t="str">
        <f t="shared" si="10"/>
        <v/>
      </c>
      <c r="M173" s="25" t="s">
        <v>57</v>
      </c>
      <c r="N173" s="5" t="str">
        <f t="shared" si="11"/>
        <v/>
      </c>
    </row>
    <row r="174" spans="1:14" x14ac:dyDescent="0.3">
      <c r="A174" s="9">
        <v>150</v>
      </c>
      <c r="B174" s="9">
        <v>150</v>
      </c>
      <c r="C174" s="14" t="s">
        <v>217</v>
      </c>
      <c r="D174" s="40">
        <v>2</v>
      </c>
      <c r="E174" s="5">
        <f t="shared" si="8"/>
        <v>2</v>
      </c>
      <c r="H174" s="65">
        <v>2</v>
      </c>
      <c r="I174" s="65">
        <v>0.26</v>
      </c>
      <c r="J174" s="5">
        <f t="shared" si="9"/>
        <v>2</v>
      </c>
      <c r="K174" s="41">
        <f t="shared" si="10"/>
        <v>0.57000000000000006</v>
      </c>
      <c r="M174" s="10">
        <v>1.43</v>
      </c>
      <c r="N174" s="5">
        <f t="shared" si="11"/>
        <v>2</v>
      </c>
    </row>
    <row r="175" spans="1:14" ht="28.8" x14ac:dyDescent="0.3">
      <c r="A175" s="9">
        <v>151</v>
      </c>
      <c r="B175" s="9">
        <v>151</v>
      </c>
      <c r="C175" s="14" t="s">
        <v>218</v>
      </c>
      <c r="D175" s="40">
        <v>2.14</v>
      </c>
      <c r="E175" s="5">
        <f t="shared" si="8"/>
        <v>2</v>
      </c>
      <c r="H175" s="65">
        <v>2.14</v>
      </c>
      <c r="I175" s="65">
        <v>0.23</v>
      </c>
      <c r="J175" s="5">
        <f t="shared" si="9"/>
        <v>2</v>
      </c>
      <c r="K175" s="41">
        <f t="shared" si="10"/>
        <v>0.71000000000000019</v>
      </c>
      <c r="M175" s="10">
        <v>1.43</v>
      </c>
      <c r="N175" s="5">
        <f t="shared" si="11"/>
        <v>2</v>
      </c>
    </row>
    <row r="176" spans="1:14" x14ac:dyDescent="0.3">
      <c r="A176" s="9">
        <v>152</v>
      </c>
      <c r="B176" s="9">
        <v>152</v>
      </c>
      <c r="C176" s="14" t="s">
        <v>219</v>
      </c>
      <c r="D176" s="40">
        <v>1.9</v>
      </c>
      <c r="E176" s="5">
        <f t="shared" si="8"/>
        <v>2</v>
      </c>
      <c r="H176" s="65">
        <v>1.9</v>
      </c>
      <c r="I176" s="65">
        <v>0.24</v>
      </c>
      <c r="J176" s="5">
        <f t="shared" si="9"/>
        <v>2</v>
      </c>
      <c r="K176" s="41">
        <f t="shared" si="10"/>
        <v>0.32999999999999985</v>
      </c>
      <c r="M176" s="10">
        <v>1.57</v>
      </c>
      <c r="N176" s="5">
        <f t="shared" si="11"/>
        <v>2</v>
      </c>
    </row>
    <row r="177" spans="1:14" x14ac:dyDescent="0.3">
      <c r="A177" s="9">
        <v>153</v>
      </c>
      <c r="B177" s="9">
        <v>153</v>
      </c>
      <c r="C177" s="14" t="s">
        <v>220</v>
      </c>
      <c r="D177" s="40">
        <v>2.35</v>
      </c>
      <c r="E177" s="5">
        <f t="shared" si="8"/>
        <v>3</v>
      </c>
      <c r="H177" s="65">
        <v>2.35</v>
      </c>
      <c r="I177" s="65">
        <v>0.23</v>
      </c>
      <c r="J177" s="5">
        <f t="shared" si="9"/>
        <v>3</v>
      </c>
      <c r="K177" s="41">
        <f t="shared" si="10"/>
        <v>0.35999999999999988</v>
      </c>
      <c r="M177" s="10">
        <v>2.71</v>
      </c>
      <c r="N177" s="5">
        <f t="shared" si="11"/>
        <v>3</v>
      </c>
    </row>
    <row r="178" spans="1:14" ht="43.2" x14ac:dyDescent="0.3">
      <c r="A178" s="9">
        <v>154</v>
      </c>
      <c r="B178" s="9">
        <v>154</v>
      </c>
      <c r="C178" s="14" t="s">
        <v>221</v>
      </c>
      <c r="D178" s="40">
        <v>2.14</v>
      </c>
      <c r="E178" s="5">
        <f t="shared" si="8"/>
        <v>2</v>
      </c>
      <c r="H178" s="65">
        <v>2.14</v>
      </c>
      <c r="I178" s="65">
        <v>0.26</v>
      </c>
      <c r="J178" s="5">
        <f t="shared" si="9"/>
        <v>2</v>
      </c>
      <c r="K178" s="41">
        <f t="shared" si="10"/>
        <v>0.85999999999999988</v>
      </c>
      <c r="M178" s="10">
        <v>3</v>
      </c>
      <c r="N178" s="5">
        <f t="shared" si="11"/>
        <v>3</v>
      </c>
    </row>
    <row r="179" spans="1:14" x14ac:dyDescent="0.3">
      <c r="A179" s="9">
        <v>155</v>
      </c>
      <c r="B179" s="9">
        <v>155</v>
      </c>
      <c r="C179" s="14" t="s">
        <v>222</v>
      </c>
      <c r="D179" s="40">
        <v>2.4500000000000002</v>
      </c>
      <c r="E179" s="5">
        <f t="shared" si="8"/>
        <v>3</v>
      </c>
      <c r="H179" s="65">
        <v>2.4500000000000002</v>
      </c>
      <c r="I179" s="65">
        <v>0.27</v>
      </c>
      <c r="J179" s="5">
        <f t="shared" si="9"/>
        <v>3</v>
      </c>
      <c r="K179" s="41">
        <f t="shared" si="10"/>
        <v>0.54999999999999982</v>
      </c>
      <c r="M179" s="10">
        <v>3</v>
      </c>
      <c r="N179" s="5">
        <f t="shared" si="11"/>
        <v>3</v>
      </c>
    </row>
    <row r="180" spans="1:14" x14ac:dyDescent="0.3">
      <c r="A180" s="9"/>
      <c r="B180" s="9" t="s">
        <v>152</v>
      </c>
      <c r="C180" s="14" t="s">
        <v>223</v>
      </c>
      <c r="D180" s="40">
        <v>4</v>
      </c>
      <c r="E180" s="5">
        <f t="shared" si="8"/>
        <v>4</v>
      </c>
      <c r="H180" s="65"/>
      <c r="I180" s="65"/>
      <c r="J180" s="5"/>
      <c r="K180" s="41"/>
      <c r="M180" s="10"/>
      <c r="N180" s="5"/>
    </row>
    <row r="181" spans="1:14" x14ac:dyDescent="0.3">
      <c r="A181" s="11" t="s">
        <v>57</v>
      </c>
      <c r="B181" s="11" t="s">
        <v>57</v>
      </c>
      <c r="C181" s="44" t="s">
        <v>44</v>
      </c>
      <c r="D181" s="40" t="s">
        <v>57</v>
      </c>
      <c r="E181" s="5" t="str">
        <f t="shared" si="8"/>
        <v/>
      </c>
      <c r="H181" s="66" t="s">
        <v>57</v>
      </c>
      <c r="I181" s="66" t="s">
        <v>57</v>
      </c>
      <c r="J181" s="5" t="str">
        <f t="shared" si="9"/>
        <v/>
      </c>
      <c r="K181" s="41" t="str">
        <f t="shared" si="10"/>
        <v/>
      </c>
      <c r="M181" s="11" t="s">
        <v>57</v>
      </c>
      <c r="N181" s="5" t="str">
        <f t="shared" si="11"/>
        <v/>
      </c>
    </row>
    <row r="182" spans="1:14" x14ac:dyDescent="0.3">
      <c r="A182" s="9">
        <v>156</v>
      </c>
      <c r="B182" s="9">
        <v>156</v>
      </c>
      <c r="C182" s="14" t="s">
        <v>224</v>
      </c>
      <c r="D182" s="40">
        <v>3</v>
      </c>
      <c r="E182" s="5">
        <f t="shared" si="8"/>
        <v>3</v>
      </c>
      <c r="H182" s="65">
        <v>3</v>
      </c>
      <c r="I182" s="65">
        <v>0.17</v>
      </c>
      <c r="J182" s="5">
        <f t="shared" si="9"/>
        <v>3</v>
      </c>
      <c r="K182" s="41">
        <f t="shared" si="10"/>
        <v>0.29000000000000004</v>
      </c>
      <c r="M182" s="10">
        <v>3.29</v>
      </c>
      <c r="N182" s="5">
        <f t="shared" si="11"/>
        <v>3</v>
      </c>
    </row>
    <row r="183" spans="1:14" x14ac:dyDescent="0.3">
      <c r="A183" s="9">
        <v>157</v>
      </c>
      <c r="B183" s="9">
        <v>157</v>
      </c>
      <c r="C183" s="14" t="s">
        <v>225</v>
      </c>
      <c r="D183" s="40">
        <v>1.68</v>
      </c>
      <c r="E183" s="5">
        <f t="shared" si="8"/>
        <v>2</v>
      </c>
      <c r="H183" s="65">
        <v>1.68</v>
      </c>
      <c r="I183" s="65">
        <v>0.28999999999999998</v>
      </c>
      <c r="J183" s="5">
        <f t="shared" si="9"/>
        <v>2</v>
      </c>
      <c r="K183" s="41">
        <f t="shared" si="10"/>
        <v>0.3899999999999999</v>
      </c>
      <c r="M183" s="10">
        <v>1.29</v>
      </c>
      <c r="N183" s="5">
        <f t="shared" si="11"/>
        <v>1</v>
      </c>
    </row>
    <row r="184" spans="1:14" ht="43.2" x14ac:dyDescent="0.3">
      <c r="A184" s="9">
        <v>158</v>
      </c>
      <c r="B184" s="9">
        <v>158</v>
      </c>
      <c r="C184" s="14" t="s">
        <v>226</v>
      </c>
      <c r="D184" s="40">
        <v>2.5</v>
      </c>
      <c r="E184" s="5">
        <f t="shared" si="8"/>
        <v>3</v>
      </c>
      <c r="H184" s="65">
        <v>2.5</v>
      </c>
      <c r="I184" s="65">
        <v>0.24</v>
      </c>
      <c r="J184" s="5">
        <f t="shared" si="9"/>
        <v>3</v>
      </c>
      <c r="K184" s="41">
        <f t="shared" si="10"/>
        <v>6.999999999999984E-2</v>
      </c>
      <c r="M184" s="10">
        <v>2.57</v>
      </c>
      <c r="N184" s="5">
        <f t="shared" si="11"/>
        <v>3</v>
      </c>
    </row>
    <row r="185" spans="1:14" x14ac:dyDescent="0.3">
      <c r="A185" s="9">
        <v>159</v>
      </c>
      <c r="B185" s="9">
        <v>159</v>
      </c>
      <c r="C185" s="14" t="s">
        <v>227</v>
      </c>
      <c r="D185" s="40">
        <v>2.27</v>
      </c>
      <c r="E185" s="5">
        <f t="shared" si="8"/>
        <v>2</v>
      </c>
      <c r="H185" s="65">
        <v>2.27</v>
      </c>
      <c r="I185" s="65">
        <v>0.2</v>
      </c>
      <c r="J185" s="5">
        <f t="shared" si="9"/>
        <v>2</v>
      </c>
      <c r="K185" s="41">
        <f t="shared" si="10"/>
        <v>0.56000000000000005</v>
      </c>
      <c r="M185" s="10">
        <v>1.71</v>
      </c>
      <c r="N185" s="5">
        <f t="shared" si="11"/>
        <v>2</v>
      </c>
    </row>
    <row r="186" spans="1:14" x14ac:dyDescent="0.3">
      <c r="A186" s="9">
        <v>160</v>
      </c>
      <c r="B186" s="9">
        <v>160</v>
      </c>
      <c r="C186" s="14" t="s">
        <v>228</v>
      </c>
      <c r="D186" s="40">
        <v>2.64</v>
      </c>
      <c r="E186" s="5">
        <f t="shared" si="8"/>
        <v>3</v>
      </c>
      <c r="H186" s="65">
        <v>2.64</v>
      </c>
      <c r="I186" s="65">
        <v>0.21</v>
      </c>
      <c r="J186" s="5">
        <f t="shared" si="9"/>
        <v>3</v>
      </c>
      <c r="K186" s="41">
        <f t="shared" si="10"/>
        <v>0.5</v>
      </c>
      <c r="M186" s="10">
        <v>3.14</v>
      </c>
      <c r="N186" s="5">
        <f t="shared" si="11"/>
        <v>3</v>
      </c>
    </row>
    <row r="187" spans="1:14" ht="28.8" x14ac:dyDescent="0.3">
      <c r="A187" s="9">
        <v>161</v>
      </c>
      <c r="B187" s="9">
        <v>161</v>
      </c>
      <c r="C187" s="14" t="s">
        <v>229</v>
      </c>
      <c r="D187" s="40">
        <v>3.18</v>
      </c>
      <c r="E187" s="5">
        <f t="shared" si="8"/>
        <v>3</v>
      </c>
      <c r="H187" s="65">
        <v>3.18</v>
      </c>
      <c r="I187" s="65">
        <v>0.22</v>
      </c>
      <c r="J187" s="5">
        <f t="shared" si="9"/>
        <v>3</v>
      </c>
      <c r="K187" s="41">
        <f t="shared" si="10"/>
        <v>0.67999999999999972</v>
      </c>
      <c r="M187" s="10">
        <v>3.86</v>
      </c>
      <c r="N187" s="5">
        <f t="shared" si="11"/>
        <v>4</v>
      </c>
    </row>
    <row r="188" spans="1:14" ht="28.8" x14ac:dyDescent="0.3">
      <c r="A188" s="9">
        <v>162</v>
      </c>
      <c r="B188" s="9">
        <v>162</v>
      </c>
      <c r="C188" s="14" t="s">
        <v>230</v>
      </c>
      <c r="D188" s="40">
        <v>2.73</v>
      </c>
      <c r="E188" s="5">
        <f t="shared" si="8"/>
        <v>3</v>
      </c>
      <c r="H188" s="65">
        <v>2.73</v>
      </c>
      <c r="I188" s="86">
        <v>0.31</v>
      </c>
      <c r="J188" s="5">
        <f t="shared" si="9"/>
        <v>3</v>
      </c>
      <c r="K188" s="41">
        <f t="shared" si="10"/>
        <v>0.58999999999999986</v>
      </c>
      <c r="M188" s="10">
        <v>2.14</v>
      </c>
      <c r="N188" s="5">
        <f t="shared" si="11"/>
        <v>2</v>
      </c>
    </row>
    <row r="189" spans="1:14" ht="28.8" x14ac:dyDescent="0.3">
      <c r="A189" s="9">
        <v>163</v>
      </c>
      <c r="B189" s="9">
        <v>163</v>
      </c>
      <c r="C189" s="14" t="s">
        <v>231</v>
      </c>
      <c r="D189" s="40">
        <v>2.68</v>
      </c>
      <c r="E189" s="5">
        <f t="shared" si="8"/>
        <v>3</v>
      </c>
      <c r="H189" s="65">
        <v>2.68</v>
      </c>
      <c r="I189" s="65">
        <v>0.17</v>
      </c>
      <c r="J189" s="5">
        <f t="shared" si="9"/>
        <v>3</v>
      </c>
      <c r="K189" s="41">
        <f t="shared" si="10"/>
        <v>0.17999999999999972</v>
      </c>
      <c r="M189" s="10">
        <v>2.86</v>
      </c>
      <c r="N189" s="5">
        <f t="shared" si="11"/>
        <v>3</v>
      </c>
    </row>
    <row r="190" spans="1:14" x14ac:dyDescent="0.3">
      <c r="A190" s="26" t="s">
        <v>57</v>
      </c>
      <c r="B190" s="26" t="s">
        <v>57</v>
      </c>
      <c r="C190" s="56" t="s">
        <v>45</v>
      </c>
      <c r="D190" s="40" t="s">
        <v>57</v>
      </c>
      <c r="E190" s="5" t="str">
        <f t="shared" si="8"/>
        <v/>
      </c>
      <c r="H190" s="79" t="s">
        <v>57</v>
      </c>
      <c r="I190" s="79" t="s">
        <v>57</v>
      </c>
      <c r="J190" s="5" t="str">
        <f t="shared" si="9"/>
        <v/>
      </c>
      <c r="K190" s="41" t="str">
        <f t="shared" si="10"/>
        <v/>
      </c>
      <c r="M190" s="26" t="s">
        <v>57</v>
      </c>
      <c r="N190" s="5" t="str">
        <f t="shared" si="11"/>
        <v/>
      </c>
    </row>
    <row r="191" spans="1:14" ht="28.8" x14ac:dyDescent="0.3">
      <c r="A191" s="9">
        <v>164</v>
      </c>
      <c r="B191" s="9">
        <v>164</v>
      </c>
      <c r="C191" s="14" t="s">
        <v>232</v>
      </c>
      <c r="D191" s="40">
        <v>3.5</v>
      </c>
      <c r="E191" s="5">
        <f t="shared" si="8"/>
        <v>4</v>
      </c>
      <c r="H191" s="65">
        <v>3.5</v>
      </c>
      <c r="I191" s="65">
        <v>0.18</v>
      </c>
      <c r="J191" s="5">
        <f t="shared" si="9"/>
        <v>4</v>
      </c>
      <c r="K191" s="41">
        <f t="shared" si="10"/>
        <v>0.5</v>
      </c>
      <c r="M191" s="10">
        <v>4</v>
      </c>
      <c r="N191" s="5">
        <f t="shared" si="11"/>
        <v>4</v>
      </c>
    </row>
    <row r="192" spans="1:14" x14ac:dyDescent="0.3">
      <c r="A192" s="9">
        <v>165</v>
      </c>
      <c r="B192" s="9">
        <v>165</v>
      </c>
      <c r="C192" s="14" t="s">
        <v>233</v>
      </c>
      <c r="D192" s="40">
        <v>3.09</v>
      </c>
      <c r="E192" s="5">
        <f t="shared" si="8"/>
        <v>3</v>
      </c>
      <c r="H192" s="65">
        <v>3.09</v>
      </c>
      <c r="I192" s="65">
        <v>0.2</v>
      </c>
      <c r="J192" s="5">
        <f t="shared" si="9"/>
        <v>3</v>
      </c>
      <c r="K192" s="41">
        <f t="shared" si="10"/>
        <v>0.20000000000000018</v>
      </c>
      <c r="M192" s="10">
        <v>3.29</v>
      </c>
      <c r="N192" s="5">
        <f t="shared" si="11"/>
        <v>3</v>
      </c>
    </row>
    <row r="193" spans="1:14" ht="43.2" x14ac:dyDescent="0.3">
      <c r="A193" s="9">
        <v>166</v>
      </c>
      <c r="B193" s="9">
        <v>166</v>
      </c>
      <c r="C193" s="14" t="s">
        <v>234</v>
      </c>
      <c r="D193" s="40">
        <v>2.73</v>
      </c>
      <c r="E193" s="5">
        <f t="shared" si="8"/>
        <v>3</v>
      </c>
      <c r="H193" s="65">
        <v>2.73</v>
      </c>
      <c r="I193" s="65">
        <v>0.2</v>
      </c>
      <c r="J193" s="5">
        <f t="shared" si="9"/>
        <v>3</v>
      </c>
      <c r="K193" s="41">
        <f t="shared" si="10"/>
        <v>0.29999999999999982</v>
      </c>
      <c r="M193" s="10">
        <v>2.4300000000000002</v>
      </c>
      <c r="N193" s="5">
        <f t="shared" si="11"/>
        <v>3</v>
      </c>
    </row>
    <row r="194" spans="1:14" ht="28.8" x14ac:dyDescent="0.3">
      <c r="A194" s="9">
        <v>167</v>
      </c>
      <c r="B194" s="9">
        <v>167</v>
      </c>
      <c r="C194" s="14" t="s">
        <v>235</v>
      </c>
      <c r="D194" s="40">
        <v>2.59</v>
      </c>
      <c r="E194" s="5">
        <f t="shared" si="8"/>
        <v>3</v>
      </c>
      <c r="H194" s="65">
        <v>2.59</v>
      </c>
      <c r="I194" s="65">
        <v>0.22</v>
      </c>
      <c r="J194" s="5">
        <f t="shared" si="9"/>
        <v>3</v>
      </c>
      <c r="K194" s="41">
        <f t="shared" si="10"/>
        <v>0.44999999999999973</v>
      </c>
      <c r="M194" s="10">
        <v>2.14</v>
      </c>
      <c r="N194" s="5">
        <f t="shared" si="11"/>
        <v>2</v>
      </c>
    </row>
    <row r="195" spans="1:14" x14ac:dyDescent="0.3">
      <c r="A195" s="9">
        <v>168</v>
      </c>
      <c r="B195" s="9">
        <v>168</v>
      </c>
      <c r="C195" s="14" t="s">
        <v>236</v>
      </c>
      <c r="D195" s="40">
        <v>2.5499999999999998</v>
      </c>
      <c r="E195" s="5">
        <f t="shared" si="8"/>
        <v>3</v>
      </c>
      <c r="H195" s="65">
        <v>2.5499999999999998</v>
      </c>
      <c r="I195" s="65">
        <v>0.28000000000000003</v>
      </c>
      <c r="J195" s="5">
        <f t="shared" si="9"/>
        <v>3</v>
      </c>
      <c r="K195" s="41">
        <f t="shared" si="10"/>
        <v>0.54999999999999982</v>
      </c>
      <c r="M195" s="10">
        <v>2</v>
      </c>
      <c r="N195" s="5">
        <f t="shared" si="11"/>
        <v>2</v>
      </c>
    </row>
    <row r="196" spans="1:14" x14ac:dyDescent="0.3">
      <c r="A196" s="9">
        <v>169</v>
      </c>
      <c r="B196" s="9">
        <v>169</v>
      </c>
      <c r="C196" s="14" t="s">
        <v>237</v>
      </c>
      <c r="D196" s="40">
        <v>3.05</v>
      </c>
      <c r="E196" s="5">
        <f t="shared" si="8"/>
        <v>3</v>
      </c>
      <c r="H196" s="65">
        <v>3.05</v>
      </c>
      <c r="I196" s="65">
        <v>0.19</v>
      </c>
      <c r="J196" s="5">
        <f t="shared" si="9"/>
        <v>3</v>
      </c>
      <c r="K196" s="41">
        <f t="shared" si="10"/>
        <v>0.24000000000000021</v>
      </c>
      <c r="M196" s="10">
        <v>3.29</v>
      </c>
      <c r="N196" s="5">
        <f t="shared" si="11"/>
        <v>3</v>
      </c>
    </row>
    <row r="197" spans="1:14" x14ac:dyDescent="0.3">
      <c r="A197" s="9">
        <v>170</v>
      </c>
      <c r="B197" s="9">
        <v>170</v>
      </c>
      <c r="C197" s="14" t="s">
        <v>238</v>
      </c>
      <c r="D197" s="40">
        <v>3.05</v>
      </c>
      <c r="E197" s="5">
        <f t="shared" si="8"/>
        <v>3</v>
      </c>
      <c r="H197" s="65">
        <v>3.05</v>
      </c>
      <c r="I197" s="65">
        <v>0.24</v>
      </c>
      <c r="J197" s="5">
        <f t="shared" si="9"/>
        <v>3</v>
      </c>
      <c r="K197" s="41">
        <f t="shared" si="10"/>
        <v>0.66000000000000014</v>
      </c>
      <c r="M197" s="10">
        <v>3.71</v>
      </c>
      <c r="N197" s="5">
        <f t="shared" si="11"/>
        <v>4</v>
      </c>
    </row>
    <row r="198" spans="1:14" ht="28.8" x14ac:dyDescent="0.3">
      <c r="A198" s="9">
        <v>171</v>
      </c>
      <c r="B198" s="9">
        <v>171</v>
      </c>
      <c r="C198" s="14" t="s">
        <v>239</v>
      </c>
      <c r="D198" s="40">
        <v>2.86</v>
      </c>
      <c r="E198" s="5">
        <f t="shared" si="8"/>
        <v>3</v>
      </c>
      <c r="H198" s="65">
        <v>2.86</v>
      </c>
      <c r="I198" s="65">
        <v>0.17</v>
      </c>
      <c r="J198" s="5">
        <f t="shared" si="9"/>
        <v>3</v>
      </c>
      <c r="K198" s="41">
        <f t="shared" si="10"/>
        <v>0.28000000000000025</v>
      </c>
      <c r="M198" s="10">
        <v>3.14</v>
      </c>
      <c r="N198" s="5">
        <f t="shared" si="11"/>
        <v>3</v>
      </c>
    </row>
    <row r="199" spans="1:14" ht="28.8" x14ac:dyDescent="0.3">
      <c r="A199" s="9">
        <v>172</v>
      </c>
      <c r="B199" s="9">
        <v>172</v>
      </c>
      <c r="C199" s="14" t="s">
        <v>240</v>
      </c>
      <c r="D199" s="40">
        <v>2.5</v>
      </c>
      <c r="E199" s="5">
        <f t="shared" si="8"/>
        <v>3</v>
      </c>
      <c r="H199" s="65">
        <v>2.5</v>
      </c>
      <c r="I199" s="65">
        <v>0.26</v>
      </c>
      <c r="J199" s="5">
        <f t="shared" si="9"/>
        <v>3</v>
      </c>
      <c r="K199" s="41">
        <f t="shared" si="10"/>
        <v>0.66999999999999993</v>
      </c>
      <c r="M199" s="10">
        <v>1.83</v>
      </c>
      <c r="N199" s="5">
        <f t="shared" si="11"/>
        <v>2</v>
      </c>
    </row>
    <row r="200" spans="1:14" ht="28.8" x14ac:dyDescent="0.3">
      <c r="A200" s="9">
        <v>173</v>
      </c>
      <c r="B200" s="9">
        <v>173</v>
      </c>
      <c r="C200" s="14" t="s">
        <v>241</v>
      </c>
      <c r="D200" s="40">
        <v>2.86</v>
      </c>
      <c r="E200" s="5">
        <f t="shared" si="8"/>
        <v>3</v>
      </c>
      <c r="H200" s="65">
        <v>2.86</v>
      </c>
      <c r="I200" s="65">
        <v>0.19</v>
      </c>
      <c r="J200" s="5">
        <f t="shared" si="9"/>
        <v>3</v>
      </c>
      <c r="K200" s="41">
        <f t="shared" si="10"/>
        <v>0.29000000000000004</v>
      </c>
      <c r="M200" s="10">
        <v>2.57</v>
      </c>
      <c r="N200" s="5">
        <f t="shared" si="11"/>
        <v>3</v>
      </c>
    </row>
    <row r="201" spans="1:14" x14ac:dyDescent="0.3">
      <c r="A201" s="9">
        <v>174</v>
      </c>
      <c r="B201" s="9">
        <v>174</v>
      </c>
      <c r="C201" s="14" t="s">
        <v>242</v>
      </c>
      <c r="D201" s="40">
        <v>3.23</v>
      </c>
      <c r="E201" s="5">
        <f t="shared" ref="E201:E265" si="12">IF(D201="","",INT(D201+$E$2))</f>
        <v>3</v>
      </c>
      <c r="H201" s="65">
        <v>3.23</v>
      </c>
      <c r="I201" s="65">
        <v>0.25</v>
      </c>
      <c r="J201" s="5">
        <f t="shared" ref="J201:J265" si="13">IF(H201="","",INT(H201+$E$2))</f>
        <v>3</v>
      </c>
      <c r="K201" s="41">
        <f t="shared" ref="K201:K265" si="14">IF(J201="","",ABS(D201-M201))</f>
        <v>0.33999999999999986</v>
      </c>
      <c r="M201" s="10">
        <v>3.57</v>
      </c>
      <c r="N201" s="5">
        <f t="shared" ref="N201:N265" si="15">IF(M201="","",INT(M201+$E$2))</f>
        <v>4</v>
      </c>
    </row>
    <row r="202" spans="1:14" x14ac:dyDescent="0.3">
      <c r="A202" s="9">
        <v>175</v>
      </c>
      <c r="B202" s="9">
        <v>175</v>
      </c>
      <c r="C202" s="14" t="s">
        <v>243</v>
      </c>
      <c r="D202" s="40">
        <v>3</v>
      </c>
      <c r="E202" s="5">
        <f t="shared" si="12"/>
        <v>3</v>
      </c>
      <c r="H202" s="65">
        <v>3</v>
      </c>
      <c r="I202" s="65">
        <v>0.2</v>
      </c>
      <c r="J202" s="5">
        <f t="shared" si="13"/>
        <v>3</v>
      </c>
      <c r="K202" s="41">
        <f t="shared" si="14"/>
        <v>0.29000000000000004</v>
      </c>
      <c r="M202" s="10">
        <v>2.71</v>
      </c>
      <c r="N202" s="5">
        <f t="shared" si="15"/>
        <v>3</v>
      </c>
    </row>
    <row r="203" spans="1:14" ht="28.8" x14ac:dyDescent="0.3">
      <c r="A203" s="9">
        <v>176</v>
      </c>
      <c r="B203" s="9">
        <v>176</v>
      </c>
      <c r="C203" s="14" t="s">
        <v>244</v>
      </c>
      <c r="D203" s="40">
        <v>2.77</v>
      </c>
      <c r="E203" s="5">
        <f t="shared" si="12"/>
        <v>3</v>
      </c>
      <c r="H203" s="65">
        <v>2.77</v>
      </c>
      <c r="I203" s="65">
        <v>0.2</v>
      </c>
      <c r="J203" s="5">
        <f t="shared" si="13"/>
        <v>3</v>
      </c>
      <c r="K203" s="41">
        <f t="shared" si="14"/>
        <v>0.33999999999999986</v>
      </c>
      <c r="M203" s="10">
        <v>2.4300000000000002</v>
      </c>
      <c r="N203" s="5">
        <f t="shared" si="15"/>
        <v>3</v>
      </c>
    </row>
    <row r="204" spans="1:14" x14ac:dyDescent="0.3">
      <c r="A204" s="9">
        <v>177</v>
      </c>
      <c r="B204" s="9">
        <v>177</v>
      </c>
      <c r="C204" s="14" t="s">
        <v>245</v>
      </c>
      <c r="D204" s="40">
        <v>3.41</v>
      </c>
      <c r="E204" s="5">
        <f t="shared" si="12"/>
        <v>4</v>
      </c>
      <c r="H204" s="65">
        <v>3.41</v>
      </c>
      <c r="I204" s="65">
        <v>0.12</v>
      </c>
      <c r="J204" s="5">
        <f t="shared" si="13"/>
        <v>4</v>
      </c>
      <c r="K204" s="41">
        <f t="shared" si="14"/>
        <v>0.12000000000000011</v>
      </c>
      <c r="M204" s="10">
        <v>3.29</v>
      </c>
      <c r="N204" s="5">
        <f t="shared" si="15"/>
        <v>3</v>
      </c>
    </row>
    <row r="205" spans="1:14" ht="28.8" x14ac:dyDescent="0.3">
      <c r="A205" s="9">
        <v>178</v>
      </c>
      <c r="B205" s="9">
        <v>178</v>
      </c>
      <c r="C205" s="14" t="s">
        <v>246</v>
      </c>
      <c r="D205" s="40">
        <v>3.09</v>
      </c>
      <c r="E205" s="5">
        <f t="shared" si="12"/>
        <v>3</v>
      </c>
      <c r="H205" s="65">
        <v>3.09</v>
      </c>
      <c r="I205" s="65">
        <v>0.21</v>
      </c>
      <c r="J205" s="5">
        <f t="shared" si="13"/>
        <v>3</v>
      </c>
      <c r="K205" s="41">
        <f t="shared" si="14"/>
        <v>5.0000000000000266E-2</v>
      </c>
      <c r="M205" s="10">
        <v>3.14</v>
      </c>
      <c r="N205" s="5">
        <f t="shared" si="15"/>
        <v>3</v>
      </c>
    </row>
    <row r="206" spans="1:14" x14ac:dyDescent="0.3">
      <c r="A206" s="9">
        <v>179</v>
      </c>
      <c r="B206" s="9">
        <v>179</v>
      </c>
      <c r="C206" s="14" t="s">
        <v>247</v>
      </c>
      <c r="D206" s="40">
        <v>2.86</v>
      </c>
      <c r="E206" s="5">
        <f t="shared" si="12"/>
        <v>3</v>
      </c>
      <c r="H206" s="65">
        <v>2.86</v>
      </c>
      <c r="I206" s="65">
        <v>0.23</v>
      </c>
      <c r="J206" s="5">
        <f t="shared" si="13"/>
        <v>3</v>
      </c>
      <c r="K206" s="41">
        <f t="shared" si="14"/>
        <v>0.29000000000000004</v>
      </c>
      <c r="M206" s="10">
        <v>2.57</v>
      </c>
      <c r="N206" s="5">
        <f t="shared" si="15"/>
        <v>3</v>
      </c>
    </row>
    <row r="207" spans="1:14" ht="43.2" x14ac:dyDescent="0.3">
      <c r="A207" s="9">
        <v>180</v>
      </c>
      <c r="B207" s="9">
        <v>180</v>
      </c>
      <c r="C207" s="14" t="s">
        <v>248</v>
      </c>
      <c r="D207" s="40">
        <v>2.9</v>
      </c>
      <c r="E207" s="5">
        <f t="shared" si="12"/>
        <v>3</v>
      </c>
      <c r="H207" s="65">
        <v>2.9</v>
      </c>
      <c r="I207" s="65">
        <v>0.22</v>
      </c>
      <c r="J207" s="5">
        <f t="shared" si="13"/>
        <v>3</v>
      </c>
      <c r="K207" s="41">
        <f t="shared" si="14"/>
        <v>6.999999999999984E-2</v>
      </c>
      <c r="M207" s="10">
        <v>2.83</v>
      </c>
      <c r="N207" s="5">
        <f t="shared" si="15"/>
        <v>3</v>
      </c>
    </row>
    <row r="208" spans="1:14" x14ac:dyDescent="0.3">
      <c r="A208" s="9">
        <v>181</v>
      </c>
      <c r="B208" s="9">
        <v>181</v>
      </c>
      <c r="C208" s="14" t="s">
        <v>249</v>
      </c>
      <c r="D208" s="40">
        <v>2.52</v>
      </c>
      <c r="E208" s="5">
        <f t="shared" si="12"/>
        <v>3</v>
      </c>
      <c r="H208" s="65">
        <v>2.52</v>
      </c>
      <c r="I208" s="86">
        <v>0.36</v>
      </c>
      <c r="J208" s="5">
        <f t="shared" si="13"/>
        <v>3</v>
      </c>
      <c r="K208" s="41">
        <f t="shared" si="14"/>
        <v>0.85000000000000009</v>
      </c>
      <c r="M208" s="10">
        <v>1.67</v>
      </c>
      <c r="N208" s="5">
        <f t="shared" si="15"/>
        <v>2</v>
      </c>
    </row>
    <row r="209" spans="1:14" x14ac:dyDescent="0.3">
      <c r="A209" s="9">
        <v>182</v>
      </c>
      <c r="B209" s="9">
        <v>182</v>
      </c>
      <c r="C209" s="14" t="s">
        <v>250</v>
      </c>
      <c r="D209" s="40">
        <v>2.48</v>
      </c>
      <c r="E209" s="5">
        <f t="shared" si="12"/>
        <v>3</v>
      </c>
      <c r="H209" s="65">
        <v>2.48</v>
      </c>
      <c r="I209" s="86">
        <v>0.37</v>
      </c>
      <c r="J209" s="5">
        <f t="shared" si="13"/>
        <v>3</v>
      </c>
      <c r="K209" s="41">
        <f t="shared" si="14"/>
        <v>0.77</v>
      </c>
      <c r="M209" s="10">
        <v>1.71</v>
      </c>
      <c r="N209" s="5">
        <f t="shared" si="15"/>
        <v>2</v>
      </c>
    </row>
    <row r="210" spans="1:14" x14ac:dyDescent="0.3">
      <c r="A210" s="27" t="s">
        <v>57</v>
      </c>
      <c r="B210" s="27" t="s">
        <v>57</v>
      </c>
      <c r="C210" s="57" t="s">
        <v>46</v>
      </c>
      <c r="D210" s="40" t="s">
        <v>57</v>
      </c>
      <c r="E210" s="5" t="str">
        <f t="shared" si="12"/>
        <v/>
      </c>
      <c r="H210" s="80" t="s">
        <v>57</v>
      </c>
      <c r="I210" s="80" t="s">
        <v>57</v>
      </c>
      <c r="J210" s="5" t="str">
        <f t="shared" si="13"/>
        <v/>
      </c>
      <c r="K210" s="41" t="str">
        <f t="shared" si="14"/>
        <v/>
      </c>
      <c r="M210" s="27" t="s">
        <v>57</v>
      </c>
      <c r="N210" s="5" t="str">
        <f t="shared" si="15"/>
        <v/>
      </c>
    </row>
    <row r="211" spans="1:14" ht="43.2" x14ac:dyDescent="0.3">
      <c r="A211" s="9">
        <v>183</v>
      </c>
      <c r="B211" s="9">
        <v>183</v>
      </c>
      <c r="C211" s="14" t="s">
        <v>251</v>
      </c>
      <c r="D211" s="40">
        <v>3.19</v>
      </c>
      <c r="E211" s="5">
        <f t="shared" si="12"/>
        <v>3</v>
      </c>
      <c r="H211" s="65">
        <v>3.19</v>
      </c>
      <c r="I211" s="65">
        <v>0.25</v>
      </c>
      <c r="J211" s="5">
        <f t="shared" si="13"/>
        <v>3</v>
      </c>
      <c r="K211" s="41">
        <f t="shared" si="14"/>
        <v>0.10000000000000009</v>
      </c>
      <c r="M211" s="10">
        <v>3.29</v>
      </c>
      <c r="N211" s="5">
        <f t="shared" si="15"/>
        <v>3</v>
      </c>
    </row>
    <row r="212" spans="1:14" x14ac:dyDescent="0.3">
      <c r="A212" s="28" t="s">
        <v>57</v>
      </c>
      <c r="B212" s="28" t="s">
        <v>57</v>
      </c>
      <c r="C212" s="58" t="s">
        <v>47</v>
      </c>
      <c r="D212" s="40" t="s">
        <v>57</v>
      </c>
      <c r="E212" s="5" t="str">
        <f t="shared" si="12"/>
        <v/>
      </c>
      <c r="H212" s="81" t="s">
        <v>57</v>
      </c>
      <c r="I212" s="81" t="s">
        <v>57</v>
      </c>
      <c r="J212" s="5" t="str">
        <f t="shared" si="13"/>
        <v/>
      </c>
      <c r="K212" s="41" t="str">
        <f t="shared" si="14"/>
        <v/>
      </c>
      <c r="M212" s="28" t="s">
        <v>57</v>
      </c>
      <c r="N212" s="5" t="str">
        <f t="shared" si="15"/>
        <v/>
      </c>
    </row>
    <row r="213" spans="1:14" x14ac:dyDescent="0.3">
      <c r="A213" s="9">
        <v>184</v>
      </c>
      <c r="B213" s="9">
        <v>184</v>
      </c>
      <c r="C213" s="14" t="s">
        <v>252</v>
      </c>
      <c r="D213" s="40">
        <v>2.95</v>
      </c>
      <c r="E213" s="5">
        <f t="shared" si="12"/>
        <v>3</v>
      </c>
      <c r="H213" s="65">
        <v>2.95</v>
      </c>
      <c r="I213" s="65">
        <v>0.27</v>
      </c>
      <c r="J213" s="5">
        <f t="shared" si="13"/>
        <v>3</v>
      </c>
      <c r="K213" s="41">
        <f t="shared" si="14"/>
        <v>0.18999999999999995</v>
      </c>
      <c r="M213" s="10">
        <v>3.14</v>
      </c>
      <c r="N213" s="5">
        <f t="shared" si="15"/>
        <v>3</v>
      </c>
    </row>
    <row r="214" spans="1:14" ht="28.8" x14ac:dyDescent="0.3">
      <c r="A214" s="9">
        <v>185</v>
      </c>
      <c r="B214" s="9">
        <v>185</v>
      </c>
      <c r="C214" s="14" t="s">
        <v>253</v>
      </c>
      <c r="D214" s="40">
        <v>3.23</v>
      </c>
      <c r="E214" s="5">
        <f t="shared" si="12"/>
        <v>3</v>
      </c>
      <c r="H214" s="65">
        <v>3.23</v>
      </c>
      <c r="I214" s="65">
        <v>0.21</v>
      </c>
      <c r="J214" s="5">
        <f t="shared" si="13"/>
        <v>3</v>
      </c>
      <c r="K214" s="41">
        <f t="shared" si="14"/>
        <v>0.48</v>
      </c>
      <c r="M214" s="10">
        <v>3.71</v>
      </c>
      <c r="N214" s="5">
        <f t="shared" si="15"/>
        <v>4</v>
      </c>
    </row>
    <row r="215" spans="1:14" x14ac:dyDescent="0.3">
      <c r="A215" s="9">
        <v>186</v>
      </c>
      <c r="B215" s="9">
        <v>186</v>
      </c>
      <c r="C215" s="14" t="s">
        <v>254</v>
      </c>
      <c r="D215" s="40">
        <v>3.14</v>
      </c>
      <c r="E215" s="5">
        <f t="shared" si="12"/>
        <v>3</v>
      </c>
      <c r="H215" s="65">
        <v>3.14</v>
      </c>
      <c r="I215" s="65">
        <v>0.19</v>
      </c>
      <c r="J215" s="5">
        <f t="shared" si="13"/>
        <v>3</v>
      </c>
      <c r="K215" s="41">
        <f t="shared" si="14"/>
        <v>0.29000000000000004</v>
      </c>
      <c r="M215" s="10">
        <v>3.43</v>
      </c>
      <c r="N215" s="5">
        <f t="shared" si="15"/>
        <v>4</v>
      </c>
    </row>
    <row r="216" spans="1:14" x14ac:dyDescent="0.3">
      <c r="A216" s="9">
        <v>187</v>
      </c>
      <c r="B216" s="9">
        <v>187</v>
      </c>
      <c r="C216" s="14" t="s">
        <v>255</v>
      </c>
      <c r="D216" s="40">
        <v>3.23</v>
      </c>
      <c r="E216" s="5">
        <f t="shared" si="12"/>
        <v>3</v>
      </c>
      <c r="H216" s="65">
        <v>3.23</v>
      </c>
      <c r="I216" s="65">
        <v>0.21</v>
      </c>
      <c r="J216" s="5">
        <f t="shared" si="13"/>
        <v>3</v>
      </c>
      <c r="K216" s="41">
        <f t="shared" si="14"/>
        <v>0.33999999999999986</v>
      </c>
      <c r="M216" s="10">
        <v>3.57</v>
      </c>
      <c r="N216" s="5">
        <f t="shared" si="15"/>
        <v>4</v>
      </c>
    </row>
    <row r="217" spans="1:14" x14ac:dyDescent="0.3">
      <c r="A217" s="9">
        <v>188</v>
      </c>
      <c r="B217" s="9">
        <v>188</v>
      </c>
      <c r="C217" s="14" t="s">
        <v>256</v>
      </c>
      <c r="D217" s="40">
        <v>3.27</v>
      </c>
      <c r="E217" s="5">
        <f t="shared" si="12"/>
        <v>3</v>
      </c>
      <c r="H217" s="65">
        <v>3.27</v>
      </c>
      <c r="I217" s="65">
        <v>0.2</v>
      </c>
      <c r="J217" s="5">
        <f t="shared" si="13"/>
        <v>3</v>
      </c>
      <c r="K217" s="41">
        <f t="shared" si="14"/>
        <v>0.16000000000000014</v>
      </c>
      <c r="M217" s="10">
        <v>3.43</v>
      </c>
      <c r="N217" s="5">
        <f t="shared" si="15"/>
        <v>4</v>
      </c>
    </row>
    <row r="218" spans="1:14" x14ac:dyDescent="0.3">
      <c r="A218" s="9">
        <v>189</v>
      </c>
      <c r="B218" s="9">
        <v>189</v>
      </c>
      <c r="C218" s="14" t="s">
        <v>257</v>
      </c>
      <c r="D218" s="40">
        <v>2.82</v>
      </c>
      <c r="E218" s="5">
        <f t="shared" si="12"/>
        <v>3</v>
      </c>
      <c r="H218" s="65">
        <v>2.82</v>
      </c>
      <c r="I218" s="65">
        <v>0.23</v>
      </c>
      <c r="J218" s="5">
        <f t="shared" si="13"/>
        <v>3</v>
      </c>
      <c r="K218" s="41">
        <f t="shared" si="14"/>
        <v>0.4700000000000002</v>
      </c>
      <c r="M218" s="10">
        <v>3.29</v>
      </c>
      <c r="N218" s="5">
        <f t="shared" si="15"/>
        <v>3</v>
      </c>
    </row>
    <row r="219" spans="1:14" x14ac:dyDescent="0.3">
      <c r="A219" s="9">
        <v>190</v>
      </c>
      <c r="B219" s="9">
        <v>190</v>
      </c>
      <c r="C219" s="14" t="s">
        <v>258</v>
      </c>
      <c r="D219" s="40">
        <v>2.68</v>
      </c>
      <c r="E219" s="5">
        <f t="shared" si="12"/>
        <v>3</v>
      </c>
      <c r="H219" s="65">
        <v>2.68</v>
      </c>
      <c r="I219" s="65">
        <v>0.2</v>
      </c>
      <c r="J219" s="5">
        <f t="shared" si="13"/>
        <v>3</v>
      </c>
      <c r="K219" s="41">
        <f t="shared" si="14"/>
        <v>0.17999999999999972</v>
      </c>
      <c r="M219" s="10">
        <v>2.86</v>
      </c>
      <c r="N219" s="5">
        <f t="shared" si="15"/>
        <v>3</v>
      </c>
    </row>
    <row r="220" spans="1:14" x14ac:dyDescent="0.3">
      <c r="A220" s="29" t="s">
        <v>57</v>
      </c>
      <c r="B220" s="29" t="s">
        <v>57</v>
      </c>
      <c r="C220" s="59" t="s">
        <v>48</v>
      </c>
      <c r="D220" s="40" t="s">
        <v>57</v>
      </c>
      <c r="E220" s="5" t="str">
        <f t="shared" si="12"/>
        <v/>
      </c>
      <c r="H220" s="82" t="s">
        <v>57</v>
      </c>
      <c r="I220" s="82" t="s">
        <v>57</v>
      </c>
      <c r="J220" s="5" t="str">
        <f t="shared" si="13"/>
        <v/>
      </c>
      <c r="K220" s="41" t="str">
        <f t="shared" si="14"/>
        <v/>
      </c>
      <c r="M220" s="29" t="s">
        <v>57</v>
      </c>
      <c r="N220" s="5" t="str">
        <f t="shared" si="15"/>
        <v/>
      </c>
    </row>
    <row r="221" spans="1:14" ht="28.8" x14ac:dyDescent="0.3">
      <c r="A221" s="9">
        <v>191</v>
      </c>
      <c r="B221" s="9">
        <v>191</v>
      </c>
      <c r="C221" s="14" t="s">
        <v>259</v>
      </c>
      <c r="D221" s="40">
        <v>2.68</v>
      </c>
      <c r="E221" s="5">
        <f t="shared" si="12"/>
        <v>3</v>
      </c>
      <c r="H221" s="65">
        <v>2.68</v>
      </c>
      <c r="I221" s="65">
        <v>0.22</v>
      </c>
      <c r="J221" s="5">
        <f t="shared" si="13"/>
        <v>3</v>
      </c>
      <c r="K221" s="41">
        <f t="shared" si="14"/>
        <v>0.25</v>
      </c>
      <c r="M221" s="10">
        <v>2.4300000000000002</v>
      </c>
      <c r="N221" s="5">
        <f t="shared" si="15"/>
        <v>3</v>
      </c>
    </row>
    <row r="222" spans="1:14" x14ac:dyDescent="0.3">
      <c r="A222" s="9">
        <v>192</v>
      </c>
      <c r="B222" s="9">
        <v>192</v>
      </c>
      <c r="C222" s="14" t="s">
        <v>260</v>
      </c>
      <c r="D222" s="40">
        <v>2.5499999999999998</v>
      </c>
      <c r="E222" s="5">
        <f t="shared" si="12"/>
        <v>3</v>
      </c>
      <c r="H222" s="65">
        <v>2.5499999999999998</v>
      </c>
      <c r="I222" s="65">
        <v>0.2</v>
      </c>
      <c r="J222" s="5">
        <f t="shared" si="13"/>
        <v>3</v>
      </c>
      <c r="K222" s="41">
        <f t="shared" si="14"/>
        <v>0.4099999999999997</v>
      </c>
      <c r="M222" s="10">
        <v>2.14</v>
      </c>
      <c r="N222" s="5">
        <f t="shared" si="15"/>
        <v>2</v>
      </c>
    </row>
    <row r="223" spans="1:14" ht="28.8" x14ac:dyDescent="0.3">
      <c r="A223" s="9">
        <v>193</v>
      </c>
      <c r="B223" s="9">
        <v>193</v>
      </c>
      <c r="C223" s="14" t="s">
        <v>261</v>
      </c>
      <c r="D223" s="40">
        <v>3.05</v>
      </c>
      <c r="E223" s="5">
        <f t="shared" si="12"/>
        <v>3</v>
      </c>
      <c r="H223" s="65">
        <v>3.05</v>
      </c>
      <c r="I223" s="65">
        <v>0.16</v>
      </c>
      <c r="J223" s="5">
        <f t="shared" si="13"/>
        <v>3</v>
      </c>
      <c r="K223" s="41">
        <f t="shared" si="14"/>
        <v>4.9999999999999822E-2</v>
      </c>
      <c r="M223" s="10">
        <v>3</v>
      </c>
      <c r="N223" s="5">
        <f t="shared" si="15"/>
        <v>3</v>
      </c>
    </row>
    <row r="224" spans="1:14" x14ac:dyDescent="0.3">
      <c r="A224" s="9">
        <v>194</v>
      </c>
      <c r="B224" s="9">
        <v>194</v>
      </c>
      <c r="C224" s="14" t="s">
        <v>262</v>
      </c>
      <c r="D224" s="40">
        <v>2.2999999999999998</v>
      </c>
      <c r="E224" s="5">
        <f t="shared" si="12"/>
        <v>3</v>
      </c>
      <c r="H224" s="65">
        <v>2.2999999999999998</v>
      </c>
      <c r="I224" s="65">
        <v>0.24</v>
      </c>
      <c r="J224" s="5">
        <f t="shared" si="13"/>
        <v>3</v>
      </c>
      <c r="K224" s="41">
        <f t="shared" si="14"/>
        <v>0.12999999999999989</v>
      </c>
      <c r="M224" s="10">
        <v>2.17</v>
      </c>
      <c r="N224" s="5">
        <f t="shared" si="15"/>
        <v>2</v>
      </c>
    </row>
    <row r="225" spans="1:14" ht="28.8" x14ac:dyDescent="0.3">
      <c r="A225" s="9">
        <v>195</v>
      </c>
      <c r="B225" s="9">
        <v>195</v>
      </c>
      <c r="C225" s="14" t="s">
        <v>263</v>
      </c>
      <c r="D225" s="40">
        <v>2.4300000000000002</v>
      </c>
      <c r="E225" s="5">
        <f t="shared" si="12"/>
        <v>3</v>
      </c>
      <c r="H225" s="65">
        <v>2.4300000000000002</v>
      </c>
      <c r="I225" s="65">
        <v>0.23</v>
      </c>
      <c r="J225" s="5">
        <f t="shared" si="13"/>
        <v>3</v>
      </c>
      <c r="K225" s="41">
        <f t="shared" si="14"/>
        <v>0.26000000000000023</v>
      </c>
      <c r="M225" s="10">
        <v>2.17</v>
      </c>
      <c r="N225" s="5">
        <f t="shared" si="15"/>
        <v>2</v>
      </c>
    </row>
    <row r="226" spans="1:14" ht="28.8" x14ac:dyDescent="0.3">
      <c r="A226" s="9">
        <v>196</v>
      </c>
      <c r="B226" s="9">
        <v>196</v>
      </c>
      <c r="C226" s="14" t="s">
        <v>264</v>
      </c>
      <c r="D226" s="40">
        <v>2.64</v>
      </c>
      <c r="E226" s="5">
        <f t="shared" si="12"/>
        <v>3</v>
      </c>
      <c r="H226" s="65">
        <v>2.64</v>
      </c>
      <c r="I226" s="65">
        <v>0.19</v>
      </c>
      <c r="J226" s="5">
        <f t="shared" si="13"/>
        <v>3</v>
      </c>
      <c r="K226" s="41">
        <f t="shared" si="14"/>
        <v>0.20999999999999996</v>
      </c>
      <c r="M226" s="10">
        <v>2.4300000000000002</v>
      </c>
      <c r="N226" s="5">
        <f t="shared" si="15"/>
        <v>3</v>
      </c>
    </row>
    <row r="227" spans="1:14" x14ac:dyDescent="0.3">
      <c r="A227" s="16" t="s">
        <v>57</v>
      </c>
      <c r="B227" s="16" t="s">
        <v>57</v>
      </c>
      <c r="C227" s="17" t="s">
        <v>49</v>
      </c>
      <c r="D227" s="40" t="s">
        <v>57</v>
      </c>
      <c r="E227" s="5" t="str">
        <f t="shared" si="12"/>
        <v/>
      </c>
      <c r="H227" s="70" t="s">
        <v>57</v>
      </c>
      <c r="I227" s="70" t="s">
        <v>57</v>
      </c>
      <c r="J227" s="5" t="str">
        <f t="shared" si="13"/>
        <v/>
      </c>
      <c r="K227" s="41" t="str">
        <f t="shared" si="14"/>
        <v/>
      </c>
      <c r="M227" s="16" t="s">
        <v>57</v>
      </c>
      <c r="N227" s="5" t="str">
        <f t="shared" si="15"/>
        <v/>
      </c>
    </row>
    <row r="228" spans="1:14" x14ac:dyDescent="0.3">
      <c r="A228" s="9">
        <v>197</v>
      </c>
      <c r="B228" s="9">
        <v>197</v>
      </c>
      <c r="C228" s="14" t="s">
        <v>265</v>
      </c>
      <c r="D228" s="40">
        <v>2.59</v>
      </c>
      <c r="E228" s="5">
        <f t="shared" si="12"/>
        <v>3</v>
      </c>
      <c r="H228" s="65">
        <v>2.59</v>
      </c>
      <c r="I228" s="65">
        <v>0.21</v>
      </c>
      <c r="J228" s="5">
        <f t="shared" si="13"/>
        <v>3</v>
      </c>
      <c r="K228" s="41">
        <f t="shared" si="14"/>
        <v>0.58999999999999986</v>
      </c>
      <c r="M228" s="10">
        <v>2</v>
      </c>
      <c r="N228" s="5">
        <f t="shared" si="15"/>
        <v>2</v>
      </c>
    </row>
    <row r="229" spans="1:14" x14ac:dyDescent="0.3">
      <c r="A229" s="9">
        <v>198</v>
      </c>
      <c r="B229" s="9">
        <v>198</v>
      </c>
      <c r="C229" s="14" t="s">
        <v>266</v>
      </c>
      <c r="D229" s="40">
        <v>2.73</v>
      </c>
      <c r="E229" s="5">
        <f t="shared" si="12"/>
        <v>3</v>
      </c>
      <c r="H229" s="65">
        <v>2.73</v>
      </c>
      <c r="I229" s="65">
        <v>0.23</v>
      </c>
      <c r="J229" s="5">
        <f t="shared" si="13"/>
        <v>3</v>
      </c>
      <c r="K229" s="41">
        <f t="shared" si="14"/>
        <v>0.16000000000000014</v>
      </c>
      <c r="M229" s="10">
        <v>2.57</v>
      </c>
      <c r="N229" s="5">
        <f t="shared" si="15"/>
        <v>3</v>
      </c>
    </row>
    <row r="230" spans="1:14" x14ac:dyDescent="0.3">
      <c r="A230" s="9">
        <v>199</v>
      </c>
      <c r="B230" s="9">
        <v>199</v>
      </c>
      <c r="C230" s="14" t="s">
        <v>267</v>
      </c>
      <c r="D230" s="40">
        <v>3.24</v>
      </c>
      <c r="E230" s="5">
        <f t="shared" si="12"/>
        <v>3</v>
      </c>
      <c r="H230" s="65">
        <v>3.24</v>
      </c>
      <c r="I230" s="65">
        <v>0.2</v>
      </c>
      <c r="J230" s="5">
        <f t="shared" si="13"/>
        <v>3</v>
      </c>
      <c r="K230" s="41">
        <f t="shared" si="14"/>
        <v>8.9999999999999858E-2</v>
      </c>
      <c r="M230" s="10">
        <v>3.33</v>
      </c>
      <c r="N230" s="5">
        <f t="shared" si="15"/>
        <v>4</v>
      </c>
    </row>
    <row r="231" spans="1:14" x14ac:dyDescent="0.3">
      <c r="A231" s="30" t="s">
        <v>57</v>
      </c>
      <c r="B231" s="30" t="s">
        <v>57</v>
      </c>
      <c r="C231" s="60" t="s">
        <v>50</v>
      </c>
      <c r="D231" s="40" t="s">
        <v>57</v>
      </c>
      <c r="E231" s="5" t="str">
        <f t="shared" si="12"/>
        <v/>
      </c>
      <c r="H231" s="83" t="s">
        <v>57</v>
      </c>
      <c r="I231" s="83" t="s">
        <v>57</v>
      </c>
      <c r="J231" s="5" t="str">
        <f t="shared" si="13"/>
        <v/>
      </c>
      <c r="K231" s="41" t="str">
        <f t="shared" si="14"/>
        <v/>
      </c>
      <c r="M231" s="30" t="s">
        <v>57</v>
      </c>
      <c r="N231" s="5" t="str">
        <f t="shared" si="15"/>
        <v/>
      </c>
    </row>
    <row r="232" spans="1:14" x14ac:dyDescent="0.3">
      <c r="A232" s="9">
        <v>200</v>
      </c>
      <c r="B232" s="9">
        <v>200</v>
      </c>
      <c r="C232" s="14" t="s">
        <v>268</v>
      </c>
      <c r="D232" s="40">
        <v>3.18</v>
      </c>
      <c r="E232" s="5">
        <f t="shared" si="12"/>
        <v>3</v>
      </c>
      <c r="H232" s="65">
        <v>3.18</v>
      </c>
      <c r="I232" s="65">
        <v>0.19</v>
      </c>
      <c r="J232" s="5">
        <f t="shared" si="13"/>
        <v>3</v>
      </c>
      <c r="K232" s="41">
        <f t="shared" si="14"/>
        <v>0.5299999999999998</v>
      </c>
      <c r="M232" s="10">
        <v>3.71</v>
      </c>
      <c r="N232" s="5">
        <f t="shared" si="15"/>
        <v>4</v>
      </c>
    </row>
    <row r="233" spans="1:14" x14ac:dyDescent="0.3">
      <c r="A233" s="9">
        <v>201</v>
      </c>
      <c r="B233" s="9">
        <v>201</v>
      </c>
      <c r="C233" s="14" t="s">
        <v>269</v>
      </c>
      <c r="D233" s="40">
        <v>3.05</v>
      </c>
      <c r="E233" s="5">
        <f t="shared" si="12"/>
        <v>3</v>
      </c>
      <c r="H233" s="65">
        <v>3.05</v>
      </c>
      <c r="I233" s="65">
        <v>0.16</v>
      </c>
      <c r="J233" s="5">
        <f t="shared" si="13"/>
        <v>3</v>
      </c>
      <c r="K233" s="41">
        <f t="shared" si="14"/>
        <v>4.9999999999999822E-2</v>
      </c>
      <c r="M233" s="10">
        <v>3</v>
      </c>
      <c r="N233" s="5">
        <f t="shared" si="15"/>
        <v>3</v>
      </c>
    </row>
    <row r="234" spans="1:14" ht="43.2" x14ac:dyDescent="0.3">
      <c r="A234" s="9">
        <v>202</v>
      </c>
      <c r="B234" s="9">
        <v>202</v>
      </c>
      <c r="C234" s="14" t="s">
        <v>270</v>
      </c>
      <c r="D234" s="40">
        <v>3.05</v>
      </c>
      <c r="E234" s="5">
        <f t="shared" si="12"/>
        <v>3</v>
      </c>
      <c r="H234" s="65">
        <v>3.05</v>
      </c>
      <c r="I234" s="65">
        <v>0.21</v>
      </c>
      <c r="J234" s="5">
        <f t="shared" si="13"/>
        <v>3</v>
      </c>
      <c r="K234" s="41">
        <f t="shared" si="14"/>
        <v>0.24000000000000021</v>
      </c>
      <c r="M234" s="10">
        <v>3.29</v>
      </c>
      <c r="N234" s="5">
        <f t="shared" si="15"/>
        <v>3</v>
      </c>
    </row>
    <row r="235" spans="1:14" ht="28.8" x14ac:dyDescent="0.3">
      <c r="A235" s="9">
        <v>203</v>
      </c>
      <c r="B235" s="9">
        <v>203</v>
      </c>
      <c r="C235" s="14" t="s">
        <v>271</v>
      </c>
      <c r="D235" s="40">
        <v>3.32</v>
      </c>
      <c r="E235" s="5">
        <f t="shared" si="12"/>
        <v>4</v>
      </c>
      <c r="H235" s="65">
        <v>3.32</v>
      </c>
      <c r="I235" s="65">
        <v>0.16</v>
      </c>
      <c r="J235" s="5">
        <f t="shared" si="13"/>
        <v>4</v>
      </c>
      <c r="K235" s="41">
        <f t="shared" si="14"/>
        <v>2.9999999999999805E-2</v>
      </c>
      <c r="M235" s="10">
        <v>3.29</v>
      </c>
      <c r="N235" s="5">
        <f t="shared" si="15"/>
        <v>3</v>
      </c>
    </row>
    <row r="236" spans="1:14" ht="43.2" x14ac:dyDescent="0.3">
      <c r="A236" s="9">
        <v>204</v>
      </c>
      <c r="B236" s="9">
        <v>204</v>
      </c>
      <c r="C236" s="14" t="s">
        <v>272</v>
      </c>
      <c r="D236" s="40">
        <v>2.76</v>
      </c>
      <c r="E236" s="5">
        <f t="shared" si="12"/>
        <v>3</v>
      </c>
      <c r="H236" s="65">
        <v>2.76</v>
      </c>
      <c r="I236" s="65">
        <v>0.2</v>
      </c>
      <c r="J236" s="5">
        <f t="shared" si="13"/>
        <v>3</v>
      </c>
      <c r="K236" s="41">
        <f t="shared" si="14"/>
        <v>8.9999999999999858E-2</v>
      </c>
      <c r="M236" s="10">
        <v>2.67</v>
      </c>
      <c r="N236" s="5">
        <f t="shared" si="15"/>
        <v>3</v>
      </c>
    </row>
    <row r="237" spans="1:14" ht="28.8" x14ac:dyDescent="0.3">
      <c r="A237" s="9">
        <v>205</v>
      </c>
      <c r="B237" s="9">
        <v>205</v>
      </c>
      <c r="C237" s="14" t="s">
        <v>273</v>
      </c>
      <c r="D237" s="40">
        <v>2.29</v>
      </c>
      <c r="E237" s="5">
        <f t="shared" si="12"/>
        <v>2</v>
      </c>
      <c r="H237" s="65">
        <v>2.29</v>
      </c>
      <c r="I237" s="65">
        <v>0.21</v>
      </c>
      <c r="J237" s="5">
        <f t="shared" si="13"/>
        <v>2</v>
      </c>
      <c r="K237" s="41">
        <f t="shared" si="14"/>
        <v>0.37999999999999989</v>
      </c>
      <c r="M237" s="10">
        <v>2.67</v>
      </c>
      <c r="N237" s="5">
        <f t="shared" si="15"/>
        <v>3</v>
      </c>
    </row>
    <row r="238" spans="1:14" x14ac:dyDescent="0.3">
      <c r="A238" s="9">
        <v>206</v>
      </c>
      <c r="B238" s="9">
        <v>206</v>
      </c>
      <c r="C238" s="14" t="s">
        <v>274</v>
      </c>
      <c r="D238" s="40">
        <v>2.62</v>
      </c>
      <c r="E238" s="5">
        <f t="shared" si="12"/>
        <v>3</v>
      </c>
      <c r="H238" s="65">
        <v>2.62</v>
      </c>
      <c r="I238" s="65">
        <v>0.21</v>
      </c>
      <c r="J238" s="5">
        <f t="shared" si="13"/>
        <v>3</v>
      </c>
      <c r="K238" s="41">
        <f t="shared" si="14"/>
        <v>0.54999999999999982</v>
      </c>
      <c r="M238" s="10">
        <v>3.17</v>
      </c>
      <c r="N238" s="5">
        <f t="shared" si="15"/>
        <v>3</v>
      </c>
    </row>
    <row r="239" spans="1:14" ht="28.8" x14ac:dyDescent="0.3">
      <c r="A239" s="9">
        <v>207</v>
      </c>
      <c r="B239" s="9">
        <v>207</v>
      </c>
      <c r="C239" s="14" t="s">
        <v>275</v>
      </c>
      <c r="D239" s="40">
        <v>2</v>
      </c>
      <c r="E239" s="5">
        <f t="shared" si="12"/>
        <v>2</v>
      </c>
      <c r="H239" s="65">
        <v>2</v>
      </c>
      <c r="I239" s="65">
        <v>0.28000000000000003</v>
      </c>
      <c r="J239" s="5">
        <f t="shared" si="13"/>
        <v>2</v>
      </c>
      <c r="K239" s="41">
        <f t="shared" si="14"/>
        <v>0.66999999999999993</v>
      </c>
      <c r="M239" s="10">
        <v>1.33</v>
      </c>
      <c r="N239" s="5">
        <f t="shared" si="15"/>
        <v>2</v>
      </c>
    </row>
    <row r="240" spans="1:14" x14ac:dyDescent="0.3">
      <c r="A240" s="9">
        <v>208</v>
      </c>
      <c r="B240" s="9">
        <v>208</v>
      </c>
      <c r="C240" s="14" t="s">
        <v>276</v>
      </c>
      <c r="D240" s="40">
        <v>2.52</v>
      </c>
      <c r="E240" s="5">
        <f t="shared" si="12"/>
        <v>3</v>
      </c>
      <c r="H240" s="65">
        <v>2.52</v>
      </c>
      <c r="I240" s="65">
        <v>0.23</v>
      </c>
      <c r="J240" s="5">
        <f t="shared" si="13"/>
        <v>3</v>
      </c>
      <c r="K240" s="41">
        <f t="shared" si="14"/>
        <v>0.14999999999999991</v>
      </c>
      <c r="M240" s="10">
        <v>2.67</v>
      </c>
      <c r="N240" s="5">
        <f t="shared" si="15"/>
        <v>3</v>
      </c>
    </row>
    <row r="241" spans="1:14" x14ac:dyDescent="0.3">
      <c r="A241" s="19" t="s">
        <v>57</v>
      </c>
      <c r="B241" s="19" t="s">
        <v>57</v>
      </c>
      <c r="C241" s="49" t="s">
        <v>51</v>
      </c>
      <c r="D241" s="40" t="s">
        <v>57</v>
      </c>
      <c r="E241" s="5" t="str">
        <f t="shared" si="12"/>
        <v/>
      </c>
      <c r="H241" s="72" t="s">
        <v>57</v>
      </c>
      <c r="I241" s="72" t="s">
        <v>57</v>
      </c>
      <c r="J241" s="5" t="str">
        <f t="shared" si="13"/>
        <v/>
      </c>
      <c r="K241" s="41" t="str">
        <f t="shared" si="14"/>
        <v/>
      </c>
      <c r="M241" s="19" t="s">
        <v>57</v>
      </c>
      <c r="N241" s="5" t="str">
        <f t="shared" si="15"/>
        <v/>
      </c>
    </row>
    <row r="242" spans="1:14" x14ac:dyDescent="0.3">
      <c r="A242" s="9">
        <v>209</v>
      </c>
      <c r="B242" s="9">
        <v>209</v>
      </c>
      <c r="C242" s="14" t="s">
        <v>277</v>
      </c>
      <c r="D242" s="40">
        <v>3.23</v>
      </c>
      <c r="E242" s="5">
        <f t="shared" si="12"/>
        <v>3</v>
      </c>
      <c r="H242" s="65">
        <v>3.23</v>
      </c>
      <c r="I242" s="65">
        <v>0.24</v>
      </c>
      <c r="J242" s="5">
        <f t="shared" si="13"/>
        <v>3</v>
      </c>
      <c r="K242" s="41">
        <f t="shared" si="14"/>
        <v>0.20000000000000018</v>
      </c>
      <c r="M242" s="10">
        <v>3.43</v>
      </c>
      <c r="N242" s="5">
        <f t="shared" si="15"/>
        <v>4</v>
      </c>
    </row>
    <row r="243" spans="1:14" ht="28.8" x14ac:dyDescent="0.3">
      <c r="A243" s="9">
        <v>210</v>
      </c>
      <c r="B243" s="9">
        <v>210</v>
      </c>
      <c r="C243" s="14" t="s">
        <v>278</v>
      </c>
      <c r="D243" s="40">
        <v>3.33</v>
      </c>
      <c r="E243" s="5">
        <f t="shared" si="12"/>
        <v>4</v>
      </c>
      <c r="H243" s="65">
        <v>3.33</v>
      </c>
      <c r="I243" s="65">
        <v>0.24</v>
      </c>
      <c r="J243" s="5">
        <f t="shared" si="13"/>
        <v>4</v>
      </c>
      <c r="K243" s="41">
        <f t="shared" si="14"/>
        <v>0.23999999999999977</v>
      </c>
      <c r="M243" s="10">
        <v>3.57</v>
      </c>
      <c r="N243" s="5">
        <f t="shared" si="15"/>
        <v>4</v>
      </c>
    </row>
    <row r="244" spans="1:14" x14ac:dyDescent="0.3">
      <c r="A244" s="20" t="s">
        <v>57</v>
      </c>
      <c r="B244" s="20" t="s">
        <v>57</v>
      </c>
      <c r="C244" s="50" t="s">
        <v>279</v>
      </c>
      <c r="D244" s="40" t="s">
        <v>57</v>
      </c>
      <c r="E244" s="5" t="str">
        <f t="shared" si="12"/>
        <v/>
      </c>
      <c r="H244" s="73" t="s">
        <v>57</v>
      </c>
      <c r="I244" s="73" t="s">
        <v>57</v>
      </c>
      <c r="J244" s="5" t="str">
        <f t="shared" si="13"/>
        <v/>
      </c>
      <c r="K244" s="41" t="str">
        <f t="shared" si="14"/>
        <v/>
      </c>
      <c r="M244" s="20" t="s">
        <v>57</v>
      </c>
      <c r="N244" s="5" t="str">
        <f t="shared" si="15"/>
        <v/>
      </c>
    </row>
    <row r="245" spans="1:14" ht="28.8" x14ac:dyDescent="0.3">
      <c r="A245" s="9">
        <v>211</v>
      </c>
      <c r="B245" s="9">
        <v>211</v>
      </c>
      <c r="C245" s="14" t="s">
        <v>280</v>
      </c>
      <c r="D245" s="40">
        <v>3</v>
      </c>
      <c r="E245" s="5">
        <f t="shared" si="12"/>
        <v>3</v>
      </c>
      <c r="F245" s="6" t="s">
        <v>281</v>
      </c>
      <c r="H245" s="65">
        <v>3</v>
      </c>
      <c r="I245" s="65">
        <v>0.2</v>
      </c>
      <c r="J245" s="5">
        <f t="shared" si="13"/>
        <v>3</v>
      </c>
      <c r="K245" s="41">
        <f t="shared" si="14"/>
        <v>0.29000000000000004</v>
      </c>
      <c r="M245" s="10">
        <v>2.71</v>
      </c>
      <c r="N245" s="5">
        <f t="shared" si="15"/>
        <v>3</v>
      </c>
    </row>
    <row r="246" spans="1:14" ht="43.2" x14ac:dyDescent="0.3">
      <c r="A246" s="9">
        <v>212</v>
      </c>
      <c r="B246" s="9">
        <v>212</v>
      </c>
      <c r="C246" s="14" t="s">
        <v>282</v>
      </c>
      <c r="D246" s="40">
        <v>2.71</v>
      </c>
      <c r="E246" s="5">
        <f t="shared" si="12"/>
        <v>3</v>
      </c>
      <c r="H246" s="65">
        <v>2.71</v>
      </c>
      <c r="I246" s="65">
        <v>0.23</v>
      </c>
      <c r="J246" s="5">
        <f t="shared" si="13"/>
        <v>3</v>
      </c>
      <c r="K246" s="41">
        <f t="shared" si="14"/>
        <v>0.43000000000000016</v>
      </c>
      <c r="M246" s="10">
        <v>3.14</v>
      </c>
      <c r="N246" s="5">
        <f t="shared" si="15"/>
        <v>3</v>
      </c>
    </row>
    <row r="247" spans="1:14" ht="43.2" x14ac:dyDescent="0.3">
      <c r="A247" s="9">
        <v>213</v>
      </c>
      <c r="B247" s="9">
        <v>213</v>
      </c>
      <c r="C247" s="14" t="s">
        <v>283</v>
      </c>
      <c r="D247" s="40">
        <v>3.16</v>
      </c>
      <c r="E247" s="5">
        <f t="shared" si="12"/>
        <v>3</v>
      </c>
      <c r="H247" s="65">
        <v>3.16</v>
      </c>
      <c r="I247" s="65">
        <v>0.23</v>
      </c>
      <c r="J247" s="5">
        <f t="shared" si="13"/>
        <v>3</v>
      </c>
      <c r="K247" s="41">
        <f t="shared" si="14"/>
        <v>0.54999999999999982</v>
      </c>
      <c r="M247" s="10">
        <v>3.71</v>
      </c>
      <c r="N247" s="5">
        <f t="shared" si="15"/>
        <v>4</v>
      </c>
    </row>
    <row r="248" spans="1:14" ht="57.6" x14ac:dyDescent="0.3">
      <c r="A248" s="9">
        <v>214</v>
      </c>
      <c r="B248" s="9">
        <v>214</v>
      </c>
      <c r="C248" s="14" t="s">
        <v>284</v>
      </c>
      <c r="D248" s="40">
        <v>2.82</v>
      </c>
      <c r="E248" s="5">
        <f t="shared" si="12"/>
        <v>3</v>
      </c>
      <c r="H248" s="65">
        <v>2.82</v>
      </c>
      <c r="I248" s="65">
        <v>0.22</v>
      </c>
      <c r="J248" s="5">
        <f t="shared" si="13"/>
        <v>3</v>
      </c>
      <c r="K248" s="41">
        <f t="shared" si="14"/>
        <v>0.61000000000000032</v>
      </c>
      <c r="M248" s="10">
        <v>3.43</v>
      </c>
      <c r="N248" s="5">
        <f t="shared" si="15"/>
        <v>4</v>
      </c>
    </row>
    <row r="249" spans="1:14" ht="28.8" x14ac:dyDescent="0.3">
      <c r="A249" s="9">
        <v>215</v>
      </c>
      <c r="B249" s="9">
        <v>215</v>
      </c>
      <c r="C249" s="14" t="s">
        <v>285</v>
      </c>
      <c r="D249" s="40">
        <v>2.76</v>
      </c>
      <c r="E249" s="5">
        <f t="shared" si="12"/>
        <v>3</v>
      </c>
      <c r="H249" s="65">
        <v>2.76</v>
      </c>
      <c r="I249" s="65">
        <v>0.15</v>
      </c>
      <c r="J249" s="5">
        <f t="shared" si="13"/>
        <v>3</v>
      </c>
      <c r="K249" s="41">
        <f t="shared" si="14"/>
        <v>0.41000000000000014</v>
      </c>
      <c r="M249" s="10">
        <v>3.17</v>
      </c>
      <c r="N249" s="5">
        <f t="shared" si="15"/>
        <v>3</v>
      </c>
    </row>
    <row r="250" spans="1:14" ht="28.8" x14ac:dyDescent="0.3">
      <c r="A250" s="9">
        <v>216</v>
      </c>
      <c r="B250" s="9">
        <v>216</v>
      </c>
      <c r="C250" s="14" t="s">
        <v>286</v>
      </c>
      <c r="D250" s="40">
        <v>2.76</v>
      </c>
      <c r="E250" s="5">
        <f t="shared" si="12"/>
        <v>3</v>
      </c>
      <c r="H250" s="65">
        <v>2.76</v>
      </c>
      <c r="I250" s="65">
        <v>0.22</v>
      </c>
      <c r="J250" s="5">
        <f t="shared" si="13"/>
        <v>3</v>
      </c>
      <c r="K250" s="41">
        <f t="shared" si="14"/>
        <v>0.67000000000000037</v>
      </c>
      <c r="M250" s="10">
        <v>3.43</v>
      </c>
      <c r="N250" s="5">
        <f t="shared" si="15"/>
        <v>4</v>
      </c>
    </row>
    <row r="251" spans="1:14" ht="28.8" x14ac:dyDescent="0.3">
      <c r="A251" s="9">
        <v>217</v>
      </c>
      <c r="B251" s="9">
        <v>217</v>
      </c>
      <c r="C251" s="14" t="s">
        <v>287</v>
      </c>
      <c r="D251" s="40">
        <v>2.7</v>
      </c>
      <c r="E251" s="5">
        <f t="shared" si="12"/>
        <v>3</v>
      </c>
      <c r="H251" s="65">
        <v>2.7</v>
      </c>
      <c r="I251" s="65">
        <v>0.23</v>
      </c>
      <c r="J251" s="5">
        <f t="shared" si="13"/>
        <v>3</v>
      </c>
      <c r="K251" s="41">
        <f t="shared" si="14"/>
        <v>0.1599999999999997</v>
      </c>
      <c r="M251" s="10">
        <v>2.86</v>
      </c>
      <c r="N251" s="5">
        <f t="shared" si="15"/>
        <v>3</v>
      </c>
    </row>
    <row r="252" spans="1:14" ht="28.8" x14ac:dyDescent="0.3">
      <c r="A252" s="9">
        <v>218</v>
      </c>
      <c r="B252" s="9">
        <v>218</v>
      </c>
      <c r="C252" s="14" t="s">
        <v>288</v>
      </c>
      <c r="D252" s="40">
        <v>3.2</v>
      </c>
      <c r="E252" s="5">
        <f t="shared" si="12"/>
        <v>3</v>
      </c>
      <c r="H252" s="65">
        <v>3.2</v>
      </c>
      <c r="I252" s="65">
        <v>0.19</v>
      </c>
      <c r="J252" s="5">
        <f t="shared" si="13"/>
        <v>3</v>
      </c>
      <c r="K252" s="41">
        <f t="shared" si="14"/>
        <v>0.50999999999999979</v>
      </c>
      <c r="M252" s="10">
        <v>3.71</v>
      </c>
      <c r="N252" s="5">
        <f t="shared" si="15"/>
        <v>4</v>
      </c>
    </row>
    <row r="253" spans="1:14" ht="28.8" x14ac:dyDescent="0.3">
      <c r="A253" s="9">
        <v>219</v>
      </c>
      <c r="B253" s="9">
        <v>219</v>
      </c>
      <c r="C253" s="14" t="s">
        <v>289</v>
      </c>
      <c r="D253" s="40">
        <v>3.24</v>
      </c>
      <c r="E253" s="5">
        <f t="shared" si="12"/>
        <v>3</v>
      </c>
      <c r="H253" s="65">
        <v>3.24</v>
      </c>
      <c r="I253" s="65">
        <v>0.22</v>
      </c>
      <c r="J253" s="5">
        <f t="shared" si="13"/>
        <v>3</v>
      </c>
      <c r="K253" s="41">
        <f t="shared" si="14"/>
        <v>0.61999999999999966</v>
      </c>
      <c r="M253" s="10">
        <v>3.86</v>
      </c>
      <c r="N253" s="5">
        <f t="shared" si="15"/>
        <v>4</v>
      </c>
    </row>
    <row r="254" spans="1:14" x14ac:dyDescent="0.3">
      <c r="A254" s="21" t="s">
        <v>57</v>
      </c>
      <c r="B254" s="21" t="s">
        <v>57</v>
      </c>
      <c r="C254" s="51" t="s">
        <v>290</v>
      </c>
      <c r="D254" s="40" t="s">
        <v>57</v>
      </c>
      <c r="E254" s="5" t="str">
        <f t="shared" si="12"/>
        <v/>
      </c>
      <c r="H254" s="74" t="s">
        <v>57</v>
      </c>
      <c r="I254" s="74" t="s">
        <v>57</v>
      </c>
      <c r="J254" s="5" t="str">
        <f t="shared" si="13"/>
        <v/>
      </c>
      <c r="K254" s="41" t="str">
        <f t="shared" si="14"/>
        <v/>
      </c>
      <c r="M254" s="21" t="s">
        <v>57</v>
      </c>
      <c r="N254" s="5" t="str">
        <f t="shared" si="15"/>
        <v/>
      </c>
    </row>
    <row r="255" spans="1:14" x14ac:dyDescent="0.3">
      <c r="A255" s="9">
        <v>220</v>
      </c>
      <c r="B255" s="9">
        <v>220</v>
      </c>
      <c r="C255" s="14" t="s">
        <v>291</v>
      </c>
      <c r="D255" s="40">
        <v>3.68</v>
      </c>
      <c r="E255" s="5">
        <f t="shared" si="12"/>
        <v>4</v>
      </c>
      <c r="H255" s="65">
        <v>3.68</v>
      </c>
      <c r="I255" s="65">
        <v>0.14000000000000001</v>
      </c>
      <c r="J255" s="5">
        <f t="shared" si="13"/>
        <v>4</v>
      </c>
      <c r="K255" s="41">
        <f t="shared" si="14"/>
        <v>0.17999999999999972</v>
      </c>
      <c r="M255" s="10">
        <v>3.86</v>
      </c>
      <c r="N255" s="5">
        <f t="shared" si="15"/>
        <v>4</v>
      </c>
    </row>
    <row r="256" spans="1:14" x14ac:dyDescent="0.3">
      <c r="A256" s="9">
        <v>221</v>
      </c>
      <c r="B256" s="9">
        <v>221</v>
      </c>
      <c r="C256" s="14" t="s">
        <v>292</v>
      </c>
      <c r="D256" s="40">
        <v>3.64</v>
      </c>
      <c r="E256" s="5">
        <f t="shared" si="12"/>
        <v>4</v>
      </c>
      <c r="H256" s="65">
        <v>3.64</v>
      </c>
      <c r="I256" s="65">
        <v>0.14000000000000001</v>
      </c>
      <c r="J256" s="5">
        <f t="shared" si="13"/>
        <v>4</v>
      </c>
      <c r="K256" s="41">
        <f t="shared" si="14"/>
        <v>0.21999999999999975</v>
      </c>
      <c r="M256" s="10">
        <v>3.86</v>
      </c>
      <c r="N256" s="5">
        <f t="shared" si="15"/>
        <v>4</v>
      </c>
    </row>
    <row r="257" spans="1:14" x14ac:dyDescent="0.3">
      <c r="A257" s="9">
        <v>222</v>
      </c>
      <c r="B257" s="9">
        <v>222</v>
      </c>
      <c r="C257" s="14" t="s">
        <v>293</v>
      </c>
      <c r="D257" s="40">
        <v>3.64</v>
      </c>
      <c r="E257" s="5">
        <f t="shared" si="12"/>
        <v>4</v>
      </c>
      <c r="H257" s="65">
        <v>3.64</v>
      </c>
      <c r="I257" s="65">
        <v>0.16</v>
      </c>
      <c r="J257" s="5">
        <f t="shared" si="13"/>
        <v>4</v>
      </c>
      <c r="K257" s="41">
        <f t="shared" si="14"/>
        <v>6.999999999999984E-2</v>
      </c>
      <c r="M257" s="10">
        <v>3.71</v>
      </c>
      <c r="N257" s="5">
        <f t="shared" si="15"/>
        <v>4</v>
      </c>
    </row>
    <row r="258" spans="1:14" x14ac:dyDescent="0.3">
      <c r="A258" s="9"/>
      <c r="B258" s="9" t="s">
        <v>152</v>
      </c>
      <c r="C258" s="14" t="s">
        <v>294</v>
      </c>
      <c r="D258" s="40">
        <v>3</v>
      </c>
      <c r="E258" s="5">
        <f t="shared" si="12"/>
        <v>3</v>
      </c>
      <c r="H258" s="65"/>
      <c r="I258" s="65"/>
      <c r="J258" s="5"/>
      <c r="K258" s="41"/>
      <c r="M258" s="10"/>
      <c r="N258" s="5"/>
    </row>
    <row r="259" spans="1:14" x14ac:dyDescent="0.3">
      <c r="A259" s="9">
        <v>223</v>
      </c>
      <c r="B259" s="9">
        <v>223</v>
      </c>
      <c r="C259" s="14" t="s">
        <v>295</v>
      </c>
      <c r="D259" s="40">
        <v>3.5</v>
      </c>
      <c r="E259" s="5">
        <f t="shared" si="12"/>
        <v>4</v>
      </c>
      <c r="H259" s="65">
        <v>3.5</v>
      </c>
      <c r="I259" s="65">
        <v>0.13</v>
      </c>
      <c r="J259" s="5">
        <f t="shared" si="13"/>
        <v>4</v>
      </c>
      <c r="K259" s="41">
        <f t="shared" si="14"/>
        <v>6.999999999999984E-2</v>
      </c>
      <c r="M259" s="10">
        <v>3.57</v>
      </c>
      <c r="N259" s="5">
        <f t="shared" si="15"/>
        <v>4</v>
      </c>
    </row>
    <row r="260" spans="1:14" ht="28.8" x14ac:dyDescent="0.3">
      <c r="A260" s="9">
        <v>224</v>
      </c>
      <c r="B260" s="9">
        <v>224</v>
      </c>
      <c r="C260" s="14" t="s">
        <v>296</v>
      </c>
      <c r="D260" s="40">
        <v>3.32</v>
      </c>
      <c r="E260" s="5">
        <f t="shared" si="12"/>
        <v>4</v>
      </c>
      <c r="H260" s="65">
        <v>3.32</v>
      </c>
      <c r="I260" s="65">
        <v>0.14000000000000001</v>
      </c>
      <c r="J260" s="5">
        <f t="shared" si="13"/>
        <v>4</v>
      </c>
      <c r="K260" s="41">
        <f t="shared" si="14"/>
        <v>0.17999999999999972</v>
      </c>
      <c r="M260" s="10">
        <v>3.14</v>
      </c>
      <c r="N260" s="5">
        <f t="shared" si="15"/>
        <v>3</v>
      </c>
    </row>
    <row r="261" spans="1:14" ht="57.6" x14ac:dyDescent="0.3">
      <c r="A261" s="9">
        <v>225</v>
      </c>
      <c r="B261" s="9">
        <v>225</v>
      </c>
      <c r="C261" s="14" t="s">
        <v>297</v>
      </c>
      <c r="D261" s="40">
        <v>3.05</v>
      </c>
      <c r="E261" s="5">
        <f t="shared" si="12"/>
        <v>3</v>
      </c>
      <c r="H261" s="65">
        <v>3.05</v>
      </c>
      <c r="I261" s="65">
        <v>0.19</v>
      </c>
      <c r="J261" s="5">
        <f t="shared" si="13"/>
        <v>3</v>
      </c>
      <c r="K261" s="41">
        <f t="shared" si="14"/>
        <v>0.24000000000000021</v>
      </c>
      <c r="M261" s="10">
        <v>3.29</v>
      </c>
      <c r="N261" s="5">
        <f t="shared" si="15"/>
        <v>3</v>
      </c>
    </row>
    <row r="262" spans="1:14" ht="28.8" x14ac:dyDescent="0.3">
      <c r="A262" s="9">
        <v>226</v>
      </c>
      <c r="B262" s="9">
        <v>226</v>
      </c>
      <c r="C262" s="14" t="s">
        <v>298</v>
      </c>
      <c r="D262" s="40">
        <v>2.95</v>
      </c>
      <c r="E262" s="5">
        <f t="shared" si="12"/>
        <v>3</v>
      </c>
      <c r="H262" s="65">
        <v>2.95</v>
      </c>
      <c r="I262" s="65">
        <v>0.24</v>
      </c>
      <c r="J262" s="5">
        <f t="shared" si="13"/>
        <v>3</v>
      </c>
      <c r="K262" s="41">
        <f t="shared" si="14"/>
        <v>0.52</v>
      </c>
      <c r="M262" s="10">
        <v>2.4300000000000002</v>
      </c>
      <c r="N262" s="5">
        <f t="shared" si="15"/>
        <v>3</v>
      </c>
    </row>
    <row r="263" spans="1:14" x14ac:dyDescent="0.3">
      <c r="A263" s="9">
        <v>227</v>
      </c>
      <c r="B263" s="9">
        <v>227</v>
      </c>
      <c r="C263" s="14" t="s">
        <v>299</v>
      </c>
      <c r="D263" s="40">
        <v>2.1800000000000002</v>
      </c>
      <c r="E263" s="5">
        <f t="shared" si="12"/>
        <v>2</v>
      </c>
      <c r="H263" s="65">
        <v>2.1800000000000002</v>
      </c>
      <c r="I263" s="86">
        <v>0.3</v>
      </c>
      <c r="J263" s="5">
        <f t="shared" si="13"/>
        <v>2</v>
      </c>
      <c r="K263" s="41">
        <f t="shared" si="14"/>
        <v>0.6100000000000001</v>
      </c>
      <c r="M263" s="10">
        <v>1.57</v>
      </c>
      <c r="N263" s="5">
        <f t="shared" si="15"/>
        <v>2</v>
      </c>
    </row>
    <row r="264" spans="1:14" x14ac:dyDescent="0.3">
      <c r="A264" s="9">
        <v>228</v>
      </c>
      <c r="B264" s="9">
        <v>228</v>
      </c>
      <c r="C264" s="14" t="s">
        <v>300</v>
      </c>
      <c r="D264" s="40">
        <v>2.73</v>
      </c>
      <c r="E264" s="5">
        <f t="shared" si="12"/>
        <v>3</v>
      </c>
      <c r="H264" s="65">
        <v>2.73</v>
      </c>
      <c r="I264" s="65">
        <v>0.25</v>
      </c>
      <c r="J264" s="5">
        <f t="shared" si="13"/>
        <v>3</v>
      </c>
      <c r="K264" s="41">
        <f t="shared" si="14"/>
        <v>0.29999999999999982</v>
      </c>
      <c r="M264" s="10">
        <v>2.4300000000000002</v>
      </c>
      <c r="N264" s="5">
        <f t="shared" si="15"/>
        <v>3</v>
      </c>
    </row>
    <row r="265" spans="1:14" x14ac:dyDescent="0.3">
      <c r="A265" s="9">
        <v>229</v>
      </c>
      <c r="B265" s="9">
        <v>229</v>
      </c>
      <c r="C265" s="14" t="s">
        <v>301</v>
      </c>
      <c r="D265" s="40">
        <v>2.75</v>
      </c>
      <c r="E265" s="5">
        <f t="shared" si="12"/>
        <v>3</v>
      </c>
      <c r="H265" s="65">
        <v>2.75</v>
      </c>
      <c r="I265" s="65">
        <v>0.21</v>
      </c>
      <c r="J265" s="5">
        <f t="shared" si="13"/>
        <v>3</v>
      </c>
      <c r="K265" s="41">
        <f t="shared" si="14"/>
        <v>0.41999999999999993</v>
      </c>
      <c r="M265" s="10">
        <v>3.17</v>
      </c>
      <c r="N265" s="5">
        <f t="shared" si="15"/>
        <v>3</v>
      </c>
    </row>
    <row r="266" spans="1:14" ht="28.8" x14ac:dyDescent="0.3">
      <c r="A266" s="9">
        <v>230</v>
      </c>
      <c r="B266" s="9">
        <v>230</v>
      </c>
      <c r="C266" s="14" t="s">
        <v>302</v>
      </c>
      <c r="D266" s="40">
        <v>3</v>
      </c>
      <c r="E266" s="5">
        <f t="shared" ref="E266:E322" si="16">IF(D266="","",INT(D266+$E$2))</f>
        <v>3</v>
      </c>
      <c r="H266" s="65">
        <v>3</v>
      </c>
      <c r="I266" s="65">
        <v>0.21</v>
      </c>
      <c r="J266" s="5">
        <f t="shared" ref="J266:J271" si="17">IF(H266="","",INT(H266+$E$2))</f>
        <v>3</v>
      </c>
      <c r="K266" s="41">
        <f t="shared" ref="K266:K271" si="18">IF(J266="","",ABS(D266-M266))</f>
        <v>0</v>
      </c>
      <c r="M266" s="10">
        <v>3</v>
      </c>
      <c r="N266" s="5">
        <f t="shared" ref="N266:N271" si="19">IF(M266="","",INT(M266+$E$2))</f>
        <v>3</v>
      </c>
    </row>
    <row r="267" spans="1:14" ht="28.8" x14ac:dyDescent="0.3">
      <c r="A267" s="9">
        <v>231</v>
      </c>
      <c r="B267" s="9">
        <v>231</v>
      </c>
      <c r="C267" s="14" t="s">
        <v>303</v>
      </c>
      <c r="D267" s="40">
        <v>2.64</v>
      </c>
      <c r="E267" s="5">
        <f t="shared" si="16"/>
        <v>3</v>
      </c>
      <c r="H267" s="65">
        <v>2.64</v>
      </c>
      <c r="I267" s="65">
        <v>0.21</v>
      </c>
      <c r="J267" s="5">
        <f t="shared" si="17"/>
        <v>3</v>
      </c>
      <c r="K267" s="41">
        <f t="shared" si="18"/>
        <v>6.999999999999984E-2</v>
      </c>
      <c r="M267" s="10">
        <v>2.71</v>
      </c>
      <c r="N267" s="5">
        <f t="shared" si="19"/>
        <v>3</v>
      </c>
    </row>
    <row r="268" spans="1:14" ht="43.2" x14ac:dyDescent="0.3">
      <c r="A268" s="9">
        <v>232</v>
      </c>
      <c r="B268" s="9">
        <v>232</v>
      </c>
      <c r="C268" s="14" t="s">
        <v>304</v>
      </c>
      <c r="D268" s="40">
        <v>2.86</v>
      </c>
      <c r="E268" s="5">
        <f t="shared" si="16"/>
        <v>3</v>
      </c>
      <c r="H268" s="65">
        <v>2.86</v>
      </c>
      <c r="I268" s="86">
        <v>0.3</v>
      </c>
      <c r="J268" s="5">
        <f t="shared" si="17"/>
        <v>3</v>
      </c>
      <c r="K268" s="41">
        <f t="shared" si="18"/>
        <v>0.14000000000000012</v>
      </c>
      <c r="M268" s="10">
        <v>3</v>
      </c>
      <c r="N268" s="5">
        <f t="shared" si="19"/>
        <v>3</v>
      </c>
    </row>
    <row r="269" spans="1:14" ht="28.8" x14ac:dyDescent="0.3">
      <c r="A269" s="9">
        <v>233</v>
      </c>
      <c r="B269" s="9">
        <v>233</v>
      </c>
      <c r="C269" s="14" t="s">
        <v>305</v>
      </c>
      <c r="D269" s="40">
        <v>2.4700000000000002</v>
      </c>
      <c r="E269" s="5">
        <f t="shared" si="16"/>
        <v>3</v>
      </c>
      <c r="H269" s="65">
        <v>2.4700000000000002</v>
      </c>
      <c r="I269" s="65">
        <v>0.28999999999999998</v>
      </c>
      <c r="J269" s="5">
        <f t="shared" si="17"/>
        <v>3</v>
      </c>
      <c r="K269" s="41">
        <f t="shared" si="18"/>
        <v>0.6100000000000001</v>
      </c>
      <c r="M269" s="10">
        <v>1.86</v>
      </c>
      <c r="N269" s="5">
        <f t="shared" si="19"/>
        <v>2</v>
      </c>
    </row>
    <row r="270" spans="1:14" ht="28.8" x14ac:dyDescent="0.3">
      <c r="A270" s="9">
        <v>234</v>
      </c>
      <c r="B270" s="9">
        <v>234</v>
      </c>
      <c r="C270" s="14" t="s">
        <v>306</v>
      </c>
      <c r="D270" s="40">
        <v>2.73</v>
      </c>
      <c r="E270" s="5">
        <f t="shared" si="16"/>
        <v>3</v>
      </c>
      <c r="H270" s="65">
        <v>2.73</v>
      </c>
      <c r="I270" s="65">
        <v>0.24</v>
      </c>
      <c r="J270" s="5">
        <f t="shared" si="17"/>
        <v>3</v>
      </c>
      <c r="K270" s="41">
        <f t="shared" si="18"/>
        <v>0.43999999999999995</v>
      </c>
      <c r="M270" s="10">
        <v>2.29</v>
      </c>
      <c r="N270" s="5">
        <f t="shared" si="19"/>
        <v>2</v>
      </c>
    </row>
    <row r="271" spans="1:14" x14ac:dyDescent="0.3">
      <c r="A271" s="9">
        <v>235</v>
      </c>
      <c r="B271" s="9">
        <v>235</v>
      </c>
      <c r="C271" s="14" t="s">
        <v>307</v>
      </c>
      <c r="D271" s="40">
        <v>2.95</v>
      </c>
      <c r="E271" s="5">
        <f t="shared" si="16"/>
        <v>3</v>
      </c>
      <c r="H271" s="65">
        <v>2.95</v>
      </c>
      <c r="I271" s="65">
        <v>0.23</v>
      </c>
      <c r="J271" s="5">
        <f t="shared" si="17"/>
        <v>3</v>
      </c>
      <c r="K271" s="41">
        <f t="shared" si="18"/>
        <v>0.81</v>
      </c>
      <c r="M271" s="10">
        <v>2.14</v>
      </c>
      <c r="N271" s="5">
        <f t="shared" si="19"/>
        <v>2</v>
      </c>
    </row>
    <row r="272" spans="1:14" ht="26.4" x14ac:dyDescent="0.3">
      <c r="A272" s="9"/>
      <c r="B272" s="9" t="s">
        <v>152</v>
      </c>
      <c r="C272" s="37" t="s">
        <v>308</v>
      </c>
      <c r="D272" s="40">
        <v>3.29</v>
      </c>
      <c r="E272" s="5">
        <f t="shared" si="16"/>
        <v>3</v>
      </c>
      <c r="H272" s="84"/>
      <c r="J272" s="5"/>
      <c r="K272" s="41"/>
      <c r="M272" s="10"/>
      <c r="N272" s="5"/>
    </row>
    <row r="273" spans="1:14" ht="43.2" x14ac:dyDescent="0.3">
      <c r="A273" s="9"/>
      <c r="B273" s="9" t="s">
        <v>152</v>
      </c>
      <c r="C273" s="14" t="s">
        <v>309</v>
      </c>
      <c r="D273" s="40">
        <v>2.19</v>
      </c>
      <c r="E273" s="5">
        <f t="shared" si="16"/>
        <v>2</v>
      </c>
      <c r="H273" s="84"/>
      <c r="J273" s="5"/>
      <c r="K273" s="41"/>
      <c r="M273" s="10"/>
      <c r="N273" s="5"/>
    </row>
    <row r="274" spans="1:14" x14ac:dyDescent="0.3">
      <c r="A274" s="9"/>
      <c r="B274" s="9" t="s">
        <v>152</v>
      </c>
      <c r="C274" s="14" t="s">
        <v>310</v>
      </c>
      <c r="D274" s="40">
        <v>4</v>
      </c>
      <c r="E274" s="5">
        <f t="shared" si="16"/>
        <v>4</v>
      </c>
      <c r="J274" s="5"/>
      <c r="K274" s="41"/>
      <c r="M274" s="10"/>
      <c r="N274" s="5"/>
    </row>
    <row r="275" spans="1:14" ht="28.8" x14ac:dyDescent="0.3">
      <c r="A275" s="9"/>
      <c r="B275" s="9" t="s">
        <v>152</v>
      </c>
      <c r="C275" s="14" t="s">
        <v>311</v>
      </c>
      <c r="D275" s="40">
        <v>3</v>
      </c>
      <c r="E275" s="5">
        <f t="shared" si="16"/>
        <v>3</v>
      </c>
      <c r="J275" s="5"/>
      <c r="K275" s="41"/>
      <c r="M275" s="10"/>
      <c r="N275" s="5"/>
    </row>
    <row r="276" spans="1:14" hidden="1" x14ac:dyDescent="0.3">
      <c r="A276" s="4" t="s">
        <v>152</v>
      </c>
      <c r="C276" s="14" t="s">
        <v>312</v>
      </c>
      <c r="E276" s="5" t="str">
        <f t="shared" si="16"/>
        <v/>
      </c>
    </row>
    <row r="277" spans="1:14" x14ac:dyDescent="0.3">
      <c r="B277" s="4" t="s">
        <v>152</v>
      </c>
      <c r="C277" s="14" t="s">
        <v>313</v>
      </c>
      <c r="D277" s="4">
        <v>4</v>
      </c>
      <c r="E277" s="5">
        <f t="shared" si="16"/>
        <v>4</v>
      </c>
    </row>
    <row r="278" spans="1:14" x14ac:dyDescent="0.3">
      <c r="B278" s="4" t="s">
        <v>152</v>
      </c>
      <c r="C278" s="14" t="s">
        <v>314</v>
      </c>
      <c r="D278" s="4">
        <v>3</v>
      </c>
      <c r="E278" s="5">
        <f t="shared" si="16"/>
        <v>3</v>
      </c>
    </row>
    <row r="279" spans="1:14" x14ac:dyDescent="0.3">
      <c r="B279" s="4" t="s">
        <v>152</v>
      </c>
      <c r="C279" s="14" t="s">
        <v>315</v>
      </c>
      <c r="D279" s="4">
        <v>4</v>
      </c>
      <c r="E279" s="5">
        <f t="shared" si="16"/>
        <v>4</v>
      </c>
    </row>
    <row r="280" spans="1:14" hidden="1" x14ac:dyDescent="0.3">
      <c r="A280" s="4" t="s">
        <v>152</v>
      </c>
      <c r="C280" s="14" t="s">
        <v>316</v>
      </c>
      <c r="E280" s="5" t="str">
        <f t="shared" si="16"/>
        <v/>
      </c>
    </row>
    <row r="281" spans="1:14" ht="28.8" x14ac:dyDescent="0.3">
      <c r="B281" s="4" t="s">
        <v>152</v>
      </c>
      <c r="C281" s="14" t="s">
        <v>317</v>
      </c>
      <c r="D281" s="4">
        <v>3</v>
      </c>
      <c r="E281" s="5">
        <f t="shared" si="16"/>
        <v>3</v>
      </c>
    </row>
    <row r="282" spans="1:14" x14ac:dyDescent="0.3">
      <c r="B282" s="4" t="s">
        <v>152</v>
      </c>
      <c r="C282" s="14" t="s">
        <v>318</v>
      </c>
      <c r="D282" s="4">
        <v>2</v>
      </c>
      <c r="E282" s="5">
        <f t="shared" si="16"/>
        <v>2</v>
      </c>
    </row>
    <row r="283" spans="1:14" x14ac:dyDescent="0.3">
      <c r="B283" s="4" t="s">
        <v>152</v>
      </c>
      <c r="C283" s="14" t="s">
        <v>319</v>
      </c>
      <c r="D283" s="4">
        <v>2</v>
      </c>
      <c r="E283" s="5">
        <f t="shared" si="16"/>
        <v>2</v>
      </c>
    </row>
    <row r="284" spans="1:14" x14ac:dyDescent="0.3">
      <c r="B284" s="4" t="s">
        <v>152</v>
      </c>
      <c r="C284" s="14" t="s">
        <v>320</v>
      </c>
      <c r="D284" s="4">
        <v>4</v>
      </c>
      <c r="E284" s="5">
        <f t="shared" si="16"/>
        <v>4</v>
      </c>
    </row>
    <row r="285" spans="1:14" hidden="1" x14ac:dyDescent="0.3">
      <c r="A285" s="4" t="s">
        <v>152</v>
      </c>
      <c r="C285" s="14" t="s">
        <v>321</v>
      </c>
      <c r="E285" s="5" t="str">
        <f t="shared" si="16"/>
        <v/>
      </c>
    </row>
    <row r="286" spans="1:14" ht="230.4" x14ac:dyDescent="0.3">
      <c r="B286" s="4" t="s">
        <v>152</v>
      </c>
      <c r="C286" s="14" t="s">
        <v>322</v>
      </c>
      <c r="D286" s="4">
        <v>4</v>
      </c>
      <c r="E286" s="5">
        <f t="shared" si="16"/>
        <v>4</v>
      </c>
    </row>
    <row r="287" spans="1:14" x14ac:dyDescent="0.3">
      <c r="B287" s="4" t="s">
        <v>152</v>
      </c>
      <c r="C287" s="14" t="s">
        <v>323</v>
      </c>
      <c r="D287" s="4">
        <v>3</v>
      </c>
      <c r="E287" s="5">
        <f t="shared" si="16"/>
        <v>3</v>
      </c>
    </row>
    <row r="288" spans="1:14" ht="28.8" x14ac:dyDescent="0.3">
      <c r="B288" s="4" t="s">
        <v>152</v>
      </c>
      <c r="C288" s="14" t="s">
        <v>324</v>
      </c>
      <c r="D288" s="4">
        <v>3</v>
      </c>
      <c r="E288" s="5">
        <f t="shared" si="16"/>
        <v>3</v>
      </c>
    </row>
    <row r="289" spans="1:14" ht="43.2" x14ac:dyDescent="0.3">
      <c r="B289" s="4" t="s">
        <v>152</v>
      </c>
      <c r="C289" s="14" t="s">
        <v>325</v>
      </c>
      <c r="D289" s="4">
        <v>3</v>
      </c>
      <c r="E289" s="5">
        <f t="shared" si="16"/>
        <v>3</v>
      </c>
    </row>
    <row r="290" spans="1:14" x14ac:dyDescent="0.3">
      <c r="B290" s="4" t="s">
        <v>152</v>
      </c>
      <c r="C290" s="14" t="s">
        <v>326</v>
      </c>
      <c r="D290" s="4">
        <v>4</v>
      </c>
      <c r="E290" s="5">
        <f t="shared" si="16"/>
        <v>4</v>
      </c>
    </row>
    <row r="291" spans="1:14" ht="28.8" x14ac:dyDescent="0.3">
      <c r="B291" s="4" t="s">
        <v>152</v>
      </c>
      <c r="C291" s="14" t="s">
        <v>327</v>
      </c>
      <c r="D291" s="4">
        <v>4</v>
      </c>
      <c r="E291" s="5">
        <f t="shared" si="16"/>
        <v>4</v>
      </c>
    </row>
    <row r="292" spans="1:14" ht="43.2" x14ac:dyDescent="0.3">
      <c r="B292" s="4" t="s">
        <v>152</v>
      </c>
      <c r="C292" s="14" t="s">
        <v>328</v>
      </c>
      <c r="D292" s="4">
        <v>4</v>
      </c>
      <c r="E292" s="5">
        <f t="shared" si="16"/>
        <v>4</v>
      </c>
    </row>
    <row r="293" spans="1:14" ht="43.2" x14ac:dyDescent="0.3">
      <c r="B293" s="4" t="s">
        <v>152</v>
      </c>
      <c r="C293" s="14" t="s">
        <v>329</v>
      </c>
      <c r="D293" s="4">
        <v>4</v>
      </c>
      <c r="E293" s="5">
        <f t="shared" si="16"/>
        <v>4</v>
      </c>
    </row>
    <row r="294" spans="1:14" x14ac:dyDescent="0.3">
      <c r="B294" s="4" t="s">
        <v>152</v>
      </c>
      <c r="C294" s="14" t="s">
        <v>330</v>
      </c>
      <c r="D294" s="4">
        <v>4</v>
      </c>
      <c r="E294" s="5">
        <f t="shared" si="16"/>
        <v>4</v>
      </c>
    </row>
    <row r="295" spans="1:14" x14ac:dyDescent="0.3">
      <c r="A295" s="23" t="s">
        <v>57</v>
      </c>
      <c r="B295" s="23" t="s">
        <v>57</v>
      </c>
      <c r="C295" s="14" t="s">
        <v>331</v>
      </c>
      <c r="D295" s="40" t="s">
        <v>57</v>
      </c>
      <c r="E295" s="5" t="str">
        <f>IF(D295="","",INT(D295+$E$2))</f>
        <v/>
      </c>
      <c r="H295" s="76" t="s">
        <v>57</v>
      </c>
      <c r="I295" s="76" t="s">
        <v>57</v>
      </c>
      <c r="J295" s="5" t="str">
        <f>IF(H295="","",INT(H295+$E$2))</f>
        <v/>
      </c>
      <c r="K295" s="41" t="str">
        <f>IF(J295="","",ABS(D295-M295))</f>
        <v/>
      </c>
      <c r="M295" s="23" t="s">
        <v>57</v>
      </c>
      <c r="N295" s="5" t="str">
        <f>IF(M295="","",INT(M295+$E$2))</f>
        <v/>
      </c>
    </row>
    <row r="296" spans="1:14" ht="28.8" x14ac:dyDescent="0.3">
      <c r="A296" s="9">
        <v>236</v>
      </c>
      <c r="B296" s="9">
        <v>236</v>
      </c>
      <c r="C296" s="14" t="s">
        <v>332</v>
      </c>
      <c r="D296" s="40">
        <v>3.44</v>
      </c>
      <c r="E296" s="5">
        <f>IF(D296="","",INT(D296+$E$2))</f>
        <v>4</v>
      </c>
      <c r="H296" s="65">
        <v>3.44</v>
      </c>
      <c r="I296" s="65">
        <v>0.19</v>
      </c>
      <c r="J296" s="5">
        <f>IF(H296="","",INT(H296+$E$2))</f>
        <v>4</v>
      </c>
      <c r="K296" s="41">
        <f>IF(J296="","",ABS(D296-M296))</f>
        <v>0.27</v>
      </c>
      <c r="M296" s="10">
        <v>3.71</v>
      </c>
      <c r="N296" s="5">
        <f>IF(M296="","",INT(M296+$E$2))</f>
        <v>4</v>
      </c>
    </row>
    <row r="297" spans="1:14" ht="28.8" x14ac:dyDescent="0.3">
      <c r="A297" s="9">
        <v>237</v>
      </c>
      <c r="B297" s="9">
        <v>237</v>
      </c>
      <c r="C297" s="14" t="s">
        <v>333</v>
      </c>
      <c r="D297" s="40">
        <v>3.29</v>
      </c>
      <c r="E297" s="5">
        <f>IF(D297="","",INT(D297+$E$2))</f>
        <v>3</v>
      </c>
      <c r="H297" s="65">
        <v>3.29</v>
      </c>
      <c r="I297" s="65">
        <v>0.23</v>
      </c>
      <c r="J297" s="5">
        <f>IF(H297="","",INT(H297+$E$2))</f>
        <v>3</v>
      </c>
      <c r="K297" s="41">
        <f>IF(J297="","",ABS(D297-M297))</f>
        <v>0.71</v>
      </c>
      <c r="M297" s="10">
        <v>4</v>
      </c>
      <c r="N297" s="5">
        <f>IF(M297="","",INT(M297+$E$2))</f>
        <v>4</v>
      </c>
    </row>
    <row r="298" spans="1:14" x14ac:dyDescent="0.3">
      <c r="A298" s="9">
        <v>238</v>
      </c>
      <c r="B298" s="9">
        <v>238</v>
      </c>
      <c r="C298" s="14" t="s">
        <v>334</v>
      </c>
      <c r="D298" s="40">
        <v>2.19</v>
      </c>
      <c r="E298" s="5">
        <f>IF(D298="","",INT(D298+$E$2))</f>
        <v>2</v>
      </c>
      <c r="H298" s="65">
        <v>2.19</v>
      </c>
      <c r="I298" s="86">
        <v>0.34</v>
      </c>
      <c r="J298" s="5">
        <f>IF(H298="","",INT(H298+$E$2))</f>
        <v>2</v>
      </c>
      <c r="K298" s="41">
        <f>IF(J298="","",ABS(D298-M298))</f>
        <v>0.61999999999999988</v>
      </c>
      <c r="M298" s="10">
        <v>1.57</v>
      </c>
      <c r="N298" s="5">
        <f>IF(M298="","",INT(M298+$E$2))</f>
        <v>2</v>
      </c>
    </row>
    <row r="299" spans="1:14" x14ac:dyDescent="0.3">
      <c r="B299" s="4" t="s">
        <v>152</v>
      </c>
      <c r="C299" s="14" t="s">
        <v>335</v>
      </c>
      <c r="D299" s="4">
        <v>4</v>
      </c>
      <c r="E299" s="5">
        <f t="shared" si="16"/>
        <v>4</v>
      </c>
    </row>
    <row r="300" spans="1:14" ht="28.8" x14ac:dyDescent="0.3">
      <c r="B300" s="4" t="s">
        <v>152</v>
      </c>
      <c r="C300" s="14" t="s">
        <v>336</v>
      </c>
      <c r="D300" s="4">
        <v>4</v>
      </c>
      <c r="E300" s="5">
        <f t="shared" si="16"/>
        <v>4</v>
      </c>
    </row>
    <row r="301" spans="1:14" x14ac:dyDescent="0.3">
      <c r="B301" s="4" t="s">
        <v>152</v>
      </c>
      <c r="C301" s="14" t="s">
        <v>337</v>
      </c>
      <c r="D301" s="4">
        <v>4</v>
      </c>
      <c r="E301" s="5">
        <f t="shared" si="16"/>
        <v>4</v>
      </c>
    </row>
    <row r="302" spans="1:14" x14ac:dyDescent="0.3">
      <c r="B302" s="4" t="s">
        <v>152</v>
      </c>
      <c r="C302" s="14" t="s">
        <v>338</v>
      </c>
      <c r="D302" s="4">
        <v>4</v>
      </c>
      <c r="E302" s="5">
        <f t="shared" si="16"/>
        <v>4</v>
      </c>
    </row>
    <row r="303" spans="1:14" x14ac:dyDescent="0.3">
      <c r="B303" s="4" t="s">
        <v>152</v>
      </c>
      <c r="C303" s="14" t="s">
        <v>339</v>
      </c>
      <c r="D303" s="4">
        <v>4</v>
      </c>
      <c r="E303" s="5">
        <f t="shared" si="16"/>
        <v>4</v>
      </c>
    </row>
    <row r="304" spans="1:14" ht="28.8" x14ac:dyDescent="0.3">
      <c r="B304" s="4" t="s">
        <v>152</v>
      </c>
      <c r="C304" s="14" t="s">
        <v>340</v>
      </c>
      <c r="D304" s="4">
        <v>4</v>
      </c>
      <c r="E304" s="5">
        <f t="shared" si="16"/>
        <v>4</v>
      </c>
    </row>
    <row r="305" spans="1:5" ht="28.8" x14ac:dyDescent="0.3">
      <c r="B305" s="4" t="s">
        <v>152</v>
      </c>
      <c r="C305" s="14" t="s">
        <v>341</v>
      </c>
      <c r="D305" s="4">
        <v>4</v>
      </c>
      <c r="E305" s="5">
        <f t="shared" si="16"/>
        <v>4</v>
      </c>
    </row>
    <row r="306" spans="1:5" x14ac:dyDescent="0.3">
      <c r="B306" s="4" t="s">
        <v>152</v>
      </c>
      <c r="C306" s="14" t="s">
        <v>342</v>
      </c>
      <c r="D306" s="4">
        <v>4</v>
      </c>
      <c r="E306" s="5">
        <f t="shared" si="16"/>
        <v>4</v>
      </c>
    </row>
    <row r="307" spans="1:5" x14ac:dyDescent="0.3">
      <c r="B307" s="4" t="s">
        <v>152</v>
      </c>
      <c r="C307" s="14" t="s">
        <v>343</v>
      </c>
      <c r="D307" s="4">
        <v>4</v>
      </c>
      <c r="E307" s="5">
        <f t="shared" si="16"/>
        <v>4</v>
      </c>
    </row>
    <row r="308" spans="1:5" ht="72" x14ac:dyDescent="0.3">
      <c r="B308" s="4" t="s">
        <v>152</v>
      </c>
      <c r="C308" s="14" t="s">
        <v>344</v>
      </c>
      <c r="D308" s="4">
        <v>4</v>
      </c>
      <c r="E308" s="5">
        <f t="shared" si="16"/>
        <v>4</v>
      </c>
    </row>
    <row r="309" spans="1:5" x14ac:dyDescent="0.3">
      <c r="B309" s="4" t="s">
        <v>152</v>
      </c>
      <c r="C309" s="14" t="s">
        <v>345</v>
      </c>
      <c r="D309" s="4">
        <v>3</v>
      </c>
      <c r="E309" s="5">
        <f t="shared" si="16"/>
        <v>3</v>
      </c>
    </row>
    <row r="310" spans="1:5" x14ac:dyDescent="0.3">
      <c r="B310" s="4" t="s">
        <v>152</v>
      </c>
      <c r="C310" s="14" t="s">
        <v>346</v>
      </c>
      <c r="D310" s="4">
        <v>3</v>
      </c>
      <c r="E310" s="5">
        <f t="shared" si="16"/>
        <v>3</v>
      </c>
    </row>
    <row r="311" spans="1:5" ht="28.8" x14ac:dyDescent="0.3">
      <c r="B311" s="4" t="s">
        <v>152</v>
      </c>
      <c r="C311" s="14" t="s">
        <v>347</v>
      </c>
      <c r="D311" s="4">
        <v>4</v>
      </c>
      <c r="E311" s="5">
        <f t="shared" si="16"/>
        <v>4</v>
      </c>
    </row>
    <row r="312" spans="1:5" ht="28.8" x14ac:dyDescent="0.3">
      <c r="B312" s="4" t="s">
        <v>152</v>
      </c>
      <c r="C312" s="14" t="s">
        <v>348</v>
      </c>
      <c r="D312" s="4">
        <v>4</v>
      </c>
      <c r="E312" s="5">
        <f t="shared" si="16"/>
        <v>4</v>
      </c>
    </row>
    <row r="313" spans="1:5" x14ac:dyDescent="0.3">
      <c r="B313" s="4" t="s">
        <v>152</v>
      </c>
      <c r="C313" s="14" t="s">
        <v>349</v>
      </c>
      <c r="D313" s="4">
        <v>3</v>
      </c>
      <c r="E313" s="5">
        <f t="shared" si="16"/>
        <v>3</v>
      </c>
    </row>
    <row r="314" spans="1:5" ht="28.8" x14ac:dyDescent="0.3">
      <c r="B314" s="4" t="s">
        <v>152</v>
      </c>
      <c r="C314" s="14" t="s">
        <v>350</v>
      </c>
      <c r="D314" s="4">
        <v>3</v>
      </c>
      <c r="E314" s="5">
        <f t="shared" si="16"/>
        <v>3</v>
      </c>
    </row>
    <row r="315" spans="1:5" hidden="1" x14ac:dyDescent="0.3">
      <c r="A315" s="4" t="s">
        <v>152</v>
      </c>
      <c r="C315" s="14" t="s">
        <v>351</v>
      </c>
      <c r="E315" s="5" t="str">
        <f t="shared" si="16"/>
        <v/>
      </c>
    </row>
    <row r="316" spans="1:5" ht="28.8" x14ac:dyDescent="0.3">
      <c r="B316" s="4" t="s">
        <v>152</v>
      </c>
      <c r="C316" s="14" t="s">
        <v>352</v>
      </c>
      <c r="D316" s="4">
        <v>4</v>
      </c>
      <c r="E316" s="5">
        <f t="shared" si="16"/>
        <v>4</v>
      </c>
    </row>
    <row r="317" spans="1:5" ht="28.8" x14ac:dyDescent="0.3">
      <c r="B317" s="4" t="s">
        <v>152</v>
      </c>
      <c r="C317" s="14" t="s">
        <v>353</v>
      </c>
      <c r="D317" s="4">
        <v>4</v>
      </c>
      <c r="E317" s="5">
        <f t="shared" si="16"/>
        <v>4</v>
      </c>
    </row>
    <row r="318" spans="1:5" ht="28.8" x14ac:dyDescent="0.3">
      <c r="B318" s="4" t="s">
        <v>152</v>
      </c>
      <c r="C318" s="14" t="s">
        <v>354</v>
      </c>
      <c r="D318" s="4">
        <v>3</v>
      </c>
      <c r="E318" s="5">
        <f t="shared" si="16"/>
        <v>3</v>
      </c>
    </row>
    <row r="319" spans="1:5" ht="57.6" x14ac:dyDescent="0.3">
      <c r="B319" s="4" t="s">
        <v>152</v>
      </c>
      <c r="C319" s="14" t="s">
        <v>355</v>
      </c>
      <c r="D319" s="4">
        <v>4</v>
      </c>
      <c r="E319" s="5">
        <f t="shared" si="16"/>
        <v>4</v>
      </c>
    </row>
    <row r="320" spans="1:5" x14ac:dyDescent="0.3">
      <c r="B320" s="4" t="s">
        <v>152</v>
      </c>
      <c r="C320" s="14" t="s">
        <v>356</v>
      </c>
      <c r="D320" s="4">
        <v>4</v>
      </c>
      <c r="E320" s="5">
        <f t="shared" si="16"/>
        <v>4</v>
      </c>
    </row>
    <row r="321" spans="2:5" ht="43.2" x14ac:dyDescent="0.3">
      <c r="B321" s="4" t="s">
        <v>152</v>
      </c>
      <c r="C321" s="14" t="s">
        <v>357</v>
      </c>
      <c r="D321" s="4">
        <v>4</v>
      </c>
      <c r="E321" s="5">
        <f t="shared" si="16"/>
        <v>4</v>
      </c>
    </row>
    <row r="322" spans="2:5" x14ac:dyDescent="0.3">
      <c r="B322" s="4" t="s">
        <v>152</v>
      </c>
      <c r="C322" s="61" t="s">
        <v>358</v>
      </c>
      <c r="D322" s="4">
        <v>3</v>
      </c>
      <c r="E322" s="5">
        <f t="shared" si="16"/>
        <v>3</v>
      </c>
    </row>
  </sheetData>
  <autoFilter ref="A1:G321" xr:uid="{930C5BC0-6346-498F-8B3F-1C1B68CF4C30}">
    <filterColumn colId="0">
      <filters blank="1">
        <filter val="1"/>
        <filter val="10"/>
        <filter val="100"/>
        <filter val="101"/>
        <filter val="102"/>
        <filter val="103"/>
        <filter val="104"/>
        <filter val="105"/>
        <filter val="106"/>
        <filter val="107"/>
        <filter val="108"/>
        <filter val="109"/>
        <filter val="11"/>
        <filter val="110"/>
        <filter val="111"/>
        <filter val="112"/>
        <filter val="113"/>
        <filter val="114"/>
        <filter val="115"/>
        <filter val="116"/>
        <filter val="117"/>
        <filter val="118"/>
        <filter val="119"/>
        <filter val="12"/>
        <filter val="120"/>
        <filter val="121"/>
        <filter val="122"/>
        <filter val="123"/>
        <filter val="124"/>
        <filter val="125"/>
        <filter val="126"/>
        <filter val="127"/>
        <filter val="128"/>
        <filter val="129"/>
        <filter val="13"/>
        <filter val="130"/>
        <filter val="131"/>
        <filter val="132"/>
        <filter val="133"/>
        <filter val="134"/>
        <filter val="135"/>
        <filter val="136"/>
        <filter val="137"/>
        <filter val="138"/>
        <filter val="139"/>
        <filter val="14"/>
        <filter val="140"/>
        <filter val="141"/>
        <filter val="142"/>
        <filter val="143"/>
        <filter val="144"/>
        <filter val="145"/>
        <filter val="146"/>
        <filter val="147"/>
        <filter val="148"/>
        <filter val="149"/>
        <filter val="15"/>
        <filter val="150"/>
        <filter val="151"/>
        <filter val="152"/>
        <filter val="153"/>
        <filter val="154"/>
        <filter val="155"/>
        <filter val="156"/>
        <filter val="157"/>
        <filter val="158"/>
        <filter val="159"/>
        <filter val="16"/>
        <filter val="160"/>
        <filter val="161"/>
        <filter val="162"/>
        <filter val="163"/>
        <filter val="164"/>
        <filter val="165"/>
        <filter val="166"/>
        <filter val="167"/>
        <filter val="168"/>
        <filter val="169"/>
        <filter val="17"/>
        <filter val="170"/>
        <filter val="171"/>
        <filter val="172"/>
        <filter val="173"/>
        <filter val="174"/>
        <filter val="175"/>
        <filter val="176"/>
        <filter val="177"/>
        <filter val="178"/>
        <filter val="179"/>
        <filter val="18"/>
        <filter val="180"/>
        <filter val="181"/>
        <filter val="182"/>
        <filter val="183"/>
        <filter val="184"/>
        <filter val="185"/>
        <filter val="186"/>
        <filter val="187"/>
        <filter val="188"/>
        <filter val="189"/>
        <filter val="19"/>
        <filter val="190"/>
        <filter val="191"/>
        <filter val="192"/>
        <filter val="193"/>
        <filter val="194"/>
        <filter val="195"/>
        <filter val="196"/>
        <filter val="197"/>
        <filter val="198"/>
        <filter val="199"/>
        <filter val="2"/>
        <filter val="20"/>
        <filter val="200"/>
        <filter val="201"/>
        <filter val="202"/>
        <filter val="203"/>
        <filter val="204"/>
        <filter val="205"/>
        <filter val="206"/>
        <filter val="207"/>
        <filter val="208"/>
        <filter val="209"/>
        <filter val="21"/>
        <filter val="210"/>
        <filter val="211"/>
        <filter val="212"/>
        <filter val="213"/>
        <filter val="214"/>
        <filter val="215"/>
        <filter val="216"/>
        <filter val="217"/>
        <filter val="218"/>
        <filter val="219"/>
        <filter val="22"/>
        <filter val="220"/>
        <filter val="221"/>
        <filter val="222"/>
        <filter val="223"/>
        <filter val="224"/>
        <filter val="225"/>
        <filter val="226"/>
        <filter val="227"/>
        <filter val="228"/>
        <filter val="229"/>
        <filter val="23"/>
        <filter val="230"/>
        <filter val="231"/>
        <filter val="232"/>
        <filter val="233"/>
        <filter val="234"/>
        <filter val="235"/>
        <filter val="236"/>
        <filter val="237"/>
        <filter val="238"/>
        <filter val="24"/>
        <filter val="25"/>
        <filter val="26"/>
        <filter val="27"/>
        <filter val="28"/>
        <filter val="29"/>
        <filter val="3"/>
        <filter val="30"/>
        <filter val="31"/>
        <filter val="32"/>
        <filter val="33"/>
        <filter val="34"/>
        <filter val="35"/>
        <filter val="36"/>
        <filter val="37"/>
        <filter val="38"/>
        <filter val="39"/>
        <filter val="4"/>
        <filter val="40"/>
        <filter val="41"/>
        <filter val="42"/>
        <filter val="43"/>
        <filter val="44"/>
        <filter val="45"/>
        <filter val="46"/>
        <filter val="47"/>
        <filter val="48"/>
        <filter val="49"/>
        <filter val="5"/>
        <filter val="50"/>
        <filter val="51"/>
        <filter val="52"/>
        <filter val="53"/>
        <filter val="54"/>
        <filter val="55"/>
        <filter val="56"/>
        <filter val="57"/>
        <filter val="58"/>
        <filter val="59"/>
        <filter val="6"/>
        <filter val="60"/>
        <filter val="61"/>
        <filter val="62"/>
        <filter val="63"/>
        <filter val="64"/>
        <filter val="65"/>
        <filter val="66"/>
        <filter val="67"/>
        <filter val="68"/>
        <filter val="69"/>
        <filter val="7"/>
        <filter val="70"/>
        <filter val="71"/>
        <filter val="72"/>
        <filter val="73"/>
        <filter val="74"/>
        <filter val="75"/>
        <filter val="76"/>
        <filter val="77"/>
        <filter val="78"/>
        <filter val="79"/>
        <filter val="8"/>
        <filter val="80"/>
        <filter val="81"/>
        <filter val="82"/>
        <filter val="83"/>
        <filter val="84"/>
        <filter val="85"/>
        <filter val="86"/>
        <filter val="87"/>
        <filter val="88"/>
        <filter val="89"/>
        <filter val="9"/>
        <filter val="90"/>
        <filter val="91"/>
        <filter val="92"/>
        <filter val="93"/>
        <filter val="94"/>
        <filter val="95"/>
        <filter val="96"/>
        <filter val="97"/>
        <filter val="98"/>
        <filter val="99"/>
      </filters>
    </filterColumn>
  </autoFilter>
  <conditionalFormatting sqref="I295:I299 I3:I275">
    <cfRule type="cellIs" dxfId="7" priority="3" operator="greaterThanOrEqual">
      <formula>0.3</formula>
    </cfRule>
  </conditionalFormatting>
  <conditionalFormatting sqref="J295:J298 J3:J275">
    <cfRule type="colorScale" priority="24">
      <colorScale>
        <cfvo type="min"/>
        <cfvo type="percentile" val="50"/>
        <cfvo type="max"/>
        <color rgb="FFF8696B"/>
        <color rgb="FFFFEB84"/>
        <color rgb="FF63BE7B"/>
      </colorScale>
    </cfRule>
  </conditionalFormatting>
  <conditionalFormatting sqref="K295:K298 K3:K275">
    <cfRule type="colorScale" priority="26">
      <colorScale>
        <cfvo type="min"/>
        <cfvo type="percentile" val="50"/>
        <cfvo type="max"/>
        <color theme="0"/>
        <color theme="0"/>
        <color rgb="FFF8696B"/>
      </colorScale>
    </cfRule>
  </conditionalFormatting>
  <conditionalFormatting sqref="N295:N298 N3:N275">
    <cfRule type="colorScale" priority="28">
      <colorScale>
        <cfvo type="min"/>
        <cfvo type="percentile" val="50"/>
        <cfvo type="max"/>
        <color rgb="FFF8696B"/>
        <color rgb="FFFFEB84"/>
        <color rgb="FF63BE7B"/>
      </colorScale>
    </cfRule>
  </conditionalFormatting>
  <conditionalFormatting sqref="E3:E322">
    <cfRule type="colorScale" priority="61">
      <colorScale>
        <cfvo type="min"/>
        <cfvo type="percentile" val="50"/>
        <cfvo type="max"/>
        <color rgb="FFF8696B"/>
        <color rgb="FFFFEB84"/>
        <color rgb="FF63BE7B"/>
      </colorScale>
    </cfRule>
  </conditionalFormatting>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A9254-A2FE-468B-93EF-A9E29CBB7D55}">
  <dimension ref="B1:N358"/>
  <sheetViews>
    <sheetView showGridLines="0" tabSelected="1" topLeftCell="A166" zoomScaleNormal="100" workbookViewId="0">
      <selection activeCell="C11" sqref="C11"/>
    </sheetView>
  </sheetViews>
  <sheetFormatPr defaultColWidth="9.109375" defaultRowHeight="13.2" x14ac:dyDescent="0.3"/>
  <cols>
    <col min="1" max="1" width="20.88671875" style="87" customWidth="1"/>
    <col min="2" max="2" width="14.6640625" style="36" customWidth="1"/>
    <col min="3" max="3" width="96.44140625" style="88" customWidth="1"/>
    <col min="4" max="4" width="9.109375" style="89" hidden="1" customWidth="1"/>
    <col min="5" max="5" width="17.109375" style="87" bestFit="1" customWidth="1"/>
    <col min="6" max="6" width="19" style="87" bestFit="1" customWidth="1"/>
    <col min="7" max="7" width="5.109375" style="87" hidden="1" customWidth="1"/>
    <col min="8" max="8" width="54.5546875" style="88" customWidth="1"/>
    <col min="9" max="9" width="9.109375" style="87"/>
    <col min="10" max="10" width="18.6640625" style="91" hidden="1" customWidth="1"/>
    <col min="11" max="12" width="11.88671875" style="87" hidden="1" customWidth="1"/>
    <col min="13" max="13" width="9.44140625" style="91" hidden="1" customWidth="1"/>
    <col min="14" max="14" width="9.44140625" style="87" hidden="1" customWidth="1"/>
    <col min="15" max="16384" width="9.109375" style="87"/>
  </cols>
  <sheetData>
    <row r="1" spans="2:14" ht="9" customHeight="1" x14ac:dyDescent="0.3"/>
    <row r="2" spans="2:14" ht="33.75" hidden="1" customHeight="1" x14ac:dyDescent="0.3">
      <c r="J2" s="90" t="s">
        <v>359</v>
      </c>
      <c r="K2" s="87">
        <f>COUNTIF($D$11:$D$358,3)*5+COUNTIF($D$11:$D$358,2)*3+COUNTIF($D$11:$D$358,1)</f>
        <v>1110</v>
      </c>
      <c r="L2" s="91"/>
      <c r="M2" s="87"/>
    </row>
    <row r="3" spans="2:14" ht="33.75" hidden="1" customHeight="1" x14ac:dyDescent="0.3">
      <c r="J3" s="90" t="s">
        <v>360</v>
      </c>
      <c r="K3" s="87">
        <f>SUM(K11:$K$358)</f>
        <v>0</v>
      </c>
      <c r="L3" s="92">
        <f>K3/K2</f>
        <v>0</v>
      </c>
      <c r="M3" s="87"/>
    </row>
    <row r="4" spans="2:14" ht="33.75" hidden="1" customHeight="1" x14ac:dyDescent="0.3">
      <c r="J4" s="91" t="s">
        <v>361</v>
      </c>
      <c r="K4" s="87">
        <f>COUNTIF(D11:$D$358,4)</f>
        <v>76</v>
      </c>
      <c r="L4" s="91"/>
      <c r="M4" s="87"/>
    </row>
    <row r="5" spans="2:14" ht="33.75" hidden="1" customHeight="1" x14ac:dyDescent="0.3">
      <c r="J5" s="90" t="s">
        <v>19</v>
      </c>
      <c r="K5" s="87">
        <f>COUNTIF(K11:$K$358,TRUE)</f>
        <v>0</v>
      </c>
      <c r="L5" s="92">
        <f>K5/K$4</f>
        <v>0</v>
      </c>
      <c r="M5" s="87"/>
    </row>
    <row r="6" spans="2:14" ht="33.75" hidden="1" customHeight="1" x14ac:dyDescent="0.3">
      <c r="J6" s="91" t="s">
        <v>362</v>
      </c>
      <c r="K6" s="87">
        <f>COUNTIF($M$11:$M$358,TRUE)</f>
        <v>0</v>
      </c>
      <c r="L6" s="92">
        <f t="shared" ref="L6:L7" si="0">K6/K$4</f>
        <v>0</v>
      </c>
      <c r="M6" s="87"/>
    </row>
    <row r="7" spans="2:14" ht="33.75" hidden="1" customHeight="1" x14ac:dyDescent="0.3">
      <c r="J7" s="91" t="s">
        <v>363</v>
      </c>
      <c r="K7" s="87">
        <f>COUNTIF(N11:$N$358,TRUE)</f>
        <v>0</v>
      </c>
      <c r="L7" s="92">
        <f t="shared" si="0"/>
        <v>0</v>
      </c>
      <c r="M7" s="87"/>
    </row>
    <row r="8" spans="2:14" ht="33.75" customHeight="1" x14ac:dyDescent="0.2">
      <c r="C8" s="107" t="s">
        <v>364</v>
      </c>
      <c r="H8" s="106" t="s">
        <v>365</v>
      </c>
    </row>
    <row r="9" spans="2:14" s="95" customFormat="1" ht="13.8" x14ac:dyDescent="0.3">
      <c r="B9" s="96" t="s">
        <v>366</v>
      </c>
      <c r="C9" s="97" t="s">
        <v>54</v>
      </c>
      <c r="D9" s="98"/>
      <c r="E9" s="96" t="s">
        <v>22</v>
      </c>
      <c r="F9" s="96" t="s">
        <v>23</v>
      </c>
      <c r="G9" s="96"/>
      <c r="H9" s="96" t="s">
        <v>24</v>
      </c>
      <c r="J9" s="99"/>
      <c r="K9" s="95" t="s">
        <v>360</v>
      </c>
      <c r="M9" s="99"/>
    </row>
    <row r="10" spans="2:14" ht="13.8" x14ac:dyDescent="0.3">
      <c r="B10" s="100" t="s">
        <v>367</v>
      </c>
      <c r="C10" s="93"/>
      <c r="D10" s="94"/>
      <c r="E10" s="38"/>
      <c r="F10" s="38"/>
      <c r="G10" s="38"/>
      <c r="H10" s="38"/>
      <c r="I10" s="95"/>
    </row>
    <row r="11" spans="2:14" ht="13.8" x14ac:dyDescent="0.3">
      <c r="B11" s="101" t="s">
        <v>57</v>
      </c>
      <c r="C11" s="93" t="s">
        <v>368</v>
      </c>
      <c r="D11" s="94">
        <v>3</v>
      </c>
      <c r="E11" s="38" t="s">
        <v>8</v>
      </c>
      <c r="F11" s="39"/>
      <c r="G11" s="38" t="str">
        <f>IF($F11="","",VLOOKUP($F11,'Invoervelden, scores'!$B$4:$C$7,2,TRUE))</f>
        <v/>
      </c>
      <c r="H11" s="39"/>
      <c r="I11" s="95"/>
      <c r="K11" s="87" t="str" cm="1">
        <f t="array" ref="K11">IF($C11="","",IF($F11="","",INDEX('Invoervelden, scores'!$D$4:$G$7,'Eisen en wensen'!G11,'Eisen en wensen'!D11)))</f>
        <v/>
      </c>
      <c r="M11" s="91" t="b">
        <f>IF(AND(D11=4,G11=2),TRUE,FALSE)</f>
        <v>0</v>
      </c>
      <c r="N11" s="87" t="b">
        <f>IF(AND(D11=4,G11=3),TRUE,FALSE)</f>
        <v>0</v>
      </c>
    </row>
    <row r="12" spans="2:14" ht="22.8" x14ac:dyDescent="0.3">
      <c r="B12" s="101" t="s">
        <v>57</v>
      </c>
      <c r="C12" s="93" t="s">
        <v>369</v>
      </c>
      <c r="D12" s="94">
        <v>3</v>
      </c>
      <c r="E12" s="38" t="s">
        <v>8</v>
      </c>
      <c r="F12" s="39"/>
      <c r="G12" s="38" t="str">
        <f>IF($F12="","",VLOOKUP($F12,'Invoervelden, scores'!$B$4:$C$7,2,TRUE))</f>
        <v/>
      </c>
      <c r="H12" s="39"/>
      <c r="I12" s="95"/>
      <c r="K12" s="87" t="str" cm="1">
        <f t="array" ref="K12">IF($C12="","",IF($F12="","",INDEX('Invoervelden, scores'!$D$4:$G$7,'Eisen en wensen'!G12,'Eisen en wensen'!D12)))</f>
        <v/>
      </c>
      <c r="M12" s="91" t="b">
        <f t="shared" ref="M12:M75" si="1">IF(AND(D12=4,G12=2),TRUE,FALSE)</f>
        <v>0</v>
      </c>
      <c r="N12" s="87" t="b">
        <f t="shared" ref="N12:N75" si="2">IF(AND(D12=4,G12=3),TRUE,FALSE)</f>
        <v>0</v>
      </c>
    </row>
    <row r="13" spans="2:14" ht="22.8" x14ac:dyDescent="0.3">
      <c r="B13" s="101" t="s">
        <v>57</v>
      </c>
      <c r="C13" s="93" t="s">
        <v>370</v>
      </c>
      <c r="D13" s="94">
        <v>3</v>
      </c>
      <c r="E13" s="38" t="s">
        <v>8</v>
      </c>
      <c r="F13" s="39"/>
      <c r="G13" s="38" t="str">
        <f>IF($F13="","",VLOOKUP($F13,'Invoervelden, scores'!$B$4:$C$7,2,TRUE))</f>
        <v/>
      </c>
      <c r="H13" s="39"/>
      <c r="K13" s="87" t="str" cm="1">
        <f t="array" ref="K13">IF($C13="","",IF($F13="","",INDEX('Invoervelden, scores'!$D$4:$G$7,'Eisen en wensen'!G13,'Eisen en wensen'!D13)))</f>
        <v/>
      </c>
      <c r="M13" s="91" t="b">
        <f t="shared" si="1"/>
        <v>0</v>
      </c>
      <c r="N13" s="87" t="b">
        <f t="shared" si="2"/>
        <v>0</v>
      </c>
    </row>
    <row r="14" spans="2:14" x14ac:dyDescent="0.3">
      <c r="B14" s="101" t="s">
        <v>57</v>
      </c>
      <c r="C14" s="93" t="s">
        <v>371</v>
      </c>
      <c r="D14" s="94">
        <v>3</v>
      </c>
      <c r="E14" s="38" t="s">
        <v>8</v>
      </c>
      <c r="F14" s="39"/>
      <c r="G14" s="38" t="str">
        <f>IF($F14="","",VLOOKUP($F14,'Invoervelden, scores'!$B$4:$C$7,2,TRUE))</f>
        <v/>
      </c>
      <c r="H14" s="39"/>
      <c r="K14" s="87" t="str" cm="1">
        <f t="array" ref="K14">IF($C14="","",IF($F14="","",INDEX('Invoervelden, scores'!$D$4:$G$7,'Eisen en wensen'!G14,'Eisen en wensen'!D14)))</f>
        <v/>
      </c>
      <c r="M14" s="91" t="b">
        <f t="shared" si="1"/>
        <v>0</v>
      </c>
      <c r="N14" s="87" t="b">
        <f t="shared" si="2"/>
        <v>0</v>
      </c>
    </row>
    <row r="15" spans="2:14" ht="22.8" x14ac:dyDescent="0.3">
      <c r="B15" s="101" t="s">
        <v>57</v>
      </c>
      <c r="C15" s="93" t="s">
        <v>372</v>
      </c>
      <c r="D15" s="94">
        <v>2</v>
      </c>
      <c r="E15" s="38" t="s">
        <v>7</v>
      </c>
      <c r="F15" s="39"/>
      <c r="G15" s="38" t="str">
        <f>IF($F15="","",VLOOKUP($F15,'Invoervelden, scores'!$B$4:$C$7,2,TRUE))</f>
        <v/>
      </c>
      <c r="H15" s="39"/>
      <c r="K15" s="87" t="str" cm="1">
        <f t="array" ref="K15">IF($C15="","",IF($F15="","",INDEX('Invoervelden, scores'!$D$4:$G$7,'Eisen en wensen'!G15,'Eisen en wensen'!D15)))</f>
        <v/>
      </c>
      <c r="M15" s="91" t="b">
        <f t="shared" si="1"/>
        <v>0</v>
      </c>
      <c r="N15" s="87" t="b">
        <f t="shared" si="2"/>
        <v>0</v>
      </c>
    </row>
    <row r="16" spans="2:14" x14ac:dyDescent="0.3">
      <c r="B16" s="101" t="s">
        <v>57</v>
      </c>
      <c r="C16" s="93" t="s">
        <v>373</v>
      </c>
      <c r="D16" s="94">
        <v>3</v>
      </c>
      <c r="E16" s="38" t="s">
        <v>8</v>
      </c>
      <c r="F16" s="39"/>
      <c r="G16" s="38" t="str">
        <f>IF($F16="","",VLOOKUP($F16,'Invoervelden, scores'!$B$4:$C$7,2,TRUE))</f>
        <v/>
      </c>
      <c r="H16" s="39"/>
      <c r="K16" s="87" t="str" cm="1">
        <f t="array" ref="K16">IF($C16="","",IF($F16="","",INDEX('Invoervelden, scores'!$D$4:$G$7,'Eisen en wensen'!G16,'Eisen en wensen'!D16)))</f>
        <v/>
      </c>
      <c r="M16" s="91" t="b">
        <f t="shared" si="1"/>
        <v>0</v>
      </c>
      <c r="N16" s="87" t="b">
        <f t="shared" si="2"/>
        <v>0</v>
      </c>
    </row>
    <row r="17" spans="2:14" x14ac:dyDescent="0.3">
      <c r="B17" s="101" t="s">
        <v>57</v>
      </c>
      <c r="C17" s="93" t="s">
        <v>374</v>
      </c>
      <c r="D17" s="94">
        <v>3</v>
      </c>
      <c r="E17" s="38" t="s">
        <v>8</v>
      </c>
      <c r="F17" s="39"/>
      <c r="G17" s="38" t="str">
        <f>IF($F17="","",VLOOKUP($F17,'Invoervelden, scores'!$B$4:$C$7,2,TRUE))</f>
        <v/>
      </c>
      <c r="H17" s="39"/>
      <c r="K17" s="87" t="str" cm="1">
        <f t="array" ref="K17">IF($C17="","",IF($F17="","",INDEX('Invoervelden, scores'!$D$4:$G$7,'Eisen en wensen'!G17,'Eisen en wensen'!D17)))</f>
        <v/>
      </c>
      <c r="M17" s="91" t="b">
        <f t="shared" si="1"/>
        <v>0</v>
      </c>
      <c r="N17" s="87" t="b">
        <f t="shared" si="2"/>
        <v>0</v>
      </c>
    </row>
    <row r="18" spans="2:14" x14ac:dyDescent="0.3">
      <c r="B18" s="101" t="s">
        <v>57</v>
      </c>
      <c r="C18" s="93" t="s">
        <v>375</v>
      </c>
      <c r="D18" s="94">
        <v>2</v>
      </c>
      <c r="E18" s="38" t="s">
        <v>7</v>
      </c>
      <c r="F18" s="39"/>
      <c r="G18" s="38" t="str">
        <f>IF($F18="","",VLOOKUP($F18,'Invoervelden, scores'!$B$4:$C$7,2,TRUE))</f>
        <v/>
      </c>
      <c r="H18" s="39"/>
      <c r="K18" s="87" t="str" cm="1">
        <f t="array" ref="K18">IF($C18="","",IF($F18="","",INDEX('Invoervelden, scores'!$D$4:$G$7,'Eisen en wensen'!G18,'Eisen en wensen'!D18)))</f>
        <v/>
      </c>
      <c r="M18" s="91" t="b">
        <f t="shared" si="1"/>
        <v>0</v>
      </c>
      <c r="N18" s="87" t="b">
        <f t="shared" si="2"/>
        <v>0</v>
      </c>
    </row>
    <row r="19" spans="2:14" x14ac:dyDescent="0.3">
      <c r="B19" s="101" t="s">
        <v>57</v>
      </c>
      <c r="C19" s="93" t="s">
        <v>376</v>
      </c>
      <c r="D19" s="94">
        <v>2</v>
      </c>
      <c r="E19" s="38" t="s">
        <v>7</v>
      </c>
      <c r="F19" s="39"/>
      <c r="G19" s="38" t="str">
        <f>IF($F19="","",VLOOKUP($F19,'Invoervelden, scores'!$B$4:$C$7,2,TRUE))</f>
        <v/>
      </c>
      <c r="H19" s="39"/>
      <c r="K19" s="87" t="str" cm="1">
        <f t="array" ref="K19">IF($C19="","",IF($F19="","",INDEX('Invoervelden, scores'!$D$4:$G$7,'Eisen en wensen'!G19,'Eisen en wensen'!D19)))</f>
        <v/>
      </c>
      <c r="M19" s="91" t="b">
        <f t="shared" si="1"/>
        <v>0</v>
      </c>
      <c r="N19" s="87" t="b">
        <f t="shared" si="2"/>
        <v>0</v>
      </c>
    </row>
    <row r="20" spans="2:14" x14ac:dyDescent="0.3">
      <c r="B20" s="101" t="s">
        <v>377</v>
      </c>
      <c r="C20" s="93"/>
      <c r="D20" s="94" t="s">
        <v>57</v>
      </c>
      <c r="E20" s="38" t="s">
        <v>57</v>
      </c>
      <c r="F20" s="39"/>
      <c r="G20" s="38" t="str">
        <f>IF($F20="","",VLOOKUP($F20,'Invoervelden, scores'!$B$4:$C$7,2,TRUE))</f>
        <v/>
      </c>
      <c r="H20" s="39"/>
      <c r="K20" s="87" t="str" cm="1">
        <f t="array" ref="K20">IF($C20="","",IF($F20="","",INDEX('Invoervelden, scores'!$D$4:$G$7,'Eisen en wensen'!G20,'Eisen en wensen'!D20)))</f>
        <v/>
      </c>
      <c r="M20" s="91" t="b">
        <f t="shared" si="1"/>
        <v>0</v>
      </c>
      <c r="N20" s="87" t="b">
        <f t="shared" si="2"/>
        <v>0</v>
      </c>
    </row>
    <row r="21" spans="2:14" ht="22.8" x14ac:dyDescent="0.3">
      <c r="B21" s="101" t="s">
        <v>57</v>
      </c>
      <c r="C21" s="93" t="s">
        <v>378</v>
      </c>
      <c r="D21" s="94">
        <v>4</v>
      </c>
      <c r="E21" s="38" t="s">
        <v>9</v>
      </c>
      <c r="F21" s="39"/>
      <c r="G21" s="38" t="str">
        <f>IF($F21="","",VLOOKUP($F21,'Invoervelden, scores'!$B$4:$C$7,2,TRUE))</f>
        <v/>
      </c>
      <c r="H21" s="39"/>
      <c r="K21" s="87" t="str" cm="1">
        <f t="array" ref="K21">IF($C21="","",IF($F21="","",INDEX('Invoervelden, scores'!$D$4:$G$7,'Eisen en wensen'!G21,'Eisen en wensen'!D21)))</f>
        <v/>
      </c>
      <c r="M21" s="91" t="b">
        <f t="shared" si="1"/>
        <v>0</v>
      </c>
      <c r="N21" s="87" t="b">
        <f t="shared" si="2"/>
        <v>0</v>
      </c>
    </row>
    <row r="22" spans="2:14" x14ac:dyDescent="0.3">
      <c r="B22" s="101" t="s">
        <v>57</v>
      </c>
      <c r="C22" s="93" t="s">
        <v>379</v>
      </c>
      <c r="D22" s="94">
        <v>3</v>
      </c>
      <c r="E22" s="38" t="s">
        <v>8</v>
      </c>
      <c r="F22" s="39"/>
      <c r="G22" s="38" t="str">
        <f>IF($F22="","",VLOOKUP($F22,'Invoervelden, scores'!$B$4:$C$7,2,TRUE))</f>
        <v/>
      </c>
      <c r="H22" s="39"/>
      <c r="K22" s="87" t="str" cm="1">
        <f t="array" ref="K22">IF($C22="","",IF($F22="","",INDEX('Invoervelden, scores'!$D$4:$G$7,'Eisen en wensen'!G22,'Eisen en wensen'!D22)))</f>
        <v/>
      </c>
      <c r="M22" s="91" t="b">
        <f t="shared" si="1"/>
        <v>0</v>
      </c>
      <c r="N22" s="87" t="b">
        <f t="shared" si="2"/>
        <v>0</v>
      </c>
    </row>
    <row r="23" spans="2:14" x14ac:dyDescent="0.3">
      <c r="B23" s="101" t="s">
        <v>57</v>
      </c>
      <c r="C23" s="93" t="s">
        <v>380</v>
      </c>
      <c r="D23" s="94">
        <v>4</v>
      </c>
      <c r="E23" s="38" t="s">
        <v>9</v>
      </c>
      <c r="F23" s="39"/>
      <c r="G23" s="38" t="str">
        <f>IF($F23="","",VLOOKUP($F23,'Invoervelden, scores'!$B$4:$C$7,2,TRUE))</f>
        <v/>
      </c>
      <c r="H23" s="39"/>
      <c r="K23" s="87" t="str" cm="1">
        <f t="array" ref="K23">IF($C23="","",IF($F23="","",INDEX('Invoervelden, scores'!$D$4:$G$7,'Eisen en wensen'!G23,'Eisen en wensen'!D23)))</f>
        <v/>
      </c>
      <c r="M23" s="91" t="b">
        <f t="shared" si="1"/>
        <v>0</v>
      </c>
      <c r="N23" s="87" t="b">
        <f t="shared" si="2"/>
        <v>0</v>
      </c>
    </row>
    <row r="24" spans="2:14" ht="22.8" x14ac:dyDescent="0.3">
      <c r="B24" s="101" t="s">
        <v>57</v>
      </c>
      <c r="C24" s="93" t="s">
        <v>381</v>
      </c>
      <c r="D24" s="94">
        <v>3</v>
      </c>
      <c r="E24" s="38" t="s">
        <v>8</v>
      </c>
      <c r="F24" s="39"/>
      <c r="G24" s="38" t="str">
        <f>IF($F24="","",VLOOKUP($F24,'Invoervelden, scores'!$B$4:$C$7,2,TRUE))</f>
        <v/>
      </c>
      <c r="H24" s="39"/>
      <c r="K24" s="87" t="str" cm="1">
        <f t="array" ref="K24">IF($C24="","",IF($F24="","",INDEX('Invoervelden, scores'!$D$4:$G$7,'Eisen en wensen'!G24,'Eisen en wensen'!D24)))</f>
        <v/>
      </c>
      <c r="M24" s="91" t="b">
        <f t="shared" si="1"/>
        <v>0</v>
      </c>
      <c r="N24" s="87" t="b">
        <f t="shared" si="2"/>
        <v>0</v>
      </c>
    </row>
    <row r="25" spans="2:14" ht="22.8" x14ac:dyDescent="0.3">
      <c r="B25" s="101" t="s">
        <v>57</v>
      </c>
      <c r="C25" s="93" t="s">
        <v>382</v>
      </c>
      <c r="D25" s="94">
        <v>4</v>
      </c>
      <c r="E25" s="38" t="s">
        <v>9</v>
      </c>
      <c r="F25" s="39"/>
      <c r="G25" s="38" t="str">
        <f>IF($F25="","",VLOOKUP($F25,'Invoervelden, scores'!$B$4:$C$7,2,TRUE))</f>
        <v/>
      </c>
      <c r="H25" s="39"/>
      <c r="K25" s="87" t="str" cm="1">
        <f t="array" ref="K25">IF($C25="","",IF($F25="","",INDEX('Invoervelden, scores'!$D$4:$G$7,'Eisen en wensen'!G25,'Eisen en wensen'!D25)))</f>
        <v/>
      </c>
      <c r="M25" s="91" t="b">
        <f t="shared" si="1"/>
        <v>0</v>
      </c>
      <c r="N25" s="87" t="b">
        <f t="shared" si="2"/>
        <v>0</v>
      </c>
    </row>
    <row r="26" spans="2:14" ht="22.8" x14ac:dyDescent="0.3">
      <c r="B26" s="101" t="s">
        <v>57</v>
      </c>
      <c r="C26" s="93" t="s">
        <v>383</v>
      </c>
      <c r="D26" s="94">
        <v>3</v>
      </c>
      <c r="E26" s="38" t="s">
        <v>8</v>
      </c>
      <c r="F26" s="39"/>
      <c r="G26" s="38" t="str">
        <f>IF($F26="","",VLOOKUP($F26,'Invoervelden, scores'!$B$4:$C$7,2,TRUE))</f>
        <v/>
      </c>
      <c r="H26" s="39"/>
      <c r="K26" s="87" t="str" cm="1">
        <f t="array" ref="K26">IF($C26="","",IF($F26="","",INDEX('Invoervelden, scores'!$D$4:$G$7,'Eisen en wensen'!G26,'Eisen en wensen'!D26)))</f>
        <v/>
      </c>
      <c r="M26" s="91" t="b">
        <f t="shared" si="1"/>
        <v>0</v>
      </c>
      <c r="N26" s="87" t="b">
        <f t="shared" si="2"/>
        <v>0</v>
      </c>
    </row>
    <row r="27" spans="2:14" ht="22.8" x14ac:dyDescent="0.3">
      <c r="B27" s="101" t="s">
        <v>57</v>
      </c>
      <c r="C27" s="93" t="s">
        <v>384</v>
      </c>
      <c r="D27" s="94">
        <v>3</v>
      </c>
      <c r="E27" s="38" t="s">
        <v>8</v>
      </c>
      <c r="F27" s="39"/>
      <c r="G27" s="38" t="str">
        <f>IF($F27="","",VLOOKUP($F27,'Invoervelden, scores'!$B$4:$C$7,2,TRUE))</f>
        <v/>
      </c>
      <c r="H27" s="39"/>
      <c r="K27" s="87" t="str" cm="1">
        <f t="array" ref="K27">IF($C27="","",IF($F27="","",INDEX('Invoervelden, scores'!$D$4:$G$7,'Eisen en wensen'!G27,'Eisen en wensen'!D27)))</f>
        <v/>
      </c>
      <c r="M27" s="91" t="b">
        <f t="shared" si="1"/>
        <v>0</v>
      </c>
      <c r="N27" s="87" t="b">
        <f t="shared" si="2"/>
        <v>0</v>
      </c>
    </row>
    <row r="28" spans="2:14" ht="22.8" x14ac:dyDescent="0.3">
      <c r="B28" s="101" t="s">
        <v>57</v>
      </c>
      <c r="C28" s="93" t="s">
        <v>385</v>
      </c>
      <c r="D28" s="94">
        <v>3</v>
      </c>
      <c r="E28" s="38" t="s">
        <v>8</v>
      </c>
      <c r="F28" s="39"/>
      <c r="G28" s="38" t="str">
        <f>IF($F28="","",VLOOKUP($F28,'Invoervelden, scores'!$B$4:$C$7,2,TRUE))</f>
        <v/>
      </c>
      <c r="H28" s="39"/>
      <c r="K28" s="87" t="str" cm="1">
        <f t="array" ref="K28">IF($C28="","",IF($F28="","",INDEX('Invoervelden, scores'!$D$4:$G$7,'Eisen en wensen'!G28,'Eisen en wensen'!D28)))</f>
        <v/>
      </c>
      <c r="M28" s="91" t="b">
        <f t="shared" si="1"/>
        <v>0</v>
      </c>
      <c r="N28" s="87" t="b">
        <f t="shared" si="2"/>
        <v>0</v>
      </c>
    </row>
    <row r="29" spans="2:14" ht="22.8" x14ac:dyDescent="0.3">
      <c r="B29" s="101" t="s">
        <v>57</v>
      </c>
      <c r="C29" s="93" t="s">
        <v>386</v>
      </c>
      <c r="D29" s="94">
        <v>2</v>
      </c>
      <c r="E29" s="38" t="s">
        <v>7</v>
      </c>
      <c r="F29" s="39"/>
      <c r="G29" s="38" t="str">
        <f>IF($F29="","",VLOOKUP($F29,'Invoervelden, scores'!$B$4:$C$7,2,TRUE))</f>
        <v/>
      </c>
      <c r="H29" s="39"/>
      <c r="K29" s="87" t="str" cm="1">
        <f t="array" ref="K29">IF($C29="","",IF($F29="","",INDEX('Invoervelden, scores'!$D$4:$G$7,'Eisen en wensen'!G29,'Eisen en wensen'!D29)))</f>
        <v/>
      </c>
      <c r="M29" s="91" t="b">
        <f t="shared" si="1"/>
        <v>0</v>
      </c>
      <c r="N29" s="87" t="b">
        <f t="shared" si="2"/>
        <v>0</v>
      </c>
    </row>
    <row r="30" spans="2:14" ht="22.8" x14ac:dyDescent="0.3">
      <c r="B30" s="101" t="s">
        <v>57</v>
      </c>
      <c r="C30" s="93" t="s">
        <v>387</v>
      </c>
      <c r="D30" s="94">
        <v>3</v>
      </c>
      <c r="E30" s="38" t="s">
        <v>8</v>
      </c>
      <c r="F30" s="39"/>
      <c r="G30" s="38" t="str">
        <f>IF($F30="","",VLOOKUP($F30,'Invoervelden, scores'!$B$4:$C$7,2,TRUE))</f>
        <v/>
      </c>
      <c r="H30" s="39"/>
      <c r="K30" s="87" t="str" cm="1">
        <f t="array" ref="K30">IF($C30="","",IF($F30="","",INDEX('Invoervelden, scores'!$D$4:$G$7,'Eisen en wensen'!G30,'Eisen en wensen'!D30)))</f>
        <v/>
      </c>
      <c r="M30" s="91" t="b">
        <f t="shared" si="1"/>
        <v>0</v>
      </c>
      <c r="N30" s="87" t="b">
        <f t="shared" si="2"/>
        <v>0</v>
      </c>
    </row>
    <row r="31" spans="2:14" ht="22.8" x14ac:dyDescent="0.3">
      <c r="B31" s="101" t="s">
        <v>57</v>
      </c>
      <c r="C31" s="93" t="s">
        <v>388</v>
      </c>
      <c r="D31" s="94">
        <v>3</v>
      </c>
      <c r="E31" s="38" t="s">
        <v>8</v>
      </c>
      <c r="F31" s="39"/>
      <c r="G31" s="38" t="str">
        <f>IF($F31="","",VLOOKUP($F31,'Invoervelden, scores'!$B$4:$C$7,2,TRUE))</f>
        <v/>
      </c>
      <c r="H31" s="39"/>
      <c r="K31" s="87" t="str" cm="1">
        <f t="array" ref="K31">IF($C31="","",IF($F31="","",INDEX('Invoervelden, scores'!$D$4:$G$7,'Eisen en wensen'!G31,'Eisen en wensen'!D31)))</f>
        <v/>
      </c>
      <c r="M31" s="91" t="b">
        <f t="shared" si="1"/>
        <v>0</v>
      </c>
      <c r="N31" s="87" t="b">
        <f t="shared" si="2"/>
        <v>0</v>
      </c>
    </row>
    <row r="32" spans="2:14" ht="22.8" x14ac:dyDescent="0.3">
      <c r="B32" s="101" t="s">
        <v>57</v>
      </c>
      <c r="C32" s="93" t="s">
        <v>389</v>
      </c>
      <c r="D32" s="94">
        <v>3</v>
      </c>
      <c r="E32" s="38" t="s">
        <v>8</v>
      </c>
      <c r="F32" s="39"/>
      <c r="G32" s="38" t="str">
        <f>IF($F32="","",VLOOKUP($F32,'Invoervelden, scores'!$B$4:$C$7,2,TRUE))</f>
        <v/>
      </c>
      <c r="H32" s="39"/>
      <c r="K32" s="87" t="str" cm="1">
        <f t="array" ref="K32">IF($C32="","",IF($F32="","",INDEX('Invoervelden, scores'!$D$4:$G$7,'Eisen en wensen'!G32,'Eisen en wensen'!D32)))</f>
        <v/>
      </c>
      <c r="M32" s="91" t="b">
        <f t="shared" si="1"/>
        <v>0</v>
      </c>
      <c r="N32" s="87" t="b">
        <f t="shared" si="2"/>
        <v>0</v>
      </c>
    </row>
    <row r="33" spans="2:14" x14ac:dyDescent="0.3">
      <c r="B33" s="101" t="s">
        <v>57</v>
      </c>
      <c r="C33" s="93" t="s">
        <v>390</v>
      </c>
      <c r="D33" s="94">
        <v>2</v>
      </c>
      <c r="E33" s="38" t="s">
        <v>7</v>
      </c>
      <c r="F33" s="39"/>
      <c r="G33" s="38" t="str">
        <f>IF($F33="","",VLOOKUP($F33,'Invoervelden, scores'!$B$4:$C$7,2,TRUE))</f>
        <v/>
      </c>
      <c r="H33" s="39"/>
      <c r="K33" s="87" t="str" cm="1">
        <f t="array" ref="K33">IF($C33="","",IF($F33="","",INDEX('Invoervelden, scores'!$D$4:$G$7,'Eisen en wensen'!G33,'Eisen en wensen'!D33)))</f>
        <v/>
      </c>
      <c r="M33" s="91" t="b">
        <f t="shared" si="1"/>
        <v>0</v>
      </c>
      <c r="N33" s="87" t="b">
        <f t="shared" si="2"/>
        <v>0</v>
      </c>
    </row>
    <row r="34" spans="2:14" ht="22.8" x14ac:dyDescent="0.3">
      <c r="B34" s="101"/>
      <c r="C34" s="93" t="s">
        <v>391</v>
      </c>
      <c r="D34" s="94">
        <v>2</v>
      </c>
      <c r="E34" s="38" t="s">
        <v>7</v>
      </c>
      <c r="F34" s="39"/>
      <c r="G34" s="38" t="str">
        <f>IF($F34="","",VLOOKUP($F34,'Invoervelden, scores'!$B$4:$C$7,2,TRUE))</f>
        <v/>
      </c>
      <c r="H34" s="39"/>
      <c r="K34" s="87" t="str" cm="1">
        <f t="array" ref="K34">IF($C34="","",IF($F34="","",INDEX('Invoervelden, scores'!$D$4:$G$7,'Eisen en wensen'!G34,'Eisen en wensen'!D34)))</f>
        <v/>
      </c>
      <c r="M34" s="91" t="b">
        <f t="shared" si="1"/>
        <v>0</v>
      </c>
      <c r="N34" s="87" t="b">
        <f t="shared" si="2"/>
        <v>0</v>
      </c>
    </row>
    <row r="35" spans="2:14" x14ac:dyDescent="0.3">
      <c r="B35" s="101" t="s">
        <v>392</v>
      </c>
      <c r="C35" s="93"/>
      <c r="D35" s="94" t="s">
        <v>57</v>
      </c>
      <c r="E35" s="38" t="s">
        <v>57</v>
      </c>
      <c r="F35" s="39"/>
      <c r="G35" s="38" t="str">
        <f>IF($F35="","",VLOOKUP($F35,'Invoervelden, scores'!$B$4:$C$7,2,TRUE))</f>
        <v/>
      </c>
      <c r="H35" s="39"/>
      <c r="K35" s="87" t="str" cm="1">
        <f t="array" ref="K35">IF($C35="","",IF($F35="","",INDEX('Invoervelden, scores'!$D$4:$G$7,'Eisen en wensen'!G35,'Eisen en wensen'!D35)))</f>
        <v/>
      </c>
      <c r="M35" s="91" t="b">
        <f t="shared" si="1"/>
        <v>0</v>
      </c>
      <c r="N35" s="87" t="b">
        <f t="shared" si="2"/>
        <v>0</v>
      </c>
    </row>
    <row r="36" spans="2:14" x14ac:dyDescent="0.3">
      <c r="B36" s="101" t="s">
        <v>57</v>
      </c>
      <c r="C36" s="93" t="s">
        <v>393</v>
      </c>
      <c r="D36" s="94">
        <v>3</v>
      </c>
      <c r="E36" s="38" t="s">
        <v>8</v>
      </c>
      <c r="F36" s="39"/>
      <c r="G36" s="38" t="str">
        <f>IF($F36="","",VLOOKUP($F36,'Invoervelden, scores'!$B$4:$C$7,2,TRUE))</f>
        <v/>
      </c>
      <c r="H36" s="39"/>
      <c r="K36" s="87" t="str" cm="1">
        <f t="array" ref="K36">IF($C36="","",IF($F36="","",INDEX('Invoervelden, scores'!$D$4:$G$7,'Eisen en wensen'!G36,'Eisen en wensen'!D36)))</f>
        <v/>
      </c>
      <c r="M36" s="91" t="b">
        <f t="shared" si="1"/>
        <v>0</v>
      </c>
      <c r="N36" s="87" t="b">
        <f t="shared" si="2"/>
        <v>0</v>
      </c>
    </row>
    <row r="37" spans="2:14" ht="22.8" x14ac:dyDescent="0.3">
      <c r="B37" s="101" t="s">
        <v>57</v>
      </c>
      <c r="C37" s="93" t="s">
        <v>394</v>
      </c>
      <c r="D37" s="94">
        <v>3</v>
      </c>
      <c r="E37" s="38" t="s">
        <v>8</v>
      </c>
      <c r="F37" s="39"/>
      <c r="G37" s="38" t="str">
        <f>IF($F37="","",VLOOKUP($F37,'Invoervelden, scores'!$B$4:$C$7,2,TRUE))</f>
        <v/>
      </c>
      <c r="H37" s="39"/>
      <c r="K37" s="87" t="str" cm="1">
        <f t="array" ref="K37">IF($C37="","",IF($F37="","",INDEX('Invoervelden, scores'!$D$4:$G$7,'Eisen en wensen'!G37,'Eisen en wensen'!D37)))</f>
        <v/>
      </c>
      <c r="M37" s="91" t="b">
        <f t="shared" si="1"/>
        <v>0</v>
      </c>
      <c r="N37" s="87" t="b">
        <f t="shared" si="2"/>
        <v>0</v>
      </c>
    </row>
    <row r="38" spans="2:14" ht="22.8" x14ac:dyDescent="0.3">
      <c r="B38" s="101" t="s">
        <v>57</v>
      </c>
      <c r="C38" s="93" t="s">
        <v>395</v>
      </c>
      <c r="D38" s="94">
        <v>3</v>
      </c>
      <c r="E38" s="38" t="s">
        <v>8</v>
      </c>
      <c r="F38" s="39"/>
      <c r="G38" s="38" t="str">
        <f>IF($F38="","",VLOOKUP($F38,'Invoervelden, scores'!$B$4:$C$7,2,TRUE))</f>
        <v/>
      </c>
      <c r="H38" s="39"/>
      <c r="K38" s="87" t="str" cm="1">
        <f t="array" ref="K38">IF($C38="","",IF($F38="","",INDEX('Invoervelden, scores'!$D$4:$G$7,'Eisen en wensen'!G38,'Eisen en wensen'!D38)))</f>
        <v/>
      </c>
      <c r="M38" s="91" t="b">
        <f t="shared" si="1"/>
        <v>0</v>
      </c>
      <c r="N38" s="87" t="b">
        <f t="shared" si="2"/>
        <v>0</v>
      </c>
    </row>
    <row r="39" spans="2:14" x14ac:dyDescent="0.3">
      <c r="B39" s="101" t="s">
        <v>57</v>
      </c>
      <c r="C39" s="93" t="s">
        <v>396</v>
      </c>
      <c r="D39" s="94">
        <v>3</v>
      </c>
      <c r="E39" s="38" t="s">
        <v>8</v>
      </c>
      <c r="F39" s="39"/>
      <c r="G39" s="38" t="str">
        <f>IF($F39="","",VLOOKUP($F39,'Invoervelden, scores'!$B$4:$C$7,2,TRUE))</f>
        <v/>
      </c>
      <c r="H39" s="39"/>
      <c r="K39" s="87" t="str" cm="1">
        <f t="array" ref="K39">IF($C39="","",IF($F39="","",INDEX('Invoervelden, scores'!$D$4:$G$7,'Eisen en wensen'!G39,'Eisen en wensen'!D39)))</f>
        <v/>
      </c>
      <c r="M39" s="91" t="b">
        <f t="shared" si="1"/>
        <v>0</v>
      </c>
      <c r="N39" s="87" t="b">
        <f t="shared" si="2"/>
        <v>0</v>
      </c>
    </row>
    <row r="40" spans="2:14" ht="22.8" x14ac:dyDescent="0.3">
      <c r="B40" s="101" t="s">
        <v>57</v>
      </c>
      <c r="C40" s="93" t="s">
        <v>397</v>
      </c>
      <c r="D40" s="94">
        <v>3</v>
      </c>
      <c r="E40" s="38" t="s">
        <v>8</v>
      </c>
      <c r="F40" s="39"/>
      <c r="G40" s="38" t="str">
        <f>IF($F40="","",VLOOKUP($F40,'Invoervelden, scores'!$B$4:$C$7,2,TRUE))</f>
        <v/>
      </c>
      <c r="H40" s="39"/>
      <c r="K40" s="87" t="str" cm="1">
        <f t="array" ref="K40">IF($C40="","",IF($F40="","",INDEX('Invoervelden, scores'!$D$4:$G$7,'Eisen en wensen'!G40,'Eisen en wensen'!D40)))</f>
        <v/>
      </c>
      <c r="M40" s="91" t="b">
        <f t="shared" si="1"/>
        <v>0</v>
      </c>
      <c r="N40" s="87" t="b">
        <f t="shared" si="2"/>
        <v>0</v>
      </c>
    </row>
    <row r="41" spans="2:14" x14ac:dyDescent="0.3">
      <c r="B41" s="101" t="s">
        <v>57</v>
      </c>
      <c r="C41" s="93" t="s">
        <v>398</v>
      </c>
      <c r="D41" s="94">
        <v>3</v>
      </c>
      <c r="E41" s="38" t="s">
        <v>8</v>
      </c>
      <c r="F41" s="39"/>
      <c r="G41" s="38" t="str">
        <f>IF($F41="","",VLOOKUP($F41,'Invoervelden, scores'!$B$4:$C$7,2,TRUE))</f>
        <v/>
      </c>
      <c r="H41" s="39"/>
      <c r="K41" s="87" t="str" cm="1">
        <f t="array" ref="K41">IF($C41="","",IF($F41="","",INDEX('Invoervelden, scores'!$D$4:$G$7,'Eisen en wensen'!G41,'Eisen en wensen'!D41)))</f>
        <v/>
      </c>
      <c r="M41" s="91" t="b">
        <f t="shared" si="1"/>
        <v>0</v>
      </c>
      <c r="N41" s="87" t="b">
        <f t="shared" si="2"/>
        <v>0</v>
      </c>
    </row>
    <row r="42" spans="2:14" x14ac:dyDescent="0.3">
      <c r="B42" s="101" t="s">
        <v>399</v>
      </c>
      <c r="C42" s="93"/>
      <c r="D42" s="94" t="s">
        <v>57</v>
      </c>
      <c r="E42" s="38" t="s">
        <v>57</v>
      </c>
      <c r="F42" s="39"/>
      <c r="G42" s="38" t="str">
        <f>IF($F42="","",VLOOKUP($F42,'Invoervelden, scores'!$B$4:$C$7,2,TRUE))</f>
        <v/>
      </c>
      <c r="H42" s="39"/>
      <c r="K42" s="87" t="str" cm="1">
        <f t="array" ref="K42">IF($C42="","",IF($F42="","",INDEX('Invoervelden, scores'!$D$4:$G$7,'Eisen en wensen'!G42,'Eisen en wensen'!D42)))</f>
        <v/>
      </c>
      <c r="M42" s="91" t="b">
        <f t="shared" si="1"/>
        <v>0</v>
      </c>
      <c r="N42" s="87" t="b">
        <f t="shared" si="2"/>
        <v>0</v>
      </c>
    </row>
    <row r="43" spans="2:14" ht="22.8" x14ac:dyDescent="0.3">
      <c r="B43" s="101" t="s">
        <v>57</v>
      </c>
      <c r="C43" s="93" t="s">
        <v>400</v>
      </c>
      <c r="D43" s="94">
        <v>3</v>
      </c>
      <c r="E43" s="38" t="s">
        <v>8</v>
      </c>
      <c r="F43" s="39"/>
      <c r="G43" s="38" t="str">
        <f>IF($F43="","",VLOOKUP($F43,'Invoervelden, scores'!$B$4:$C$7,2,TRUE))</f>
        <v/>
      </c>
      <c r="H43" s="39"/>
      <c r="K43" s="87" t="str" cm="1">
        <f t="array" ref="K43">IF($C43="","",IF($F43="","",INDEX('Invoervelden, scores'!$D$4:$G$7,'Eisen en wensen'!G43,'Eisen en wensen'!D43)))</f>
        <v/>
      </c>
      <c r="M43" s="91" t="b">
        <f t="shared" si="1"/>
        <v>0</v>
      </c>
      <c r="N43" s="87" t="b">
        <f t="shared" si="2"/>
        <v>0</v>
      </c>
    </row>
    <row r="44" spans="2:14" ht="22.8" x14ac:dyDescent="0.3">
      <c r="B44" s="101" t="s">
        <v>57</v>
      </c>
      <c r="C44" s="93" t="s">
        <v>401</v>
      </c>
      <c r="D44" s="94">
        <v>3</v>
      </c>
      <c r="E44" s="38" t="s">
        <v>8</v>
      </c>
      <c r="F44" s="39"/>
      <c r="G44" s="38" t="str">
        <f>IF($F44="","",VLOOKUP($F44,'Invoervelden, scores'!$B$4:$C$7,2,TRUE))</f>
        <v/>
      </c>
      <c r="H44" s="39"/>
      <c r="K44" s="87" t="str" cm="1">
        <f t="array" ref="K44">IF($C44="","",IF($F44="","",INDEX('Invoervelden, scores'!$D$4:$G$7,'Eisen en wensen'!G44,'Eisen en wensen'!D44)))</f>
        <v/>
      </c>
      <c r="M44" s="91" t="b">
        <f t="shared" si="1"/>
        <v>0</v>
      </c>
      <c r="N44" s="87" t="b">
        <f t="shared" si="2"/>
        <v>0</v>
      </c>
    </row>
    <row r="45" spans="2:14" ht="79.8" x14ac:dyDescent="0.3">
      <c r="B45" s="101" t="s">
        <v>57</v>
      </c>
      <c r="C45" s="93" t="s">
        <v>402</v>
      </c>
      <c r="D45" s="94">
        <v>3</v>
      </c>
      <c r="E45" s="38" t="s">
        <v>8</v>
      </c>
      <c r="F45" s="39"/>
      <c r="G45" s="38" t="str">
        <f>IF($F45="","",VLOOKUP($F45,'Invoervelden, scores'!$B$4:$C$7,2,TRUE))</f>
        <v/>
      </c>
      <c r="H45" s="39"/>
      <c r="K45" s="87" t="str" cm="1">
        <f t="array" ref="K45">IF($C45="","",IF($F45="","",INDEX('Invoervelden, scores'!$D$4:$G$7,'Eisen en wensen'!G45,'Eisen en wensen'!D45)))</f>
        <v/>
      </c>
      <c r="M45" s="91" t="b">
        <f t="shared" si="1"/>
        <v>0</v>
      </c>
      <c r="N45" s="87" t="b">
        <f t="shared" si="2"/>
        <v>0</v>
      </c>
    </row>
    <row r="46" spans="2:14" ht="45.6" x14ac:dyDescent="0.3">
      <c r="B46" s="101" t="s">
        <v>57</v>
      </c>
      <c r="C46" s="93" t="s">
        <v>403</v>
      </c>
      <c r="D46" s="94">
        <v>3</v>
      </c>
      <c r="E46" s="38" t="s">
        <v>8</v>
      </c>
      <c r="F46" s="39"/>
      <c r="G46" s="38" t="str">
        <f>IF($F46="","",VLOOKUP($F46,'Invoervelden, scores'!$B$4:$C$7,2,TRUE))</f>
        <v/>
      </c>
      <c r="H46" s="39"/>
      <c r="K46" s="87" t="str" cm="1">
        <f t="array" ref="K46">IF($C46="","",IF($F46="","",INDEX('Invoervelden, scores'!$D$4:$G$7,'Eisen en wensen'!G46,'Eisen en wensen'!D46)))</f>
        <v/>
      </c>
      <c r="M46" s="91" t="b">
        <f t="shared" si="1"/>
        <v>0</v>
      </c>
      <c r="N46" s="87" t="b">
        <f t="shared" si="2"/>
        <v>0</v>
      </c>
    </row>
    <row r="47" spans="2:14" x14ac:dyDescent="0.3">
      <c r="B47" s="101" t="s">
        <v>57</v>
      </c>
      <c r="C47" s="93" t="s">
        <v>404</v>
      </c>
      <c r="D47" s="94">
        <v>2</v>
      </c>
      <c r="E47" s="38" t="s">
        <v>7</v>
      </c>
      <c r="F47" s="39"/>
      <c r="G47" s="38" t="str">
        <f>IF($F47="","",VLOOKUP($F47,'Invoervelden, scores'!$B$4:$C$7,2,TRUE))</f>
        <v/>
      </c>
      <c r="H47" s="39"/>
      <c r="K47" s="87" t="str" cm="1">
        <f t="array" ref="K47">IF($C47="","",IF($F47="","",INDEX('Invoervelden, scores'!$D$4:$G$7,'Eisen en wensen'!G47,'Eisen en wensen'!D47)))</f>
        <v/>
      </c>
      <c r="M47" s="91" t="b">
        <f t="shared" si="1"/>
        <v>0</v>
      </c>
      <c r="N47" s="87" t="b">
        <f t="shared" si="2"/>
        <v>0</v>
      </c>
    </row>
    <row r="48" spans="2:14" ht="22.8" x14ac:dyDescent="0.3">
      <c r="B48" s="101" t="s">
        <v>57</v>
      </c>
      <c r="C48" s="93" t="s">
        <v>405</v>
      </c>
      <c r="D48" s="94">
        <v>3</v>
      </c>
      <c r="E48" s="38" t="s">
        <v>8</v>
      </c>
      <c r="F48" s="39"/>
      <c r="G48" s="38" t="str">
        <f>IF($F48="","",VLOOKUP($F48,'Invoervelden, scores'!$B$4:$C$7,2,TRUE))</f>
        <v/>
      </c>
      <c r="H48" s="39"/>
      <c r="K48" s="87" t="str" cm="1">
        <f t="array" ref="K48">IF($C48="","",IF($F48="","",INDEX('Invoervelden, scores'!$D$4:$G$7,'Eisen en wensen'!G48,'Eisen en wensen'!D48)))</f>
        <v/>
      </c>
      <c r="M48" s="91" t="b">
        <f t="shared" si="1"/>
        <v>0</v>
      </c>
      <c r="N48" s="87" t="b">
        <f t="shared" si="2"/>
        <v>0</v>
      </c>
    </row>
    <row r="49" spans="2:14" ht="22.8" x14ac:dyDescent="0.3">
      <c r="B49" s="101" t="s">
        <v>57</v>
      </c>
      <c r="C49" s="93" t="s">
        <v>406</v>
      </c>
      <c r="D49" s="94">
        <v>3</v>
      </c>
      <c r="E49" s="38" t="s">
        <v>8</v>
      </c>
      <c r="F49" s="39"/>
      <c r="G49" s="38" t="str">
        <f>IF($F49="","",VLOOKUP($F49,'Invoervelden, scores'!$B$4:$C$7,2,TRUE))</f>
        <v/>
      </c>
      <c r="H49" s="39"/>
      <c r="K49" s="87" t="str" cm="1">
        <f t="array" ref="K49">IF($C49="","",IF($F49="","",INDEX('Invoervelden, scores'!$D$4:$G$7,'Eisen en wensen'!G49,'Eisen en wensen'!D49)))</f>
        <v/>
      </c>
      <c r="M49" s="91" t="b">
        <f t="shared" si="1"/>
        <v>0</v>
      </c>
      <c r="N49" s="87" t="b">
        <f t="shared" si="2"/>
        <v>0</v>
      </c>
    </row>
    <row r="50" spans="2:14" x14ac:dyDescent="0.3">
      <c r="B50" s="101" t="s">
        <v>57</v>
      </c>
      <c r="C50" s="93" t="s">
        <v>407</v>
      </c>
      <c r="D50" s="94">
        <v>3</v>
      </c>
      <c r="E50" s="38" t="s">
        <v>8</v>
      </c>
      <c r="F50" s="39"/>
      <c r="G50" s="38" t="str">
        <f>IF($F50="","",VLOOKUP($F50,'Invoervelden, scores'!$B$4:$C$7,2,TRUE))</f>
        <v/>
      </c>
      <c r="H50" s="39"/>
      <c r="K50" s="87" t="str" cm="1">
        <f t="array" ref="K50">IF($C50="","",IF($F50="","",INDEX('Invoervelden, scores'!$D$4:$G$7,'Eisen en wensen'!G50,'Eisen en wensen'!D50)))</f>
        <v/>
      </c>
      <c r="M50" s="91" t="b">
        <f t="shared" si="1"/>
        <v>0</v>
      </c>
      <c r="N50" s="87" t="b">
        <f t="shared" si="2"/>
        <v>0</v>
      </c>
    </row>
    <row r="51" spans="2:14" ht="22.8" x14ac:dyDescent="0.3">
      <c r="B51" s="101" t="s">
        <v>57</v>
      </c>
      <c r="C51" s="93" t="s">
        <v>408</v>
      </c>
      <c r="D51" s="94">
        <v>2</v>
      </c>
      <c r="E51" s="38" t="s">
        <v>7</v>
      </c>
      <c r="F51" s="39"/>
      <c r="G51" s="38" t="str">
        <f>IF($F51="","",VLOOKUP($F51,'Invoervelden, scores'!$B$4:$C$7,2,TRUE))</f>
        <v/>
      </c>
      <c r="H51" s="39"/>
      <c r="K51" s="87" t="str" cm="1">
        <f t="array" ref="K51">IF($C51="","",IF($F51="","",INDEX('Invoervelden, scores'!$D$4:$G$7,'Eisen en wensen'!G51,'Eisen en wensen'!D51)))</f>
        <v/>
      </c>
      <c r="M51" s="91" t="b">
        <f t="shared" si="1"/>
        <v>0</v>
      </c>
      <c r="N51" s="87" t="b">
        <f t="shared" si="2"/>
        <v>0</v>
      </c>
    </row>
    <row r="52" spans="2:14" x14ac:dyDescent="0.3">
      <c r="B52" s="101" t="s">
        <v>57</v>
      </c>
      <c r="C52" s="93" t="s">
        <v>409</v>
      </c>
      <c r="D52" s="94">
        <v>2</v>
      </c>
      <c r="E52" s="38" t="s">
        <v>7</v>
      </c>
      <c r="F52" s="39"/>
      <c r="G52" s="38" t="str">
        <f>IF($F52="","",VLOOKUP($F52,'Invoervelden, scores'!$B$4:$C$7,2,TRUE))</f>
        <v/>
      </c>
      <c r="H52" s="39"/>
      <c r="K52" s="87" t="str" cm="1">
        <f t="array" ref="K52">IF($C52="","",IF($F52="","",INDEX('Invoervelden, scores'!$D$4:$G$7,'Eisen en wensen'!G52,'Eisen en wensen'!D52)))</f>
        <v/>
      </c>
      <c r="M52" s="91" t="b">
        <f t="shared" si="1"/>
        <v>0</v>
      </c>
      <c r="N52" s="87" t="b">
        <f t="shared" si="2"/>
        <v>0</v>
      </c>
    </row>
    <row r="53" spans="2:14" ht="22.8" x14ac:dyDescent="0.3">
      <c r="B53" s="101" t="s">
        <v>57</v>
      </c>
      <c r="C53" s="93" t="s">
        <v>410</v>
      </c>
      <c r="D53" s="94">
        <v>3</v>
      </c>
      <c r="E53" s="38" t="s">
        <v>8</v>
      </c>
      <c r="F53" s="39"/>
      <c r="G53" s="38" t="str">
        <f>IF($F53="","",VLOOKUP($F53,'Invoervelden, scores'!$B$4:$C$7,2,TRUE))</f>
        <v/>
      </c>
      <c r="H53" s="39"/>
      <c r="K53" s="87" t="str" cm="1">
        <f t="array" ref="K53">IF($C53="","",IF($F53="","",INDEX('Invoervelden, scores'!$D$4:$G$7,'Eisen en wensen'!G53,'Eisen en wensen'!D53)))</f>
        <v/>
      </c>
      <c r="M53" s="91" t="b">
        <f t="shared" si="1"/>
        <v>0</v>
      </c>
      <c r="N53" s="87" t="b">
        <f t="shared" si="2"/>
        <v>0</v>
      </c>
    </row>
    <row r="54" spans="2:14" ht="22.8" x14ac:dyDescent="0.3">
      <c r="B54" s="101" t="s">
        <v>57</v>
      </c>
      <c r="C54" s="93" t="s">
        <v>411</v>
      </c>
      <c r="D54" s="94">
        <v>3</v>
      </c>
      <c r="E54" s="38" t="s">
        <v>8</v>
      </c>
      <c r="F54" s="39"/>
      <c r="G54" s="38" t="str">
        <f>IF($F54="","",VLOOKUP($F54,'Invoervelden, scores'!$B$4:$C$7,2,TRUE))</f>
        <v/>
      </c>
      <c r="H54" s="39"/>
      <c r="K54" s="87" t="str" cm="1">
        <f t="array" ref="K54">IF($C54="","",IF($F54="","",INDEX('Invoervelden, scores'!$D$4:$G$7,'Eisen en wensen'!G54,'Eisen en wensen'!D54)))</f>
        <v/>
      </c>
      <c r="M54" s="91" t="b">
        <f t="shared" si="1"/>
        <v>0</v>
      </c>
      <c r="N54" s="87" t="b">
        <f t="shared" si="2"/>
        <v>0</v>
      </c>
    </row>
    <row r="55" spans="2:14" x14ac:dyDescent="0.3">
      <c r="B55" s="101" t="s">
        <v>412</v>
      </c>
      <c r="C55" s="93"/>
      <c r="D55" s="94" t="s">
        <v>57</v>
      </c>
      <c r="E55" s="38" t="s">
        <v>57</v>
      </c>
      <c r="F55" s="39"/>
      <c r="G55" s="38" t="str">
        <f>IF($F55="","",VLOOKUP($F55,'Invoervelden, scores'!$B$4:$C$7,2,TRUE))</f>
        <v/>
      </c>
      <c r="H55" s="39"/>
      <c r="K55" s="87" t="str" cm="1">
        <f t="array" ref="K55">IF($C55="","",IF($F55="","",INDEX('Invoervelden, scores'!$D$4:$G$7,'Eisen en wensen'!G55,'Eisen en wensen'!D55)))</f>
        <v/>
      </c>
      <c r="M55" s="91" t="b">
        <f t="shared" si="1"/>
        <v>0</v>
      </c>
      <c r="N55" s="87" t="b">
        <f t="shared" si="2"/>
        <v>0</v>
      </c>
    </row>
    <row r="56" spans="2:14" ht="22.8" x14ac:dyDescent="0.3">
      <c r="B56" s="101" t="s">
        <v>57</v>
      </c>
      <c r="C56" s="93" t="s">
        <v>413</v>
      </c>
      <c r="D56" s="94">
        <v>3</v>
      </c>
      <c r="E56" s="38" t="s">
        <v>8</v>
      </c>
      <c r="F56" s="39"/>
      <c r="G56" s="38" t="str">
        <f>IF($F56="","",VLOOKUP($F56,'Invoervelden, scores'!$B$4:$C$7,2,TRUE))</f>
        <v/>
      </c>
      <c r="H56" s="39"/>
      <c r="K56" s="87" t="str" cm="1">
        <f t="array" ref="K56">IF($C56="","",IF($F56="","",INDEX('Invoervelden, scores'!$D$4:$G$7,'Eisen en wensen'!G56,'Eisen en wensen'!D56)))</f>
        <v/>
      </c>
      <c r="M56" s="91" t="b">
        <f t="shared" si="1"/>
        <v>0</v>
      </c>
      <c r="N56" s="87" t="b">
        <f t="shared" si="2"/>
        <v>0</v>
      </c>
    </row>
    <row r="57" spans="2:14" x14ac:dyDescent="0.3">
      <c r="B57" s="101" t="s">
        <v>57</v>
      </c>
      <c r="C57" s="93" t="s">
        <v>414</v>
      </c>
      <c r="D57" s="94">
        <v>3</v>
      </c>
      <c r="E57" s="38" t="s">
        <v>8</v>
      </c>
      <c r="F57" s="39"/>
      <c r="G57" s="38" t="str">
        <f>IF($F57="","",VLOOKUP($F57,'Invoervelden, scores'!$B$4:$C$7,2,TRUE))</f>
        <v/>
      </c>
      <c r="H57" s="39"/>
      <c r="K57" s="87" t="str" cm="1">
        <f t="array" ref="K57">IF($C57="","",IF($F57="","",INDEX('Invoervelden, scores'!$D$4:$G$7,'Eisen en wensen'!G57,'Eisen en wensen'!D57)))</f>
        <v/>
      </c>
      <c r="M57" s="91" t="b">
        <f t="shared" si="1"/>
        <v>0</v>
      </c>
      <c r="N57" s="87" t="b">
        <f t="shared" si="2"/>
        <v>0</v>
      </c>
    </row>
    <row r="58" spans="2:14" ht="22.8" x14ac:dyDescent="0.3">
      <c r="B58" s="101" t="s">
        <v>57</v>
      </c>
      <c r="C58" s="93" t="s">
        <v>415</v>
      </c>
      <c r="D58" s="94">
        <v>3</v>
      </c>
      <c r="E58" s="38" t="s">
        <v>8</v>
      </c>
      <c r="F58" s="39"/>
      <c r="G58" s="38" t="str">
        <f>IF($F58="","",VLOOKUP($F58,'Invoervelden, scores'!$B$4:$C$7,2,TRUE))</f>
        <v/>
      </c>
      <c r="H58" s="39"/>
      <c r="K58" s="87" t="str" cm="1">
        <f t="array" ref="K58">IF($C58="","",IF($F58="","",INDEX('Invoervelden, scores'!$D$4:$G$7,'Eisen en wensen'!G58,'Eisen en wensen'!D58)))</f>
        <v/>
      </c>
      <c r="M58" s="91" t="b">
        <f t="shared" si="1"/>
        <v>0</v>
      </c>
      <c r="N58" s="87" t="b">
        <f t="shared" si="2"/>
        <v>0</v>
      </c>
    </row>
    <row r="59" spans="2:14" x14ac:dyDescent="0.3">
      <c r="B59" s="101" t="s">
        <v>57</v>
      </c>
      <c r="C59" s="93" t="s">
        <v>416</v>
      </c>
      <c r="D59" s="94">
        <v>3</v>
      </c>
      <c r="E59" s="38" t="s">
        <v>8</v>
      </c>
      <c r="F59" s="39"/>
      <c r="G59" s="38" t="str">
        <f>IF($F59="","",VLOOKUP($F59,'Invoervelden, scores'!$B$4:$C$7,2,TRUE))</f>
        <v/>
      </c>
      <c r="H59" s="39"/>
      <c r="K59" s="87" t="str" cm="1">
        <f t="array" ref="K59">IF($C59="","",IF($F59="","",INDEX('Invoervelden, scores'!$D$4:$G$7,'Eisen en wensen'!G59,'Eisen en wensen'!D59)))</f>
        <v/>
      </c>
      <c r="M59" s="91" t="b">
        <f t="shared" si="1"/>
        <v>0</v>
      </c>
      <c r="N59" s="87" t="b">
        <f t="shared" si="2"/>
        <v>0</v>
      </c>
    </row>
    <row r="60" spans="2:14" x14ac:dyDescent="0.3">
      <c r="B60" s="101" t="s">
        <v>417</v>
      </c>
      <c r="C60" s="93"/>
      <c r="D60" s="94" t="s">
        <v>57</v>
      </c>
      <c r="E60" s="38" t="s">
        <v>57</v>
      </c>
      <c r="F60" s="39"/>
      <c r="G60" s="38" t="str">
        <f>IF($F60="","",VLOOKUP($F60,'Invoervelden, scores'!$B$4:$C$7,2,TRUE))</f>
        <v/>
      </c>
      <c r="H60" s="39"/>
      <c r="K60" s="87" t="str" cm="1">
        <f t="array" ref="K60">IF($C60="","",IF($F60="","",INDEX('Invoervelden, scores'!$D$4:$G$7,'Eisen en wensen'!G60,'Eisen en wensen'!D60)))</f>
        <v/>
      </c>
      <c r="M60" s="91" t="b">
        <f t="shared" si="1"/>
        <v>0</v>
      </c>
      <c r="N60" s="87" t="b">
        <f t="shared" si="2"/>
        <v>0</v>
      </c>
    </row>
    <row r="61" spans="2:14" x14ac:dyDescent="0.3">
      <c r="B61" s="101" t="s">
        <v>57</v>
      </c>
      <c r="C61" s="93" t="s">
        <v>418</v>
      </c>
      <c r="D61" s="94">
        <v>4</v>
      </c>
      <c r="E61" s="38" t="s">
        <v>9</v>
      </c>
      <c r="F61" s="39"/>
      <c r="G61" s="38" t="str">
        <f>IF($F61="","",VLOOKUP($F61,'Invoervelden, scores'!$B$4:$C$7,2,TRUE))</f>
        <v/>
      </c>
      <c r="H61" s="39"/>
      <c r="K61" s="87" t="str" cm="1">
        <f t="array" ref="K61">IF($C61="","",IF($F61="","",INDEX('Invoervelden, scores'!$D$4:$G$7,'Eisen en wensen'!G61,'Eisen en wensen'!D61)))</f>
        <v/>
      </c>
      <c r="M61" s="91" t="b">
        <f t="shared" si="1"/>
        <v>0</v>
      </c>
      <c r="N61" s="87" t="b">
        <f t="shared" si="2"/>
        <v>0</v>
      </c>
    </row>
    <row r="62" spans="2:14" ht="22.8" x14ac:dyDescent="0.3">
      <c r="B62" s="101" t="s">
        <v>57</v>
      </c>
      <c r="C62" s="93" t="s">
        <v>419</v>
      </c>
      <c r="D62" s="94">
        <v>3</v>
      </c>
      <c r="E62" s="38" t="s">
        <v>8</v>
      </c>
      <c r="F62" s="39"/>
      <c r="G62" s="38" t="str">
        <f>IF($F62="","",VLOOKUP($F62,'Invoervelden, scores'!$B$4:$C$7,2,TRUE))</f>
        <v/>
      </c>
      <c r="H62" s="39"/>
      <c r="K62" s="87" t="str" cm="1">
        <f t="array" ref="K62">IF($C62="","",IF($F62="","",INDEX('Invoervelden, scores'!$D$4:$G$7,'Eisen en wensen'!G62,'Eisen en wensen'!D62)))</f>
        <v/>
      </c>
      <c r="M62" s="91" t="b">
        <f t="shared" si="1"/>
        <v>0</v>
      </c>
      <c r="N62" s="87" t="b">
        <f t="shared" si="2"/>
        <v>0</v>
      </c>
    </row>
    <row r="63" spans="2:14" x14ac:dyDescent="0.3">
      <c r="B63" s="101" t="s">
        <v>57</v>
      </c>
      <c r="C63" s="93" t="s">
        <v>420</v>
      </c>
      <c r="D63" s="94">
        <v>4</v>
      </c>
      <c r="E63" s="38" t="s">
        <v>9</v>
      </c>
      <c r="F63" s="39"/>
      <c r="G63" s="38" t="str">
        <f>IF($F63="","",VLOOKUP($F63,'Invoervelden, scores'!$B$4:$C$7,2,TRUE))</f>
        <v/>
      </c>
      <c r="H63" s="39"/>
      <c r="K63" s="87" t="str" cm="1">
        <f t="array" ref="K63">IF($C63="","",IF($F63="","",INDEX('Invoervelden, scores'!$D$4:$G$7,'Eisen en wensen'!G63,'Eisen en wensen'!D63)))</f>
        <v/>
      </c>
      <c r="M63" s="91" t="b">
        <f t="shared" si="1"/>
        <v>0</v>
      </c>
      <c r="N63" s="87" t="b">
        <f t="shared" si="2"/>
        <v>0</v>
      </c>
    </row>
    <row r="64" spans="2:14" x14ac:dyDescent="0.3">
      <c r="B64" s="101" t="s">
        <v>57</v>
      </c>
      <c r="C64" s="93" t="s">
        <v>421</v>
      </c>
      <c r="D64" s="94">
        <v>3</v>
      </c>
      <c r="E64" s="38" t="s">
        <v>8</v>
      </c>
      <c r="F64" s="39"/>
      <c r="G64" s="38" t="str">
        <f>IF($F64="","",VLOOKUP($F64,'Invoervelden, scores'!$B$4:$C$7,2,TRUE))</f>
        <v/>
      </c>
      <c r="H64" s="39"/>
      <c r="K64" s="87" t="str" cm="1">
        <f t="array" ref="K64">IF($C64="","",IF($F64="","",INDEX('Invoervelden, scores'!$D$4:$G$7,'Eisen en wensen'!G64,'Eisen en wensen'!D64)))</f>
        <v/>
      </c>
      <c r="M64" s="91" t="b">
        <f t="shared" si="1"/>
        <v>0</v>
      </c>
      <c r="N64" s="87" t="b">
        <f t="shared" si="2"/>
        <v>0</v>
      </c>
    </row>
    <row r="65" spans="2:14" x14ac:dyDescent="0.3">
      <c r="B65" s="101" t="s">
        <v>57</v>
      </c>
      <c r="C65" s="93" t="s">
        <v>422</v>
      </c>
      <c r="D65" s="94">
        <v>3</v>
      </c>
      <c r="E65" s="38" t="s">
        <v>8</v>
      </c>
      <c r="F65" s="39"/>
      <c r="G65" s="38" t="str">
        <f>IF($F65="","",VLOOKUP($F65,'Invoervelden, scores'!$B$4:$C$7,2,TRUE))</f>
        <v/>
      </c>
      <c r="H65" s="39"/>
      <c r="K65" s="87" t="str" cm="1">
        <f t="array" ref="K65">IF($C65="","",IF($F65="","",INDEX('Invoervelden, scores'!$D$4:$G$7,'Eisen en wensen'!G65,'Eisen en wensen'!D65)))</f>
        <v/>
      </c>
      <c r="M65" s="91" t="b">
        <f t="shared" si="1"/>
        <v>0</v>
      </c>
      <c r="N65" s="87" t="b">
        <f t="shared" si="2"/>
        <v>0</v>
      </c>
    </row>
    <row r="66" spans="2:14" x14ac:dyDescent="0.3">
      <c r="B66" s="101" t="s">
        <v>57</v>
      </c>
      <c r="C66" s="93" t="s">
        <v>423</v>
      </c>
      <c r="D66" s="94">
        <v>3</v>
      </c>
      <c r="E66" s="38" t="s">
        <v>8</v>
      </c>
      <c r="F66" s="39"/>
      <c r="G66" s="38" t="str">
        <f>IF($F66="","",VLOOKUP($F66,'Invoervelden, scores'!$B$4:$C$7,2,TRUE))</f>
        <v/>
      </c>
      <c r="H66" s="39"/>
      <c r="K66" s="87" t="str" cm="1">
        <f t="array" ref="K66">IF($C66="","",IF($F66="","",INDEX('Invoervelden, scores'!$D$4:$G$7,'Eisen en wensen'!G66,'Eisen en wensen'!D66)))</f>
        <v/>
      </c>
      <c r="M66" s="91" t="b">
        <f t="shared" si="1"/>
        <v>0</v>
      </c>
      <c r="N66" s="87" t="b">
        <f t="shared" si="2"/>
        <v>0</v>
      </c>
    </row>
    <row r="67" spans="2:14" ht="22.8" x14ac:dyDescent="0.3">
      <c r="B67" s="101" t="s">
        <v>57</v>
      </c>
      <c r="C67" s="93" t="s">
        <v>424</v>
      </c>
      <c r="D67" s="94">
        <v>3</v>
      </c>
      <c r="E67" s="38" t="s">
        <v>8</v>
      </c>
      <c r="F67" s="39"/>
      <c r="G67" s="38" t="str">
        <f>IF($F67="","",VLOOKUP($F67,'Invoervelden, scores'!$B$4:$C$7,2,TRUE))</f>
        <v/>
      </c>
      <c r="H67" s="39"/>
      <c r="K67" s="87" t="str" cm="1">
        <f t="array" ref="K67">IF($C67="","",IF($F67="","",INDEX('Invoervelden, scores'!$D$4:$G$7,'Eisen en wensen'!G67,'Eisen en wensen'!D67)))</f>
        <v/>
      </c>
      <c r="M67" s="91" t="b">
        <f t="shared" si="1"/>
        <v>0</v>
      </c>
      <c r="N67" s="87" t="b">
        <f t="shared" si="2"/>
        <v>0</v>
      </c>
    </row>
    <row r="68" spans="2:14" x14ac:dyDescent="0.3">
      <c r="B68" s="101" t="s">
        <v>57</v>
      </c>
      <c r="C68" s="93" t="s">
        <v>425</v>
      </c>
      <c r="D68" s="94">
        <v>3</v>
      </c>
      <c r="E68" s="38" t="s">
        <v>8</v>
      </c>
      <c r="F68" s="39"/>
      <c r="G68" s="38" t="str">
        <f>IF($F68="","",VLOOKUP($F68,'Invoervelden, scores'!$B$4:$C$7,2,TRUE))</f>
        <v/>
      </c>
      <c r="H68" s="39"/>
      <c r="K68" s="87" t="str" cm="1">
        <f t="array" ref="K68">IF($C68="","",IF($F68="","",INDEX('Invoervelden, scores'!$D$4:$G$7,'Eisen en wensen'!G68,'Eisen en wensen'!D68)))</f>
        <v/>
      </c>
      <c r="M68" s="91" t="b">
        <f t="shared" si="1"/>
        <v>0</v>
      </c>
      <c r="N68" s="87" t="b">
        <f t="shared" si="2"/>
        <v>0</v>
      </c>
    </row>
    <row r="69" spans="2:14" ht="22.8" x14ac:dyDescent="0.3">
      <c r="B69" s="101" t="s">
        <v>57</v>
      </c>
      <c r="C69" s="93" t="s">
        <v>426</v>
      </c>
      <c r="D69" s="94">
        <v>3</v>
      </c>
      <c r="E69" s="38" t="s">
        <v>8</v>
      </c>
      <c r="F69" s="39"/>
      <c r="G69" s="38" t="str">
        <f>IF($F69="","",VLOOKUP($F69,'Invoervelden, scores'!$B$4:$C$7,2,TRUE))</f>
        <v/>
      </c>
      <c r="H69" s="39"/>
      <c r="K69" s="87" t="str" cm="1">
        <f t="array" ref="K69">IF($C69="","",IF($F69="","",INDEX('Invoervelden, scores'!$D$4:$G$7,'Eisen en wensen'!G69,'Eisen en wensen'!D69)))</f>
        <v/>
      </c>
      <c r="M69" s="91" t="b">
        <f t="shared" si="1"/>
        <v>0</v>
      </c>
      <c r="N69" s="87" t="b">
        <f t="shared" si="2"/>
        <v>0</v>
      </c>
    </row>
    <row r="70" spans="2:14" ht="22.8" x14ac:dyDescent="0.3">
      <c r="B70" s="101" t="s">
        <v>57</v>
      </c>
      <c r="C70" s="93" t="s">
        <v>427</v>
      </c>
      <c r="D70" s="94">
        <v>3</v>
      </c>
      <c r="E70" s="38" t="s">
        <v>8</v>
      </c>
      <c r="F70" s="39"/>
      <c r="G70" s="38" t="str">
        <f>IF($F70="","",VLOOKUP($F70,'Invoervelden, scores'!$B$4:$C$7,2,TRUE))</f>
        <v/>
      </c>
      <c r="H70" s="39"/>
      <c r="K70" s="87" t="str" cm="1">
        <f t="array" ref="K70">IF($C70="","",IF($F70="","",INDEX('Invoervelden, scores'!$D$4:$G$7,'Eisen en wensen'!G70,'Eisen en wensen'!D70)))</f>
        <v/>
      </c>
      <c r="M70" s="91" t="b">
        <f t="shared" si="1"/>
        <v>0</v>
      </c>
      <c r="N70" s="87" t="b">
        <f t="shared" si="2"/>
        <v>0</v>
      </c>
    </row>
    <row r="71" spans="2:14" ht="22.8" x14ac:dyDescent="0.3">
      <c r="B71" s="101" t="s">
        <v>57</v>
      </c>
      <c r="C71" s="93" t="s">
        <v>428</v>
      </c>
      <c r="D71" s="94">
        <v>3</v>
      </c>
      <c r="E71" s="38" t="s">
        <v>8</v>
      </c>
      <c r="F71" s="39"/>
      <c r="G71" s="38" t="str">
        <f>IF($F71="","",VLOOKUP($F71,'Invoervelden, scores'!$B$4:$C$7,2,TRUE))</f>
        <v/>
      </c>
      <c r="H71" s="39"/>
      <c r="K71" s="87" t="str" cm="1">
        <f t="array" ref="K71">IF($C71="","",IF($F71="","",INDEX('Invoervelden, scores'!$D$4:$G$7,'Eisen en wensen'!G71,'Eisen en wensen'!D71)))</f>
        <v/>
      </c>
      <c r="M71" s="91" t="b">
        <f t="shared" si="1"/>
        <v>0</v>
      </c>
      <c r="N71" s="87" t="b">
        <f t="shared" si="2"/>
        <v>0</v>
      </c>
    </row>
    <row r="72" spans="2:14" ht="22.8" x14ac:dyDescent="0.3">
      <c r="B72" s="101" t="s">
        <v>57</v>
      </c>
      <c r="C72" s="93" t="s">
        <v>429</v>
      </c>
      <c r="D72" s="94">
        <v>3</v>
      </c>
      <c r="E72" s="38" t="s">
        <v>8</v>
      </c>
      <c r="F72" s="39"/>
      <c r="G72" s="38" t="str">
        <f>IF($F72="","",VLOOKUP($F72,'Invoervelden, scores'!$B$4:$C$7,2,TRUE))</f>
        <v/>
      </c>
      <c r="H72" s="39"/>
      <c r="K72" s="87" t="str" cm="1">
        <f t="array" ref="K72">IF($C72="","",IF($F72="","",INDEX('Invoervelden, scores'!$D$4:$G$7,'Eisen en wensen'!G72,'Eisen en wensen'!D72)))</f>
        <v/>
      </c>
      <c r="M72" s="91" t="b">
        <f t="shared" si="1"/>
        <v>0</v>
      </c>
      <c r="N72" s="87" t="b">
        <f t="shared" si="2"/>
        <v>0</v>
      </c>
    </row>
    <row r="73" spans="2:14" x14ac:dyDescent="0.3">
      <c r="B73" s="101" t="s">
        <v>57</v>
      </c>
      <c r="C73" s="93" t="s">
        <v>430</v>
      </c>
      <c r="D73" s="94">
        <v>3</v>
      </c>
      <c r="E73" s="38" t="s">
        <v>8</v>
      </c>
      <c r="F73" s="39"/>
      <c r="G73" s="38" t="str">
        <f>IF($F73="","",VLOOKUP($F73,'Invoervelden, scores'!$B$4:$C$7,2,TRUE))</f>
        <v/>
      </c>
      <c r="H73" s="39"/>
      <c r="K73" s="87" t="str" cm="1">
        <f t="array" ref="K73">IF($C73="","",IF($F73="","",INDEX('Invoervelden, scores'!$D$4:$G$7,'Eisen en wensen'!G73,'Eisen en wensen'!D73)))</f>
        <v/>
      </c>
      <c r="M73" s="91" t="b">
        <f t="shared" si="1"/>
        <v>0</v>
      </c>
      <c r="N73" s="87" t="b">
        <f t="shared" si="2"/>
        <v>0</v>
      </c>
    </row>
    <row r="74" spans="2:14" x14ac:dyDescent="0.3">
      <c r="B74" s="101" t="s">
        <v>57</v>
      </c>
      <c r="C74" s="93" t="s">
        <v>431</v>
      </c>
      <c r="D74" s="94">
        <v>3</v>
      </c>
      <c r="E74" s="38" t="s">
        <v>8</v>
      </c>
      <c r="F74" s="39"/>
      <c r="G74" s="38" t="str">
        <f>IF($F74="","",VLOOKUP($F74,'Invoervelden, scores'!$B$4:$C$7,2,TRUE))</f>
        <v/>
      </c>
      <c r="H74" s="39"/>
      <c r="K74" s="87" t="str" cm="1">
        <f t="array" ref="K74">IF($C74="","",IF($F74="","",INDEX('Invoervelden, scores'!$D$4:$G$7,'Eisen en wensen'!G74,'Eisen en wensen'!D74)))</f>
        <v/>
      </c>
      <c r="M74" s="91" t="b">
        <f t="shared" si="1"/>
        <v>0</v>
      </c>
      <c r="N74" s="87" t="b">
        <f t="shared" si="2"/>
        <v>0</v>
      </c>
    </row>
    <row r="75" spans="2:14" ht="22.8" x14ac:dyDescent="0.3">
      <c r="B75" s="101" t="s">
        <v>57</v>
      </c>
      <c r="C75" s="93" t="s">
        <v>432</v>
      </c>
      <c r="D75" s="94">
        <v>3</v>
      </c>
      <c r="E75" s="38" t="s">
        <v>8</v>
      </c>
      <c r="F75" s="39"/>
      <c r="G75" s="38" t="str">
        <f>IF($F75="","",VLOOKUP($F75,'Invoervelden, scores'!$B$4:$C$7,2,TRUE))</f>
        <v/>
      </c>
      <c r="H75" s="39"/>
      <c r="K75" s="87" t="str" cm="1">
        <f t="array" ref="K75">IF($C75="","",IF($F75="","",INDEX('Invoervelden, scores'!$D$4:$G$7,'Eisen en wensen'!G75,'Eisen en wensen'!D75)))</f>
        <v/>
      </c>
      <c r="M75" s="91" t="b">
        <f t="shared" si="1"/>
        <v>0</v>
      </c>
      <c r="N75" s="87" t="b">
        <f t="shared" si="2"/>
        <v>0</v>
      </c>
    </row>
    <row r="76" spans="2:14" x14ac:dyDescent="0.3">
      <c r="B76" s="101" t="s">
        <v>57</v>
      </c>
      <c r="C76" s="93" t="s">
        <v>433</v>
      </c>
      <c r="D76" s="94">
        <v>1</v>
      </c>
      <c r="E76" s="38" t="s">
        <v>6</v>
      </c>
      <c r="F76" s="39"/>
      <c r="G76" s="38" t="str">
        <f>IF($F76="","",VLOOKUP($F76,'Invoervelden, scores'!$B$4:$C$7,2,TRUE))</f>
        <v/>
      </c>
      <c r="H76" s="39"/>
      <c r="K76" s="87" t="str" cm="1">
        <f t="array" ref="K76">IF($C76="","",IF($F76="","",INDEX('Invoervelden, scores'!$D$4:$G$7,'Eisen en wensen'!G76,'Eisen en wensen'!D76)))</f>
        <v/>
      </c>
      <c r="M76" s="91" t="b">
        <f t="shared" ref="M76:M140" si="3">IF(AND(D76=4,G76=2),TRUE,FALSE)</f>
        <v>0</v>
      </c>
      <c r="N76" s="87" t="b">
        <f t="shared" ref="N76:N140" si="4">IF(AND(D76=4,G76=3),TRUE,FALSE)</f>
        <v>0</v>
      </c>
    </row>
    <row r="77" spans="2:14" x14ac:dyDescent="0.3">
      <c r="B77" s="101" t="s">
        <v>434</v>
      </c>
      <c r="C77" s="93"/>
      <c r="D77" s="94" t="s">
        <v>57</v>
      </c>
      <c r="E77" s="38" t="s">
        <v>57</v>
      </c>
      <c r="F77" s="39"/>
      <c r="G77" s="38" t="str">
        <f>IF($F77="","",VLOOKUP($F77,'Invoervelden, scores'!$B$4:$C$7,2,TRUE))</f>
        <v/>
      </c>
      <c r="H77" s="39"/>
      <c r="K77" s="87" t="str" cm="1">
        <f t="array" ref="K77">IF($C77="","",IF($F77="","",INDEX('Invoervelden, scores'!$D$4:$G$7,'Eisen en wensen'!G77,'Eisen en wensen'!D77)))</f>
        <v/>
      </c>
      <c r="M77" s="91" t="b">
        <f t="shared" si="3"/>
        <v>0</v>
      </c>
      <c r="N77" s="87" t="b">
        <f t="shared" si="4"/>
        <v>0</v>
      </c>
    </row>
    <row r="78" spans="2:14" ht="22.8" x14ac:dyDescent="0.3">
      <c r="B78" s="101" t="s">
        <v>57</v>
      </c>
      <c r="C78" s="93" t="s">
        <v>435</v>
      </c>
      <c r="D78" s="94">
        <v>3</v>
      </c>
      <c r="E78" s="38" t="s">
        <v>8</v>
      </c>
      <c r="F78" s="39"/>
      <c r="G78" s="38" t="str">
        <f>IF($F78="","",VLOOKUP($F78,'Invoervelden, scores'!$B$4:$C$7,2,TRUE))</f>
        <v/>
      </c>
      <c r="H78" s="39"/>
      <c r="K78" s="87" t="str" cm="1">
        <f t="array" ref="K78">IF($C78="","",IF($F78="","",INDEX('Invoervelden, scores'!$D$4:$G$7,'Eisen en wensen'!G78,'Eisen en wensen'!D78)))</f>
        <v/>
      </c>
      <c r="M78" s="91" t="b">
        <f t="shared" si="3"/>
        <v>0</v>
      </c>
      <c r="N78" s="87" t="b">
        <f t="shared" si="4"/>
        <v>0</v>
      </c>
    </row>
    <row r="79" spans="2:14" ht="22.8" x14ac:dyDescent="0.3">
      <c r="B79" s="101" t="s">
        <v>57</v>
      </c>
      <c r="C79" s="93" t="s">
        <v>436</v>
      </c>
      <c r="D79" s="94">
        <v>3</v>
      </c>
      <c r="E79" s="38" t="s">
        <v>8</v>
      </c>
      <c r="F79" s="39"/>
      <c r="G79" s="38" t="str">
        <f>IF($F79="","",VLOOKUP($F79,'Invoervelden, scores'!$B$4:$C$7,2,TRUE))</f>
        <v/>
      </c>
      <c r="H79" s="39"/>
      <c r="K79" s="87" t="str" cm="1">
        <f t="array" ref="K79">IF($C79="","",IF($F79="","",INDEX('Invoervelden, scores'!$D$4:$G$7,'Eisen en wensen'!G79,'Eisen en wensen'!D79)))</f>
        <v/>
      </c>
      <c r="M79" s="91" t="b">
        <f t="shared" si="3"/>
        <v>0</v>
      </c>
      <c r="N79" s="87" t="b">
        <f t="shared" si="4"/>
        <v>0</v>
      </c>
    </row>
    <row r="80" spans="2:14" x14ac:dyDescent="0.3">
      <c r="B80" s="101" t="s">
        <v>57</v>
      </c>
      <c r="C80" s="93" t="s">
        <v>437</v>
      </c>
      <c r="D80" s="94">
        <v>3</v>
      </c>
      <c r="E80" s="38" t="s">
        <v>8</v>
      </c>
      <c r="F80" s="39"/>
      <c r="G80" s="38" t="str">
        <f>IF($F80="","",VLOOKUP($F80,'Invoervelden, scores'!$B$4:$C$7,2,TRUE))</f>
        <v/>
      </c>
      <c r="H80" s="39"/>
      <c r="K80" s="87" t="str" cm="1">
        <f t="array" ref="K80">IF($C80="","",IF($F80="","",INDEX('Invoervelden, scores'!$D$4:$G$7,'Eisen en wensen'!G80,'Eisen en wensen'!D80)))</f>
        <v/>
      </c>
      <c r="M80" s="91" t="b">
        <f t="shared" si="3"/>
        <v>0</v>
      </c>
      <c r="N80" s="87" t="b">
        <f t="shared" si="4"/>
        <v>0</v>
      </c>
    </row>
    <row r="81" spans="2:14" ht="22.8" x14ac:dyDescent="0.3">
      <c r="B81" s="101" t="s">
        <v>57</v>
      </c>
      <c r="C81" s="93" t="s">
        <v>438</v>
      </c>
      <c r="D81" s="94">
        <v>3</v>
      </c>
      <c r="E81" s="38" t="s">
        <v>8</v>
      </c>
      <c r="F81" s="39"/>
      <c r="G81" s="38" t="str">
        <f>IF($F81="","",VLOOKUP($F81,'Invoervelden, scores'!$B$4:$C$7,2,TRUE))</f>
        <v/>
      </c>
      <c r="H81" s="39"/>
      <c r="K81" s="87" t="str" cm="1">
        <f t="array" ref="K81">IF($C81="","",IF($F81="","",INDEX('Invoervelden, scores'!$D$4:$G$7,'Eisen en wensen'!G81,'Eisen en wensen'!D81)))</f>
        <v/>
      </c>
      <c r="M81" s="91" t="b">
        <f t="shared" si="3"/>
        <v>0</v>
      </c>
      <c r="N81" s="87" t="b">
        <f t="shared" si="4"/>
        <v>0</v>
      </c>
    </row>
    <row r="82" spans="2:14" x14ac:dyDescent="0.3">
      <c r="B82" s="101" t="s">
        <v>439</v>
      </c>
      <c r="C82" s="93"/>
      <c r="D82" s="94" t="s">
        <v>57</v>
      </c>
      <c r="E82" s="38" t="s">
        <v>57</v>
      </c>
      <c r="F82" s="39"/>
      <c r="G82" s="38" t="str">
        <f>IF($F82="","",VLOOKUP($F82,'Invoervelden, scores'!$B$4:$C$7,2,TRUE))</f>
        <v/>
      </c>
      <c r="H82" s="39"/>
      <c r="K82" s="87" t="str" cm="1">
        <f t="array" ref="K82">IF($C82="","",IF($F82="","",INDEX('Invoervelden, scores'!$D$4:$G$7,'Eisen en wensen'!G82,'Eisen en wensen'!D82)))</f>
        <v/>
      </c>
      <c r="M82" s="91" t="b">
        <f t="shared" si="3"/>
        <v>0</v>
      </c>
      <c r="N82" s="87" t="b">
        <f t="shared" si="4"/>
        <v>0</v>
      </c>
    </row>
    <row r="83" spans="2:14" x14ac:dyDescent="0.3">
      <c r="B83" s="101" t="s">
        <v>57</v>
      </c>
      <c r="C83" s="93" t="s">
        <v>440</v>
      </c>
      <c r="D83" s="94">
        <v>3</v>
      </c>
      <c r="E83" s="38" t="s">
        <v>8</v>
      </c>
      <c r="F83" s="39"/>
      <c r="G83" s="38" t="str">
        <f>IF($F83="","",VLOOKUP($F83,'Invoervelden, scores'!$B$4:$C$7,2,TRUE))</f>
        <v/>
      </c>
      <c r="H83" s="39"/>
      <c r="K83" s="87" t="str" cm="1">
        <f t="array" ref="K83">IF($C83="","",IF($F83="","",INDEX('Invoervelden, scores'!$D$4:$G$7,'Eisen en wensen'!G83,'Eisen en wensen'!D83)))</f>
        <v/>
      </c>
      <c r="M83" s="91" t="b">
        <f t="shared" si="3"/>
        <v>0</v>
      </c>
      <c r="N83" s="87" t="b">
        <f t="shared" si="4"/>
        <v>0</v>
      </c>
    </row>
    <row r="84" spans="2:14" x14ac:dyDescent="0.3">
      <c r="B84" s="101" t="s">
        <v>57</v>
      </c>
      <c r="C84" s="93" t="s">
        <v>441</v>
      </c>
      <c r="D84" s="94">
        <v>4</v>
      </c>
      <c r="E84" s="38" t="s">
        <v>9</v>
      </c>
      <c r="F84" s="39"/>
      <c r="G84" s="38" t="str">
        <f>IF($F84="","",VLOOKUP($F84,'Invoervelden, scores'!$B$4:$C$7,2,TRUE))</f>
        <v/>
      </c>
      <c r="H84" s="39"/>
      <c r="K84" s="87" t="str" cm="1">
        <f t="array" ref="K84">IF($C84="","",IF($F84="","",INDEX('Invoervelden, scores'!$D$4:$G$7,'Eisen en wensen'!G84,'Eisen en wensen'!D84)))</f>
        <v/>
      </c>
      <c r="M84" s="91" t="b">
        <f t="shared" si="3"/>
        <v>0</v>
      </c>
      <c r="N84" s="87" t="b">
        <f t="shared" si="4"/>
        <v>0</v>
      </c>
    </row>
    <row r="85" spans="2:14" x14ac:dyDescent="0.3">
      <c r="B85" s="101" t="s">
        <v>57</v>
      </c>
      <c r="C85" s="93" t="s">
        <v>442</v>
      </c>
      <c r="D85" s="94">
        <v>3</v>
      </c>
      <c r="E85" s="38" t="s">
        <v>8</v>
      </c>
      <c r="F85" s="39"/>
      <c r="G85" s="38" t="str">
        <f>IF($F85="","",VLOOKUP($F85,'Invoervelden, scores'!$B$4:$C$7,2,TRUE))</f>
        <v/>
      </c>
      <c r="H85" s="39"/>
      <c r="K85" s="87" t="str" cm="1">
        <f t="array" ref="K85">IF($C85="","",IF($F85="","",INDEX('Invoervelden, scores'!$D$4:$G$7,'Eisen en wensen'!G85,'Eisen en wensen'!D85)))</f>
        <v/>
      </c>
      <c r="M85" s="91" t="b">
        <f t="shared" si="3"/>
        <v>0</v>
      </c>
      <c r="N85" s="87" t="b">
        <f t="shared" si="4"/>
        <v>0</v>
      </c>
    </row>
    <row r="86" spans="2:14" ht="22.8" x14ac:dyDescent="0.3">
      <c r="B86" s="101"/>
      <c r="C86" s="93" t="s">
        <v>443</v>
      </c>
      <c r="D86" s="94">
        <v>4</v>
      </c>
      <c r="E86" s="38" t="s">
        <v>9</v>
      </c>
      <c r="F86" s="39"/>
      <c r="G86" s="38" t="str">
        <f>IF($F86="","",VLOOKUP($F86,'Invoervelden, scores'!$B$4:$C$7,2,TRUE))</f>
        <v/>
      </c>
      <c r="H86" s="39"/>
      <c r="K86" s="87" t="str" cm="1">
        <f t="array" ref="K86">IF($C86="","",IF($F86="","",INDEX('Invoervelden, scores'!$D$4:$G$7,'Eisen en wensen'!G86,'Eisen en wensen'!D86)))</f>
        <v/>
      </c>
      <c r="M86" s="91" t="b">
        <f t="shared" ref="M86" si="5">IF(AND(D86=4,G86=2),TRUE,FALSE)</f>
        <v>0</v>
      </c>
      <c r="N86" s="87" t="b">
        <f t="shared" ref="N86" si="6">IF(AND(D86=4,G86=3),TRUE,FALSE)</f>
        <v>0</v>
      </c>
    </row>
    <row r="87" spans="2:14" ht="22.8" x14ac:dyDescent="0.3">
      <c r="B87" s="101" t="s">
        <v>57</v>
      </c>
      <c r="C87" s="93" t="s">
        <v>444</v>
      </c>
      <c r="D87" s="94">
        <v>3</v>
      </c>
      <c r="E87" s="38" t="s">
        <v>8</v>
      </c>
      <c r="F87" s="39"/>
      <c r="G87" s="38" t="str">
        <f>IF($F87="","",VLOOKUP($F87,'Invoervelden, scores'!$B$4:$C$7,2,TRUE))</f>
        <v/>
      </c>
      <c r="H87" s="39"/>
      <c r="K87" s="87" t="str" cm="1">
        <f t="array" ref="K87">IF($C87="","",IF($F87="","",INDEX('Invoervelden, scores'!$D$4:$G$7,'Eisen en wensen'!G87,'Eisen en wensen'!D87)))</f>
        <v/>
      </c>
      <c r="M87" s="91" t="b">
        <f t="shared" si="3"/>
        <v>0</v>
      </c>
      <c r="N87" s="87" t="b">
        <f t="shared" si="4"/>
        <v>0</v>
      </c>
    </row>
    <row r="88" spans="2:14" x14ac:dyDescent="0.3">
      <c r="B88" s="101" t="s">
        <v>57</v>
      </c>
      <c r="C88" s="93" t="s">
        <v>445</v>
      </c>
      <c r="D88" s="94">
        <v>3</v>
      </c>
      <c r="E88" s="38" t="s">
        <v>8</v>
      </c>
      <c r="F88" s="39"/>
      <c r="G88" s="38" t="str">
        <f>IF($F88="","",VLOOKUP($F88,'Invoervelden, scores'!$B$4:$C$7,2,TRUE))</f>
        <v/>
      </c>
      <c r="H88" s="39"/>
      <c r="K88" s="87" t="str" cm="1">
        <f t="array" ref="K88">IF($C88="","",IF($F88="","",INDEX('Invoervelden, scores'!$D$4:$G$7,'Eisen en wensen'!G88,'Eisen en wensen'!D88)))</f>
        <v/>
      </c>
      <c r="M88" s="91" t="b">
        <f t="shared" si="3"/>
        <v>0</v>
      </c>
      <c r="N88" s="87" t="b">
        <f t="shared" si="4"/>
        <v>0</v>
      </c>
    </row>
    <row r="89" spans="2:14" x14ac:dyDescent="0.3">
      <c r="B89" s="101" t="s">
        <v>446</v>
      </c>
      <c r="C89" s="93"/>
      <c r="D89" s="94" t="s">
        <v>57</v>
      </c>
      <c r="E89" s="38" t="s">
        <v>57</v>
      </c>
      <c r="F89" s="39"/>
      <c r="G89" s="38" t="str">
        <f>IF($F89="","",VLOOKUP($F89,'Invoervelden, scores'!$B$4:$C$7,2,TRUE))</f>
        <v/>
      </c>
      <c r="H89" s="39"/>
      <c r="K89" s="87" t="str" cm="1">
        <f t="array" ref="K89">IF($C89="","",IF($F89="","",INDEX('Invoervelden, scores'!$D$4:$G$7,'Eisen en wensen'!G89,'Eisen en wensen'!D89)))</f>
        <v/>
      </c>
      <c r="M89" s="91" t="b">
        <f t="shared" si="3"/>
        <v>0</v>
      </c>
      <c r="N89" s="87" t="b">
        <f t="shared" si="4"/>
        <v>0</v>
      </c>
    </row>
    <row r="90" spans="2:14" x14ac:dyDescent="0.3">
      <c r="B90" s="101" t="s">
        <v>57</v>
      </c>
      <c r="C90" s="93" t="s">
        <v>447</v>
      </c>
      <c r="D90" s="94">
        <v>3</v>
      </c>
      <c r="E90" s="38" t="s">
        <v>8</v>
      </c>
      <c r="F90" s="39"/>
      <c r="G90" s="38" t="str">
        <f>IF($F90="","",VLOOKUP($F90,'Invoervelden, scores'!$B$4:$C$7,2,TRUE))</f>
        <v/>
      </c>
      <c r="H90" s="39"/>
      <c r="K90" s="87" t="str" cm="1">
        <f t="array" ref="K90">IF($C90="","",IF($F90="","",INDEX('Invoervelden, scores'!$D$4:$G$7,'Eisen en wensen'!G90,'Eisen en wensen'!D90)))</f>
        <v/>
      </c>
      <c r="M90" s="91" t="b">
        <f t="shared" si="3"/>
        <v>0</v>
      </c>
      <c r="N90" s="87" t="b">
        <f t="shared" si="4"/>
        <v>0</v>
      </c>
    </row>
    <row r="91" spans="2:14" ht="22.8" x14ac:dyDescent="0.3">
      <c r="B91" s="101" t="s">
        <v>57</v>
      </c>
      <c r="C91" s="93" t="s">
        <v>448</v>
      </c>
      <c r="D91" s="94">
        <v>3</v>
      </c>
      <c r="E91" s="38" t="s">
        <v>8</v>
      </c>
      <c r="F91" s="39"/>
      <c r="G91" s="38" t="str">
        <f>IF($F91="","",VLOOKUP($F91,'Invoervelden, scores'!$B$4:$C$7,2,TRUE))</f>
        <v/>
      </c>
      <c r="H91" s="39"/>
      <c r="K91" s="87" t="str" cm="1">
        <f t="array" ref="K91">IF($C91="","",IF($F91="","",INDEX('Invoervelden, scores'!$D$4:$G$7,'Eisen en wensen'!G91,'Eisen en wensen'!D91)))</f>
        <v/>
      </c>
      <c r="M91" s="91" t="b">
        <f t="shared" si="3"/>
        <v>0</v>
      </c>
      <c r="N91" s="87" t="b">
        <f t="shared" si="4"/>
        <v>0</v>
      </c>
    </row>
    <row r="92" spans="2:14" x14ac:dyDescent="0.3">
      <c r="B92" s="101" t="s">
        <v>449</v>
      </c>
      <c r="C92" s="93"/>
      <c r="D92" s="94" t="s">
        <v>57</v>
      </c>
      <c r="E92" s="38" t="s">
        <v>57</v>
      </c>
      <c r="F92" s="39"/>
      <c r="G92" s="38" t="str">
        <f>IF($F92="","",VLOOKUP($F92,'Invoervelden, scores'!$B$4:$C$7,2,TRUE))</f>
        <v/>
      </c>
      <c r="H92" s="39"/>
      <c r="K92" s="87" t="str" cm="1">
        <f t="array" ref="K92">IF($C92="","",IF($F92="","",INDEX('Invoervelden, scores'!$D$4:$G$7,'Eisen en wensen'!G92,'Eisen en wensen'!D92)))</f>
        <v/>
      </c>
      <c r="M92" s="91" t="b">
        <f t="shared" si="3"/>
        <v>0</v>
      </c>
      <c r="N92" s="87" t="b">
        <f t="shared" si="4"/>
        <v>0</v>
      </c>
    </row>
    <row r="93" spans="2:14" x14ac:dyDescent="0.3">
      <c r="B93" s="101" t="s">
        <v>57</v>
      </c>
      <c r="C93" s="93" t="s">
        <v>450</v>
      </c>
      <c r="D93" s="94">
        <v>3</v>
      </c>
      <c r="E93" s="38" t="s">
        <v>8</v>
      </c>
      <c r="F93" s="39"/>
      <c r="G93" s="38" t="str">
        <f>IF($F93="","",VLOOKUP($F93,'Invoervelden, scores'!$B$4:$C$7,2,TRUE))</f>
        <v/>
      </c>
      <c r="H93" s="39"/>
      <c r="K93" s="87" t="str" cm="1">
        <f t="array" ref="K93">IF($C93="","",IF($F93="","",INDEX('Invoervelden, scores'!$D$4:$G$7,'Eisen en wensen'!G93,'Eisen en wensen'!D93)))</f>
        <v/>
      </c>
      <c r="M93" s="91" t="b">
        <f t="shared" si="3"/>
        <v>0</v>
      </c>
      <c r="N93" s="87" t="b">
        <f t="shared" si="4"/>
        <v>0</v>
      </c>
    </row>
    <row r="94" spans="2:14" x14ac:dyDescent="0.3">
      <c r="B94" s="101" t="s">
        <v>57</v>
      </c>
      <c r="C94" s="93" t="s">
        <v>451</v>
      </c>
      <c r="D94" s="94">
        <v>3</v>
      </c>
      <c r="E94" s="38" t="s">
        <v>8</v>
      </c>
      <c r="F94" s="39"/>
      <c r="G94" s="38" t="str">
        <f>IF($F94="","",VLOOKUP($F94,'Invoervelden, scores'!$B$4:$C$7,2,TRUE))</f>
        <v/>
      </c>
      <c r="H94" s="39"/>
      <c r="K94" s="87" t="str" cm="1">
        <f t="array" ref="K94">IF($C94="","",IF($F94="","",INDEX('Invoervelden, scores'!$D$4:$G$7,'Eisen en wensen'!G94,'Eisen en wensen'!D94)))</f>
        <v/>
      </c>
      <c r="M94" s="91" t="b">
        <f t="shared" si="3"/>
        <v>0</v>
      </c>
      <c r="N94" s="87" t="b">
        <f t="shared" si="4"/>
        <v>0</v>
      </c>
    </row>
    <row r="95" spans="2:14" x14ac:dyDescent="0.3">
      <c r="B95" s="101" t="s">
        <v>57</v>
      </c>
      <c r="C95" s="93" t="s">
        <v>452</v>
      </c>
      <c r="D95" s="94">
        <v>3</v>
      </c>
      <c r="E95" s="38" t="s">
        <v>8</v>
      </c>
      <c r="F95" s="39"/>
      <c r="G95" s="38" t="str">
        <f>IF($F95="","",VLOOKUP($F95,'Invoervelden, scores'!$B$4:$C$7,2,TRUE))</f>
        <v/>
      </c>
      <c r="H95" s="39"/>
      <c r="K95" s="87" t="str" cm="1">
        <f t="array" ref="K95">IF($C95="","",IF($F95="","",INDEX('Invoervelden, scores'!$D$4:$G$7,'Eisen en wensen'!G95,'Eisen en wensen'!D95)))</f>
        <v/>
      </c>
      <c r="M95" s="91" t="b">
        <f t="shared" si="3"/>
        <v>0</v>
      </c>
      <c r="N95" s="87" t="b">
        <f t="shared" si="4"/>
        <v>0</v>
      </c>
    </row>
    <row r="96" spans="2:14" x14ac:dyDescent="0.3">
      <c r="B96" s="101" t="s">
        <v>57</v>
      </c>
      <c r="C96" s="93" t="s">
        <v>453</v>
      </c>
      <c r="D96" s="94">
        <v>3</v>
      </c>
      <c r="E96" s="38" t="s">
        <v>8</v>
      </c>
      <c r="F96" s="39"/>
      <c r="G96" s="38" t="str">
        <f>IF($F96="","",VLOOKUP($F96,'Invoervelden, scores'!$B$4:$C$7,2,TRUE))</f>
        <v/>
      </c>
      <c r="H96" s="39"/>
      <c r="K96" s="87" t="str" cm="1">
        <f t="array" ref="K96">IF($C96="","",IF($F96="","",INDEX('Invoervelden, scores'!$D$4:$G$7,'Eisen en wensen'!G96,'Eisen en wensen'!D96)))</f>
        <v/>
      </c>
      <c r="M96" s="91" t="b">
        <f t="shared" si="3"/>
        <v>0</v>
      </c>
      <c r="N96" s="87" t="b">
        <f t="shared" si="4"/>
        <v>0</v>
      </c>
    </row>
    <row r="97" spans="2:14" x14ac:dyDescent="0.3">
      <c r="B97" s="101" t="s">
        <v>454</v>
      </c>
      <c r="C97" s="93"/>
      <c r="D97" s="94" t="s">
        <v>57</v>
      </c>
      <c r="E97" s="38" t="s">
        <v>57</v>
      </c>
      <c r="F97" s="39"/>
      <c r="G97" s="38" t="str">
        <f>IF($F97="","",VLOOKUP($F97,'Invoervelden, scores'!$B$4:$C$7,2,TRUE))</f>
        <v/>
      </c>
      <c r="H97" s="39"/>
      <c r="K97" s="87" t="str" cm="1">
        <f t="array" ref="K97">IF($C97="","",IF($F97="","",INDEX('Invoervelden, scores'!$D$4:$G$7,'Eisen en wensen'!G97,'Eisen en wensen'!D97)))</f>
        <v/>
      </c>
      <c r="M97" s="91" t="b">
        <f t="shared" si="3"/>
        <v>0</v>
      </c>
      <c r="N97" s="87" t="b">
        <f t="shared" si="4"/>
        <v>0</v>
      </c>
    </row>
    <row r="98" spans="2:14" x14ac:dyDescent="0.3">
      <c r="B98" s="101" t="s">
        <v>57</v>
      </c>
      <c r="C98" s="93" t="s">
        <v>455</v>
      </c>
      <c r="D98" s="94">
        <v>4</v>
      </c>
      <c r="E98" s="38" t="s">
        <v>9</v>
      </c>
      <c r="F98" s="39"/>
      <c r="G98" s="38" t="str">
        <f>IF($F98="","",VLOOKUP($F98,'Invoervelden, scores'!$B$4:$C$7,2,TRUE))</f>
        <v/>
      </c>
      <c r="H98" s="39"/>
      <c r="K98" s="87" t="str" cm="1">
        <f t="array" ref="K98">IF($C98="","",IF($F98="","",INDEX('Invoervelden, scores'!$D$4:$G$7,'Eisen en wensen'!G98,'Eisen en wensen'!D98)))</f>
        <v/>
      </c>
      <c r="M98" s="91" t="b">
        <f t="shared" si="3"/>
        <v>0</v>
      </c>
      <c r="N98" s="87" t="b">
        <f t="shared" si="4"/>
        <v>0</v>
      </c>
    </row>
    <row r="99" spans="2:14" ht="22.8" x14ac:dyDescent="0.3">
      <c r="B99" s="101" t="s">
        <v>57</v>
      </c>
      <c r="C99" s="93" t="s">
        <v>456</v>
      </c>
      <c r="D99" s="94">
        <v>3</v>
      </c>
      <c r="E99" s="38" t="s">
        <v>8</v>
      </c>
      <c r="F99" s="39"/>
      <c r="G99" s="38" t="str">
        <f>IF($F99="","",VLOOKUP($F99,'Invoervelden, scores'!$B$4:$C$7,2,TRUE))</f>
        <v/>
      </c>
      <c r="H99" s="39"/>
      <c r="K99" s="87" t="str" cm="1">
        <f t="array" ref="K99">IF($C99="","",IF($F99="","",INDEX('Invoervelden, scores'!$D$4:$G$7,'Eisen en wensen'!G99,'Eisen en wensen'!D99)))</f>
        <v/>
      </c>
      <c r="M99" s="91" t="b">
        <f t="shared" si="3"/>
        <v>0</v>
      </c>
      <c r="N99" s="87" t="b">
        <f t="shared" si="4"/>
        <v>0</v>
      </c>
    </row>
    <row r="100" spans="2:14" x14ac:dyDescent="0.3">
      <c r="B100" s="101" t="s">
        <v>57</v>
      </c>
      <c r="C100" s="93" t="s">
        <v>457</v>
      </c>
      <c r="D100" s="94">
        <v>3</v>
      </c>
      <c r="E100" s="38" t="s">
        <v>8</v>
      </c>
      <c r="F100" s="39"/>
      <c r="G100" s="38" t="str">
        <f>IF($F100="","",VLOOKUP($F100,'Invoervelden, scores'!$B$4:$C$7,2,TRUE))</f>
        <v/>
      </c>
      <c r="H100" s="39"/>
      <c r="K100" s="87" t="str" cm="1">
        <f t="array" ref="K100">IF($C100="","",IF($F100="","",INDEX('Invoervelden, scores'!$D$4:$G$7,'Eisen en wensen'!G100,'Eisen en wensen'!D100)))</f>
        <v/>
      </c>
      <c r="M100" s="91" t="b">
        <f t="shared" si="3"/>
        <v>0</v>
      </c>
      <c r="N100" s="87" t="b">
        <f t="shared" si="4"/>
        <v>0</v>
      </c>
    </row>
    <row r="101" spans="2:14" x14ac:dyDescent="0.3">
      <c r="B101" s="101" t="s">
        <v>458</v>
      </c>
      <c r="C101" s="93"/>
      <c r="D101" s="94" t="s">
        <v>57</v>
      </c>
      <c r="E101" s="38" t="s">
        <v>57</v>
      </c>
      <c r="F101" s="39"/>
      <c r="G101" s="38" t="str">
        <f>IF($F101="","",VLOOKUP($F101,'Invoervelden, scores'!$B$4:$C$7,2,TRUE))</f>
        <v/>
      </c>
      <c r="H101" s="39"/>
      <c r="K101" s="87" t="str" cm="1">
        <f t="array" ref="K101">IF($C101="","",IF($F101="","",INDEX('Invoervelden, scores'!$D$4:$G$7,'Eisen en wensen'!G101,'Eisen en wensen'!D101)))</f>
        <v/>
      </c>
      <c r="M101" s="91" t="b">
        <f t="shared" si="3"/>
        <v>0</v>
      </c>
      <c r="N101" s="87" t="b">
        <f t="shared" si="4"/>
        <v>0</v>
      </c>
    </row>
    <row r="102" spans="2:14" ht="45.6" x14ac:dyDescent="0.3">
      <c r="B102" s="101" t="s">
        <v>57</v>
      </c>
      <c r="C102" s="93" t="s">
        <v>459</v>
      </c>
      <c r="D102" s="94">
        <v>3</v>
      </c>
      <c r="E102" s="38" t="s">
        <v>8</v>
      </c>
      <c r="F102" s="39"/>
      <c r="G102" s="38" t="str">
        <f>IF($F102="","",VLOOKUP($F102,'Invoervelden, scores'!$B$4:$C$7,2,TRUE))</f>
        <v/>
      </c>
      <c r="H102" s="39"/>
      <c r="K102" s="87" t="str" cm="1">
        <f t="array" ref="K102">IF($C102="","",IF($F102="","",INDEX('Invoervelden, scores'!$D$4:$G$7,'Eisen en wensen'!G102,'Eisen en wensen'!D102)))</f>
        <v/>
      </c>
      <c r="M102" s="91" t="b">
        <f t="shared" si="3"/>
        <v>0</v>
      </c>
      <c r="N102" s="87" t="b">
        <f t="shared" si="4"/>
        <v>0</v>
      </c>
    </row>
    <row r="103" spans="2:14" x14ac:dyDescent="0.3">
      <c r="B103" s="101" t="s">
        <v>57</v>
      </c>
      <c r="C103" s="93" t="s">
        <v>460</v>
      </c>
      <c r="D103" s="94">
        <v>2</v>
      </c>
      <c r="E103" s="38" t="s">
        <v>7</v>
      </c>
      <c r="F103" s="39"/>
      <c r="G103" s="38" t="str">
        <f>IF($F103="","",VLOOKUP($F103,'Invoervelden, scores'!$B$4:$C$7,2,TRUE))</f>
        <v/>
      </c>
      <c r="H103" s="39"/>
      <c r="K103" s="87" t="str" cm="1">
        <f t="array" ref="K103">IF($C103="","",IF($F103="","",INDEX('Invoervelden, scores'!$D$4:$G$7,'Eisen en wensen'!G103,'Eisen en wensen'!D103)))</f>
        <v/>
      </c>
      <c r="M103" s="91" t="b">
        <f t="shared" si="3"/>
        <v>0</v>
      </c>
      <c r="N103" s="87" t="b">
        <f t="shared" si="4"/>
        <v>0</v>
      </c>
    </row>
    <row r="104" spans="2:14" x14ac:dyDescent="0.3">
      <c r="B104" s="101" t="s">
        <v>57</v>
      </c>
      <c r="C104" s="93" t="s">
        <v>461</v>
      </c>
      <c r="D104" s="94">
        <v>3</v>
      </c>
      <c r="E104" s="38" t="s">
        <v>8</v>
      </c>
      <c r="F104" s="39"/>
      <c r="G104" s="38" t="str">
        <f>IF($F104="","",VLOOKUP($F104,'Invoervelden, scores'!$B$4:$C$7,2,TRUE))</f>
        <v/>
      </c>
      <c r="H104" s="39"/>
      <c r="K104" s="87" t="str" cm="1">
        <f t="array" ref="K104">IF($C104="","",IF($F104="","",INDEX('Invoervelden, scores'!$D$4:$G$7,'Eisen en wensen'!G104,'Eisen en wensen'!D104)))</f>
        <v/>
      </c>
      <c r="M104" s="91" t="b">
        <f t="shared" si="3"/>
        <v>0</v>
      </c>
      <c r="N104" s="87" t="b">
        <f t="shared" si="4"/>
        <v>0</v>
      </c>
    </row>
    <row r="105" spans="2:14" x14ac:dyDescent="0.3">
      <c r="B105" s="101" t="s">
        <v>462</v>
      </c>
      <c r="C105" s="93"/>
      <c r="D105" s="94" t="s">
        <v>57</v>
      </c>
      <c r="E105" s="38" t="s">
        <v>57</v>
      </c>
      <c r="F105" s="39"/>
      <c r="G105" s="38" t="str">
        <f>IF($F105="","",VLOOKUP($F105,'Invoervelden, scores'!$B$4:$C$7,2,TRUE))</f>
        <v/>
      </c>
      <c r="H105" s="39"/>
      <c r="K105" s="87" t="str" cm="1">
        <f t="array" ref="K105">IF($C105="","",IF($F105="","",INDEX('Invoervelden, scores'!$D$4:$G$7,'Eisen en wensen'!G105,'Eisen en wensen'!D105)))</f>
        <v/>
      </c>
      <c r="M105" s="91" t="b">
        <f t="shared" si="3"/>
        <v>0</v>
      </c>
      <c r="N105" s="87" t="b">
        <f t="shared" si="4"/>
        <v>0</v>
      </c>
    </row>
    <row r="106" spans="2:14" x14ac:dyDescent="0.3">
      <c r="B106" s="101" t="s">
        <v>57</v>
      </c>
      <c r="C106" s="93" t="s">
        <v>463</v>
      </c>
      <c r="D106" s="94">
        <v>3</v>
      </c>
      <c r="E106" s="38" t="s">
        <v>8</v>
      </c>
      <c r="F106" s="39"/>
      <c r="G106" s="38" t="str">
        <f>IF($F106="","",VLOOKUP($F106,'Invoervelden, scores'!$B$4:$C$7,2,TRUE))</f>
        <v/>
      </c>
      <c r="H106" s="39"/>
      <c r="K106" s="87" t="str" cm="1">
        <f t="array" ref="K106">IF($C106="","",IF($F106="","",INDEX('Invoervelden, scores'!$D$4:$G$7,'Eisen en wensen'!G106,'Eisen en wensen'!D106)))</f>
        <v/>
      </c>
      <c r="M106" s="91" t="b">
        <f t="shared" si="3"/>
        <v>0</v>
      </c>
      <c r="N106" s="87" t="b">
        <f t="shared" si="4"/>
        <v>0</v>
      </c>
    </row>
    <row r="107" spans="2:14" x14ac:dyDescent="0.3">
      <c r="B107" s="101" t="s">
        <v>57</v>
      </c>
      <c r="C107" s="93" t="s">
        <v>464</v>
      </c>
      <c r="D107" s="94">
        <v>3</v>
      </c>
      <c r="E107" s="38" t="s">
        <v>8</v>
      </c>
      <c r="F107" s="39"/>
      <c r="G107" s="38" t="str">
        <f>IF($F107="","",VLOOKUP($F107,'Invoervelden, scores'!$B$4:$C$7,2,TRUE))</f>
        <v/>
      </c>
      <c r="H107" s="39"/>
      <c r="K107" s="87" t="str" cm="1">
        <f t="array" ref="K107">IF($C107="","",IF($F107="","",INDEX('Invoervelden, scores'!$D$4:$G$7,'Eisen en wensen'!G107,'Eisen en wensen'!D107)))</f>
        <v/>
      </c>
      <c r="M107" s="91" t="b">
        <f t="shared" si="3"/>
        <v>0</v>
      </c>
      <c r="N107" s="87" t="b">
        <f t="shared" si="4"/>
        <v>0</v>
      </c>
    </row>
    <row r="108" spans="2:14" ht="22.8" x14ac:dyDescent="0.3">
      <c r="B108" s="101" t="s">
        <v>57</v>
      </c>
      <c r="C108" s="93" t="s">
        <v>465</v>
      </c>
      <c r="D108" s="94">
        <v>2</v>
      </c>
      <c r="E108" s="38" t="s">
        <v>7</v>
      </c>
      <c r="F108" s="39"/>
      <c r="G108" s="38" t="str">
        <f>IF($F108="","",VLOOKUP($F108,'Invoervelden, scores'!$B$4:$C$7,2,TRUE))</f>
        <v/>
      </c>
      <c r="H108" s="39"/>
      <c r="K108" s="87" t="str" cm="1">
        <f t="array" ref="K108">IF($C108="","",IF($F108="","",INDEX('Invoervelden, scores'!$D$4:$G$7,'Eisen en wensen'!G108,'Eisen en wensen'!D108)))</f>
        <v/>
      </c>
      <c r="M108" s="91" t="b">
        <f t="shared" si="3"/>
        <v>0</v>
      </c>
      <c r="N108" s="87" t="b">
        <f t="shared" si="4"/>
        <v>0</v>
      </c>
    </row>
    <row r="109" spans="2:14" x14ac:dyDescent="0.3">
      <c r="B109" s="101" t="s">
        <v>57</v>
      </c>
      <c r="C109" s="93" t="s">
        <v>466</v>
      </c>
      <c r="D109" s="94">
        <v>3</v>
      </c>
      <c r="E109" s="38" t="s">
        <v>8</v>
      </c>
      <c r="F109" s="39"/>
      <c r="G109" s="38" t="str">
        <f>IF($F109="","",VLOOKUP($F109,'Invoervelden, scores'!$B$4:$C$7,2,TRUE))</f>
        <v/>
      </c>
      <c r="H109" s="39"/>
      <c r="K109" s="87" t="str" cm="1">
        <f t="array" ref="K109">IF($C109="","",IF($F109="","",INDEX('Invoervelden, scores'!$D$4:$G$7,'Eisen en wensen'!G109,'Eisen en wensen'!D109)))</f>
        <v/>
      </c>
      <c r="M109" s="91" t="b">
        <f t="shared" si="3"/>
        <v>0</v>
      </c>
      <c r="N109" s="87" t="b">
        <f t="shared" si="4"/>
        <v>0</v>
      </c>
    </row>
    <row r="110" spans="2:14" x14ac:dyDescent="0.3">
      <c r="B110" s="101" t="s">
        <v>57</v>
      </c>
      <c r="C110" s="93" t="s">
        <v>467</v>
      </c>
      <c r="D110" s="94">
        <v>3</v>
      </c>
      <c r="E110" s="38" t="s">
        <v>8</v>
      </c>
      <c r="F110" s="39"/>
      <c r="G110" s="38" t="str">
        <f>IF($F110="","",VLOOKUP($F110,'Invoervelden, scores'!$B$4:$C$7,2,TRUE))</f>
        <v/>
      </c>
      <c r="H110" s="39"/>
      <c r="K110" s="87" t="str" cm="1">
        <f t="array" ref="K110">IF($C110="","",IF($F110="","",INDEX('Invoervelden, scores'!$D$4:$G$7,'Eisen en wensen'!G110,'Eisen en wensen'!D110)))</f>
        <v/>
      </c>
      <c r="M110" s="91" t="b">
        <f t="shared" si="3"/>
        <v>0</v>
      </c>
      <c r="N110" s="87" t="b">
        <f t="shared" si="4"/>
        <v>0</v>
      </c>
    </row>
    <row r="111" spans="2:14" ht="22.8" x14ac:dyDescent="0.3">
      <c r="B111" s="101" t="s">
        <v>57</v>
      </c>
      <c r="C111" s="93" t="s">
        <v>468</v>
      </c>
      <c r="D111" s="94">
        <v>3</v>
      </c>
      <c r="E111" s="38" t="s">
        <v>8</v>
      </c>
      <c r="F111" s="39"/>
      <c r="G111" s="38" t="str">
        <f>IF($F111="","",VLOOKUP($F111,'Invoervelden, scores'!$B$4:$C$7,2,TRUE))</f>
        <v/>
      </c>
      <c r="H111" s="39"/>
      <c r="K111" s="87" t="str" cm="1">
        <f t="array" ref="K111">IF($C111="","",IF($F111="","",INDEX('Invoervelden, scores'!$D$4:$G$7,'Eisen en wensen'!G111,'Eisen en wensen'!D111)))</f>
        <v/>
      </c>
      <c r="M111" s="91" t="b">
        <f t="shared" si="3"/>
        <v>0</v>
      </c>
      <c r="N111" s="87" t="b">
        <f t="shared" si="4"/>
        <v>0</v>
      </c>
    </row>
    <row r="112" spans="2:14" x14ac:dyDescent="0.3">
      <c r="B112" s="101" t="s">
        <v>57</v>
      </c>
      <c r="C112" s="93" t="s">
        <v>469</v>
      </c>
      <c r="D112" s="94">
        <v>3</v>
      </c>
      <c r="E112" s="38" t="s">
        <v>8</v>
      </c>
      <c r="F112" s="39"/>
      <c r="G112" s="38" t="str">
        <f>IF($F112="","",VLOOKUP($F112,'Invoervelden, scores'!$B$4:$C$7,2,TRUE))</f>
        <v/>
      </c>
      <c r="H112" s="39"/>
      <c r="K112" s="87" t="str" cm="1">
        <f t="array" ref="K112">IF($C112="","",IF($F112="","",INDEX('Invoervelden, scores'!$D$4:$G$7,'Eisen en wensen'!G112,'Eisen en wensen'!D112)))</f>
        <v/>
      </c>
      <c r="M112" s="91" t="b">
        <f t="shared" si="3"/>
        <v>0</v>
      </c>
      <c r="N112" s="87" t="b">
        <f t="shared" si="4"/>
        <v>0</v>
      </c>
    </row>
    <row r="113" spans="2:14" x14ac:dyDescent="0.3">
      <c r="B113" s="101" t="s">
        <v>57</v>
      </c>
      <c r="C113" s="93" t="s">
        <v>470</v>
      </c>
      <c r="D113" s="94">
        <v>2</v>
      </c>
      <c r="E113" s="38" t="s">
        <v>7</v>
      </c>
      <c r="F113" s="39"/>
      <c r="G113" s="38" t="str">
        <f>IF($F113="","",VLOOKUP($F113,'Invoervelden, scores'!$B$4:$C$7,2,TRUE))</f>
        <v/>
      </c>
      <c r="H113" s="39"/>
      <c r="K113" s="87" t="str" cm="1">
        <f t="array" ref="K113">IF($C113="","",IF($F113="","",INDEX('Invoervelden, scores'!$D$4:$G$7,'Eisen en wensen'!G113,'Eisen en wensen'!D113)))</f>
        <v/>
      </c>
      <c r="M113" s="91" t="b">
        <f t="shared" si="3"/>
        <v>0</v>
      </c>
      <c r="N113" s="87" t="b">
        <f t="shared" si="4"/>
        <v>0</v>
      </c>
    </row>
    <row r="114" spans="2:14" ht="22.8" x14ac:dyDescent="0.3">
      <c r="B114" s="101" t="s">
        <v>57</v>
      </c>
      <c r="C114" s="93" t="s">
        <v>471</v>
      </c>
      <c r="D114" s="94">
        <v>3</v>
      </c>
      <c r="E114" s="38" t="s">
        <v>8</v>
      </c>
      <c r="F114" s="39"/>
      <c r="G114" s="38" t="str">
        <f>IF($F114="","",VLOOKUP($F114,'Invoervelden, scores'!$B$4:$C$7,2,TRUE))</f>
        <v/>
      </c>
      <c r="H114" s="39"/>
      <c r="K114" s="87" t="str" cm="1">
        <f t="array" ref="K114">IF($C114="","",IF($F114="","",INDEX('Invoervelden, scores'!$D$4:$G$7,'Eisen en wensen'!G114,'Eisen en wensen'!D114)))</f>
        <v/>
      </c>
      <c r="M114" s="91" t="b">
        <f t="shared" si="3"/>
        <v>0</v>
      </c>
      <c r="N114" s="87" t="b">
        <f t="shared" si="4"/>
        <v>0</v>
      </c>
    </row>
    <row r="115" spans="2:14" x14ac:dyDescent="0.3">
      <c r="B115" s="101" t="s">
        <v>57</v>
      </c>
      <c r="C115" s="93" t="s">
        <v>472</v>
      </c>
      <c r="D115" s="94">
        <v>3</v>
      </c>
      <c r="E115" s="38" t="s">
        <v>8</v>
      </c>
      <c r="F115" s="39"/>
      <c r="G115" s="38" t="str">
        <f>IF($F115="","",VLOOKUP($F115,'Invoervelden, scores'!$B$4:$C$7,2,TRUE))</f>
        <v/>
      </c>
      <c r="H115" s="39"/>
      <c r="K115" s="87" t="str" cm="1">
        <f t="array" ref="K115">IF($C115="","",IF($F115="","",INDEX('Invoervelden, scores'!$D$4:$G$7,'Eisen en wensen'!G115,'Eisen en wensen'!D115)))</f>
        <v/>
      </c>
      <c r="M115" s="91" t="b">
        <f t="shared" si="3"/>
        <v>0</v>
      </c>
      <c r="N115" s="87" t="b">
        <f t="shared" si="4"/>
        <v>0</v>
      </c>
    </row>
    <row r="116" spans="2:14" ht="22.8" x14ac:dyDescent="0.3">
      <c r="B116" s="101" t="s">
        <v>57</v>
      </c>
      <c r="C116" s="93" t="s">
        <v>473</v>
      </c>
      <c r="D116" s="94">
        <v>3</v>
      </c>
      <c r="E116" s="38" t="s">
        <v>8</v>
      </c>
      <c r="F116" s="39"/>
      <c r="G116" s="38" t="str">
        <f>IF($F116="","",VLOOKUP($F116,'Invoervelden, scores'!$B$4:$C$7,2,TRUE))</f>
        <v/>
      </c>
      <c r="H116" s="39"/>
      <c r="K116" s="87" t="str" cm="1">
        <f t="array" ref="K116">IF($C116="","",IF($F116="","",INDEX('Invoervelden, scores'!$D$4:$G$7,'Eisen en wensen'!G116,'Eisen en wensen'!D116)))</f>
        <v/>
      </c>
      <c r="M116" s="91" t="b">
        <f t="shared" si="3"/>
        <v>0</v>
      </c>
      <c r="N116" s="87" t="b">
        <f t="shared" si="4"/>
        <v>0</v>
      </c>
    </row>
    <row r="117" spans="2:14" x14ac:dyDescent="0.3">
      <c r="B117" s="101" t="s">
        <v>57</v>
      </c>
      <c r="C117" s="93" t="s">
        <v>474</v>
      </c>
      <c r="D117" s="94">
        <v>2</v>
      </c>
      <c r="E117" s="38" t="s">
        <v>7</v>
      </c>
      <c r="F117" s="39"/>
      <c r="G117" s="38" t="str">
        <f>IF($F117="","",VLOOKUP($F117,'Invoervelden, scores'!$B$4:$C$7,2,TRUE))</f>
        <v/>
      </c>
      <c r="H117" s="39"/>
      <c r="K117" s="87" t="str" cm="1">
        <f t="array" ref="K117">IF($C117="","",IF($F117="","",INDEX('Invoervelden, scores'!$D$4:$G$7,'Eisen en wensen'!G117,'Eisen en wensen'!D117)))</f>
        <v/>
      </c>
      <c r="M117" s="91" t="b">
        <f t="shared" si="3"/>
        <v>0</v>
      </c>
      <c r="N117" s="87" t="b">
        <f t="shared" si="4"/>
        <v>0</v>
      </c>
    </row>
    <row r="118" spans="2:14" x14ac:dyDescent="0.3">
      <c r="B118" s="101" t="s">
        <v>57</v>
      </c>
      <c r="C118" s="93" t="s">
        <v>475</v>
      </c>
      <c r="D118" s="94">
        <v>3</v>
      </c>
      <c r="E118" s="38" t="s">
        <v>8</v>
      </c>
      <c r="F118" s="39"/>
      <c r="G118" s="38" t="str">
        <f>IF($F118="","",VLOOKUP($F118,'Invoervelden, scores'!$B$4:$C$7,2,TRUE))</f>
        <v/>
      </c>
      <c r="H118" s="39"/>
      <c r="K118" s="87" t="str" cm="1">
        <f t="array" ref="K118">IF($C118="","",IF($F118="","",INDEX('Invoervelden, scores'!$D$4:$G$7,'Eisen en wensen'!G118,'Eisen en wensen'!D118)))</f>
        <v/>
      </c>
      <c r="M118" s="91" t="b">
        <f t="shared" si="3"/>
        <v>0</v>
      </c>
      <c r="N118" s="87" t="b">
        <f t="shared" si="4"/>
        <v>0</v>
      </c>
    </row>
    <row r="119" spans="2:14" ht="22.8" x14ac:dyDescent="0.3">
      <c r="B119" s="101" t="s">
        <v>57</v>
      </c>
      <c r="C119" s="93" t="s">
        <v>476</v>
      </c>
      <c r="D119" s="94">
        <v>4</v>
      </c>
      <c r="E119" s="38" t="s">
        <v>9</v>
      </c>
      <c r="F119" s="39"/>
      <c r="G119" s="38" t="str">
        <f>IF($F119="","",VLOOKUP($F119,'Invoervelden, scores'!$B$4:$C$7,2,TRUE))</f>
        <v/>
      </c>
      <c r="H119" s="39"/>
      <c r="K119" s="87" t="str" cm="1">
        <f t="array" ref="K119">IF($C119="","",IF($F119="","",INDEX('Invoervelden, scores'!$D$4:$G$7,'Eisen en wensen'!G119,'Eisen en wensen'!D119)))</f>
        <v/>
      </c>
      <c r="M119" s="91" t="b">
        <f t="shared" si="3"/>
        <v>0</v>
      </c>
      <c r="N119" s="87" t="b">
        <f t="shared" si="4"/>
        <v>0</v>
      </c>
    </row>
    <row r="120" spans="2:14" x14ac:dyDescent="0.3">
      <c r="B120" s="101" t="s">
        <v>477</v>
      </c>
      <c r="C120" s="93"/>
      <c r="D120" s="94" t="s">
        <v>57</v>
      </c>
      <c r="E120" s="38" t="s">
        <v>57</v>
      </c>
      <c r="F120" s="39"/>
      <c r="G120" s="38" t="str">
        <f>IF($F120="","",VLOOKUP($F120,'Invoervelden, scores'!$B$4:$C$7,2,TRUE))</f>
        <v/>
      </c>
      <c r="H120" s="39"/>
      <c r="K120" s="87" t="str" cm="1">
        <f t="array" ref="K120">IF($C120="","",IF($F120="","",INDEX('Invoervelden, scores'!$D$4:$G$7,'Eisen en wensen'!G120,'Eisen en wensen'!D120)))</f>
        <v/>
      </c>
      <c r="M120" s="91" t="b">
        <f t="shared" si="3"/>
        <v>0</v>
      </c>
      <c r="N120" s="87" t="b">
        <f t="shared" si="4"/>
        <v>0</v>
      </c>
    </row>
    <row r="121" spans="2:14" ht="22.8" x14ac:dyDescent="0.3">
      <c r="B121" s="101" t="s">
        <v>57</v>
      </c>
      <c r="C121" s="93" t="s">
        <v>478</v>
      </c>
      <c r="D121" s="94">
        <v>3</v>
      </c>
      <c r="E121" s="38" t="s">
        <v>8</v>
      </c>
      <c r="F121" s="39"/>
      <c r="G121" s="38" t="str">
        <f>IF($F121="","",VLOOKUP($F121,'Invoervelden, scores'!$B$4:$C$7,2,TRUE))</f>
        <v/>
      </c>
      <c r="H121" s="39"/>
      <c r="K121" s="87" t="str" cm="1">
        <f t="array" ref="K121">IF($C121="","",IF($F121="","",INDEX('Invoervelden, scores'!$D$4:$G$7,'Eisen en wensen'!G121,'Eisen en wensen'!D121)))</f>
        <v/>
      </c>
      <c r="M121" s="91" t="b">
        <f t="shared" si="3"/>
        <v>0</v>
      </c>
      <c r="N121" s="87" t="b">
        <f t="shared" si="4"/>
        <v>0</v>
      </c>
    </row>
    <row r="122" spans="2:14" ht="22.8" x14ac:dyDescent="0.3">
      <c r="B122" s="101" t="s">
        <v>57</v>
      </c>
      <c r="C122" s="93" t="s">
        <v>479</v>
      </c>
      <c r="D122" s="94">
        <v>3</v>
      </c>
      <c r="E122" s="38" t="s">
        <v>8</v>
      </c>
      <c r="F122" s="39"/>
      <c r="G122" s="38" t="str">
        <f>IF($F122="","",VLOOKUP($F122,'Invoervelden, scores'!$B$4:$C$7,2,TRUE))</f>
        <v/>
      </c>
      <c r="H122" s="39"/>
      <c r="K122" s="87" t="str" cm="1">
        <f t="array" ref="K122">IF($C122="","",IF($F122="","",INDEX('Invoervelden, scores'!$D$4:$G$7,'Eisen en wensen'!G122,'Eisen en wensen'!D122)))</f>
        <v/>
      </c>
      <c r="M122" s="91" t="b">
        <f t="shared" si="3"/>
        <v>0</v>
      </c>
      <c r="N122" s="87" t="b">
        <f t="shared" si="4"/>
        <v>0</v>
      </c>
    </row>
    <row r="123" spans="2:14" ht="22.8" x14ac:dyDescent="0.3">
      <c r="B123" s="101" t="s">
        <v>57</v>
      </c>
      <c r="C123" s="93" t="s">
        <v>480</v>
      </c>
      <c r="D123" s="94">
        <v>3</v>
      </c>
      <c r="E123" s="38" t="s">
        <v>8</v>
      </c>
      <c r="F123" s="39"/>
      <c r="G123" s="38" t="str">
        <f>IF($F123="","",VLOOKUP($F123,'Invoervelden, scores'!$B$4:$C$7,2,TRUE))</f>
        <v/>
      </c>
      <c r="H123" s="39"/>
      <c r="K123" s="87" t="str" cm="1">
        <f t="array" ref="K123">IF($C123="","",IF($F123="","",INDEX('Invoervelden, scores'!$D$4:$G$7,'Eisen en wensen'!G123,'Eisen en wensen'!D123)))</f>
        <v/>
      </c>
      <c r="M123" s="91" t="b">
        <f t="shared" si="3"/>
        <v>0</v>
      </c>
      <c r="N123" s="87" t="b">
        <f t="shared" si="4"/>
        <v>0</v>
      </c>
    </row>
    <row r="124" spans="2:14" x14ac:dyDescent="0.3">
      <c r="B124" s="101" t="s">
        <v>57</v>
      </c>
      <c r="C124" s="93" t="s">
        <v>481</v>
      </c>
      <c r="D124" s="94">
        <v>3</v>
      </c>
      <c r="E124" s="38" t="s">
        <v>8</v>
      </c>
      <c r="F124" s="39"/>
      <c r="G124" s="38" t="str">
        <f>IF($F124="","",VLOOKUP($F124,'Invoervelden, scores'!$B$4:$C$7,2,TRUE))</f>
        <v/>
      </c>
      <c r="H124" s="39"/>
      <c r="K124" s="87" t="str" cm="1">
        <f t="array" ref="K124">IF($C124="","",IF($F124="","",INDEX('Invoervelden, scores'!$D$4:$G$7,'Eisen en wensen'!G124,'Eisen en wensen'!D124)))</f>
        <v/>
      </c>
      <c r="M124" s="91" t="b">
        <f t="shared" si="3"/>
        <v>0</v>
      </c>
      <c r="N124" s="87" t="b">
        <f t="shared" si="4"/>
        <v>0</v>
      </c>
    </row>
    <row r="125" spans="2:14" ht="22.8" x14ac:dyDescent="0.3">
      <c r="B125" s="101" t="s">
        <v>57</v>
      </c>
      <c r="C125" s="93" t="s">
        <v>482</v>
      </c>
      <c r="D125" s="94">
        <v>3</v>
      </c>
      <c r="E125" s="38" t="s">
        <v>8</v>
      </c>
      <c r="F125" s="39"/>
      <c r="G125" s="38" t="str">
        <f>IF($F125="","",VLOOKUP($F125,'Invoervelden, scores'!$B$4:$C$7,2,TRUE))</f>
        <v/>
      </c>
      <c r="H125" s="39"/>
      <c r="K125" s="87" t="str" cm="1">
        <f t="array" ref="K125">IF($C125="","",IF($F125="","",INDEX('Invoervelden, scores'!$D$4:$G$7,'Eisen en wensen'!G125,'Eisen en wensen'!D125)))</f>
        <v/>
      </c>
      <c r="M125" s="91" t="b">
        <f t="shared" si="3"/>
        <v>0</v>
      </c>
      <c r="N125" s="87" t="b">
        <f t="shared" si="4"/>
        <v>0</v>
      </c>
    </row>
    <row r="126" spans="2:14" ht="22.8" x14ac:dyDescent="0.3">
      <c r="B126" s="101" t="s">
        <v>57</v>
      </c>
      <c r="C126" s="93" t="s">
        <v>483</v>
      </c>
      <c r="D126" s="94">
        <v>4</v>
      </c>
      <c r="E126" s="38" t="s">
        <v>9</v>
      </c>
      <c r="F126" s="39"/>
      <c r="G126" s="38" t="str">
        <f>IF($F126="","",VLOOKUP($F126,'Invoervelden, scores'!$B$4:$C$7,2,TRUE))</f>
        <v/>
      </c>
      <c r="H126" s="39"/>
      <c r="K126" s="87" t="str" cm="1">
        <f t="array" ref="K126">IF($C126="","",IF($F126="","",INDEX('Invoervelden, scores'!$D$4:$G$7,'Eisen en wensen'!G126,'Eisen en wensen'!D126)))</f>
        <v/>
      </c>
      <c r="M126" s="91" t="b">
        <f t="shared" si="3"/>
        <v>0</v>
      </c>
      <c r="N126" s="87" t="b">
        <f t="shared" si="4"/>
        <v>0</v>
      </c>
    </row>
    <row r="127" spans="2:14" x14ac:dyDescent="0.3">
      <c r="B127" s="101" t="s">
        <v>57</v>
      </c>
      <c r="C127" s="93" t="s">
        <v>484</v>
      </c>
      <c r="D127" s="94">
        <v>3</v>
      </c>
      <c r="E127" s="38" t="s">
        <v>8</v>
      </c>
      <c r="F127" s="39"/>
      <c r="G127" s="38" t="str">
        <f>IF($F127="","",VLOOKUP($F127,'Invoervelden, scores'!$B$4:$C$7,2,TRUE))</f>
        <v/>
      </c>
      <c r="H127" s="39"/>
      <c r="K127" s="87" t="str" cm="1">
        <f t="array" ref="K127">IF($C127="","",IF($F127="","",INDEX('Invoervelden, scores'!$D$4:$G$7,'Eisen en wensen'!G127,'Eisen en wensen'!D127)))</f>
        <v/>
      </c>
      <c r="M127" s="91" t="b">
        <f t="shared" si="3"/>
        <v>0</v>
      </c>
      <c r="N127" s="87" t="b">
        <f t="shared" si="4"/>
        <v>0</v>
      </c>
    </row>
    <row r="128" spans="2:14" ht="22.8" x14ac:dyDescent="0.3">
      <c r="B128" s="101" t="s">
        <v>57</v>
      </c>
      <c r="C128" s="93" t="s">
        <v>485</v>
      </c>
      <c r="D128" s="94">
        <v>3</v>
      </c>
      <c r="E128" s="38" t="s">
        <v>8</v>
      </c>
      <c r="F128" s="39"/>
      <c r="G128" s="38" t="str">
        <f>IF($F128="","",VLOOKUP($F128,'Invoervelden, scores'!$B$4:$C$7,2,TRUE))</f>
        <v/>
      </c>
      <c r="H128" s="39"/>
      <c r="K128" s="87" t="str" cm="1">
        <f t="array" ref="K128">IF($C128="","",IF($F128="","",INDEX('Invoervelden, scores'!$D$4:$G$7,'Eisen en wensen'!G128,'Eisen en wensen'!D128)))</f>
        <v/>
      </c>
      <c r="M128" s="91" t="b">
        <f t="shared" si="3"/>
        <v>0</v>
      </c>
      <c r="N128" s="87" t="b">
        <f t="shared" si="4"/>
        <v>0</v>
      </c>
    </row>
    <row r="129" spans="2:14" ht="22.8" x14ac:dyDescent="0.3">
      <c r="B129" s="101" t="s">
        <v>57</v>
      </c>
      <c r="C129" s="93" t="s">
        <v>486</v>
      </c>
      <c r="D129" s="94">
        <v>3</v>
      </c>
      <c r="E129" s="38" t="s">
        <v>8</v>
      </c>
      <c r="F129" s="39"/>
      <c r="G129" s="38" t="str">
        <f>IF($F129="","",VLOOKUP($F129,'Invoervelden, scores'!$B$4:$C$7,2,TRUE))</f>
        <v/>
      </c>
      <c r="H129" s="39"/>
      <c r="K129" s="87" t="str" cm="1">
        <f t="array" ref="K129">IF($C129="","",IF($F129="","",INDEX('Invoervelden, scores'!$D$4:$G$7,'Eisen en wensen'!G129,'Eisen en wensen'!D129)))</f>
        <v/>
      </c>
      <c r="M129" s="91" t="b">
        <f t="shared" si="3"/>
        <v>0</v>
      </c>
      <c r="N129" s="87" t="b">
        <f t="shared" si="4"/>
        <v>0</v>
      </c>
    </row>
    <row r="130" spans="2:14" ht="22.8" x14ac:dyDescent="0.3">
      <c r="B130" s="101" t="s">
        <v>57</v>
      </c>
      <c r="C130" s="93" t="s">
        <v>487</v>
      </c>
      <c r="D130" s="94">
        <v>3</v>
      </c>
      <c r="E130" s="38" t="s">
        <v>8</v>
      </c>
      <c r="F130" s="39"/>
      <c r="G130" s="38" t="str">
        <f>IF($F130="","",VLOOKUP($F130,'Invoervelden, scores'!$B$4:$C$7,2,TRUE))</f>
        <v/>
      </c>
      <c r="H130" s="39"/>
      <c r="K130" s="87" t="str" cm="1">
        <f t="array" ref="K130">IF($C130="","",IF($F130="","",INDEX('Invoervelden, scores'!$D$4:$G$7,'Eisen en wensen'!G130,'Eisen en wensen'!D130)))</f>
        <v/>
      </c>
      <c r="M130" s="91" t="b">
        <f t="shared" si="3"/>
        <v>0</v>
      </c>
      <c r="N130" s="87" t="b">
        <f t="shared" si="4"/>
        <v>0</v>
      </c>
    </row>
    <row r="131" spans="2:14" ht="22.8" x14ac:dyDescent="0.3">
      <c r="B131" s="101" t="s">
        <v>57</v>
      </c>
      <c r="C131" s="93" t="s">
        <v>488</v>
      </c>
      <c r="D131" s="94">
        <v>4</v>
      </c>
      <c r="E131" s="38" t="s">
        <v>9</v>
      </c>
      <c r="F131" s="39"/>
      <c r="G131" s="38" t="str">
        <f>IF($F131="","",VLOOKUP($F131,'Invoervelden, scores'!$B$4:$C$7,2,TRUE))</f>
        <v/>
      </c>
      <c r="H131" s="39"/>
      <c r="K131" s="87" t="str" cm="1">
        <f t="array" ref="K131">IF($C131="","",IF($F131="","",INDEX('Invoervelden, scores'!$D$4:$G$7,'Eisen en wensen'!G131,'Eisen en wensen'!D131)))</f>
        <v/>
      </c>
      <c r="M131" s="91" t="b">
        <f t="shared" si="3"/>
        <v>0</v>
      </c>
      <c r="N131" s="87" t="b">
        <f t="shared" si="4"/>
        <v>0</v>
      </c>
    </row>
    <row r="132" spans="2:14" x14ac:dyDescent="0.3">
      <c r="B132" s="101" t="s">
        <v>57</v>
      </c>
      <c r="C132" s="93" t="s">
        <v>489</v>
      </c>
      <c r="D132" s="94">
        <v>3</v>
      </c>
      <c r="E132" s="38" t="s">
        <v>8</v>
      </c>
      <c r="F132" s="39"/>
      <c r="G132" s="38" t="str">
        <f>IF($F132="","",VLOOKUP($F132,'Invoervelden, scores'!$B$4:$C$7,2,TRUE))</f>
        <v/>
      </c>
      <c r="H132" s="39"/>
      <c r="K132" s="87" t="str" cm="1">
        <f t="array" ref="K132">IF($C132="","",IF($F132="","",INDEX('Invoervelden, scores'!$D$4:$G$7,'Eisen en wensen'!G132,'Eisen en wensen'!D132)))</f>
        <v/>
      </c>
      <c r="M132" s="91" t="b">
        <f t="shared" si="3"/>
        <v>0</v>
      </c>
      <c r="N132" s="87" t="b">
        <f t="shared" si="4"/>
        <v>0</v>
      </c>
    </row>
    <row r="133" spans="2:14" x14ac:dyDescent="0.3">
      <c r="B133" s="101" t="s">
        <v>57</v>
      </c>
      <c r="C133" s="93" t="s">
        <v>490</v>
      </c>
      <c r="D133" s="94">
        <v>3</v>
      </c>
      <c r="E133" s="38" t="s">
        <v>8</v>
      </c>
      <c r="F133" s="39"/>
      <c r="G133" s="38" t="str">
        <f>IF($F133="","",VLOOKUP($F133,'Invoervelden, scores'!$B$4:$C$7,2,TRUE))</f>
        <v/>
      </c>
      <c r="H133" s="39"/>
      <c r="K133" s="87" t="str" cm="1">
        <f t="array" ref="K133">IF($C133="","",IF($F133="","",INDEX('Invoervelden, scores'!$D$4:$G$7,'Eisen en wensen'!G133,'Eisen en wensen'!D133)))</f>
        <v/>
      </c>
      <c r="M133" s="91" t="b">
        <f t="shared" si="3"/>
        <v>0</v>
      </c>
      <c r="N133" s="87" t="b">
        <f t="shared" si="4"/>
        <v>0</v>
      </c>
    </row>
    <row r="134" spans="2:14" x14ac:dyDescent="0.3">
      <c r="B134" s="101" t="s">
        <v>57</v>
      </c>
      <c r="C134" s="93" t="s">
        <v>491</v>
      </c>
      <c r="D134" s="94">
        <v>3</v>
      </c>
      <c r="E134" s="38" t="s">
        <v>8</v>
      </c>
      <c r="F134" s="39"/>
      <c r="G134" s="38" t="str">
        <f>IF($F134="","",VLOOKUP($F134,'Invoervelden, scores'!$B$4:$C$7,2,TRUE))</f>
        <v/>
      </c>
      <c r="H134" s="39"/>
      <c r="K134" s="87" t="str" cm="1">
        <f t="array" ref="K134">IF($C134="","",IF($F134="","",INDEX('Invoervelden, scores'!$D$4:$G$7,'Eisen en wensen'!G134,'Eisen en wensen'!D134)))</f>
        <v/>
      </c>
      <c r="M134" s="91" t="b">
        <f t="shared" si="3"/>
        <v>0</v>
      </c>
      <c r="N134" s="87" t="b">
        <f t="shared" si="4"/>
        <v>0</v>
      </c>
    </row>
    <row r="135" spans="2:14" ht="22.8" x14ac:dyDescent="0.3">
      <c r="B135" s="101" t="s">
        <v>57</v>
      </c>
      <c r="C135" s="93" t="s">
        <v>492</v>
      </c>
      <c r="D135" s="94">
        <v>2</v>
      </c>
      <c r="E135" s="38" t="s">
        <v>7</v>
      </c>
      <c r="F135" s="39"/>
      <c r="G135" s="38" t="str">
        <f>IF($F135="","",VLOOKUP($F135,'Invoervelden, scores'!$B$4:$C$7,2,TRUE))</f>
        <v/>
      </c>
      <c r="H135" s="39"/>
      <c r="K135" s="87" t="str" cm="1">
        <f t="array" ref="K135">IF($C135="","",IF($F135="","",INDEX('Invoervelden, scores'!$D$4:$G$7,'Eisen en wensen'!G135,'Eisen en wensen'!D135)))</f>
        <v/>
      </c>
      <c r="M135" s="91" t="b">
        <f t="shared" si="3"/>
        <v>0</v>
      </c>
      <c r="N135" s="87" t="b">
        <f t="shared" si="4"/>
        <v>0</v>
      </c>
    </row>
    <row r="136" spans="2:14" x14ac:dyDescent="0.3">
      <c r="B136" s="101" t="s">
        <v>57</v>
      </c>
      <c r="C136" s="93" t="s">
        <v>493</v>
      </c>
      <c r="D136" s="94">
        <v>3</v>
      </c>
      <c r="E136" s="38" t="s">
        <v>8</v>
      </c>
      <c r="F136" s="39"/>
      <c r="G136" s="38" t="str">
        <f>IF($F136="","",VLOOKUP($F136,'Invoervelden, scores'!$B$4:$C$7,2,TRUE))</f>
        <v/>
      </c>
      <c r="H136" s="39"/>
      <c r="K136" s="87" t="str" cm="1">
        <f t="array" ref="K136">IF($C136="","",IF($F136="","",INDEX('Invoervelden, scores'!$D$4:$G$7,'Eisen en wensen'!G136,'Eisen en wensen'!D136)))</f>
        <v/>
      </c>
      <c r="M136" s="91" t="b">
        <f t="shared" si="3"/>
        <v>0</v>
      </c>
      <c r="N136" s="87" t="b">
        <f t="shared" si="4"/>
        <v>0</v>
      </c>
    </row>
    <row r="137" spans="2:14" x14ac:dyDescent="0.3">
      <c r="B137" s="101" t="s">
        <v>57</v>
      </c>
      <c r="C137" s="93" t="s">
        <v>494</v>
      </c>
      <c r="D137" s="94">
        <v>4</v>
      </c>
      <c r="E137" s="38" t="s">
        <v>9</v>
      </c>
      <c r="F137" s="39"/>
      <c r="G137" s="38" t="str">
        <f>IF($F137="","",VLOOKUP($F137,'Invoervelden, scores'!$B$4:$C$7,2,TRUE))</f>
        <v/>
      </c>
      <c r="H137" s="39"/>
      <c r="K137" s="87" t="str" cm="1">
        <f t="array" ref="K137">IF($C137="","",IF($F137="","",INDEX('Invoervelden, scores'!$D$4:$G$7,'Eisen en wensen'!G137,'Eisen en wensen'!D137)))</f>
        <v/>
      </c>
      <c r="M137" s="91" t="b">
        <f t="shared" si="3"/>
        <v>0</v>
      </c>
      <c r="N137" s="87" t="b">
        <f t="shared" si="4"/>
        <v>0</v>
      </c>
    </row>
    <row r="138" spans="2:14" x14ac:dyDescent="0.3">
      <c r="B138" s="101" t="s">
        <v>57</v>
      </c>
      <c r="C138" s="93" t="s">
        <v>495</v>
      </c>
      <c r="D138" s="94">
        <v>3</v>
      </c>
      <c r="E138" s="38" t="s">
        <v>8</v>
      </c>
      <c r="F138" s="39"/>
      <c r="G138" s="38" t="str">
        <f>IF($F138="","",VLOOKUP($F138,'Invoervelden, scores'!$B$4:$C$7,2,TRUE))</f>
        <v/>
      </c>
      <c r="H138" s="39"/>
      <c r="K138" s="87" t="str" cm="1">
        <f t="array" ref="K138">IF($C138="","",IF($F138="","",INDEX('Invoervelden, scores'!$D$4:$G$7,'Eisen en wensen'!G138,'Eisen en wensen'!D138)))</f>
        <v/>
      </c>
      <c r="M138" s="91" t="b">
        <f t="shared" si="3"/>
        <v>0</v>
      </c>
      <c r="N138" s="87" t="b">
        <f t="shared" si="4"/>
        <v>0</v>
      </c>
    </row>
    <row r="139" spans="2:14" ht="22.8" x14ac:dyDescent="0.3">
      <c r="B139" s="101" t="s">
        <v>57</v>
      </c>
      <c r="C139" s="93" t="s">
        <v>496</v>
      </c>
      <c r="D139" s="94">
        <v>2</v>
      </c>
      <c r="E139" s="38" t="s">
        <v>7</v>
      </c>
      <c r="F139" s="39"/>
      <c r="G139" s="38" t="str">
        <f>IF($F139="","",VLOOKUP($F139,'Invoervelden, scores'!$B$4:$C$7,2,TRUE))</f>
        <v/>
      </c>
      <c r="H139" s="39"/>
      <c r="K139" s="87" t="str" cm="1">
        <f t="array" ref="K139">IF($C139="","",IF($F139="","",INDEX('Invoervelden, scores'!$D$4:$G$7,'Eisen en wensen'!G139,'Eisen en wensen'!D139)))</f>
        <v/>
      </c>
      <c r="M139" s="91" t="b">
        <f t="shared" si="3"/>
        <v>0</v>
      </c>
      <c r="N139" s="87" t="b">
        <f t="shared" si="4"/>
        <v>0</v>
      </c>
    </row>
    <row r="140" spans="2:14" x14ac:dyDescent="0.3">
      <c r="B140" s="101" t="s">
        <v>57</v>
      </c>
      <c r="C140" s="93" t="s">
        <v>497</v>
      </c>
      <c r="D140" s="94">
        <v>2</v>
      </c>
      <c r="E140" s="38" t="s">
        <v>7</v>
      </c>
      <c r="F140" s="39"/>
      <c r="G140" s="38" t="str">
        <f>IF($F140="","",VLOOKUP($F140,'Invoervelden, scores'!$B$4:$C$7,2,TRUE))</f>
        <v/>
      </c>
      <c r="H140" s="39"/>
      <c r="K140" s="87" t="str" cm="1">
        <f t="array" ref="K140">IF($C140="","",IF($F140="","",INDEX('Invoervelden, scores'!$D$4:$G$7,'Eisen en wensen'!G140,'Eisen en wensen'!D140)))</f>
        <v/>
      </c>
      <c r="M140" s="91" t="b">
        <f t="shared" si="3"/>
        <v>0</v>
      </c>
      <c r="N140" s="87" t="b">
        <f t="shared" si="4"/>
        <v>0</v>
      </c>
    </row>
    <row r="141" spans="2:14" ht="22.8" x14ac:dyDescent="0.3">
      <c r="B141" s="101" t="s">
        <v>57</v>
      </c>
      <c r="C141" s="93" t="s">
        <v>498</v>
      </c>
      <c r="D141" s="94">
        <v>3</v>
      </c>
      <c r="E141" s="38" t="s">
        <v>8</v>
      </c>
      <c r="F141" s="39"/>
      <c r="G141" s="38" t="str">
        <f>IF($F141="","",VLOOKUP($F141,'Invoervelden, scores'!$B$4:$C$7,2,TRUE))</f>
        <v/>
      </c>
      <c r="H141" s="39"/>
      <c r="K141" s="87" t="str" cm="1">
        <f t="array" ref="K141">IF($C141="","",IF($F141="","",INDEX('Invoervelden, scores'!$D$4:$G$7,'Eisen en wensen'!G141,'Eisen en wensen'!D141)))</f>
        <v/>
      </c>
      <c r="M141" s="91" t="b">
        <f t="shared" ref="M141:M204" si="7">IF(AND(D141=4,G141=2),TRUE,FALSE)</f>
        <v>0</v>
      </c>
      <c r="N141" s="87" t="b">
        <f t="shared" ref="N141:N204" si="8">IF(AND(D141=4,G141=3),TRUE,FALSE)</f>
        <v>0</v>
      </c>
    </row>
    <row r="142" spans="2:14" ht="22.8" x14ac:dyDescent="0.3">
      <c r="B142" s="101" t="s">
        <v>57</v>
      </c>
      <c r="C142" s="93" t="s">
        <v>499</v>
      </c>
      <c r="D142" s="94">
        <v>3</v>
      </c>
      <c r="E142" s="38" t="s">
        <v>8</v>
      </c>
      <c r="F142" s="39"/>
      <c r="G142" s="38" t="str">
        <f>IF($F142="","",VLOOKUP($F142,'Invoervelden, scores'!$B$4:$C$7,2,TRUE))</f>
        <v/>
      </c>
      <c r="H142" s="39"/>
      <c r="K142" s="87" t="str" cm="1">
        <f t="array" ref="K142">IF($C142="","",IF($F142="","",INDEX('Invoervelden, scores'!$D$4:$G$7,'Eisen en wensen'!G142,'Eisen en wensen'!D142)))</f>
        <v/>
      </c>
      <c r="M142" s="91" t="b">
        <f t="shared" si="7"/>
        <v>0</v>
      </c>
      <c r="N142" s="87" t="b">
        <f t="shared" si="8"/>
        <v>0</v>
      </c>
    </row>
    <row r="143" spans="2:14" ht="22.8" x14ac:dyDescent="0.3">
      <c r="B143" s="101" t="s">
        <v>57</v>
      </c>
      <c r="C143" s="93" t="s">
        <v>500</v>
      </c>
      <c r="D143" s="94">
        <v>3</v>
      </c>
      <c r="E143" s="38" t="s">
        <v>8</v>
      </c>
      <c r="F143" s="39"/>
      <c r="G143" s="38" t="str">
        <f>IF($F143="","",VLOOKUP($F143,'Invoervelden, scores'!$B$4:$C$7,2,TRUE))</f>
        <v/>
      </c>
      <c r="H143" s="39"/>
      <c r="K143" s="87" t="str" cm="1">
        <f t="array" ref="K143">IF($C143="","",IF($F143="","",INDEX('Invoervelden, scores'!$D$4:$G$7,'Eisen en wensen'!G143,'Eisen en wensen'!D143)))</f>
        <v/>
      </c>
      <c r="M143" s="91" t="b">
        <f t="shared" si="7"/>
        <v>0</v>
      </c>
      <c r="N143" s="87" t="b">
        <f t="shared" si="8"/>
        <v>0</v>
      </c>
    </row>
    <row r="144" spans="2:14" ht="22.8" x14ac:dyDescent="0.3">
      <c r="B144" s="101" t="s">
        <v>57</v>
      </c>
      <c r="C144" s="93" t="s">
        <v>501</v>
      </c>
      <c r="D144" s="94">
        <v>2</v>
      </c>
      <c r="E144" s="38" t="s">
        <v>7</v>
      </c>
      <c r="F144" s="39"/>
      <c r="G144" s="38" t="str">
        <f>IF($F144="","",VLOOKUP($F144,'Invoervelden, scores'!$B$4:$C$7,2,TRUE))</f>
        <v/>
      </c>
      <c r="H144" s="39"/>
      <c r="K144" s="87" t="str" cm="1">
        <f t="array" ref="K144">IF($C144="","",IF($F144="","",INDEX('Invoervelden, scores'!$D$4:$G$7,'Eisen en wensen'!G144,'Eisen en wensen'!D144)))</f>
        <v/>
      </c>
      <c r="M144" s="91" t="b">
        <f t="shared" si="7"/>
        <v>0</v>
      </c>
      <c r="N144" s="87" t="b">
        <f t="shared" si="8"/>
        <v>0</v>
      </c>
    </row>
    <row r="145" spans="2:14" ht="22.8" x14ac:dyDescent="0.3">
      <c r="B145" s="101" t="s">
        <v>57</v>
      </c>
      <c r="C145" s="93" t="s">
        <v>502</v>
      </c>
      <c r="D145" s="94">
        <v>3</v>
      </c>
      <c r="E145" s="38" t="s">
        <v>8</v>
      </c>
      <c r="F145" s="39"/>
      <c r="G145" s="38" t="str">
        <f>IF($F145="","",VLOOKUP($F145,'Invoervelden, scores'!$B$4:$C$7,2,TRUE))</f>
        <v/>
      </c>
      <c r="H145" s="39"/>
      <c r="K145" s="87" t="str" cm="1">
        <f t="array" ref="K145">IF($C145="","",IF($F145="","",INDEX('Invoervelden, scores'!$D$4:$G$7,'Eisen en wensen'!G145,'Eisen en wensen'!D145)))</f>
        <v/>
      </c>
      <c r="M145" s="91" t="b">
        <f t="shared" si="7"/>
        <v>0</v>
      </c>
      <c r="N145" s="87" t="b">
        <f t="shared" si="8"/>
        <v>0</v>
      </c>
    </row>
    <row r="146" spans="2:14" ht="22.8" x14ac:dyDescent="0.3">
      <c r="B146" s="101" t="s">
        <v>57</v>
      </c>
      <c r="C146" s="93" t="s">
        <v>503</v>
      </c>
      <c r="D146" s="94">
        <v>3</v>
      </c>
      <c r="E146" s="38" t="s">
        <v>8</v>
      </c>
      <c r="F146" s="39"/>
      <c r="G146" s="38" t="str">
        <f>IF($F146="","",VLOOKUP($F146,'Invoervelden, scores'!$B$4:$C$7,2,TRUE))</f>
        <v/>
      </c>
      <c r="H146" s="39"/>
      <c r="K146" s="87" t="str" cm="1">
        <f t="array" ref="K146">IF($C146="","",IF($F146="","",INDEX('Invoervelden, scores'!$D$4:$G$7,'Eisen en wensen'!G146,'Eisen en wensen'!D146)))</f>
        <v/>
      </c>
      <c r="M146" s="91" t="b">
        <f t="shared" si="7"/>
        <v>0</v>
      </c>
      <c r="N146" s="87" t="b">
        <f t="shared" si="8"/>
        <v>0</v>
      </c>
    </row>
    <row r="147" spans="2:14" ht="22.8" x14ac:dyDescent="0.3">
      <c r="B147" s="101" t="s">
        <v>57</v>
      </c>
      <c r="C147" s="93" t="s">
        <v>504</v>
      </c>
      <c r="D147" s="94">
        <v>2</v>
      </c>
      <c r="E147" s="38" t="s">
        <v>7</v>
      </c>
      <c r="F147" s="39"/>
      <c r="G147" s="38" t="str">
        <f>IF($F147="","",VLOOKUP($F147,'Invoervelden, scores'!$B$4:$C$7,2,TRUE))</f>
        <v/>
      </c>
      <c r="H147" s="39"/>
      <c r="K147" s="87" t="str" cm="1">
        <f t="array" ref="K147">IF($C147="","",IF($F147="","",INDEX('Invoervelden, scores'!$D$4:$G$7,'Eisen en wensen'!G147,'Eisen en wensen'!D147)))</f>
        <v/>
      </c>
      <c r="M147" s="91" t="b">
        <f t="shared" si="7"/>
        <v>0</v>
      </c>
      <c r="N147" s="87" t="b">
        <f t="shared" si="8"/>
        <v>0</v>
      </c>
    </row>
    <row r="148" spans="2:14" ht="22.8" x14ac:dyDescent="0.3">
      <c r="B148" s="101" t="s">
        <v>57</v>
      </c>
      <c r="C148" s="93" t="s">
        <v>505</v>
      </c>
      <c r="D148" s="94">
        <v>3</v>
      </c>
      <c r="E148" s="38" t="s">
        <v>8</v>
      </c>
      <c r="F148" s="39"/>
      <c r="G148" s="38" t="str">
        <f>IF($F148="","",VLOOKUP($F148,'Invoervelden, scores'!$B$4:$C$7,2,TRUE))</f>
        <v/>
      </c>
      <c r="H148" s="39"/>
      <c r="K148" s="87" t="str" cm="1">
        <f t="array" ref="K148">IF($C148="","",IF($F148="","",INDEX('Invoervelden, scores'!$D$4:$G$7,'Eisen en wensen'!G148,'Eisen en wensen'!D148)))</f>
        <v/>
      </c>
      <c r="M148" s="91" t="b">
        <f t="shared" si="7"/>
        <v>0</v>
      </c>
      <c r="N148" s="87" t="b">
        <f t="shared" si="8"/>
        <v>0</v>
      </c>
    </row>
    <row r="149" spans="2:14" ht="22.8" x14ac:dyDescent="0.3">
      <c r="B149" s="101" t="s">
        <v>57</v>
      </c>
      <c r="C149" s="93" t="s">
        <v>506</v>
      </c>
      <c r="D149" s="94">
        <v>2</v>
      </c>
      <c r="E149" s="38" t="s">
        <v>7</v>
      </c>
      <c r="F149" s="39"/>
      <c r="G149" s="38" t="str">
        <f>IF($F149="","",VLOOKUP($F149,'Invoervelden, scores'!$B$4:$C$7,2,TRUE))</f>
        <v/>
      </c>
      <c r="H149" s="39"/>
      <c r="K149" s="87" t="str" cm="1">
        <f t="array" ref="K149">IF($C149="","",IF($F149="","",INDEX('Invoervelden, scores'!$D$4:$G$7,'Eisen en wensen'!G149,'Eisen en wensen'!D149)))</f>
        <v/>
      </c>
      <c r="M149" s="91" t="b">
        <f t="shared" si="7"/>
        <v>0</v>
      </c>
      <c r="N149" s="87" t="b">
        <f t="shared" si="8"/>
        <v>0</v>
      </c>
    </row>
    <row r="150" spans="2:14" x14ac:dyDescent="0.3">
      <c r="B150" s="101" t="s">
        <v>57</v>
      </c>
      <c r="C150" s="93" t="s">
        <v>507</v>
      </c>
      <c r="D150" s="94">
        <v>3</v>
      </c>
      <c r="E150" s="38" t="s">
        <v>8</v>
      </c>
      <c r="F150" s="39"/>
      <c r="G150" s="38" t="str">
        <f>IF($F150="","",VLOOKUP($F150,'Invoervelden, scores'!$B$4:$C$7,2,TRUE))</f>
        <v/>
      </c>
      <c r="H150" s="39"/>
      <c r="K150" s="87" t="str" cm="1">
        <f t="array" ref="K150">IF($C150="","",IF($F150="","",INDEX('Invoervelden, scores'!$D$4:$G$7,'Eisen en wensen'!G150,'Eisen en wensen'!D150)))</f>
        <v/>
      </c>
      <c r="M150" s="91" t="b">
        <f t="shared" si="7"/>
        <v>0</v>
      </c>
      <c r="N150" s="87" t="b">
        <f t="shared" si="8"/>
        <v>0</v>
      </c>
    </row>
    <row r="151" spans="2:14" ht="22.8" x14ac:dyDescent="0.3">
      <c r="B151" s="101" t="s">
        <v>57</v>
      </c>
      <c r="C151" s="93" t="s">
        <v>508</v>
      </c>
      <c r="D151" s="94">
        <v>3</v>
      </c>
      <c r="E151" s="38" t="s">
        <v>8</v>
      </c>
      <c r="F151" s="39"/>
      <c r="G151" s="38" t="str">
        <f>IF($F151="","",VLOOKUP($F151,'Invoervelden, scores'!$B$4:$C$7,2,TRUE))</f>
        <v/>
      </c>
      <c r="H151" s="39"/>
      <c r="K151" s="87" t="str" cm="1">
        <f t="array" ref="K151">IF($C151="","",IF($F151="","",INDEX('Invoervelden, scores'!$D$4:$G$7,'Eisen en wensen'!G151,'Eisen en wensen'!D151)))</f>
        <v/>
      </c>
      <c r="M151" s="91" t="b">
        <f t="shared" si="7"/>
        <v>0</v>
      </c>
      <c r="N151" s="87" t="b">
        <f t="shared" si="8"/>
        <v>0</v>
      </c>
    </row>
    <row r="152" spans="2:14" x14ac:dyDescent="0.3">
      <c r="B152" s="101" t="s">
        <v>57</v>
      </c>
      <c r="C152" s="93" t="s">
        <v>509</v>
      </c>
      <c r="D152" s="94">
        <v>3</v>
      </c>
      <c r="E152" s="38" t="s">
        <v>8</v>
      </c>
      <c r="F152" s="39"/>
      <c r="G152" s="38" t="str">
        <f>IF($F152="","",VLOOKUP($F152,'Invoervelden, scores'!$B$4:$C$7,2,TRUE))</f>
        <v/>
      </c>
      <c r="H152" s="39"/>
      <c r="K152" s="87" t="str" cm="1">
        <f t="array" ref="K152">IF($C152="","",IF($F152="","",INDEX('Invoervelden, scores'!$D$4:$G$7,'Eisen en wensen'!G152,'Eisen en wensen'!D152)))</f>
        <v/>
      </c>
      <c r="M152" s="91" t="b">
        <f t="shared" si="7"/>
        <v>0</v>
      </c>
      <c r="N152" s="87" t="b">
        <f t="shared" si="8"/>
        <v>0</v>
      </c>
    </row>
    <row r="153" spans="2:14" x14ac:dyDescent="0.3">
      <c r="B153" s="101" t="s">
        <v>57</v>
      </c>
      <c r="C153" s="93" t="s">
        <v>510</v>
      </c>
      <c r="D153" s="94">
        <v>4</v>
      </c>
      <c r="E153" s="38" t="s">
        <v>9</v>
      </c>
      <c r="F153" s="39"/>
      <c r="G153" s="38" t="str">
        <f>IF($F153="","",VLOOKUP($F153,'Invoervelden, scores'!$B$4:$C$7,2,TRUE))</f>
        <v/>
      </c>
      <c r="H153" s="39"/>
      <c r="K153" s="87" t="str" cm="1">
        <f t="array" ref="K153">IF($C153="","",IF($F153="","",INDEX('Invoervelden, scores'!$D$4:$G$7,'Eisen en wensen'!G153,'Eisen en wensen'!D153)))</f>
        <v/>
      </c>
      <c r="M153" s="91" t="b">
        <f t="shared" si="7"/>
        <v>0</v>
      </c>
      <c r="N153" s="87" t="b">
        <f t="shared" si="8"/>
        <v>0</v>
      </c>
    </row>
    <row r="154" spans="2:14" x14ac:dyDescent="0.3">
      <c r="B154" s="101" t="s">
        <v>57</v>
      </c>
      <c r="C154" s="93" t="s">
        <v>511</v>
      </c>
      <c r="D154" s="94">
        <v>4</v>
      </c>
      <c r="E154" s="38" t="s">
        <v>9</v>
      </c>
      <c r="F154" s="39"/>
      <c r="G154" s="38" t="str">
        <f>IF($F154="","",VLOOKUP($F154,'Invoervelden, scores'!$B$4:$C$7,2,TRUE))</f>
        <v/>
      </c>
      <c r="H154" s="39"/>
      <c r="K154" s="87" t="str" cm="1">
        <f t="array" ref="K154">IF($C154="","",IF($F154="","",INDEX('Invoervelden, scores'!$D$4:$G$7,'Eisen en wensen'!G154,'Eisen en wensen'!D154)))</f>
        <v/>
      </c>
      <c r="M154" s="91" t="b">
        <f t="shared" si="7"/>
        <v>0</v>
      </c>
      <c r="N154" s="87" t="b">
        <f t="shared" si="8"/>
        <v>0</v>
      </c>
    </row>
    <row r="155" spans="2:14" ht="22.8" x14ac:dyDescent="0.3">
      <c r="B155" s="101" t="s">
        <v>57</v>
      </c>
      <c r="C155" s="93" t="s">
        <v>512</v>
      </c>
      <c r="D155" s="94">
        <v>4</v>
      </c>
      <c r="E155" s="38" t="s">
        <v>9</v>
      </c>
      <c r="F155" s="39"/>
      <c r="G155" s="38" t="str">
        <f>IF($F155="","",VLOOKUP($F155,'Invoervelden, scores'!$B$4:$C$7,2,TRUE))</f>
        <v/>
      </c>
      <c r="H155" s="39"/>
      <c r="K155" s="87" t="str" cm="1">
        <f t="array" ref="K155">IF($C155="","",IF($F155="","",INDEX('Invoervelden, scores'!$D$4:$G$7,'Eisen en wensen'!G155,'Eisen en wensen'!D155)))</f>
        <v/>
      </c>
      <c r="M155" s="91" t="b">
        <f t="shared" si="7"/>
        <v>0</v>
      </c>
      <c r="N155" s="87" t="b">
        <f t="shared" si="8"/>
        <v>0</v>
      </c>
    </row>
    <row r="156" spans="2:14" x14ac:dyDescent="0.3">
      <c r="B156" s="101" t="s">
        <v>57</v>
      </c>
      <c r="C156" s="93" t="s">
        <v>513</v>
      </c>
      <c r="D156" s="94">
        <v>3</v>
      </c>
      <c r="E156" s="38" t="s">
        <v>8</v>
      </c>
      <c r="F156" s="39"/>
      <c r="G156" s="38" t="str">
        <f>IF($F156="","",VLOOKUP($F156,'Invoervelden, scores'!$B$4:$C$7,2,TRUE))</f>
        <v/>
      </c>
      <c r="H156" s="39"/>
      <c r="K156" s="87" t="str" cm="1">
        <f t="array" ref="K156">IF($C156="","",IF($F156="","",INDEX('Invoervelden, scores'!$D$4:$G$7,'Eisen en wensen'!G156,'Eisen en wensen'!D156)))</f>
        <v/>
      </c>
      <c r="M156" s="91" t="b">
        <f t="shared" si="7"/>
        <v>0</v>
      </c>
      <c r="N156" s="87" t="b">
        <f t="shared" si="8"/>
        <v>0</v>
      </c>
    </row>
    <row r="157" spans="2:14" x14ac:dyDescent="0.3">
      <c r="B157" s="101" t="s">
        <v>514</v>
      </c>
      <c r="C157" s="93"/>
      <c r="D157" s="94" t="s">
        <v>57</v>
      </c>
      <c r="E157" s="38" t="s">
        <v>57</v>
      </c>
      <c r="F157" s="39"/>
      <c r="G157" s="38" t="str">
        <f>IF($F157="","",VLOOKUP($F157,'Invoervelden, scores'!$B$4:$C$7,2,TRUE))</f>
        <v/>
      </c>
      <c r="H157" s="39"/>
      <c r="K157" s="87" t="str" cm="1">
        <f t="array" ref="K157">IF($C157="","",IF($F157="","",INDEX('Invoervelden, scores'!$D$4:$G$7,'Eisen en wensen'!G157,'Eisen en wensen'!D157)))</f>
        <v/>
      </c>
      <c r="M157" s="91" t="b">
        <f t="shared" si="7"/>
        <v>0</v>
      </c>
      <c r="N157" s="87" t="b">
        <f t="shared" si="8"/>
        <v>0</v>
      </c>
    </row>
    <row r="158" spans="2:14" ht="22.8" x14ac:dyDescent="0.3">
      <c r="B158" s="101" t="s">
        <v>57</v>
      </c>
      <c r="C158" s="93" t="s">
        <v>515</v>
      </c>
      <c r="D158" s="94">
        <v>3</v>
      </c>
      <c r="E158" s="38" t="s">
        <v>8</v>
      </c>
      <c r="F158" s="39"/>
      <c r="G158" s="38" t="str">
        <f>IF($F158="","",VLOOKUP($F158,'Invoervelden, scores'!$B$4:$C$7,2,TRUE))</f>
        <v/>
      </c>
      <c r="H158" s="39"/>
      <c r="K158" s="87" t="str" cm="1">
        <f t="array" ref="K158">IF($C158="","",IF($F158="","",INDEX('Invoervelden, scores'!$D$4:$G$7,'Eisen en wensen'!G158,'Eisen en wensen'!D158)))</f>
        <v/>
      </c>
      <c r="M158" s="91" t="b">
        <f t="shared" si="7"/>
        <v>0</v>
      </c>
      <c r="N158" s="87" t="b">
        <f t="shared" si="8"/>
        <v>0</v>
      </c>
    </row>
    <row r="159" spans="2:14" ht="22.8" x14ac:dyDescent="0.3">
      <c r="B159" s="101" t="s">
        <v>57</v>
      </c>
      <c r="C159" s="93" t="s">
        <v>516</v>
      </c>
      <c r="D159" s="94">
        <v>2</v>
      </c>
      <c r="E159" s="38" t="s">
        <v>7</v>
      </c>
      <c r="F159" s="39"/>
      <c r="G159" s="38" t="str">
        <f>IF($F159="","",VLOOKUP($F159,'Invoervelden, scores'!$B$4:$C$7,2,TRUE))</f>
        <v/>
      </c>
      <c r="H159" s="39"/>
      <c r="K159" s="87" t="str" cm="1">
        <f t="array" ref="K159">IF($C159="","",IF($F159="","",INDEX('Invoervelden, scores'!$D$4:$G$7,'Eisen en wensen'!G159,'Eisen en wensen'!D159)))</f>
        <v/>
      </c>
      <c r="M159" s="91" t="b">
        <f t="shared" si="7"/>
        <v>0</v>
      </c>
      <c r="N159" s="87" t="b">
        <f t="shared" si="8"/>
        <v>0</v>
      </c>
    </row>
    <row r="160" spans="2:14" ht="22.8" x14ac:dyDescent="0.3">
      <c r="B160" s="101" t="s">
        <v>57</v>
      </c>
      <c r="C160" s="93" t="s">
        <v>517</v>
      </c>
      <c r="D160" s="94">
        <v>2</v>
      </c>
      <c r="E160" s="38" t="s">
        <v>7</v>
      </c>
      <c r="F160" s="39"/>
      <c r="G160" s="38" t="str">
        <f>IF($F160="","",VLOOKUP($F160,'Invoervelden, scores'!$B$4:$C$7,2,TRUE))</f>
        <v/>
      </c>
      <c r="H160" s="39"/>
      <c r="K160" s="87" t="str" cm="1">
        <f t="array" ref="K160">IF($C160="","",IF($F160="","",INDEX('Invoervelden, scores'!$D$4:$G$7,'Eisen en wensen'!G160,'Eisen en wensen'!D160)))</f>
        <v/>
      </c>
      <c r="M160" s="91" t="b">
        <f t="shared" si="7"/>
        <v>0</v>
      </c>
      <c r="N160" s="87" t="b">
        <f t="shared" si="8"/>
        <v>0</v>
      </c>
    </row>
    <row r="161" spans="2:14" x14ac:dyDescent="0.3">
      <c r="B161" s="101" t="s">
        <v>518</v>
      </c>
      <c r="C161" s="93"/>
      <c r="D161" s="94" t="s">
        <v>57</v>
      </c>
      <c r="E161" s="38" t="s">
        <v>57</v>
      </c>
      <c r="F161" s="39"/>
      <c r="G161" s="38" t="str">
        <f>IF($F161="","",VLOOKUP($F161,'Invoervelden, scores'!$B$4:$C$7,2,TRUE))</f>
        <v/>
      </c>
      <c r="H161" s="39"/>
      <c r="K161" s="87" t="str" cm="1">
        <f t="array" ref="K161">IF($C161="","",IF($F161="","",INDEX('Invoervelden, scores'!$D$4:$G$7,'Eisen en wensen'!G161,'Eisen en wensen'!D161)))</f>
        <v/>
      </c>
      <c r="M161" s="91" t="b">
        <f t="shared" si="7"/>
        <v>0</v>
      </c>
      <c r="N161" s="87" t="b">
        <f t="shared" si="8"/>
        <v>0</v>
      </c>
    </row>
    <row r="162" spans="2:14" ht="34.200000000000003" x14ac:dyDescent="0.3">
      <c r="B162" s="101" t="s">
        <v>57</v>
      </c>
      <c r="C162" s="93" t="s">
        <v>519</v>
      </c>
      <c r="D162" s="94">
        <v>4</v>
      </c>
      <c r="E162" s="38" t="s">
        <v>9</v>
      </c>
      <c r="F162" s="39"/>
      <c r="G162" s="38" t="str">
        <f>IF($F162="","",VLOOKUP($F162,'Invoervelden, scores'!$B$4:$C$7,2,TRUE))</f>
        <v/>
      </c>
      <c r="H162" s="39"/>
      <c r="K162" s="87" t="str" cm="1">
        <f t="array" ref="K162">IF($C162="","",IF($F162="","",INDEX('Invoervelden, scores'!$D$4:$G$7,'Eisen en wensen'!G162,'Eisen en wensen'!D162)))</f>
        <v/>
      </c>
      <c r="M162" s="91" t="b">
        <f t="shared" si="7"/>
        <v>0</v>
      </c>
      <c r="N162" s="87" t="b">
        <f t="shared" si="8"/>
        <v>0</v>
      </c>
    </row>
    <row r="163" spans="2:14" ht="22.8" x14ac:dyDescent="0.3">
      <c r="B163" s="101" t="s">
        <v>57</v>
      </c>
      <c r="C163" s="93" t="s">
        <v>520</v>
      </c>
      <c r="D163" s="94">
        <v>3</v>
      </c>
      <c r="E163" s="38" t="s">
        <v>8</v>
      </c>
      <c r="F163" s="39"/>
      <c r="G163" s="38" t="str">
        <f>IF($F163="","",VLOOKUP($F163,'Invoervelden, scores'!$B$4:$C$7,2,TRUE))</f>
        <v/>
      </c>
      <c r="H163" s="39"/>
      <c r="K163" s="87" t="str" cm="1">
        <f t="array" ref="K163">IF($C163="","",IF($F163="","",INDEX('Invoervelden, scores'!$D$4:$G$7,'Eisen en wensen'!G163,'Eisen en wensen'!D163)))</f>
        <v/>
      </c>
      <c r="M163" s="91" t="b">
        <f t="shared" si="7"/>
        <v>0</v>
      </c>
      <c r="N163" s="87" t="b">
        <f t="shared" si="8"/>
        <v>0</v>
      </c>
    </row>
    <row r="164" spans="2:14" x14ac:dyDescent="0.3">
      <c r="B164" s="101" t="s">
        <v>57</v>
      </c>
      <c r="C164" s="93" t="s">
        <v>521</v>
      </c>
      <c r="D164" s="94">
        <v>3</v>
      </c>
      <c r="E164" s="38" t="s">
        <v>8</v>
      </c>
      <c r="F164" s="39"/>
      <c r="G164" s="38" t="str">
        <f>IF($F164="","",VLOOKUP($F164,'Invoervelden, scores'!$B$4:$C$7,2,TRUE))</f>
        <v/>
      </c>
      <c r="H164" s="39"/>
      <c r="K164" s="87" t="str" cm="1">
        <f t="array" ref="K164">IF($C164="","",IF($F164="","",INDEX('Invoervelden, scores'!$D$4:$G$7,'Eisen en wensen'!G164,'Eisen en wensen'!D164)))</f>
        <v/>
      </c>
      <c r="M164" s="91" t="b">
        <f t="shared" si="7"/>
        <v>0</v>
      </c>
      <c r="N164" s="87" t="b">
        <f t="shared" si="8"/>
        <v>0</v>
      </c>
    </row>
    <row r="165" spans="2:14" x14ac:dyDescent="0.3">
      <c r="B165" s="101" t="s">
        <v>57</v>
      </c>
      <c r="C165" s="93" t="s">
        <v>522</v>
      </c>
      <c r="D165" s="94">
        <v>3</v>
      </c>
      <c r="E165" s="38" t="s">
        <v>8</v>
      </c>
      <c r="F165" s="39"/>
      <c r="G165" s="38" t="str">
        <f>IF($F165="","",VLOOKUP($F165,'Invoervelden, scores'!$B$4:$C$7,2,TRUE))</f>
        <v/>
      </c>
      <c r="H165" s="39"/>
      <c r="K165" s="87" t="str" cm="1">
        <f t="array" ref="K165">IF($C165="","",IF($F165="","",INDEX('Invoervelden, scores'!$D$4:$G$7,'Eisen en wensen'!G165,'Eisen en wensen'!D165)))</f>
        <v/>
      </c>
      <c r="M165" s="91" t="b">
        <f t="shared" si="7"/>
        <v>0</v>
      </c>
      <c r="N165" s="87" t="b">
        <f t="shared" si="8"/>
        <v>0</v>
      </c>
    </row>
    <row r="166" spans="2:14" ht="45.6" x14ac:dyDescent="0.3">
      <c r="B166" s="101" t="s">
        <v>57</v>
      </c>
      <c r="C166" s="93" t="s">
        <v>523</v>
      </c>
      <c r="D166" s="94">
        <v>3</v>
      </c>
      <c r="E166" s="38" t="s">
        <v>8</v>
      </c>
      <c r="F166" s="39"/>
      <c r="G166" s="38" t="str">
        <f>IF($F166="","",VLOOKUP($F166,'Invoervelden, scores'!$B$4:$C$7,2,TRUE))</f>
        <v/>
      </c>
      <c r="H166" s="39"/>
      <c r="K166" s="87" t="str" cm="1">
        <f t="array" ref="K166">IF($C166="","",IF($F166="","",INDEX('Invoervelden, scores'!$D$4:$G$7,'Eisen en wensen'!G166,'Eisen en wensen'!D166)))</f>
        <v/>
      </c>
      <c r="M166" s="91" t="b">
        <f t="shared" si="7"/>
        <v>0</v>
      </c>
      <c r="N166" s="87" t="b">
        <f t="shared" si="8"/>
        <v>0</v>
      </c>
    </row>
    <row r="167" spans="2:14" x14ac:dyDescent="0.3">
      <c r="B167" s="101" t="s">
        <v>57</v>
      </c>
      <c r="C167" s="93" t="s">
        <v>524</v>
      </c>
      <c r="D167" s="94">
        <v>3</v>
      </c>
      <c r="E167" s="38" t="s">
        <v>8</v>
      </c>
      <c r="F167" s="39"/>
      <c r="G167" s="38" t="str">
        <f>IF($F167="","",VLOOKUP($F167,'Invoervelden, scores'!$B$4:$C$7,2,TRUE))</f>
        <v/>
      </c>
      <c r="H167" s="39"/>
      <c r="K167" s="87" t="str" cm="1">
        <f t="array" ref="K167">IF($C167="","",IF($F167="","",INDEX('Invoervelden, scores'!$D$4:$G$7,'Eisen en wensen'!G167,'Eisen en wensen'!D167)))</f>
        <v/>
      </c>
      <c r="M167" s="91" t="b">
        <f t="shared" si="7"/>
        <v>0</v>
      </c>
      <c r="N167" s="87" t="b">
        <f t="shared" si="8"/>
        <v>0</v>
      </c>
    </row>
    <row r="168" spans="2:14" x14ac:dyDescent="0.3">
      <c r="B168" s="101" t="s">
        <v>57</v>
      </c>
      <c r="C168" s="93" t="s">
        <v>525</v>
      </c>
      <c r="D168" s="94">
        <v>3</v>
      </c>
      <c r="E168" s="38" t="s">
        <v>8</v>
      </c>
      <c r="F168" s="39"/>
      <c r="G168" s="38" t="str">
        <f>IF($F168="","",VLOOKUP($F168,'Invoervelden, scores'!$B$4:$C$7,2,TRUE))</f>
        <v/>
      </c>
      <c r="H168" s="39"/>
      <c r="K168" s="87" t="str" cm="1">
        <f t="array" ref="K168">IF($C168="","",IF($F168="","",INDEX('Invoervelden, scores'!$D$4:$G$7,'Eisen en wensen'!G168,'Eisen en wensen'!D168)))</f>
        <v/>
      </c>
      <c r="M168" s="91" t="b">
        <f t="shared" si="7"/>
        <v>0</v>
      </c>
      <c r="N168" s="87" t="b">
        <f t="shared" si="8"/>
        <v>0</v>
      </c>
    </row>
    <row r="169" spans="2:14" x14ac:dyDescent="0.3">
      <c r="B169" s="101" t="s">
        <v>57</v>
      </c>
      <c r="C169" s="93" t="s">
        <v>526</v>
      </c>
      <c r="D169" s="94">
        <v>3</v>
      </c>
      <c r="E169" s="38" t="s">
        <v>8</v>
      </c>
      <c r="F169" s="39"/>
      <c r="G169" s="38" t="str">
        <f>IF($F169="","",VLOOKUP($F169,'Invoervelden, scores'!$B$4:$C$7,2,TRUE))</f>
        <v/>
      </c>
      <c r="H169" s="39"/>
      <c r="K169" s="87" t="str" cm="1">
        <f t="array" ref="K169">IF($C169="","",IF($F169="","",INDEX('Invoervelden, scores'!$D$4:$G$7,'Eisen en wensen'!G169,'Eisen en wensen'!D169)))</f>
        <v/>
      </c>
      <c r="M169" s="91" t="b">
        <f t="shared" si="7"/>
        <v>0</v>
      </c>
      <c r="N169" s="87" t="b">
        <f t="shared" si="8"/>
        <v>0</v>
      </c>
    </row>
    <row r="170" spans="2:14" x14ac:dyDescent="0.3">
      <c r="B170" s="101" t="s">
        <v>527</v>
      </c>
      <c r="C170" s="93"/>
      <c r="D170" s="94" t="s">
        <v>57</v>
      </c>
      <c r="E170" s="38" t="s">
        <v>57</v>
      </c>
      <c r="F170" s="39"/>
      <c r="G170" s="38" t="str">
        <f>IF($F170="","",VLOOKUP($F170,'Invoervelden, scores'!$B$4:$C$7,2,TRUE))</f>
        <v/>
      </c>
      <c r="H170" s="39"/>
      <c r="K170" s="87" t="str" cm="1">
        <f t="array" ref="K170">IF($C170="","",IF($F170="","",INDEX('Invoervelden, scores'!$D$4:$G$7,'Eisen en wensen'!G170,'Eisen en wensen'!D170)))</f>
        <v/>
      </c>
      <c r="M170" s="91" t="b">
        <f t="shared" si="7"/>
        <v>0</v>
      </c>
      <c r="N170" s="87" t="b">
        <f t="shared" si="8"/>
        <v>0</v>
      </c>
    </row>
    <row r="171" spans="2:14" ht="34.200000000000003" x14ac:dyDescent="0.3">
      <c r="B171" s="101" t="s">
        <v>57</v>
      </c>
      <c r="C171" s="93" t="s">
        <v>528</v>
      </c>
      <c r="D171" s="94">
        <v>4</v>
      </c>
      <c r="E171" s="38" t="s">
        <v>9</v>
      </c>
      <c r="F171" s="39"/>
      <c r="G171" s="38" t="str">
        <f>IF($F171="","",VLOOKUP($F171,'Invoervelden, scores'!$B$4:$C$7,2,TRUE))</f>
        <v/>
      </c>
      <c r="H171" s="39"/>
      <c r="K171" s="87" t="str" cm="1">
        <f t="array" ref="K171">IF($C171="","",IF($F171="","",INDEX('Invoervelden, scores'!$D$4:$G$7,'Eisen en wensen'!G171,'Eisen en wensen'!D171)))</f>
        <v/>
      </c>
      <c r="M171" s="91" t="b">
        <f t="shared" si="7"/>
        <v>0</v>
      </c>
      <c r="N171" s="87" t="b">
        <f t="shared" si="8"/>
        <v>0</v>
      </c>
    </row>
    <row r="172" spans="2:14" ht="22.8" x14ac:dyDescent="0.3">
      <c r="B172" s="101" t="s">
        <v>57</v>
      </c>
      <c r="C172" s="93" t="s">
        <v>529</v>
      </c>
      <c r="D172" s="94">
        <v>2</v>
      </c>
      <c r="E172" s="38" t="s">
        <v>7</v>
      </c>
      <c r="F172" s="39"/>
      <c r="G172" s="38" t="str">
        <f>IF($F172="","",VLOOKUP($F172,'Invoervelden, scores'!$B$4:$C$7,2,TRUE))</f>
        <v/>
      </c>
      <c r="H172" s="39"/>
      <c r="K172" s="87" t="str" cm="1">
        <f t="array" ref="K172">IF($C172="","",IF($F172="","",INDEX('Invoervelden, scores'!$D$4:$G$7,'Eisen en wensen'!G172,'Eisen en wensen'!D172)))</f>
        <v/>
      </c>
      <c r="M172" s="91" t="b">
        <f t="shared" si="7"/>
        <v>0</v>
      </c>
      <c r="N172" s="87" t="b">
        <f t="shared" si="8"/>
        <v>0</v>
      </c>
    </row>
    <row r="173" spans="2:14" ht="22.8" x14ac:dyDescent="0.3">
      <c r="B173" s="101" t="s">
        <v>57</v>
      </c>
      <c r="C173" s="93" t="s">
        <v>530</v>
      </c>
      <c r="D173" s="94">
        <v>3</v>
      </c>
      <c r="E173" s="38" t="s">
        <v>8</v>
      </c>
      <c r="F173" s="39"/>
      <c r="G173" s="38" t="str">
        <f>IF($F173="","",VLOOKUP($F173,'Invoervelden, scores'!$B$4:$C$7,2,TRUE))</f>
        <v/>
      </c>
      <c r="H173" s="39"/>
      <c r="K173" s="87" t="str" cm="1">
        <f t="array" ref="K173">IF($C173="","",IF($F173="","",INDEX('Invoervelden, scores'!$D$4:$G$7,'Eisen en wensen'!G173,'Eisen en wensen'!D173)))</f>
        <v/>
      </c>
      <c r="M173" s="91" t="b">
        <f t="shared" si="7"/>
        <v>0</v>
      </c>
      <c r="N173" s="87" t="b">
        <f t="shared" si="8"/>
        <v>0</v>
      </c>
    </row>
    <row r="174" spans="2:14" ht="22.8" x14ac:dyDescent="0.3">
      <c r="B174" s="101" t="s">
        <v>57</v>
      </c>
      <c r="C174" s="93" t="s">
        <v>531</v>
      </c>
      <c r="D174" s="94">
        <v>3</v>
      </c>
      <c r="E174" s="38" t="s">
        <v>8</v>
      </c>
      <c r="F174" s="39"/>
      <c r="G174" s="38" t="str">
        <f>IF($F174="","",VLOOKUP($F174,'Invoervelden, scores'!$B$4:$C$7,2,TRUE))</f>
        <v/>
      </c>
      <c r="H174" s="39"/>
      <c r="K174" s="87" t="str" cm="1">
        <f t="array" ref="K174">IF($C174="","",IF($F174="","",INDEX('Invoervelden, scores'!$D$4:$G$7,'Eisen en wensen'!G174,'Eisen en wensen'!D174)))</f>
        <v/>
      </c>
      <c r="M174" s="91" t="b">
        <f t="shared" si="7"/>
        <v>0</v>
      </c>
      <c r="N174" s="87" t="b">
        <f t="shared" si="8"/>
        <v>0</v>
      </c>
    </row>
    <row r="175" spans="2:14" ht="22.8" x14ac:dyDescent="0.3">
      <c r="B175" s="101" t="s">
        <v>57</v>
      </c>
      <c r="C175" s="93" t="s">
        <v>532</v>
      </c>
      <c r="D175" s="94">
        <v>2</v>
      </c>
      <c r="E175" s="38" t="s">
        <v>7</v>
      </c>
      <c r="F175" s="39"/>
      <c r="G175" s="38" t="str">
        <f>IF($F175="","",VLOOKUP($F175,'Invoervelden, scores'!$B$4:$C$7,2,TRUE))</f>
        <v/>
      </c>
      <c r="H175" s="39"/>
      <c r="K175" s="87" t="str" cm="1">
        <f t="array" ref="K175">IF($C175="","",IF($F175="","",INDEX('Invoervelden, scores'!$D$4:$G$7,'Eisen en wensen'!G175,'Eisen en wensen'!D175)))</f>
        <v/>
      </c>
      <c r="M175" s="91" t="b">
        <f t="shared" si="7"/>
        <v>0</v>
      </c>
      <c r="N175" s="87" t="b">
        <f t="shared" si="8"/>
        <v>0</v>
      </c>
    </row>
    <row r="176" spans="2:14" ht="34.200000000000003" x14ac:dyDescent="0.3">
      <c r="B176" s="101" t="s">
        <v>57</v>
      </c>
      <c r="C176" s="93" t="s">
        <v>533</v>
      </c>
      <c r="D176" s="94">
        <v>3</v>
      </c>
      <c r="E176" s="38" t="s">
        <v>8</v>
      </c>
      <c r="F176" s="39"/>
      <c r="G176" s="38" t="str">
        <f>IF($F176="","",VLOOKUP($F176,'Invoervelden, scores'!$B$4:$C$7,2,TRUE))</f>
        <v/>
      </c>
      <c r="H176" s="39"/>
      <c r="K176" s="87" t="str" cm="1">
        <f t="array" ref="K176">IF($C176="","",IF($F176="","",INDEX('Invoervelden, scores'!$D$4:$G$7,'Eisen en wensen'!G176,'Eisen en wensen'!D176)))</f>
        <v/>
      </c>
      <c r="M176" s="91" t="b">
        <f t="shared" si="7"/>
        <v>0</v>
      </c>
      <c r="N176" s="87" t="b">
        <f t="shared" si="8"/>
        <v>0</v>
      </c>
    </row>
    <row r="177" spans="2:14" x14ac:dyDescent="0.3">
      <c r="B177" s="101" t="s">
        <v>57</v>
      </c>
      <c r="C177" s="93" t="s">
        <v>534</v>
      </c>
      <c r="D177" s="94">
        <v>3</v>
      </c>
      <c r="E177" s="38" t="s">
        <v>8</v>
      </c>
      <c r="F177" s="39"/>
      <c r="G177" s="38" t="str">
        <f>IF($F177="","",VLOOKUP($F177,'Invoervelden, scores'!$B$4:$C$7,2,TRUE))</f>
        <v/>
      </c>
      <c r="H177" s="39"/>
      <c r="K177" s="87" t="str" cm="1">
        <f t="array" ref="K177">IF($C177="","",IF($F177="","",INDEX('Invoervelden, scores'!$D$4:$G$7,'Eisen en wensen'!G177,'Eisen en wensen'!D177)))</f>
        <v/>
      </c>
      <c r="M177" s="91" t="b">
        <f t="shared" si="7"/>
        <v>0</v>
      </c>
      <c r="N177" s="87" t="b">
        <f t="shared" si="8"/>
        <v>0</v>
      </c>
    </row>
    <row r="178" spans="2:14" ht="22.8" x14ac:dyDescent="0.3">
      <c r="B178" s="101" t="s">
        <v>57</v>
      </c>
      <c r="C178" s="93" t="s">
        <v>535</v>
      </c>
      <c r="D178" s="94">
        <v>3</v>
      </c>
      <c r="E178" s="38" t="s">
        <v>8</v>
      </c>
      <c r="F178" s="39"/>
      <c r="G178" s="38" t="str">
        <f>IF($F178="","",VLOOKUP($F178,'Invoervelden, scores'!$B$4:$C$7,2,TRUE))</f>
        <v/>
      </c>
      <c r="H178" s="39"/>
      <c r="K178" s="87" t="str" cm="1">
        <f t="array" ref="K178">IF($C178="","",IF($F178="","",INDEX('Invoervelden, scores'!$D$4:$G$7,'Eisen en wensen'!G178,'Eisen en wensen'!D178)))</f>
        <v/>
      </c>
      <c r="M178" s="91" t="b">
        <f t="shared" si="7"/>
        <v>0</v>
      </c>
      <c r="N178" s="87" t="b">
        <f t="shared" si="8"/>
        <v>0</v>
      </c>
    </row>
    <row r="179" spans="2:14" x14ac:dyDescent="0.3">
      <c r="B179" s="101" t="s">
        <v>536</v>
      </c>
      <c r="C179" s="93"/>
      <c r="D179" s="94" t="s">
        <v>57</v>
      </c>
      <c r="E179" s="38" t="s">
        <v>57</v>
      </c>
      <c r="F179" s="39"/>
      <c r="G179" s="38" t="str">
        <f>IF($F179="","",VLOOKUP($F179,'Invoervelden, scores'!$B$4:$C$7,2,TRUE))</f>
        <v/>
      </c>
      <c r="H179" s="39"/>
      <c r="K179" s="87" t="str" cm="1">
        <f t="array" ref="K179">IF($C179="","",IF($F179="","",INDEX('Invoervelden, scores'!$D$4:$G$7,'Eisen en wensen'!G179,'Eisen en wensen'!D179)))</f>
        <v/>
      </c>
      <c r="M179" s="91" t="b">
        <f t="shared" si="7"/>
        <v>0</v>
      </c>
      <c r="N179" s="87" t="b">
        <f t="shared" si="8"/>
        <v>0</v>
      </c>
    </row>
    <row r="180" spans="2:14" x14ac:dyDescent="0.3">
      <c r="B180" s="101" t="s">
        <v>57</v>
      </c>
      <c r="C180" s="93" t="s">
        <v>537</v>
      </c>
      <c r="D180" s="94">
        <v>2</v>
      </c>
      <c r="E180" s="38" t="s">
        <v>7</v>
      </c>
      <c r="F180" s="39"/>
      <c r="G180" s="38" t="str">
        <f>IF($F180="","",VLOOKUP($F180,'Invoervelden, scores'!$B$4:$C$7,2,TRUE))</f>
        <v/>
      </c>
      <c r="H180" s="39"/>
      <c r="K180" s="87" t="str" cm="1">
        <f t="array" ref="K180">IF($C180="","",IF($F180="","",INDEX('Invoervelden, scores'!$D$4:$G$7,'Eisen en wensen'!G180,'Eisen en wensen'!D180)))</f>
        <v/>
      </c>
      <c r="M180" s="91" t="b">
        <f t="shared" si="7"/>
        <v>0</v>
      </c>
      <c r="N180" s="87" t="b">
        <f t="shared" si="8"/>
        <v>0</v>
      </c>
    </row>
    <row r="181" spans="2:14" x14ac:dyDescent="0.3">
      <c r="B181" s="101" t="s">
        <v>57</v>
      </c>
      <c r="C181" s="93" t="s">
        <v>538</v>
      </c>
      <c r="D181" s="94">
        <v>2</v>
      </c>
      <c r="E181" s="38" t="s">
        <v>7</v>
      </c>
      <c r="F181" s="39"/>
      <c r="G181" s="38" t="str">
        <f>IF($F181="","",VLOOKUP($F181,'Invoervelden, scores'!$B$4:$C$7,2,TRUE))</f>
        <v/>
      </c>
      <c r="H181" s="39"/>
      <c r="K181" s="87" t="str" cm="1">
        <f t="array" ref="K181">IF($C181="","",IF($F181="","",INDEX('Invoervelden, scores'!$D$4:$G$7,'Eisen en wensen'!G181,'Eisen en wensen'!D181)))</f>
        <v/>
      </c>
      <c r="M181" s="91" t="b">
        <f t="shared" si="7"/>
        <v>0</v>
      </c>
      <c r="N181" s="87" t="b">
        <f t="shared" si="8"/>
        <v>0</v>
      </c>
    </row>
    <row r="182" spans="2:14" ht="22.8" x14ac:dyDescent="0.3">
      <c r="B182" s="101" t="s">
        <v>57</v>
      </c>
      <c r="C182" s="93" t="s">
        <v>539</v>
      </c>
      <c r="D182" s="94">
        <v>2</v>
      </c>
      <c r="E182" s="38" t="s">
        <v>7</v>
      </c>
      <c r="F182" s="39"/>
      <c r="G182" s="38" t="str">
        <f>IF($F182="","",VLOOKUP($F182,'Invoervelden, scores'!$B$4:$C$7,2,TRUE))</f>
        <v/>
      </c>
      <c r="H182" s="39"/>
      <c r="K182" s="87" t="str" cm="1">
        <f t="array" ref="K182">IF($C182="","",IF($F182="","",INDEX('Invoervelden, scores'!$D$4:$G$7,'Eisen en wensen'!G182,'Eisen en wensen'!D182)))</f>
        <v/>
      </c>
      <c r="M182" s="91" t="b">
        <f t="shared" si="7"/>
        <v>0</v>
      </c>
      <c r="N182" s="87" t="b">
        <f t="shared" si="8"/>
        <v>0</v>
      </c>
    </row>
    <row r="183" spans="2:14" x14ac:dyDescent="0.3">
      <c r="B183" s="101" t="s">
        <v>540</v>
      </c>
      <c r="C183" s="93"/>
      <c r="D183" s="94" t="s">
        <v>57</v>
      </c>
      <c r="E183" s="38" t="s">
        <v>57</v>
      </c>
      <c r="F183" s="39"/>
      <c r="G183" s="38" t="str">
        <f>IF($F183="","",VLOOKUP($F183,'Invoervelden, scores'!$B$4:$C$7,2,TRUE))</f>
        <v/>
      </c>
      <c r="H183" s="39"/>
      <c r="K183" s="87" t="str" cm="1">
        <f t="array" ref="K183">IF($C183="","",IF($F183="","",INDEX('Invoervelden, scores'!$D$4:$G$7,'Eisen en wensen'!G183,'Eisen en wensen'!D183)))</f>
        <v/>
      </c>
      <c r="M183" s="91" t="b">
        <f t="shared" si="7"/>
        <v>0</v>
      </c>
      <c r="N183" s="87" t="b">
        <f t="shared" si="8"/>
        <v>0</v>
      </c>
    </row>
    <row r="184" spans="2:14" ht="22.8" x14ac:dyDescent="0.3">
      <c r="B184" s="101" t="s">
        <v>57</v>
      </c>
      <c r="C184" s="93" t="s">
        <v>541</v>
      </c>
      <c r="D184" s="94">
        <v>2</v>
      </c>
      <c r="E184" s="38" t="s">
        <v>7</v>
      </c>
      <c r="F184" s="39"/>
      <c r="G184" s="38" t="str">
        <f>IF($F184="","",VLOOKUP($F184,'Invoervelden, scores'!$B$4:$C$7,2,TRUE))</f>
        <v/>
      </c>
      <c r="H184" s="39"/>
      <c r="K184" s="87" t="str" cm="1">
        <f t="array" ref="K184">IF($C184="","",IF($F184="","",INDEX('Invoervelden, scores'!$D$4:$G$7,'Eisen en wensen'!G184,'Eisen en wensen'!D184)))</f>
        <v/>
      </c>
      <c r="M184" s="91" t="b">
        <f t="shared" si="7"/>
        <v>0</v>
      </c>
      <c r="N184" s="87" t="b">
        <f t="shared" si="8"/>
        <v>0</v>
      </c>
    </row>
    <row r="185" spans="2:14" ht="22.8" x14ac:dyDescent="0.3">
      <c r="B185" s="101" t="s">
        <v>57</v>
      </c>
      <c r="C185" s="93" t="s">
        <v>542</v>
      </c>
      <c r="D185" s="94">
        <v>2</v>
      </c>
      <c r="E185" s="38" t="s">
        <v>7</v>
      </c>
      <c r="F185" s="39"/>
      <c r="G185" s="38" t="str">
        <f>IF($F185="","",VLOOKUP($F185,'Invoervelden, scores'!$B$4:$C$7,2,TRUE))</f>
        <v/>
      </c>
      <c r="H185" s="39"/>
      <c r="K185" s="87" t="str" cm="1">
        <f t="array" ref="K185">IF($C185="","",IF($F185="","",INDEX('Invoervelden, scores'!$D$4:$G$7,'Eisen en wensen'!G185,'Eisen en wensen'!D185)))</f>
        <v/>
      </c>
      <c r="M185" s="91" t="b">
        <f t="shared" si="7"/>
        <v>0</v>
      </c>
      <c r="N185" s="87" t="b">
        <f t="shared" si="8"/>
        <v>0</v>
      </c>
    </row>
    <row r="186" spans="2:14" x14ac:dyDescent="0.3">
      <c r="B186" s="101" t="s">
        <v>57</v>
      </c>
      <c r="C186" s="93" t="s">
        <v>543</v>
      </c>
      <c r="D186" s="94">
        <v>2</v>
      </c>
      <c r="E186" s="38" t="s">
        <v>7</v>
      </c>
      <c r="F186" s="39"/>
      <c r="G186" s="38" t="str">
        <f>IF($F186="","",VLOOKUP($F186,'Invoervelden, scores'!$B$4:$C$7,2,TRUE))</f>
        <v/>
      </c>
      <c r="H186" s="39"/>
      <c r="K186" s="87" t="str" cm="1">
        <f t="array" ref="K186">IF($C186="","",IF($F186="","",INDEX('Invoervelden, scores'!$D$4:$G$7,'Eisen en wensen'!G186,'Eisen en wensen'!D186)))</f>
        <v/>
      </c>
      <c r="M186" s="91" t="b">
        <f t="shared" si="7"/>
        <v>0</v>
      </c>
      <c r="N186" s="87" t="b">
        <f t="shared" si="8"/>
        <v>0</v>
      </c>
    </row>
    <row r="187" spans="2:14" x14ac:dyDescent="0.3">
      <c r="B187" s="101" t="s">
        <v>57</v>
      </c>
      <c r="C187" s="93" t="s">
        <v>544</v>
      </c>
      <c r="D187" s="94">
        <v>3</v>
      </c>
      <c r="E187" s="38" t="s">
        <v>8</v>
      </c>
      <c r="F187" s="39"/>
      <c r="G187" s="38" t="str">
        <f>IF($F187="","",VLOOKUP($F187,'Invoervelden, scores'!$B$4:$C$7,2,TRUE))</f>
        <v/>
      </c>
      <c r="H187" s="39"/>
      <c r="K187" s="87" t="str" cm="1">
        <f t="array" ref="K187">IF($C187="","",IF($F187="","",INDEX('Invoervelden, scores'!$D$4:$G$7,'Eisen en wensen'!G187,'Eisen en wensen'!D187)))</f>
        <v/>
      </c>
      <c r="M187" s="91" t="b">
        <f t="shared" si="7"/>
        <v>0</v>
      </c>
      <c r="N187" s="87" t="b">
        <f t="shared" si="8"/>
        <v>0</v>
      </c>
    </row>
    <row r="188" spans="2:14" ht="34.200000000000003" x14ac:dyDescent="0.3">
      <c r="B188" s="101" t="s">
        <v>57</v>
      </c>
      <c r="C188" s="93" t="s">
        <v>545</v>
      </c>
      <c r="D188" s="94">
        <v>2</v>
      </c>
      <c r="E188" s="38" t="s">
        <v>7</v>
      </c>
      <c r="F188" s="39"/>
      <c r="G188" s="38" t="str">
        <f>IF($F188="","",VLOOKUP($F188,'Invoervelden, scores'!$B$4:$C$7,2,TRUE))</f>
        <v/>
      </c>
      <c r="H188" s="39"/>
      <c r="K188" s="87" t="str" cm="1">
        <f t="array" ref="K188">IF($C188="","",IF($F188="","",INDEX('Invoervelden, scores'!$D$4:$G$7,'Eisen en wensen'!G188,'Eisen en wensen'!D188)))</f>
        <v/>
      </c>
      <c r="M188" s="91" t="b">
        <f t="shared" si="7"/>
        <v>0</v>
      </c>
      <c r="N188" s="87" t="b">
        <f t="shared" si="8"/>
        <v>0</v>
      </c>
    </row>
    <row r="189" spans="2:14" x14ac:dyDescent="0.3">
      <c r="B189" s="101" t="s">
        <v>57</v>
      </c>
      <c r="C189" s="93" t="s">
        <v>546</v>
      </c>
      <c r="D189" s="94">
        <v>3</v>
      </c>
      <c r="E189" s="38" t="s">
        <v>8</v>
      </c>
      <c r="F189" s="39"/>
      <c r="G189" s="38" t="str">
        <f>IF($F189="","",VLOOKUP($F189,'Invoervelden, scores'!$B$4:$C$7,2,TRUE))</f>
        <v/>
      </c>
      <c r="H189" s="39"/>
      <c r="K189" s="87" t="str" cm="1">
        <f t="array" ref="K189">IF($C189="","",IF($F189="","",INDEX('Invoervelden, scores'!$D$4:$G$7,'Eisen en wensen'!G189,'Eisen en wensen'!D189)))</f>
        <v/>
      </c>
      <c r="M189" s="91" t="b">
        <f t="shared" si="7"/>
        <v>0</v>
      </c>
      <c r="N189" s="87" t="b">
        <f t="shared" si="8"/>
        <v>0</v>
      </c>
    </row>
    <row r="190" spans="2:14" ht="22.8" x14ac:dyDescent="0.3">
      <c r="B190" s="101" t="s">
        <v>57</v>
      </c>
      <c r="C190" s="93" t="s">
        <v>547</v>
      </c>
      <c r="D190" s="94">
        <v>4</v>
      </c>
      <c r="E190" s="38" t="s">
        <v>9</v>
      </c>
      <c r="F190" s="39"/>
      <c r="G190" s="38" t="str">
        <f>IF($F190="","",VLOOKUP($F190,'Invoervelden, scores'!$B$4:$C$7,2,TRUE))</f>
        <v/>
      </c>
      <c r="H190" s="39"/>
      <c r="K190" s="87" t="str" cm="1">
        <f t="array" ref="K190">IF($C190="","",IF($F190="","",INDEX('Invoervelden, scores'!$D$4:$G$7,'Eisen en wensen'!G190,'Eisen en wensen'!D190)))</f>
        <v/>
      </c>
      <c r="M190" s="91" t="b">
        <f t="shared" si="7"/>
        <v>0</v>
      </c>
      <c r="N190" s="87" t="b">
        <f t="shared" si="8"/>
        <v>0</v>
      </c>
    </row>
    <row r="191" spans="2:14" x14ac:dyDescent="0.3">
      <c r="B191" s="101" t="s">
        <v>548</v>
      </c>
      <c r="C191" s="93"/>
      <c r="D191" s="94" t="s">
        <v>57</v>
      </c>
      <c r="E191" s="38" t="s">
        <v>57</v>
      </c>
      <c r="F191" s="39"/>
      <c r="G191" s="38" t="str">
        <f>IF($F191="","",VLOOKUP($F191,'Invoervelden, scores'!$B$4:$C$7,2,TRUE))</f>
        <v/>
      </c>
      <c r="H191" s="39"/>
      <c r="K191" s="87" t="str" cm="1">
        <f t="array" ref="K191">IF($C191="","",IF($F191="","",INDEX('Invoervelden, scores'!$D$4:$G$7,'Eisen en wensen'!G191,'Eisen en wensen'!D191)))</f>
        <v/>
      </c>
      <c r="M191" s="91" t="b">
        <f t="shared" si="7"/>
        <v>0</v>
      </c>
      <c r="N191" s="87" t="b">
        <f t="shared" si="8"/>
        <v>0</v>
      </c>
    </row>
    <row r="192" spans="2:14" x14ac:dyDescent="0.3">
      <c r="B192" s="101" t="s">
        <v>57</v>
      </c>
      <c r="C192" s="93" t="s">
        <v>549</v>
      </c>
      <c r="D192" s="94">
        <v>3</v>
      </c>
      <c r="E192" s="38" t="s">
        <v>8</v>
      </c>
      <c r="F192" s="39"/>
      <c r="G192" s="38" t="str">
        <f>IF($F192="","",VLOOKUP($F192,'Invoervelden, scores'!$B$4:$C$7,2,TRUE))</f>
        <v/>
      </c>
      <c r="H192" s="39"/>
      <c r="K192" s="87" t="str" cm="1">
        <f t="array" ref="K192">IF($C192="","",IF($F192="","",INDEX('Invoervelden, scores'!$D$4:$G$7,'Eisen en wensen'!G192,'Eisen en wensen'!D192)))</f>
        <v/>
      </c>
      <c r="M192" s="91" t="b">
        <f t="shared" si="7"/>
        <v>0</v>
      </c>
      <c r="N192" s="87" t="b">
        <f t="shared" si="8"/>
        <v>0</v>
      </c>
    </row>
    <row r="193" spans="2:14" ht="22.8" x14ac:dyDescent="0.3">
      <c r="B193" s="101" t="s">
        <v>57</v>
      </c>
      <c r="C193" s="93" t="s">
        <v>550</v>
      </c>
      <c r="D193" s="94">
        <v>2</v>
      </c>
      <c r="E193" s="38" t="s">
        <v>7</v>
      </c>
      <c r="F193" s="39"/>
      <c r="G193" s="38" t="str">
        <f>IF($F193="","",VLOOKUP($F193,'Invoervelden, scores'!$B$4:$C$7,2,TRUE))</f>
        <v/>
      </c>
      <c r="H193" s="39"/>
      <c r="K193" s="87" t="str" cm="1">
        <f t="array" ref="K193">IF($C193="","",IF($F193="","",INDEX('Invoervelden, scores'!$D$4:$G$7,'Eisen en wensen'!G193,'Eisen en wensen'!D193)))</f>
        <v/>
      </c>
      <c r="M193" s="91" t="b">
        <f t="shared" si="7"/>
        <v>0</v>
      </c>
      <c r="N193" s="87" t="b">
        <f t="shared" si="8"/>
        <v>0</v>
      </c>
    </row>
    <row r="194" spans="2:14" ht="34.200000000000003" x14ac:dyDescent="0.3">
      <c r="B194" s="101" t="s">
        <v>57</v>
      </c>
      <c r="C194" s="93" t="s">
        <v>551</v>
      </c>
      <c r="D194" s="94">
        <v>3</v>
      </c>
      <c r="E194" s="38" t="s">
        <v>8</v>
      </c>
      <c r="F194" s="39"/>
      <c r="G194" s="38" t="str">
        <f>IF($F194="","",VLOOKUP($F194,'Invoervelden, scores'!$B$4:$C$7,2,TRUE))</f>
        <v/>
      </c>
      <c r="H194" s="39"/>
      <c r="K194" s="87" t="str" cm="1">
        <f t="array" ref="K194">IF($C194="","",IF($F194="","",INDEX('Invoervelden, scores'!$D$4:$G$7,'Eisen en wensen'!G194,'Eisen en wensen'!D194)))</f>
        <v/>
      </c>
      <c r="M194" s="91" t="b">
        <f t="shared" si="7"/>
        <v>0</v>
      </c>
      <c r="N194" s="87" t="b">
        <f t="shared" si="8"/>
        <v>0</v>
      </c>
    </row>
    <row r="195" spans="2:14" x14ac:dyDescent="0.3">
      <c r="B195" s="101" t="s">
        <v>57</v>
      </c>
      <c r="C195" s="93" t="s">
        <v>552</v>
      </c>
      <c r="D195" s="94">
        <v>2</v>
      </c>
      <c r="E195" s="38" t="s">
        <v>7</v>
      </c>
      <c r="F195" s="39"/>
      <c r="G195" s="38" t="str">
        <f>IF($F195="","",VLOOKUP($F195,'Invoervelden, scores'!$B$4:$C$7,2,TRUE))</f>
        <v/>
      </c>
      <c r="H195" s="39"/>
      <c r="K195" s="87" t="str" cm="1">
        <f t="array" ref="K195">IF($C195="","",IF($F195="","",INDEX('Invoervelden, scores'!$D$4:$G$7,'Eisen en wensen'!G195,'Eisen en wensen'!D195)))</f>
        <v/>
      </c>
      <c r="M195" s="91" t="b">
        <f t="shared" si="7"/>
        <v>0</v>
      </c>
      <c r="N195" s="87" t="b">
        <f t="shared" si="8"/>
        <v>0</v>
      </c>
    </row>
    <row r="196" spans="2:14" ht="22.8" x14ac:dyDescent="0.3">
      <c r="B196" s="101" t="s">
        <v>57</v>
      </c>
      <c r="C196" s="93" t="s">
        <v>553</v>
      </c>
      <c r="D196" s="94">
        <v>3</v>
      </c>
      <c r="E196" s="38" t="s">
        <v>8</v>
      </c>
      <c r="F196" s="39"/>
      <c r="G196" s="38" t="str">
        <f>IF($F196="","",VLOOKUP($F196,'Invoervelden, scores'!$B$4:$C$7,2,TRUE))</f>
        <v/>
      </c>
      <c r="H196" s="39"/>
      <c r="K196" s="87" t="str" cm="1">
        <f t="array" ref="K196">IF($C196="","",IF($F196="","",INDEX('Invoervelden, scores'!$D$4:$G$7,'Eisen en wensen'!G196,'Eisen en wensen'!D196)))</f>
        <v/>
      </c>
      <c r="M196" s="91" t="b">
        <f t="shared" si="7"/>
        <v>0</v>
      </c>
      <c r="N196" s="87" t="b">
        <f t="shared" si="8"/>
        <v>0</v>
      </c>
    </row>
    <row r="197" spans="2:14" ht="22.8" x14ac:dyDescent="0.3">
      <c r="B197" s="101" t="s">
        <v>57</v>
      </c>
      <c r="C197" s="93" t="s">
        <v>554</v>
      </c>
      <c r="D197" s="94">
        <v>3</v>
      </c>
      <c r="E197" s="38" t="s">
        <v>8</v>
      </c>
      <c r="F197" s="39"/>
      <c r="G197" s="38" t="str">
        <f>IF($F197="","",VLOOKUP($F197,'Invoervelden, scores'!$B$4:$C$7,2,TRUE))</f>
        <v/>
      </c>
      <c r="H197" s="39"/>
      <c r="K197" s="87" t="str" cm="1">
        <f t="array" ref="K197">IF($C197="","",IF($F197="","",INDEX('Invoervelden, scores'!$D$4:$G$7,'Eisen en wensen'!G197,'Eisen en wensen'!D197)))</f>
        <v/>
      </c>
      <c r="M197" s="91" t="b">
        <f t="shared" si="7"/>
        <v>0</v>
      </c>
      <c r="N197" s="87" t="b">
        <f t="shared" si="8"/>
        <v>0</v>
      </c>
    </row>
    <row r="198" spans="2:14" ht="22.8" x14ac:dyDescent="0.3">
      <c r="B198" s="101" t="s">
        <v>57</v>
      </c>
      <c r="C198" s="93" t="s">
        <v>555</v>
      </c>
      <c r="D198" s="94">
        <v>3</v>
      </c>
      <c r="E198" s="38" t="s">
        <v>8</v>
      </c>
      <c r="F198" s="39"/>
      <c r="G198" s="38" t="str">
        <f>IF($F198="","",VLOOKUP($F198,'Invoervelden, scores'!$B$4:$C$7,2,TRUE))</f>
        <v/>
      </c>
      <c r="H198" s="39"/>
      <c r="K198" s="87" t="str" cm="1">
        <f t="array" ref="K198">IF($C198="","",IF($F198="","",INDEX('Invoervelden, scores'!$D$4:$G$7,'Eisen en wensen'!G198,'Eisen en wensen'!D198)))</f>
        <v/>
      </c>
      <c r="M198" s="91" t="b">
        <f t="shared" si="7"/>
        <v>0</v>
      </c>
      <c r="N198" s="87" t="b">
        <f t="shared" si="8"/>
        <v>0</v>
      </c>
    </row>
    <row r="199" spans="2:14" ht="22.8" x14ac:dyDescent="0.3">
      <c r="B199" s="101" t="s">
        <v>57</v>
      </c>
      <c r="C199" s="93" t="s">
        <v>556</v>
      </c>
      <c r="D199" s="94">
        <v>3</v>
      </c>
      <c r="E199" s="38" t="s">
        <v>8</v>
      </c>
      <c r="F199" s="39"/>
      <c r="G199" s="38" t="str">
        <f>IF($F199="","",VLOOKUP($F199,'Invoervelden, scores'!$B$4:$C$7,2,TRUE))</f>
        <v/>
      </c>
      <c r="H199" s="39"/>
      <c r="K199" s="87" t="str" cm="1">
        <f t="array" ref="K199">IF($C199="","",IF($F199="","",INDEX('Invoervelden, scores'!$D$4:$G$7,'Eisen en wensen'!G199,'Eisen en wensen'!D199)))</f>
        <v/>
      </c>
      <c r="M199" s="91" t="b">
        <f t="shared" si="7"/>
        <v>0</v>
      </c>
      <c r="N199" s="87" t="b">
        <f t="shared" si="8"/>
        <v>0</v>
      </c>
    </row>
    <row r="200" spans="2:14" x14ac:dyDescent="0.3">
      <c r="B200" s="101" t="s">
        <v>557</v>
      </c>
      <c r="C200" s="93"/>
      <c r="D200" s="94" t="s">
        <v>57</v>
      </c>
      <c r="E200" s="38" t="s">
        <v>57</v>
      </c>
      <c r="F200" s="39"/>
      <c r="G200" s="38" t="str">
        <f>IF($F200="","",VLOOKUP($F200,'Invoervelden, scores'!$B$4:$C$7,2,TRUE))</f>
        <v/>
      </c>
      <c r="H200" s="39"/>
      <c r="K200" s="87" t="str" cm="1">
        <f t="array" ref="K200">IF($C200="","",IF($F200="","",INDEX('Invoervelden, scores'!$D$4:$G$7,'Eisen en wensen'!G200,'Eisen en wensen'!D200)))</f>
        <v/>
      </c>
      <c r="M200" s="91" t="b">
        <f t="shared" si="7"/>
        <v>0</v>
      </c>
      <c r="N200" s="87" t="b">
        <f t="shared" si="8"/>
        <v>0</v>
      </c>
    </row>
    <row r="201" spans="2:14" ht="22.8" x14ac:dyDescent="0.3">
      <c r="B201" s="101" t="s">
        <v>57</v>
      </c>
      <c r="C201" s="93" t="s">
        <v>558</v>
      </c>
      <c r="D201" s="94">
        <v>4</v>
      </c>
      <c r="E201" s="38" t="s">
        <v>9</v>
      </c>
      <c r="F201" s="39"/>
      <c r="G201" s="38" t="str">
        <f>IF($F201="","",VLOOKUP($F201,'Invoervelden, scores'!$B$4:$C$7,2,TRUE))</f>
        <v/>
      </c>
      <c r="H201" s="39"/>
      <c r="K201" s="87" t="str" cm="1">
        <f t="array" ref="K201">IF($C201="","",IF($F201="","",INDEX('Invoervelden, scores'!$D$4:$G$7,'Eisen en wensen'!G201,'Eisen en wensen'!D201)))</f>
        <v/>
      </c>
      <c r="M201" s="91" t="b">
        <f t="shared" si="7"/>
        <v>0</v>
      </c>
      <c r="N201" s="87" t="b">
        <f t="shared" si="8"/>
        <v>0</v>
      </c>
    </row>
    <row r="202" spans="2:14" x14ac:dyDescent="0.3">
      <c r="B202" s="101" t="s">
        <v>57</v>
      </c>
      <c r="C202" s="93" t="s">
        <v>559</v>
      </c>
      <c r="D202" s="94">
        <v>3</v>
      </c>
      <c r="E202" s="38" t="s">
        <v>8</v>
      </c>
      <c r="F202" s="39"/>
      <c r="G202" s="38" t="str">
        <f>IF($F202="","",VLOOKUP($F202,'Invoervelden, scores'!$B$4:$C$7,2,TRUE))</f>
        <v/>
      </c>
      <c r="H202" s="39"/>
      <c r="K202" s="87" t="str" cm="1">
        <f t="array" ref="K202">IF($C202="","",IF($F202="","",INDEX('Invoervelden, scores'!$D$4:$G$7,'Eisen en wensen'!G202,'Eisen en wensen'!D202)))</f>
        <v/>
      </c>
      <c r="M202" s="91" t="b">
        <f t="shared" si="7"/>
        <v>0</v>
      </c>
      <c r="N202" s="87" t="b">
        <f t="shared" si="8"/>
        <v>0</v>
      </c>
    </row>
    <row r="203" spans="2:14" ht="34.200000000000003" x14ac:dyDescent="0.3">
      <c r="B203" s="101" t="s">
        <v>57</v>
      </c>
      <c r="C203" s="93" t="s">
        <v>560</v>
      </c>
      <c r="D203" s="94">
        <v>3</v>
      </c>
      <c r="E203" s="38" t="s">
        <v>8</v>
      </c>
      <c r="F203" s="39"/>
      <c r="G203" s="38" t="str">
        <f>IF($F203="","",VLOOKUP($F203,'Invoervelden, scores'!$B$4:$C$7,2,TRUE))</f>
        <v/>
      </c>
      <c r="H203" s="39"/>
      <c r="K203" s="87" t="str" cm="1">
        <f t="array" ref="K203">IF($C203="","",IF($F203="","",INDEX('Invoervelden, scores'!$D$4:$G$7,'Eisen en wensen'!G203,'Eisen en wensen'!D203)))</f>
        <v/>
      </c>
      <c r="M203" s="91" t="b">
        <f t="shared" si="7"/>
        <v>0</v>
      </c>
      <c r="N203" s="87" t="b">
        <f t="shared" si="8"/>
        <v>0</v>
      </c>
    </row>
    <row r="204" spans="2:14" ht="22.8" x14ac:dyDescent="0.3">
      <c r="B204" s="101" t="s">
        <v>57</v>
      </c>
      <c r="C204" s="93" t="s">
        <v>561</v>
      </c>
      <c r="D204" s="94">
        <v>3</v>
      </c>
      <c r="E204" s="38" t="s">
        <v>8</v>
      </c>
      <c r="F204" s="39"/>
      <c r="G204" s="38" t="str">
        <f>IF($F204="","",VLOOKUP($F204,'Invoervelden, scores'!$B$4:$C$7,2,TRUE))</f>
        <v/>
      </c>
      <c r="H204" s="39"/>
      <c r="K204" s="87" t="str" cm="1">
        <f t="array" ref="K204">IF($C204="","",IF($F204="","",INDEX('Invoervelden, scores'!$D$4:$G$7,'Eisen en wensen'!G204,'Eisen en wensen'!D204)))</f>
        <v/>
      </c>
      <c r="M204" s="91" t="b">
        <f t="shared" si="7"/>
        <v>0</v>
      </c>
      <c r="N204" s="87" t="b">
        <f t="shared" si="8"/>
        <v>0</v>
      </c>
    </row>
    <row r="205" spans="2:14" x14ac:dyDescent="0.3">
      <c r="B205" s="101" t="s">
        <v>57</v>
      </c>
      <c r="C205" s="93" t="s">
        <v>562</v>
      </c>
      <c r="D205" s="94">
        <v>3</v>
      </c>
      <c r="E205" s="38" t="s">
        <v>8</v>
      </c>
      <c r="F205" s="39"/>
      <c r="G205" s="38" t="str">
        <f>IF($F205="","",VLOOKUP($F205,'Invoervelden, scores'!$B$4:$C$7,2,TRUE))</f>
        <v/>
      </c>
      <c r="H205" s="39"/>
      <c r="K205" s="87" t="str" cm="1">
        <f t="array" ref="K205">IF($C205="","",IF($F205="","",INDEX('Invoervelden, scores'!$D$4:$G$7,'Eisen en wensen'!G205,'Eisen en wensen'!D205)))</f>
        <v/>
      </c>
      <c r="M205" s="91" t="b">
        <f t="shared" ref="M205:M268" si="9">IF(AND(D205=4,G205=2),TRUE,FALSE)</f>
        <v>0</v>
      </c>
      <c r="N205" s="87" t="b">
        <f t="shared" ref="N205:N268" si="10">IF(AND(D205=4,G205=3),TRUE,FALSE)</f>
        <v>0</v>
      </c>
    </row>
    <row r="206" spans="2:14" x14ac:dyDescent="0.3">
      <c r="B206" s="101" t="s">
        <v>57</v>
      </c>
      <c r="C206" s="93" t="s">
        <v>563</v>
      </c>
      <c r="D206" s="94">
        <v>3</v>
      </c>
      <c r="E206" s="38" t="s">
        <v>8</v>
      </c>
      <c r="F206" s="39"/>
      <c r="G206" s="38" t="str">
        <f>IF($F206="","",VLOOKUP($F206,'Invoervelden, scores'!$B$4:$C$7,2,TRUE))</f>
        <v/>
      </c>
      <c r="H206" s="39"/>
      <c r="K206" s="87" t="str" cm="1">
        <f t="array" ref="K206">IF($C206="","",IF($F206="","",INDEX('Invoervelden, scores'!$D$4:$G$7,'Eisen en wensen'!G206,'Eisen en wensen'!D206)))</f>
        <v/>
      </c>
      <c r="M206" s="91" t="b">
        <f t="shared" si="9"/>
        <v>0</v>
      </c>
      <c r="N206" s="87" t="b">
        <f t="shared" si="10"/>
        <v>0</v>
      </c>
    </row>
    <row r="207" spans="2:14" ht="22.8" x14ac:dyDescent="0.3">
      <c r="B207" s="101" t="s">
        <v>57</v>
      </c>
      <c r="C207" s="93" t="s">
        <v>564</v>
      </c>
      <c r="D207" s="94">
        <v>3</v>
      </c>
      <c r="E207" s="38" t="s">
        <v>8</v>
      </c>
      <c r="F207" s="39"/>
      <c r="G207" s="38" t="str">
        <f>IF($F207="","",VLOOKUP($F207,'Invoervelden, scores'!$B$4:$C$7,2,TRUE))</f>
        <v/>
      </c>
      <c r="H207" s="39"/>
      <c r="K207" s="87" t="str" cm="1">
        <f t="array" ref="K207">IF($C207="","",IF($F207="","",INDEX('Invoervelden, scores'!$D$4:$G$7,'Eisen en wensen'!G207,'Eisen en wensen'!D207)))</f>
        <v/>
      </c>
      <c r="M207" s="91" t="b">
        <f t="shared" si="9"/>
        <v>0</v>
      </c>
      <c r="N207" s="87" t="b">
        <f t="shared" si="10"/>
        <v>0</v>
      </c>
    </row>
    <row r="208" spans="2:14" ht="22.8" x14ac:dyDescent="0.3">
      <c r="B208" s="101" t="s">
        <v>57</v>
      </c>
      <c r="C208" s="93" t="s">
        <v>565</v>
      </c>
      <c r="D208" s="94">
        <v>3</v>
      </c>
      <c r="E208" s="38" t="s">
        <v>8</v>
      </c>
      <c r="F208" s="39"/>
      <c r="G208" s="38" t="str">
        <f>IF($F208="","",VLOOKUP($F208,'Invoervelden, scores'!$B$4:$C$7,2,TRUE))</f>
        <v/>
      </c>
      <c r="H208" s="39"/>
      <c r="K208" s="87" t="str" cm="1">
        <f t="array" ref="K208">IF($C208="","",IF($F208="","",INDEX('Invoervelden, scores'!$D$4:$G$7,'Eisen en wensen'!G208,'Eisen en wensen'!D208)))</f>
        <v/>
      </c>
      <c r="M208" s="91" t="b">
        <f t="shared" si="9"/>
        <v>0</v>
      </c>
      <c r="N208" s="87" t="b">
        <f t="shared" si="10"/>
        <v>0</v>
      </c>
    </row>
    <row r="209" spans="2:14" ht="22.8" x14ac:dyDescent="0.3">
      <c r="B209" s="101" t="s">
        <v>57</v>
      </c>
      <c r="C209" s="93" t="s">
        <v>566</v>
      </c>
      <c r="D209" s="94">
        <v>3</v>
      </c>
      <c r="E209" s="38" t="s">
        <v>8</v>
      </c>
      <c r="F209" s="39"/>
      <c r="G209" s="38" t="str">
        <f>IF($F209="","",VLOOKUP($F209,'Invoervelden, scores'!$B$4:$C$7,2,TRUE))</f>
        <v/>
      </c>
      <c r="H209" s="39"/>
      <c r="K209" s="87" t="str" cm="1">
        <f t="array" ref="K209">IF($C209="","",IF($F209="","",INDEX('Invoervelden, scores'!$D$4:$G$7,'Eisen en wensen'!G209,'Eisen en wensen'!D209)))</f>
        <v/>
      </c>
      <c r="M209" s="91" t="b">
        <f t="shared" si="9"/>
        <v>0</v>
      </c>
      <c r="N209" s="87" t="b">
        <f t="shared" si="10"/>
        <v>0</v>
      </c>
    </row>
    <row r="210" spans="2:14" ht="34.200000000000003" x14ac:dyDescent="0.3">
      <c r="B210" s="101" t="s">
        <v>57</v>
      </c>
      <c r="C210" s="93" t="s">
        <v>567</v>
      </c>
      <c r="D210" s="94">
        <v>3</v>
      </c>
      <c r="E210" s="38" t="s">
        <v>8</v>
      </c>
      <c r="F210" s="39"/>
      <c r="G210" s="38" t="str">
        <f>IF($F210="","",VLOOKUP($F210,'Invoervelden, scores'!$B$4:$C$7,2,TRUE))</f>
        <v/>
      </c>
      <c r="H210" s="39"/>
      <c r="K210" s="87" t="str" cm="1">
        <f t="array" ref="K210">IF($C210="","",IF($F210="","",INDEX('Invoervelden, scores'!$D$4:$G$7,'Eisen en wensen'!G210,'Eisen en wensen'!D210)))</f>
        <v/>
      </c>
      <c r="M210" s="91" t="b">
        <f t="shared" si="9"/>
        <v>0</v>
      </c>
      <c r="N210" s="87" t="b">
        <f t="shared" si="10"/>
        <v>0</v>
      </c>
    </row>
    <row r="211" spans="2:14" x14ac:dyDescent="0.3">
      <c r="B211" s="101" t="s">
        <v>57</v>
      </c>
      <c r="C211" s="93" t="s">
        <v>568</v>
      </c>
      <c r="D211" s="94">
        <v>3</v>
      </c>
      <c r="E211" s="38" t="s">
        <v>8</v>
      </c>
      <c r="F211" s="39"/>
      <c r="G211" s="38" t="str">
        <f>IF($F211="","",VLOOKUP($F211,'Invoervelden, scores'!$B$4:$C$7,2,TRUE))</f>
        <v/>
      </c>
      <c r="H211" s="39"/>
      <c r="K211" s="87" t="str" cm="1">
        <f t="array" ref="K211">IF($C211="","",IF($F211="","",INDEX('Invoervelden, scores'!$D$4:$G$7,'Eisen en wensen'!G211,'Eisen en wensen'!D211)))</f>
        <v/>
      </c>
      <c r="M211" s="91" t="b">
        <f t="shared" si="9"/>
        <v>0</v>
      </c>
      <c r="N211" s="87" t="b">
        <f t="shared" si="10"/>
        <v>0</v>
      </c>
    </row>
    <row r="212" spans="2:14" ht="22.8" x14ac:dyDescent="0.3">
      <c r="B212" s="101" t="s">
        <v>57</v>
      </c>
      <c r="C212" s="93" t="s">
        <v>569</v>
      </c>
      <c r="D212" s="94">
        <v>3</v>
      </c>
      <c r="E212" s="38" t="s">
        <v>8</v>
      </c>
      <c r="F212" s="39"/>
      <c r="G212" s="38" t="str">
        <f>IF($F212="","",VLOOKUP($F212,'Invoervelden, scores'!$B$4:$C$7,2,TRUE))</f>
        <v/>
      </c>
      <c r="H212" s="39"/>
      <c r="K212" s="87" t="str" cm="1">
        <f t="array" ref="K212">IF($C212="","",IF($F212="","",INDEX('Invoervelden, scores'!$D$4:$G$7,'Eisen en wensen'!G212,'Eisen en wensen'!D212)))</f>
        <v/>
      </c>
      <c r="M212" s="91" t="b">
        <f t="shared" si="9"/>
        <v>0</v>
      </c>
      <c r="N212" s="87" t="b">
        <f t="shared" si="10"/>
        <v>0</v>
      </c>
    </row>
    <row r="213" spans="2:14" ht="22.8" x14ac:dyDescent="0.3">
      <c r="B213" s="101" t="s">
        <v>57</v>
      </c>
      <c r="C213" s="93" t="s">
        <v>570</v>
      </c>
      <c r="D213" s="94">
        <v>3</v>
      </c>
      <c r="E213" s="38" t="s">
        <v>8</v>
      </c>
      <c r="F213" s="39"/>
      <c r="G213" s="38" t="str">
        <f>IF($F213="","",VLOOKUP($F213,'Invoervelden, scores'!$B$4:$C$7,2,TRUE))</f>
        <v/>
      </c>
      <c r="H213" s="39"/>
      <c r="K213" s="87" t="str" cm="1">
        <f t="array" ref="K213">IF($C213="","",IF($F213="","",INDEX('Invoervelden, scores'!$D$4:$G$7,'Eisen en wensen'!G213,'Eisen en wensen'!D213)))</f>
        <v/>
      </c>
      <c r="M213" s="91" t="b">
        <f t="shared" si="9"/>
        <v>0</v>
      </c>
      <c r="N213" s="87" t="b">
        <f t="shared" si="10"/>
        <v>0</v>
      </c>
    </row>
    <row r="214" spans="2:14" x14ac:dyDescent="0.3">
      <c r="B214" s="101" t="s">
        <v>57</v>
      </c>
      <c r="C214" s="93" t="s">
        <v>571</v>
      </c>
      <c r="D214" s="94">
        <v>4</v>
      </c>
      <c r="E214" s="38" t="s">
        <v>9</v>
      </c>
      <c r="F214" s="39"/>
      <c r="G214" s="38" t="str">
        <f>IF($F214="","",VLOOKUP($F214,'Invoervelden, scores'!$B$4:$C$7,2,TRUE))</f>
        <v/>
      </c>
      <c r="H214" s="39"/>
      <c r="K214" s="87" t="str" cm="1">
        <f t="array" ref="K214">IF($C214="","",IF($F214="","",INDEX('Invoervelden, scores'!$D$4:$G$7,'Eisen en wensen'!G214,'Eisen en wensen'!D214)))</f>
        <v/>
      </c>
      <c r="M214" s="91" t="b">
        <f t="shared" si="9"/>
        <v>0</v>
      </c>
      <c r="N214" s="87" t="b">
        <f t="shared" si="10"/>
        <v>0</v>
      </c>
    </row>
    <row r="215" spans="2:14" ht="22.8" x14ac:dyDescent="0.3">
      <c r="B215" s="101" t="s">
        <v>57</v>
      </c>
      <c r="C215" s="93" t="s">
        <v>572</v>
      </c>
      <c r="D215" s="94">
        <v>3</v>
      </c>
      <c r="E215" s="38" t="s">
        <v>8</v>
      </c>
      <c r="F215" s="39"/>
      <c r="G215" s="38" t="str">
        <f>IF($F215="","",VLOOKUP($F215,'Invoervelden, scores'!$B$4:$C$7,2,TRUE))</f>
        <v/>
      </c>
      <c r="H215" s="39"/>
      <c r="K215" s="87" t="str" cm="1">
        <f t="array" ref="K215">IF($C215="","",IF($F215="","",INDEX('Invoervelden, scores'!$D$4:$G$7,'Eisen en wensen'!G215,'Eisen en wensen'!D215)))</f>
        <v/>
      </c>
      <c r="M215" s="91" t="b">
        <f t="shared" si="9"/>
        <v>0</v>
      </c>
      <c r="N215" s="87" t="b">
        <f t="shared" si="10"/>
        <v>0</v>
      </c>
    </row>
    <row r="216" spans="2:14" x14ac:dyDescent="0.3">
      <c r="B216" s="101" t="s">
        <v>57</v>
      </c>
      <c r="C216" s="93" t="s">
        <v>573</v>
      </c>
      <c r="D216" s="94">
        <v>3</v>
      </c>
      <c r="E216" s="38" t="s">
        <v>8</v>
      </c>
      <c r="F216" s="39"/>
      <c r="G216" s="38" t="str">
        <f>IF($F216="","",VLOOKUP($F216,'Invoervelden, scores'!$B$4:$C$7,2,TRUE))</f>
        <v/>
      </c>
      <c r="H216" s="39"/>
      <c r="K216" s="87" t="str" cm="1">
        <f t="array" ref="K216">IF($C216="","",IF($F216="","",INDEX('Invoervelden, scores'!$D$4:$G$7,'Eisen en wensen'!G216,'Eisen en wensen'!D216)))</f>
        <v/>
      </c>
      <c r="M216" s="91" t="b">
        <f t="shared" si="9"/>
        <v>0</v>
      </c>
      <c r="N216" s="87" t="b">
        <f t="shared" si="10"/>
        <v>0</v>
      </c>
    </row>
    <row r="217" spans="2:14" ht="34.200000000000003" x14ac:dyDescent="0.3">
      <c r="B217" s="101" t="s">
        <v>57</v>
      </c>
      <c r="C217" s="93" t="s">
        <v>574</v>
      </c>
      <c r="D217" s="94">
        <v>3</v>
      </c>
      <c r="E217" s="38" t="s">
        <v>8</v>
      </c>
      <c r="F217" s="39"/>
      <c r="G217" s="38" t="str">
        <f>IF($F217="","",VLOOKUP($F217,'Invoervelden, scores'!$B$4:$C$7,2,TRUE))</f>
        <v/>
      </c>
      <c r="H217" s="39"/>
      <c r="K217" s="87" t="str" cm="1">
        <f t="array" ref="K217">IF($C217="","",IF($F217="","",INDEX('Invoervelden, scores'!$D$4:$G$7,'Eisen en wensen'!G217,'Eisen en wensen'!D217)))</f>
        <v/>
      </c>
      <c r="M217" s="91" t="b">
        <f t="shared" si="9"/>
        <v>0</v>
      </c>
      <c r="N217" s="87" t="b">
        <f t="shared" si="10"/>
        <v>0</v>
      </c>
    </row>
    <row r="218" spans="2:14" x14ac:dyDescent="0.3">
      <c r="B218" s="101" t="s">
        <v>57</v>
      </c>
      <c r="C218" s="93" t="s">
        <v>575</v>
      </c>
      <c r="D218" s="94">
        <v>3</v>
      </c>
      <c r="E218" s="38" t="s">
        <v>8</v>
      </c>
      <c r="F218" s="39"/>
      <c r="G218" s="38" t="str">
        <f>IF($F218="","",VLOOKUP($F218,'Invoervelden, scores'!$B$4:$C$7,2,TRUE))</f>
        <v/>
      </c>
      <c r="H218" s="39"/>
      <c r="K218" s="87" t="str" cm="1">
        <f t="array" ref="K218">IF($C218="","",IF($F218="","",INDEX('Invoervelden, scores'!$D$4:$G$7,'Eisen en wensen'!G218,'Eisen en wensen'!D218)))</f>
        <v/>
      </c>
      <c r="M218" s="91" t="b">
        <f t="shared" si="9"/>
        <v>0</v>
      </c>
      <c r="N218" s="87" t="b">
        <f t="shared" si="10"/>
        <v>0</v>
      </c>
    </row>
    <row r="219" spans="2:14" x14ac:dyDescent="0.3">
      <c r="B219" s="101" t="s">
        <v>57</v>
      </c>
      <c r="C219" s="93" t="s">
        <v>576</v>
      </c>
      <c r="D219" s="94">
        <v>3</v>
      </c>
      <c r="E219" s="38" t="s">
        <v>8</v>
      </c>
      <c r="F219" s="39"/>
      <c r="G219" s="38" t="str">
        <f>IF($F219="","",VLOOKUP($F219,'Invoervelden, scores'!$B$4:$C$7,2,TRUE))</f>
        <v/>
      </c>
      <c r="H219" s="39"/>
      <c r="K219" s="87" t="str" cm="1">
        <f t="array" ref="K219">IF($C219="","",IF($F219="","",INDEX('Invoervelden, scores'!$D$4:$G$7,'Eisen en wensen'!G219,'Eisen en wensen'!D219)))</f>
        <v/>
      </c>
      <c r="M219" s="91" t="b">
        <f t="shared" si="9"/>
        <v>0</v>
      </c>
      <c r="N219" s="87" t="b">
        <f t="shared" si="10"/>
        <v>0</v>
      </c>
    </row>
    <row r="220" spans="2:14" x14ac:dyDescent="0.3">
      <c r="B220" s="101" t="s">
        <v>577</v>
      </c>
      <c r="C220" s="93"/>
      <c r="D220" s="94" t="s">
        <v>57</v>
      </c>
      <c r="E220" s="38" t="s">
        <v>57</v>
      </c>
      <c r="F220" s="39"/>
      <c r="G220" s="38" t="str">
        <f>IF($F220="","",VLOOKUP($F220,'Invoervelden, scores'!$B$4:$C$7,2,TRUE))</f>
        <v/>
      </c>
      <c r="H220" s="39"/>
      <c r="K220" s="87" t="str" cm="1">
        <f t="array" ref="K220">IF($C220="","",IF($F220="","",INDEX('Invoervelden, scores'!$D$4:$G$7,'Eisen en wensen'!G220,'Eisen en wensen'!D220)))</f>
        <v/>
      </c>
      <c r="M220" s="91" t="b">
        <f t="shared" si="9"/>
        <v>0</v>
      </c>
      <c r="N220" s="87" t="b">
        <f t="shared" si="10"/>
        <v>0</v>
      </c>
    </row>
    <row r="221" spans="2:14" ht="34.200000000000003" x14ac:dyDescent="0.3">
      <c r="B221" s="101" t="s">
        <v>57</v>
      </c>
      <c r="C221" s="93" t="s">
        <v>578</v>
      </c>
      <c r="D221" s="94">
        <v>3</v>
      </c>
      <c r="E221" s="38" t="s">
        <v>8</v>
      </c>
      <c r="F221" s="39"/>
      <c r="G221" s="38" t="str">
        <f>IF($F221="","",VLOOKUP($F221,'Invoervelden, scores'!$B$4:$C$7,2,TRUE))</f>
        <v/>
      </c>
      <c r="H221" s="39"/>
      <c r="K221" s="87" t="str" cm="1">
        <f t="array" ref="K221">IF($C221="","",IF($F221="","",INDEX('Invoervelden, scores'!$D$4:$G$7,'Eisen en wensen'!G221,'Eisen en wensen'!D221)))</f>
        <v/>
      </c>
      <c r="M221" s="91" t="b">
        <f t="shared" si="9"/>
        <v>0</v>
      </c>
      <c r="N221" s="87" t="b">
        <f t="shared" si="10"/>
        <v>0</v>
      </c>
    </row>
    <row r="222" spans="2:14" x14ac:dyDescent="0.3">
      <c r="B222" s="101" t="s">
        <v>579</v>
      </c>
      <c r="C222" s="93"/>
      <c r="D222" s="94" t="s">
        <v>57</v>
      </c>
      <c r="E222" s="38" t="s">
        <v>57</v>
      </c>
      <c r="F222" s="39"/>
      <c r="G222" s="38" t="str">
        <f>IF($F222="","",VLOOKUP($F222,'Invoervelden, scores'!$B$4:$C$7,2,TRUE))</f>
        <v/>
      </c>
      <c r="H222" s="39"/>
      <c r="K222" s="87" t="str" cm="1">
        <f t="array" ref="K222">IF($C222="","",IF($F222="","",INDEX('Invoervelden, scores'!$D$4:$G$7,'Eisen en wensen'!G222,'Eisen en wensen'!D222)))</f>
        <v/>
      </c>
      <c r="M222" s="91" t="b">
        <f t="shared" si="9"/>
        <v>0</v>
      </c>
      <c r="N222" s="87" t="b">
        <f t="shared" si="10"/>
        <v>0</v>
      </c>
    </row>
    <row r="223" spans="2:14" ht="22.8" x14ac:dyDescent="0.3">
      <c r="B223" s="101" t="s">
        <v>57</v>
      </c>
      <c r="C223" s="93" t="s">
        <v>580</v>
      </c>
      <c r="D223" s="94">
        <v>3</v>
      </c>
      <c r="E223" s="38" t="s">
        <v>8</v>
      </c>
      <c r="F223" s="39"/>
      <c r="G223" s="38" t="str">
        <f>IF($F223="","",VLOOKUP($F223,'Invoervelden, scores'!$B$4:$C$7,2,TRUE))</f>
        <v/>
      </c>
      <c r="H223" s="39"/>
      <c r="K223" s="87" t="str" cm="1">
        <f t="array" ref="K223">IF($C223="","",IF($F223="","",INDEX('Invoervelden, scores'!$D$4:$G$7,'Eisen en wensen'!G223,'Eisen en wensen'!D223)))</f>
        <v/>
      </c>
      <c r="M223" s="91" t="b">
        <f t="shared" si="9"/>
        <v>0</v>
      </c>
      <c r="N223" s="87" t="b">
        <f t="shared" si="10"/>
        <v>0</v>
      </c>
    </row>
    <row r="224" spans="2:14" ht="22.8" x14ac:dyDescent="0.3">
      <c r="B224" s="101" t="s">
        <v>57</v>
      </c>
      <c r="C224" s="93" t="s">
        <v>581</v>
      </c>
      <c r="D224" s="94">
        <v>3</v>
      </c>
      <c r="E224" s="38" t="s">
        <v>8</v>
      </c>
      <c r="F224" s="39"/>
      <c r="G224" s="38" t="str">
        <f>IF($F224="","",VLOOKUP($F224,'Invoervelden, scores'!$B$4:$C$7,2,TRUE))</f>
        <v/>
      </c>
      <c r="H224" s="39"/>
      <c r="K224" s="87" t="str" cm="1">
        <f t="array" ref="K224">IF($C224="","",IF($F224="","",INDEX('Invoervelden, scores'!$D$4:$G$7,'Eisen en wensen'!G224,'Eisen en wensen'!D224)))</f>
        <v/>
      </c>
      <c r="M224" s="91" t="b">
        <f t="shared" si="9"/>
        <v>0</v>
      </c>
      <c r="N224" s="87" t="b">
        <f t="shared" si="10"/>
        <v>0</v>
      </c>
    </row>
    <row r="225" spans="2:14" x14ac:dyDescent="0.3">
      <c r="B225" s="101" t="s">
        <v>57</v>
      </c>
      <c r="C225" s="93" t="s">
        <v>582</v>
      </c>
      <c r="D225" s="94">
        <v>3</v>
      </c>
      <c r="E225" s="38" t="s">
        <v>8</v>
      </c>
      <c r="F225" s="39"/>
      <c r="G225" s="38" t="str">
        <f>IF($F225="","",VLOOKUP($F225,'Invoervelden, scores'!$B$4:$C$7,2,TRUE))</f>
        <v/>
      </c>
      <c r="H225" s="39"/>
      <c r="K225" s="87" t="str" cm="1">
        <f t="array" ref="K225">IF($C225="","",IF($F225="","",INDEX('Invoervelden, scores'!$D$4:$G$7,'Eisen en wensen'!G225,'Eisen en wensen'!D225)))</f>
        <v/>
      </c>
      <c r="M225" s="91" t="b">
        <f t="shared" si="9"/>
        <v>0</v>
      </c>
      <c r="N225" s="87" t="b">
        <f t="shared" si="10"/>
        <v>0</v>
      </c>
    </row>
    <row r="226" spans="2:14" x14ac:dyDescent="0.3">
      <c r="B226" s="101" t="s">
        <v>57</v>
      </c>
      <c r="C226" s="93" t="s">
        <v>583</v>
      </c>
      <c r="D226" s="94">
        <v>3</v>
      </c>
      <c r="E226" s="38" t="s">
        <v>8</v>
      </c>
      <c r="F226" s="39"/>
      <c r="G226" s="38" t="str">
        <f>IF($F226="","",VLOOKUP($F226,'Invoervelden, scores'!$B$4:$C$7,2,TRUE))</f>
        <v/>
      </c>
      <c r="H226" s="39"/>
      <c r="K226" s="87" t="str" cm="1">
        <f t="array" ref="K226">IF($C226="","",IF($F226="","",INDEX('Invoervelden, scores'!$D$4:$G$7,'Eisen en wensen'!G226,'Eisen en wensen'!D226)))</f>
        <v/>
      </c>
      <c r="M226" s="91" t="b">
        <f t="shared" si="9"/>
        <v>0</v>
      </c>
      <c r="N226" s="87" t="b">
        <f t="shared" si="10"/>
        <v>0</v>
      </c>
    </row>
    <row r="227" spans="2:14" x14ac:dyDescent="0.3">
      <c r="B227" s="101" t="s">
        <v>57</v>
      </c>
      <c r="C227" s="93" t="s">
        <v>584</v>
      </c>
      <c r="D227" s="94">
        <v>3</v>
      </c>
      <c r="E227" s="38" t="s">
        <v>8</v>
      </c>
      <c r="F227" s="39"/>
      <c r="G227" s="38" t="str">
        <f>IF($F227="","",VLOOKUP($F227,'Invoervelden, scores'!$B$4:$C$7,2,TRUE))</f>
        <v/>
      </c>
      <c r="H227" s="39"/>
      <c r="K227" s="87" t="str" cm="1">
        <f t="array" ref="K227">IF($C227="","",IF($F227="","",INDEX('Invoervelden, scores'!$D$4:$G$7,'Eisen en wensen'!G227,'Eisen en wensen'!D227)))</f>
        <v/>
      </c>
      <c r="M227" s="91" t="b">
        <f t="shared" si="9"/>
        <v>0</v>
      </c>
      <c r="N227" s="87" t="b">
        <f t="shared" si="10"/>
        <v>0</v>
      </c>
    </row>
    <row r="228" spans="2:14" x14ac:dyDescent="0.3">
      <c r="B228" s="101" t="s">
        <v>57</v>
      </c>
      <c r="C228" s="93" t="s">
        <v>585</v>
      </c>
      <c r="D228" s="94">
        <v>3</v>
      </c>
      <c r="E228" s="38" t="s">
        <v>8</v>
      </c>
      <c r="F228" s="39"/>
      <c r="G228" s="38" t="str">
        <f>IF($F228="","",VLOOKUP($F228,'Invoervelden, scores'!$B$4:$C$7,2,TRUE))</f>
        <v/>
      </c>
      <c r="H228" s="39"/>
      <c r="K228" s="87" t="str" cm="1">
        <f t="array" ref="K228">IF($C228="","",IF($F228="","",INDEX('Invoervelden, scores'!$D$4:$G$7,'Eisen en wensen'!G228,'Eisen en wensen'!D228)))</f>
        <v/>
      </c>
      <c r="M228" s="91" t="b">
        <f t="shared" si="9"/>
        <v>0</v>
      </c>
      <c r="N228" s="87" t="b">
        <f t="shared" si="10"/>
        <v>0</v>
      </c>
    </row>
    <row r="229" spans="2:14" x14ac:dyDescent="0.3">
      <c r="B229" s="101" t="s">
        <v>57</v>
      </c>
      <c r="C229" s="93" t="s">
        <v>586</v>
      </c>
      <c r="D229" s="94">
        <v>3</v>
      </c>
      <c r="E229" s="38" t="s">
        <v>8</v>
      </c>
      <c r="F229" s="39"/>
      <c r="G229" s="38" t="str">
        <f>IF($F229="","",VLOOKUP($F229,'Invoervelden, scores'!$B$4:$C$7,2,TRUE))</f>
        <v/>
      </c>
      <c r="H229" s="39"/>
      <c r="K229" s="87" t="str" cm="1">
        <f t="array" ref="K229">IF($C229="","",IF($F229="","",INDEX('Invoervelden, scores'!$D$4:$G$7,'Eisen en wensen'!G229,'Eisen en wensen'!D229)))</f>
        <v/>
      </c>
      <c r="M229" s="91" t="b">
        <f t="shared" si="9"/>
        <v>0</v>
      </c>
      <c r="N229" s="87" t="b">
        <f t="shared" si="10"/>
        <v>0</v>
      </c>
    </row>
    <row r="230" spans="2:14" x14ac:dyDescent="0.3">
      <c r="B230" s="101" t="s">
        <v>587</v>
      </c>
      <c r="C230" s="93"/>
      <c r="D230" s="94" t="s">
        <v>57</v>
      </c>
      <c r="E230" s="38" t="s">
        <v>57</v>
      </c>
      <c r="F230" s="39"/>
      <c r="G230" s="38" t="str">
        <f>IF($F230="","",VLOOKUP($F230,'Invoervelden, scores'!$B$4:$C$7,2,TRUE))</f>
        <v/>
      </c>
      <c r="H230" s="39"/>
      <c r="K230" s="87" t="str" cm="1">
        <f t="array" ref="K230">IF($C230="","",IF($F230="","",INDEX('Invoervelden, scores'!$D$4:$G$7,'Eisen en wensen'!G230,'Eisen en wensen'!D230)))</f>
        <v/>
      </c>
      <c r="M230" s="91" t="b">
        <f t="shared" si="9"/>
        <v>0</v>
      </c>
      <c r="N230" s="87" t="b">
        <f t="shared" si="10"/>
        <v>0</v>
      </c>
    </row>
    <row r="231" spans="2:14" ht="22.8" x14ac:dyDescent="0.3">
      <c r="B231" s="101"/>
      <c r="C231" s="93" t="s">
        <v>588</v>
      </c>
      <c r="D231" s="94">
        <v>3</v>
      </c>
      <c r="E231" s="38" t="s">
        <v>8</v>
      </c>
      <c r="F231" s="39"/>
      <c r="G231" s="38" t="str">
        <f>IF($F231="","",VLOOKUP($F231,'Invoervelden, scores'!$B$4:$C$7,2,TRUE))</f>
        <v/>
      </c>
      <c r="H231" s="39"/>
      <c r="K231" s="87" t="str" cm="1">
        <f t="array" ref="K231">IF($C231="","",IF($F231="","",INDEX('Invoervelden, scores'!$D$4:$G$7,'Eisen en wensen'!G231,'Eisen en wensen'!D231)))</f>
        <v/>
      </c>
      <c r="M231" s="91" t="b">
        <f t="shared" si="9"/>
        <v>0</v>
      </c>
      <c r="N231" s="87" t="b">
        <f t="shared" si="10"/>
        <v>0</v>
      </c>
    </row>
    <row r="232" spans="2:14" x14ac:dyDescent="0.3">
      <c r="B232" s="101"/>
      <c r="C232" s="93" t="s">
        <v>589</v>
      </c>
      <c r="D232" s="94">
        <v>3</v>
      </c>
      <c r="E232" s="38" t="s">
        <v>8</v>
      </c>
      <c r="F232" s="39"/>
      <c r="G232" s="38" t="str">
        <f>IF($F232="","",VLOOKUP($F232,'Invoervelden, scores'!$B$4:$C$7,2,TRUE))</f>
        <v/>
      </c>
      <c r="H232" s="39"/>
      <c r="K232" s="87" t="str" cm="1">
        <f t="array" ref="K232">IF($C232="","",IF($F232="","",INDEX('Invoervelden, scores'!$D$4:$G$7,'Eisen en wensen'!G232,'Eisen en wensen'!D232)))</f>
        <v/>
      </c>
      <c r="M232" s="91" t="b">
        <f t="shared" si="9"/>
        <v>0</v>
      </c>
      <c r="N232" s="87" t="b">
        <f t="shared" si="10"/>
        <v>0</v>
      </c>
    </row>
    <row r="233" spans="2:14" x14ac:dyDescent="0.3">
      <c r="B233" s="101"/>
      <c r="C233" s="93" t="s">
        <v>590</v>
      </c>
      <c r="D233" s="94">
        <v>3</v>
      </c>
      <c r="E233" s="38" t="s">
        <v>8</v>
      </c>
      <c r="F233" s="39"/>
      <c r="G233" s="38" t="str">
        <f>IF($F233="","",VLOOKUP($F233,'Invoervelden, scores'!$B$4:$C$7,2,TRUE))</f>
        <v/>
      </c>
      <c r="H233" s="39"/>
      <c r="K233" s="87" t="str" cm="1">
        <f t="array" ref="K233">IF($C233="","",IF($F233="","",INDEX('Invoervelden, scores'!$D$4:$G$7,'Eisen en wensen'!G233,'Eisen en wensen'!D233)))</f>
        <v/>
      </c>
      <c r="M233" s="91" t="b">
        <f t="shared" si="9"/>
        <v>0</v>
      </c>
      <c r="N233" s="87" t="b">
        <f t="shared" si="10"/>
        <v>0</v>
      </c>
    </row>
    <row r="234" spans="2:14" ht="22.8" x14ac:dyDescent="0.3">
      <c r="B234" s="101" t="s">
        <v>57</v>
      </c>
      <c r="C234" s="93" t="s">
        <v>591</v>
      </c>
      <c r="D234" s="94">
        <v>3</v>
      </c>
      <c r="E234" s="38" t="s">
        <v>8</v>
      </c>
      <c r="F234" s="39"/>
      <c r="G234" s="38" t="str">
        <f>IF($F234="","",VLOOKUP($F234,'Invoervelden, scores'!$B$4:$C$7,2,TRUE))</f>
        <v/>
      </c>
      <c r="H234" s="39"/>
      <c r="K234" s="87" t="str" cm="1">
        <f t="array" ref="K234">IF($C234="","",IF($F234="","",INDEX('Invoervelden, scores'!$D$4:$G$7,'Eisen en wensen'!G234,'Eisen en wensen'!D234)))</f>
        <v/>
      </c>
      <c r="M234" s="91" t="b">
        <f t="shared" si="9"/>
        <v>0</v>
      </c>
      <c r="N234" s="87" t="b">
        <f t="shared" si="10"/>
        <v>0</v>
      </c>
    </row>
    <row r="235" spans="2:14" ht="22.8" x14ac:dyDescent="0.3">
      <c r="B235" s="101" t="s">
        <v>57</v>
      </c>
      <c r="C235" s="93" t="s">
        <v>592</v>
      </c>
      <c r="D235" s="94">
        <v>3</v>
      </c>
      <c r="E235" s="38" t="s">
        <v>8</v>
      </c>
      <c r="F235" s="39"/>
      <c r="G235" s="38" t="str">
        <f>IF($F235="","",VLOOKUP($F235,'Invoervelden, scores'!$B$4:$C$7,2,TRUE))</f>
        <v/>
      </c>
      <c r="H235" s="39"/>
      <c r="K235" s="87" t="str" cm="1">
        <f t="array" ref="K235">IF($C235="","",IF($F235="","",INDEX('Invoervelden, scores'!$D$4:$G$7,'Eisen en wensen'!G235,'Eisen en wensen'!D235)))</f>
        <v/>
      </c>
      <c r="M235" s="91" t="b">
        <f t="shared" si="9"/>
        <v>0</v>
      </c>
      <c r="N235" s="87" t="b">
        <f t="shared" si="10"/>
        <v>0</v>
      </c>
    </row>
    <row r="236" spans="2:14" ht="34.200000000000003" x14ac:dyDescent="0.3">
      <c r="B236" s="101" t="s">
        <v>57</v>
      </c>
      <c r="C236" s="93" t="s">
        <v>593</v>
      </c>
      <c r="D236" s="94">
        <v>3</v>
      </c>
      <c r="E236" s="38" t="s">
        <v>8</v>
      </c>
      <c r="F236" s="39"/>
      <c r="G236" s="38" t="str">
        <f>IF($F236="","",VLOOKUP($F236,'Invoervelden, scores'!$B$4:$C$7,2,TRUE))</f>
        <v/>
      </c>
      <c r="H236" s="39"/>
      <c r="K236" s="87" t="str" cm="1">
        <f t="array" ref="K236">IF($C236="","",IF($F236="","",INDEX('Invoervelden, scores'!$D$4:$G$7,'Eisen en wensen'!G236,'Eisen en wensen'!D236)))</f>
        <v/>
      </c>
      <c r="M236" s="91" t="b">
        <f t="shared" si="9"/>
        <v>0</v>
      </c>
      <c r="N236" s="87" t="b">
        <f t="shared" si="10"/>
        <v>0</v>
      </c>
    </row>
    <row r="237" spans="2:14" x14ac:dyDescent="0.3">
      <c r="B237" s="101" t="s">
        <v>57</v>
      </c>
      <c r="C237" s="93" t="s">
        <v>594</v>
      </c>
      <c r="D237" s="94">
        <v>3</v>
      </c>
      <c r="E237" s="38" t="s">
        <v>8</v>
      </c>
      <c r="F237" s="39"/>
      <c r="G237" s="38" t="str">
        <f>IF($F237="","",VLOOKUP($F237,'Invoervelden, scores'!$B$4:$C$7,2,TRUE))</f>
        <v/>
      </c>
      <c r="H237" s="39"/>
      <c r="K237" s="87" t="str" cm="1">
        <f t="array" ref="K237">IF($C237="","",IF($F237="","",INDEX('Invoervelden, scores'!$D$4:$G$7,'Eisen en wensen'!G237,'Eisen en wensen'!D237)))</f>
        <v/>
      </c>
      <c r="M237" s="91" t="b">
        <f t="shared" si="9"/>
        <v>0</v>
      </c>
      <c r="N237" s="87" t="b">
        <f t="shared" si="10"/>
        <v>0</v>
      </c>
    </row>
    <row r="238" spans="2:14" ht="22.8" x14ac:dyDescent="0.3">
      <c r="B238" s="101" t="s">
        <v>57</v>
      </c>
      <c r="C238" s="93" t="s">
        <v>595</v>
      </c>
      <c r="D238" s="94">
        <v>3</v>
      </c>
      <c r="E238" s="38" t="s">
        <v>8</v>
      </c>
      <c r="F238" s="39"/>
      <c r="G238" s="38" t="str">
        <f>IF($F238="","",VLOOKUP($F238,'Invoervelden, scores'!$B$4:$C$7,2,TRUE))</f>
        <v/>
      </c>
      <c r="H238" s="39"/>
      <c r="K238" s="87" t="str" cm="1">
        <f t="array" ref="K238">IF($C238="","",IF($F238="","",INDEX('Invoervelden, scores'!$D$4:$G$7,'Eisen en wensen'!G238,'Eisen en wensen'!D238)))</f>
        <v/>
      </c>
      <c r="M238" s="91" t="b">
        <f t="shared" si="9"/>
        <v>0</v>
      </c>
      <c r="N238" s="87" t="b">
        <f t="shared" si="10"/>
        <v>0</v>
      </c>
    </row>
    <row r="239" spans="2:14" ht="22.8" x14ac:dyDescent="0.3">
      <c r="B239" s="101" t="s">
        <v>57</v>
      </c>
      <c r="C239" s="93" t="s">
        <v>596</v>
      </c>
      <c r="D239" s="94">
        <v>3</v>
      </c>
      <c r="E239" s="38" t="s">
        <v>8</v>
      </c>
      <c r="F239" s="39"/>
      <c r="G239" s="38" t="str">
        <f>IF($F239="","",VLOOKUP($F239,'Invoervelden, scores'!$B$4:$C$7,2,TRUE))</f>
        <v/>
      </c>
      <c r="H239" s="39"/>
      <c r="K239" s="87" t="str" cm="1">
        <f t="array" ref="K239">IF($C239="","",IF($F239="","",INDEX('Invoervelden, scores'!$D$4:$G$7,'Eisen en wensen'!G239,'Eisen en wensen'!D239)))</f>
        <v/>
      </c>
      <c r="M239" s="91" t="b">
        <f t="shared" si="9"/>
        <v>0</v>
      </c>
      <c r="N239" s="87" t="b">
        <f t="shared" si="10"/>
        <v>0</v>
      </c>
    </row>
    <row r="240" spans="2:14" x14ac:dyDescent="0.3">
      <c r="B240" s="101" t="s">
        <v>597</v>
      </c>
      <c r="C240" s="93"/>
      <c r="D240" s="94" t="s">
        <v>57</v>
      </c>
      <c r="E240" s="38" t="s">
        <v>57</v>
      </c>
      <c r="F240" s="39"/>
      <c r="G240" s="38" t="str">
        <f>IF($F240="","",VLOOKUP($F240,'Invoervelden, scores'!$B$4:$C$7,2,TRUE))</f>
        <v/>
      </c>
      <c r="H240" s="39"/>
      <c r="K240" s="87" t="str" cm="1">
        <f t="array" ref="K240">IF($C240="","",IF($F240="","",INDEX('Invoervelden, scores'!$D$4:$G$7,'Eisen en wensen'!G240,'Eisen en wensen'!D240)))</f>
        <v/>
      </c>
      <c r="M240" s="91" t="b">
        <f t="shared" si="9"/>
        <v>0</v>
      </c>
      <c r="N240" s="87" t="b">
        <f t="shared" si="10"/>
        <v>0</v>
      </c>
    </row>
    <row r="241" spans="2:14" x14ac:dyDescent="0.3">
      <c r="B241" s="101" t="s">
        <v>57</v>
      </c>
      <c r="C241" s="93" t="s">
        <v>598</v>
      </c>
      <c r="D241" s="94">
        <v>3</v>
      </c>
      <c r="E241" s="38" t="s">
        <v>8</v>
      </c>
      <c r="F241" s="39"/>
      <c r="G241" s="38" t="str">
        <f>IF($F241="","",VLOOKUP($F241,'Invoervelden, scores'!$B$4:$C$7,2,TRUE))</f>
        <v/>
      </c>
      <c r="H241" s="39"/>
      <c r="K241" s="87" t="str" cm="1">
        <f t="array" ref="K241">IF($C241="","",IF($F241="","",INDEX('Invoervelden, scores'!$D$4:$G$7,'Eisen en wensen'!G241,'Eisen en wensen'!D241)))</f>
        <v/>
      </c>
      <c r="M241" s="91" t="b">
        <f t="shared" si="9"/>
        <v>0</v>
      </c>
      <c r="N241" s="87" t="b">
        <f t="shared" si="10"/>
        <v>0</v>
      </c>
    </row>
    <row r="242" spans="2:14" x14ac:dyDescent="0.3">
      <c r="B242" s="101" t="s">
        <v>57</v>
      </c>
      <c r="C242" s="93" t="s">
        <v>599</v>
      </c>
      <c r="D242" s="94">
        <v>3</v>
      </c>
      <c r="E242" s="38" t="s">
        <v>8</v>
      </c>
      <c r="F242" s="39"/>
      <c r="G242" s="38" t="str">
        <f>IF($F242="","",VLOOKUP($F242,'Invoervelden, scores'!$B$4:$C$7,2,TRUE))</f>
        <v/>
      </c>
      <c r="H242" s="39"/>
      <c r="K242" s="87" t="str" cm="1">
        <f t="array" ref="K242">IF($C242="","",IF($F242="","",INDEX('Invoervelden, scores'!$D$4:$G$7,'Eisen en wensen'!G242,'Eisen en wensen'!D242)))</f>
        <v/>
      </c>
      <c r="M242" s="91" t="b">
        <f t="shared" si="9"/>
        <v>0</v>
      </c>
      <c r="N242" s="87" t="b">
        <f t="shared" si="10"/>
        <v>0</v>
      </c>
    </row>
    <row r="243" spans="2:14" x14ac:dyDescent="0.3">
      <c r="B243" s="101" t="s">
        <v>57</v>
      </c>
      <c r="C243" s="93" t="s">
        <v>600</v>
      </c>
      <c r="D243" s="94">
        <v>3</v>
      </c>
      <c r="E243" s="38" t="s">
        <v>8</v>
      </c>
      <c r="F243" s="39"/>
      <c r="G243" s="38" t="str">
        <f>IF($F243="","",VLOOKUP($F243,'Invoervelden, scores'!$B$4:$C$7,2,TRUE))</f>
        <v/>
      </c>
      <c r="H243" s="39"/>
      <c r="K243" s="87" t="str" cm="1">
        <f t="array" ref="K243">IF($C243="","",IF($F243="","",INDEX('Invoervelden, scores'!$D$4:$G$7,'Eisen en wensen'!G243,'Eisen en wensen'!D243)))</f>
        <v/>
      </c>
      <c r="M243" s="91" t="b">
        <f t="shared" si="9"/>
        <v>0</v>
      </c>
      <c r="N243" s="87" t="b">
        <f t="shared" si="10"/>
        <v>0</v>
      </c>
    </row>
    <row r="244" spans="2:14" x14ac:dyDescent="0.3">
      <c r="B244" s="101" t="s">
        <v>601</v>
      </c>
      <c r="C244" s="93"/>
      <c r="D244" s="94" t="s">
        <v>57</v>
      </c>
      <c r="E244" s="38" t="s">
        <v>57</v>
      </c>
      <c r="F244" s="39"/>
      <c r="G244" s="38" t="str">
        <f>IF($F244="","",VLOOKUP($F244,'Invoervelden, scores'!$B$4:$C$7,2,TRUE))</f>
        <v/>
      </c>
      <c r="H244" s="39"/>
      <c r="K244" s="87" t="str" cm="1">
        <f t="array" ref="K244">IF($C244="","",IF($F244="","",INDEX('Invoervelden, scores'!$D$4:$G$7,'Eisen en wensen'!G244,'Eisen en wensen'!D244)))</f>
        <v/>
      </c>
      <c r="M244" s="91" t="b">
        <f t="shared" si="9"/>
        <v>0</v>
      </c>
      <c r="N244" s="87" t="b">
        <f t="shared" si="10"/>
        <v>0</v>
      </c>
    </row>
    <row r="245" spans="2:14" ht="22.8" x14ac:dyDescent="0.3">
      <c r="B245" s="101" t="s">
        <v>57</v>
      </c>
      <c r="C245" s="93" t="s">
        <v>602</v>
      </c>
      <c r="D245" s="94">
        <v>3</v>
      </c>
      <c r="E245" s="38" t="s">
        <v>8</v>
      </c>
      <c r="F245" s="39"/>
      <c r="G245" s="38" t="str">
        <f>IF($F245="","",VLOOKUP($F245,'Invoervelden, scores'!$B$4:$C$7,2,TRUE))</f>
        <v/>
      </c>
      <c r="H245" s="39"/>
      <c r="K245" s="87" t="str" cm="1">
        <f t="array" ref="K245">IF($C245="","",IF($F245="","",INDEX('Invoervelden, scores'!$D$4:$G$7,'Eisen en wensen'!G245,'Eisen en wensen'!D245)))</f>
        <v/>
      </c>
      <c r="M245" s="91" t="b">
        <f t="shared" si="9"/>
        <v>0</v>
      </c>
      <c r="N245" s="87" t="b">
        <f t="shared" si="10"/>
        <v>0</v>
      </c>
    </row>
    <row r="246" spans="2:14" x14ac:dyDescent="0.3">
      <c r="B246" s="101" t="s">
        <v>57</v>
      </c>
      <c r="C246" s="93" t="s">
        <v>603</v>
      </c>
      <c r="D246" s="94">
        <v>3</v>
      </c>
      <c r="E246" s="38" t="s">
        <v>8</v>
      </c>
      <c r="F246" s="39"/>
      <c r="G246" s="38" t="str">
        <f>IF($F246="","",VLOOKUP($F246,'Invoervelden, scores'!$B$4:$C$7,2,TRUE))</f>
        <v/>
      </c>
      <c r="H246" s="39"/>
      <c r="K246" s="87" t="str" cm="1">
        <f t="array" ref="K246">IF($C246="","",IF($F246="","",INDEX('Invoervelden, scores'!$D$4:$G$7,'Eisen en wensen'!G246,'Eisen en wensen'!D246)))</f>
        <v/>
      </c>
      <c r="M246" s="91" t="b">
        <f t="shared" si="9"/>
        <v>0</v>
      </c>
      <c r="N246" s="87" t="b">
        <f t="shared" si="10"/>
        <v>0</v>
      </c>
    </row>
    <row r="247" spans="2:14" ht="34.200000000000003" x14ac:dyDescent="0.3">
      <c r="B247" s="101" t="s">
        <v>57</v>
      </c>
      <c r="C247" s="93" t="s">
        <v>604</v>
      </c>
      <c r="D247" s="94">
        <v>3</v>
      </c>
      <c r="E247" s="38" t="s">
        <v>8</v>
      </c>
      <c r="F247" s="39"/>
      <c r="G247" s="38" t="str">
        <f>IF($F247="","",VLOOKUP($F247,'Invoervelden, scores'!$B$4:$C$7,2,TRUE))</f>
        <v/>
      </c>
      <c r="H247" s="39"/>
      <c r="K247" s="87" t="str" cm="1">
        <f t="array" ref="K247">IF($C247="","",IF($F247="","",INDEX('Invoervelden, scores'!$D$4:$G$7,'Eisen en wensen'!G247,'Eisen en wensen'!D247)))</f>
        <v/>
      </c>
      <c r="M247" s="91" t="b">
        <f t="shared" si="9"/>
        <v>0</v>
      </c>
      <c r="N247" s="87" t="b">
        <f t="shared" si="10"/>
        <v>0</v>
      </c>
    </row>
    <row r="248" spans="2:14" ht="22.8" x14ac:dyDescent="0.3">
      <c r="B248" s="101" t="s">
        <v>57</v>
      </c>
      <c r="C248" s="93" t="s">
        <v>605</v>
      </c>
      <c r="D248" s="94">
        <v>4</v>
      </c>
      <c r="E248" s="38" t="s">
        <v>9</v>
      </c>
      <c r="F248" s="39"/>
      <c r="G248" s="38" t="str">
        <f>IF($F248="","",VLOOKUP($F248,'Invoervelden, scores'!$B$4:$C$7,2,TRUE))</f>
        <v/>
      </c>
      <c r="H248" s="39"/>
      <c r="K248" s="87" t="str" cm="1">
        <f t="array" ref="K248">IF($C248="","",IF($F248="","",INDEX('Invoervelden, scores'!$D$4:$G$7,'Eisen en wensen'!G248,'Eisen en wensen'!D248)))</f>
        <v/>
      </c>
      <c r="M248" s="91" t="b">
        <f t="shared" si="9"/>
        <v>0</v>
      </c>
      <c r="N248" s="87" t="b">
        <f t="shared" si="10"/>
        <v>0</v>
      </c>
    </row>
    <row r="249" spans="2:14" ht="34.200000000000003" x14ac:dyDescent="0.3">
      <c r="B249" s="101" t="s">
        <v>57</v>
      </c>
      <c r="C249" s="93" t="s">
        <v>606</v>
      </c>
      <c r="D249" s="94">
        <v>3</v>
      </c>
      <c r="E249" s="38" t="s">
        <v>8</v>
      </c>
      <c r="F249" s="39"/>
      <c r="G249" s="38" t="str">
        <f>IF($F249="","",VLOOKUP($F249,'Invoervelden, scores'!$B$4:$C$7,2,TRUE))</f>
        <v/>
      </c>
      <c r="H249" s="39"/>
      <c r="K249" s="87" t="str" cm="1">
        <f t="array" ref="K249">IF($C249="","",IF($F249="","",INDEX('Invoervelden, scores'!$D$4:$G$7,'Eisen en wensen'!G249,'Eisen en wensen'!D249)))</f>
        <v/>
      </c>
      <c r="M249" s="91" t="b">
        <f t="shared" si="9"/>
        <v>0</v>
      </c>
      <c r="N249" s="87" t="b">
        <f t="shared" si="10"/>
        <v>0</v>
      </c>
    </row>
    <row r="250" spans="2:14" ht="22.8" x14ac:dyDescent="0.3">
      <c r="B250" s="101" t="s">
        <v>57</v>
      </c>
      <c r="C250" s="93" t="s">
        <v>607</v>
      </c>
      <c r="D250" s="94">
        <v>2</v>
      </c>
      <c r="E250" s="38" t="s">
        <v>7</v>
      </c>
      <c r="F250" s="39"/>
      <c r="G250" s="38" t="str">
        <f>IF($F250="","",VLOOKUP($F250,'Invoervelden, scores'!$B$4:$C$7,2,TRUE))</f>
        <v/>
      </c>
      <c r="H250" s="39"/>
      <c r="K250" s="87" t="str" cm="1">
        <f t="array" ref="K250">IF($C250="","",IF($F250="","",INDEX('Invoervelden, scores'!$D$4:$G$7,'Eisen en wensen'!G250,'Eisen en wensen'!D250)))</f>
        <v/>
      </c>
      <c r="M250" s="91" t="b">
        <f t="shared" si="9"/>
        <v>0</v>
      </c>
      <c r="N250" s="87" t="b">
        <f t="shared" si="10"/>
        <v>0</v>
      </c>
    </row>
    <row r="251" spans="2:14" x14ac:dyDescent="0.3">
      <c r="B251" s="101" t="s">
        <v>57</v>
      </c>
      <c r="C251" s="93" t="s">
        <v>608</v>
      </c>
      <c r="D251" s="94">
        <v>3</v>
      </c>
      <c r="E251" s="38" t="s">
        <v>8</v>
      </c>
      <c r="F251" s="39"/>
      <c r="G251" s="38" t="str">
        <f>IF($F251="","",VLOOKUP($F251,'Invoervelden, scores'!$B$4:$C$7,2,TRUE))</f>
        <v/>
      </c>
      <c r="H251" s="39"/>
      <c r="K251" s="87" t="str" cm="1">
        <f t="array" ref="K251">IF($C251="","",IF($F251="","",INDEX('Invoervelden, scores'!$D$4:$G$7,'Eisen en wensen'!G251,'Eisen en wensen'!D251)))</f>
        <v/>
      </c>
      <c r="M251" s="91" t="b">
        <f t="shared" si="9"/>
        <v>0</v>
      </c>
      <c r="N251" s="87" t="b">
        <f t="shared" si="10"/>
        <v>0</v>
      </c>
    </row>
    <row r="252" spans="2:14" ht="22.8" x14ac:dyDescent="0.3">
      <c r="B252" s="101" t="s">
        <v>57</v>
      </c>
      <c r="C252" s="93" t="s">
        <v>609</v>
      </c>
      <c r="D252" s="94">
        <v>2</v>
      </c>
      <c r="E252" s="38" t="s">
        <v>7</v>
      </c>
      <c r="F252" s="39"/>
      <c r="G252" s="38" t="str">
        <f>IF($F252="","",VLOOKUP($F252,'Invoervelden, scores'!$B$4:$C$7,2,TRUE))</f>
        <v/>
      </c>
      <c r="H252" s="39"/>
      <c r="K252" s="87" t="str" cm="1">
        <f t="array" ref="K252">IF($C252="","",IF($F252="","",INDEX('Invoervelden, scores'!$D$4:$G$7,'Eisen en wensen'!G252,'Eisen en wensen'!D252)))</f>
        <v/>
      </c>
      <c r="M252" s="91" t="b">
        <f t="shared" si="9"/>
        <v>0</v>
      </c>
      <c r="N252" s="87" t="b">
        <f t="shared" si="10"/>
        <v>0</v>
      </c>
    </row>
    <row r="253" spans="2:14" ht="22.8" x14ac:dyDescent="0.3">
      <c r="B253" s="101" t="s">
        <v>57</v>
      </c>
      <c r="C253" s="93" t="s">
        <v>610</v>
      </c>
      <c r="D253" s="94">
        <v>3</v>
      </c>
      <c r="E253" s="38" t="s">
        <v>8</v>
      </c>
      <c r="F253" s="39"/>
      <c r="G253" s="38" t="str">
        <f>IF($F253="","",VLOOKUP($F253,'Invoervelden, scores'!$B$4:$C$7,2,TRUE))</f>
        <v/>
      </c>
      <c r="H253" s="39"/>
      <c r="K253" s="87" t="str" cm="1">
        <f t="array" ref="K253">IF($C253="","",IF($F253="","",INDEX('Invoervelden, scores'!$D$4:$G$7,'Eisen en wensen'!G253,'Eisen en wensen'!D253)))</f>
        <v/>
      </c>
      <c r="M253" s="91" t="b">
        <f t="shared" si="9"/>
        <v>0</v>
      </c>
      <c r="N253" s="87" t="b">
        <f t="shared" si="10"/>
        <v>0</v>
      </c>
    </row>
    <row r="254" spans="2:14" x14ac:dyDescent="0.3">
      <c r="B254" s="101" t="s">
        <v>611</v>
      </c>
      <c r="C254" s="93"/>
      <c r="D254" s="94" t="s">
        <v>57</v>
      </c>
      <c r="E254" s="38" t="s">
        <v>57</v>
      </c>
      <c r="F254" s="39"/>
      <c r="G254" s="38" t="str">
        <f>IF($F254="","",VLOOKUP($F254,'Invoervelden, scores'!$B$4:$C$7,2,TRUE))</f>
        <v/>
      </c>
      <c r="H254" s="39"/>
      <c r="K254" s="87" t="str" cm="1">
        <f t="array" ref="K254">IF($C254="","",IF($F254="","",INDEX('Invoervelden, scores'!$D$4:$G$7,'Eisen en wensen'!G254,'Eisen en wensen'!D254)))</f>
        <v/>
      </c>
      <c r="M254" s="91" t="b">
        <f t="shared" si="9"/>
        <v>0</v>
      </c>
      <c r="N254" s="87" t="b">
        <f t="shared" si="10"/>
        <v>0</v>
      </c>
    </row>
    <row r="255" spans="2:14" x14ac:dyDescent="0.3">
      <c r="B255" s="101" t="s">
        <v>57</v>
      </c>
      <c r="C255" s="93" t="s">
        <v>612</v>
      </c>
      <c r="D255" s="94">
        <v>3</v>
      </c>
      <c r="E255" s="38" t="s">
        <v>8</v>
      </c>
      <c r="F255" s="39"/>
      <c r="G255" s="38" t="str">
        <f>IF($F255="","",VLOOKUP($F255,'Invoervelden, scores'!$B$4:$C$7,2,TRUE))</f>
        <v/>
      </c>
      <c r="H255" s="39"/>
      <c r="K255" s="87" t="str" cm="1">
        <f t="array" ref="K255">IF($C255="","",IF($F255="","",INDEX('Invoervelden, scores'!$D$4:$G$7,'Eisen en wensen'!G255,'Eisen en wensen'!D255)))</f>
        <v/>
      </c>
      <c r="M255" s="91" t="b">
        <f t="shared" si="9"/>
        <v>0</v>
      </c>
      <c r="N255" s="87" t="b">
        <f t="shared" si="10"/>
        <v>0</v>
      </c>
    </row>
    <row r="256" spans="2:14" ht="22.8" x14ac:dyDescent="0.3">
      <c r="B256" s="101" t="s">
        <v>57</v>
      </c>
      <c r="C256" s="93" t="s">
        <v>613</v>
      </c>
      <c r="D256" s="94">
        <v>4</v>
      </c>
      <c r="E256" s="38" t="s">
        <v>9</v>
      </c>
      <c r="F256" s="39"/>
      <c r="G256" s="38" t="str">
        <f>IF($F256="","",VLOOKUP($F256,'Invoervelden, scores'!$B$4:$C$7,2,TRUE))</f>
        <v/>
      </c>
      <c r="H256" s="39"/>
      <c r="K256" s="87" t="str" cm="1">
        <f t="array" ref="K256">IF($C256="","",IF($F256="","",INDEX('Invoervelden, scores'!$D$4:$G$7,'Eisen en wensen'!G256,'Eisen en wensen'!D256)))</f>
        <v/>
      </c>
      <c r="M256" s="91" t="b">
        <f t="shared" si="9"/>
        <v>0</v>
      </c>
      <c r="N256" s="87" t="b">
        <f t="shared" si="10"/>
        <v>0</v>
      </c>
    </row>
    <row r="257" spans="2:14" x14ac:dyDescent="0.3">
      <c r="B257" s="101" t="s">
        <v>614</v>
      </c>
      <c r="C257" s="93"/>
      <c r="D257" s="94" t="s">
        <v>57</v>
      </c>
      <c r="E257" s="38" t="s">
        <v>57</v>
      </c>
      <c r="F257" s="39"/>
      <c r="G257" s="38" t="str">
        <f>IF($F257="","",VLOOKUP($F257,'Invoervelden, scores'!$B$4:$C$7,2,TRUE))</f>
        <v/>
      </c>
      <c r="H257" s="39"/>
      <c r="K257" s="87" t="str" cm="1">
        <f t="array" ref="K257">IF($C257="","",IF($F257="","",INDEX('Invoervelden, scores'!$D$4:$G$7,'Eisen en wensen'!G257,'Eisen en wensen'!D257)))</f>
        <v/>
      </c>
      <c r="M257" s="91" t="b">
        <f t="shared" si="9"/>
        <v>0</v>
      </c>
      <c r="N257" s="87" t="b">
        <f t="shared" si="10"/>
        <v>0</v>
      </c>
    </row>
    <row r="258" spans="2:14" ht="22.8" x14ac:dyDescent="0.3">
      <c r="B258" s="101" t="s">
        <v>57</v>
      </c>
      <c r="C258" s="93" t="s">
        <v>615</v>
      </c>
      <c r="D258" s="94">
        <v>3</v>
      </c>
      <c r="E258" s="38" t="s">
        <v>8</v>
      </c>
      <c r="F258" s="39"/>
      <c r="G258" s="38" t="str">
        <f>IF($F258="","",VLOOKUP($F258,'Invoervelden, scores'!$B$4:$C$7,2,TRUE))</f>
        <v/>
      </c>
      <c r="H258" s="39"/>
      <c r="K258" s="87" t="str" cm="1">
        <f t="array" ref="K258">IF($C258="","",IF($F258="","",INDEX('Invoervelden, scores'!$D$4:$G$7,'Eisen en wensen'!G258,'Eisen en wensen'!D258)))</f>
        <v/>
      </c>
      <c r="M258" s="91" t="b">
        <f t="shared" si="9"/>
        <v>0</v>
      </c>
      <c r="N258" s="87" t="b">
        <f t="shared" si="10"/>
        <v>0</v>
      </c>
    </row>
    <row r="259" spans="2:14" ht="34.200000000000003" x14ac:dyDescent="0.3">
      <c r="B259" s="101" t="s">
        <v>57</v>
      </c>
      <c r="C259" s="93" t="s">
        <v>616</v>
      </c>
      <c r="D259" s="94">
        <v>3</v>
      </c>
      <c r="E259" s="38" t="s">
        <v>8</v>
      </c>
      <c r="F259" s="39"/>
      <c r="G259" s="38" t="str">
        <f>IF($F259="","",VLOOKUP($F259,'Invoervelden, scores'!$B$4:$C$7,2,TRUE))</f>
        <v/>
      </c>
      <c r="H259" s="39"/>
      <c r="K259" s="87" t="str" cm="1">
        <f t="array" ref="K259">IF($C259="","",IF($F259="","",INDEX('Invoervelden, scores'!$D$4:$G$7,'Eisen en wensen'!G259,'Eisen en wensen'!D259)))</f>
        <v/>
      </c>
      <c r="M259" s="91" t="b">
        <f t="shared" si="9"/>
        <v>0</v>
      </c>
      <c r="N259" s="87" t="b">
        <f t="shared" si="10"/>
        <v>0</v>
      </c>
    </row>
    <row r="260" spans="2:14" ht="34.200000000000003" x14ac:dyDescent="0.3">
      <c r="B260" s="101" t="s">
        <v>57</v>
      </c>
      <c r="C260" s="93" t="s">
        <v>617</v>
      </c>
      <c r="D260" s="94">
        <v>3</v>
      </c>
      <c r="E260" s="38" t="s">
        <v>8</v>
      </c>
      <c r="F260" s="39"/>
      <c r="G260" s="38" t="str">
        <f>IF($F260="","",VLOOKUP($F260,'Invoervelden, scores'!$B$4:$C$7,2,TRUE))</f>
        <v/>
      </c>
      <c r="H260" s="39"/>
      <c r="K260" s="87" t="str" cm="1">
        <f t="array" ref="K260">IF($C260="","",IF($F260="","",INDEX('Invoervelden, scores'!$D$4:$G$7,'Eisen en wensen'!G260,'Eisen en wensen'!D260)))</f>
        <v/>
      </c>
      <c r="M260" s="91" t="b">
        <f t="shared" si="9"/>
        <v>0</v>
      </c>
      <c r="N260" s="87" t="b">
        <f t="shared" si="10"/>
        <v>0</v>
      </c>
    </row>
    <row r="261" spans="2:14" ht="45.6" x14ac:dyDescent="0.3">
      <c r="B261" s="101" t="s">
        <v>57</v>
      </c>
      <c r="C261" s="93" t="s">
        <v>618</v>
      </c>
      <c r="D261" s="94">
        <v>3</v>
      </c>
      <c r="E261" s="38" t="s">
        <v>8</v>
      </c>
      <c r="F261" s="39"/>
      <c r="G261" s="38" t="str">
        <f>IF($F261="","",VLOOKUP($F261,'Invoervelden, scores'!$B$4:$C$7,2,TRUE))</f>
        <v/>
      </c>
      <c r="H261" s="39"/>
      <c r="K261" s="87" t="str" cm="1">
        <f t="array" ref="K261">IF($C261="","",IF($F261="","",INDEX('Invoervelden, scores'!$D$4:$G$7,'Eisen en wensen'!G261,'Eisen en wensen'!D261)))</f>
        <v/>
      </c>
      <c r="M261" s="91" t="b">
        <f t="shared" si="9"/>
        <v>0</v>
      </c>
      <c r="N261" s="87" t="b">
        <f t="shared" si="10"/>
        <v>0</v>
      </c>
    </row>
    <row r="262" spans="2:14" ht="34.200000000000003" x14ac:dyDescent="0.3">
      <c r="B262" s="101" t="s">
        <v>57</v>
      </c>
      <c r="C262" s="93" t="s">
        <v>619</v>
      </c>
      <c r="D262" s="94">
        <v>3</v>
      </c>
      <c r="E262" s="38" t="s">
        <v>8</v>
      </c>
      <c r="F262" s="39"/>
      <c r="G262" s="38" t="str">
        <f>IF($F262="","",VLOOKUP($F262,'Invoervelden, scores'!$B$4:$C$7,2,TRUE))</f>
        <v/>
      </c>
      <c r="H262" s="39"/>
      <c r="K262" s="87" t="str" cm="1">
        <f t="array" ref="K262">IF($C262="","",IF($F262="","",INDEX('Invoervelden, scores'!$D$4:$G$7,'Eisen en wensen'!G262,'Eisen en wensen'!D262)))</f>
        <v/>
      </c>
      <c r="M262" s="91" t="b">
        <f t="shared" si="9"/>
        <v>0</v>
      </c>
      <c r="N262" s="87" t="b">
        <f t="shared" si="10"/>
        <v>0</v>
      </c>
    </row>
    <row r="263" spans="2:14" ht="22.8" x14ac:dyDescent="0.3">
      <c r="B263" s="101" t="s">
        <v>57</v>
      </c>
      <c r="C263" s="93" t="s">
        <v>620</v>
      </c>
      <c r="D263" s="94">
        <v>3</v>
      </c>
      <c r="E263" s="38" t="s">
        <v>8</v>
      </c>
      <c r="F263" s="39"/>
      <c r="G263" s="38" t="str">
        <f>IF($F263="","",VLOOKUP($F263,'Invoervelden, scores'!$B$4:$C$7,2,TRUE))</f>
        <v/>
      </c>
      <c r="H263" s="39"/>
      <c r="K263" s="87" t="str" cm="1">
        <f t="array" ref="K263">IF($C263="","",IF($F263="","",INDEX('Invoervelden, scores'!$D$4:$G$7,'Eisen en wensen'!G263,'Eisen en wensen'!D263)))</f>
        <v/>
      </c>
      <c r="M263" s="91" t="b">
        <f t="shared" si="9"/>
        <v>0</v>
      </c>
      <c r="N263" s="87" t="b">
        <f t="shared" si="10"/>
        <v>0</v>
      </c>
    </row>
    <row r="264" spans="2:14" ht="22.8" x14ac:dyDescent="0.3">
      <c r="B264" s="101" t="s">
        <v>57</v>
      </c>
      <c r="C264" s="93" t="s">
        <v>621</v>
      </c>
      <c r="D264" s="94">
        <v>3</v>
      </c>
      <c r="E264" s="38" t="s">
        <v>8</v>
      </c>
      <c r="F264" s="39"/>
      <c r="G264" s="38" t="str">
        <f>IF($F264="","",VLOOKUP($F264,'Invoervelden, scores'!$B$4:$C$7,2,TRUE))</f>
        <v/>
      </c>
      <c r="H264" s="39"/>
      <c r="K264" s="87" t="str" cm="1">
        <f t="array" ref="K264">IF($C264="","",IF($F264="","",INDEX('Invoervelden, scores'!$D$4:$G$7,'Eisen en wensen'!G264,'Eisen en wensen'!D264)))</f>
        <v/>
      </c>
      <c r="M264" s="91" t="b">
        <f t="shared" si="9"/>
        <v>0</v>
      </c>
      <c r="N264" s="87" t="b">
        <f t="shared" si="10"/>
        <v>0</v>
      </c>
    </row>
    <row r="265" spans="2:14" ht="22.8" x14ac:dyDescent="0.3">
      <c r="B265" s="101" t="s">
        <v>57</v>
      </c>
      <c r="C265" s="93" t="s">
        <v>622</v>
      </c>
      <c r="D265" s="94">
        <v>3</v>
      </c>
      <c r="E265" s="38" t="s">
        <v>8</v>
      </c>
      <c r="F265" s="39"/>
      <c r="G265" s="38" t="str">
        <f>IF($F265="","",VLOOKUP($F265,'Invoervelden, scores'!$B$4:$C$7,2,TRUE))</f>
        <v/>
      </c>
      <c r="H265" s="39"/>
      <c r="K265" s="87" t="str" cm="1">
        <f t="array" ref="K265">IF($C265="","",IF($F265="","",INDEX('Invoervelden, scores'!$D$4:$G$7,'Eisen en wensen'!G265,'Eisen en wensen'!D265)))</f>
        <v/>
      </c>
      <c r="M265" s="91" t="b">
        <f t="shared" si="9"/>
        <v>0</v>
      </c>
      <c r="N265" s="87" t="b">
        <f t="shared" si="10"/>
        <v>0</v>
      </c>
    </row>
    <row r="266" spans="2:14" ht="22.8" x14ac:dyDescent="0.3">
      <c r="B266" s="101" t="s">
        <v>57</v>
      </c>
      <c r="C266" s="93" t="s">
        <v>623</v>
      </c>
      <c r="D266" s="94">
        <v>3</v>
      </c>
      <c r="E266" s="38" t="s">
        <v>8</v>
      </c>
      <c r="F266" s="39"/>
      <c r="G266" s="38" t="str">
        <f>IF($F266="","",VLOOKUP($F266,'Invoervelden, scores'!$B$4:$C$7,2,TRUE))</f>
        <v/>
      </c>
      <c r="H266" s="39"/>
      <c r="K266" s="87" t="str" cm="1">
        <f t="array" ref="K266">IF($C266="","",IF($F266="","",INDEX('Invoervelden, scores'!$D$4:$G$7,'Eisen en wensen'!G266,'Eisen en wensen'!D266)))</f>
        <v/>
      </c>
      <c r="M266" s="91" t="b">
        <f t="shared" si="9"/>
        <v>0</v>
      </c>
      <c r="N266" s="87" t="b">
        <f t="shared" si="10"/>
        <v>0</v>
      </c>
    </row>
    <row r="267" spans="2:14" x14ac:dyDescent="0.3">
      <c r="B267" s="101" t="s">
        <v>624</v>
      </c>
      <c r="C267" s="93"/>
      <c r="D267" s="94" t="s">
        <v>57</v>
      </c>
      <c r="E267" s="38" t="s">
        <v>57</v>
      </c>
      <c r="F267" s="39"/>
      <c r="G267" s="38" t="str">
        <f>IF($F267="","",VLOOKUP($F267,'Invoervelden, scores'!$B$4:$C$7,2,TRUE))</f>
        <v/>
      </c>
      <c r="H267" s="39"/>
      <c r="K267" s="87" t="str" cm="1">
        <f t="array" ref="K267">IF($C267="","",IF($F267="","",INDEX('Invoervelden, scores'!$D$4:$G$7,'Eisen en wensen'!G267,'Eisen en wensen'!D267)))</f>
        <v/>
      </c>
      <c r="M267" s="91" t="b">
        <f t="shared" si="9"/>
        <v>0</v>
      </c>
      <c r="N267" s="87" t="b">
        <f t="shared" si="10"/>
        <v>0</v>
      </c>
    </row>
    <row r="268" spans="2:14" x14ac:dyDescent="0.3">
      <c r="B268" s="101" t="s">
        <v>57</v>
      </c>
      <c r="C268" s="93" t="s">
        <v>625</v>
      </c>
      <c r="D268" s="94">
        <v>4</v>
      </c>
      <c r="E268" s="38" t="s">
        <v>9</v>
      </c>
      <c r="F268" s="39"/>
      <c r="G268" s="38" t="str">
        <f>IF($F268="","",VLOOKUP($F268,'Invoervelden, scores'!$B$4:$C$7,2,TRUE))</f>
        <v/>
      </c>
      <c r="H268" s="39"/>
      <c r="K268" s="87" t="str" cm="1">
        <f t="array" ref="K268">IF($C268="","",IF($F268="","",INDEX('Invoervelden, scores'!$D$4:$G$7,'Eisen en wensen'!G268,'Eisen en wensen'!D268)))</f>
        <v/>
      </c>
      <c r="M268" s="91" t="b">
        <f t="shared" si="9"/>
        <v>0</v>
      </c>
      <c r="N268" s="87" t="b">
        <f t="shared" si="10"/>
        <v>0</v>
      </c>
    </row>
    <row r="269" spans="2:14" x14ac:dyDescent="0.3">
      <c r="B269" s="101" t="s">
        <v>57</v>
      </c>
      <c r="C269" s="93" t="s">
        <v>626</v>
      </c>
      <c r="D269" s="94">
        <v>4</v>
      </c>
      <c r="E269" s="38" t="s">
        <v>9</v>
      </c>
      <c r="F269" s="39"/>
      <c r="G269" s="38" t="str">
        <f>IF($F269="","",VLOOKUP($F269,'Invoervelden, scores'!$B$4:$C$7,2,TRUE))</f>
        <v/>
      </c>
      <c r="H269" s="39"/>
      <c r="K269" s="87" t="str" cm="1">
        <f t="array" ref="K269">IF($C269="","",IF($F269="","",INDEX('Invoervelden, scores'!$D$4:$G$7,'Eisen en wensen'!G269,'Eisen en wensen'!D269)))</f>
        <v/>
      </c>
      <c r="M269" s="91" t="b">
        <f t="shared" ref="M269:M333" si="11">IF(AND(D269=4,G269=2),TRUE,FALSE)</f>
        <v>0</v>
      </c>
      <c r="N269" s="87" t="b">
        <f t="shared" ref="N269:N333" si="12">IF(AND(D269=4,G269=3),TRUE,FALSE)</f>
        <v>0</v>
      </c>
    </row>
    <row r="270" spans="2:14" x14ac:dyDescent="0.3">
      <c r="B270" s="101" t="s">
        <v>57</v>
      </c>
      <c r="C270" s="93" t="s">
        <v>627</v>
      </c>
      <c r="D270" s="94">
        <v>4</v>
      </c>
      <c r="E270" s="38" t="s">
        <v>9</v>
      </c>
      <c r="F270" s="39"/>
      <c r="G270" s="38" t="str">
        <f>IF($F270="","",VLOOKUP($F270,'Invoervelden, scores'!$B$4:$C$7,2,TRUE))</f>
        <v/>
      </c>
      <c r="H270" s="39"/>
      <c r="K270" s="87" t="str" cm="1">
        <f t="array" ref="K270">IF($C270="","",IF($F270="","",INDEX('Invoervelden, scores'!$D$4:$G$7,'Eisen en wensen'!G270,'Eisen en wensen'!D270)))</f>
        <v/>
      </c>
      <c r="M270" s="91" t="b">
        <f t="shared" si="11"/>
        <v>0</v>
      </c>
      <c r="N270" s="87" t="b">
        <f t="shared" si="12"/>
        <v>0</v>
      </c>
    </row>
    <row r="271" spans="2:14" x14ac:dyDescent="0.3">
      <c r="B271" s="101" t="s">
        <v>57</v>
      </c>
      <c r="C271" s="93" t="s">
        <v>628</v>
      </c>
      <c r="D271" s="94">
        <v>3</v>
      </c>
      <c r="E271" s="38" t="s">
        <v>8</v>
      </c>
      <c r="F271" s="39"/>
      <c r="G271" s="38" t="str">
        <f>IF($F271="","",VLOOKUP($F271,'Invoervelden, scores'!$B$4:$C$7,2,TRUE))</f>
        <v/>
      </c>
      <c r="H271" s="39"/>
      <c r="K271" s="87" t="str" cm="1">
        <f t="array" ref="K271">IF($C271="","",IF($F271="","",INDEX('Invoervelden, scores'!$D$4:$G$7,'Eisen en wensen'!G271,'Eisen en wensen'!D271)))</f>
        <v/>
      </c>
      <c r="M271" s="91" t="b">
        <f t="shared" si="11"/>
        <v>0</v>
      </c>
      <c r="N271" s="87" t="b">
        <f t="shared" si="12"/>
        <v>0</v>
      </c>
    </row>
    <row r="272" spans="2:14" ht="22.8" x14ac:dyDescent="0.3">
      <c r="B272" s="101" t="s">
        <v>57</v>
      </c>
      <c r="C272" s="93" t="s">
        <v>629</v>
      </c>
      <c r="D272" s="94">
        <v>4</v>
      </c>
      <c r="E272" s="38" t="s">
        <v>9</v>
      </c>
      <c r="F272" s="39"/>
      <c r="G272" s="38" t="str">
        <f>IF($F272="","",VLOOKUP($F272,'Invoervelden, scores'!$B$4:$C$7,2,TRUE))</f>
        <v/>
      </c>
      <c r="H272" s="39"/>
      <c r="K272" s="87" t="str" cm="1">
        <f t="array" ref="K272">IF($C272="","",IF($F272="","",INDEX('Invoervelden, scores'!$D$4:$G$7,'Eisen en wensen'!G272,'Eisen en wensen'!D272)))</f>
        <v/>
      </c>
      <c r="M272" s="91" t="b">
        <f t="shared" si="11"/>
        <v>0</v>
      </c>
      <c r="N272" s="87" t="b">
        <f t="shared" si="12"/>
        <v>0</v>
      </c>
    </row>
    <row r="273" spans="2:14" ht="22.8" x14ac:dyDescent="0.3">
      <c r="B273" s="101" t="s">
        <v>57</v>
      </c>
      <c r="C273" s="93" t="s">
        <v>630</v>
      </c>
      <c r="D273" s="94">
        <v>4</v>
      </c>
      <c r="E273" s="38" t="s">
        <v>9</v>
      </c>
      <c r="F273" s="39"/>
      <c r="G273" s="38" t="str">
        <f>IF($F273="","",VLOOKUP($F273,'Invoervelden, scores'!$B$4:$C$7,2,TRUE))</f>
        <v/>
      </c>
      <c r="H273" s="39"/>
      <c r="K273" s="87" t="str" cm="1">
        <f t="array" ref="K273">IF($C273="","",IF($F273="","",INDEX('Invoervelden, scores'!$D$4:$G$7,'Eisen en wensen'!G273,'Eisen en wensen'!D273)))</f>
        <v/>
      </c>
      <c r="M273" s="91" t="b">
        <f t="shared" si="11"/>
        <v>0</v>
      </c>
      <c r="N273" s="87" t="b">
        <f t="shared" si="12"/>
        <v>0</v>
      </c>
    </row>
    <row r="274" spans="2:14" ht="45.6" x14ac:dyDescent="0.3">
      <c r="B274" s="101" t="s">
        <v>57</v>
      </c>
      <c r="C274" s="93" t="s">
        <v>631</v>
      </c>
      <c r="D274" s="94">
        <v>3</v>
      </c>
      <c r="E274" s="38" t="s">
        <v>8</v>
      </c>
      <c r="F274" s="39"/>
      <c r="G274" s="38" t="str">
        <f>IF($F274="","",VLOOKUP($F274,'Invoervelden, scores'!$B$4:$C$7,2,TRUE))</f>
        <v/>
      </c>
      <c r="H274" s="39"/>
      <c r="K274" s="87" t="str" cm="1">
        <f t="array" ref="K274">IF($C274="","",IF($F274="","",INDEX('Invoervelden, scores'!$D$4:$G$7,'Eisen en wensen'!G274,'Eisen en wensen'!D274)))</f>
        <v/>
      </c>
      <c r="M274" s="91" t="b">
        <f t="shared" si="11"/>
        <v>0</v>
      </c>
      <c r="N274" s="87" t="b">
        <f t="shared" si="12"/>
        <v>0</v>
      </c>
    </row>
    <row r="275" spans="2:14" ht="22.8" x14ac:dyDescent="0.3">
      <c r="B275" s="101" t="s">
        <v>57</v>
      </c>
      <c r="C275" s="93" t="s">
        <v>632</v>
      </c>
      <c r="D275" s="94">
        <v>3</v>
      </c>
      <c r="E275" s="38" t="s">
        <v>8</v>
      </c>
      <c r="F275" s="39"/>
      <c r="G275" s="38" t="str">
        <f>IF($F275="","",VLOOKUP($F275,'Invoervelden, scores'!$B$4:$C$7,2,TRUE))</f>
        <v/>
      </c>
      <c r="H275" s="39"/>
      <c r="K275" s="87" t="str" cm="1">
        <f t="array" ref="K275">IF($C275="","",IF($F275="","",INDEX('Invoervelden, scores'!$D$4:$G$7,'Eisen en wensen'!G275,'Eisen en wensen'!D275)))</f>
        <v/>
      </c>
      <c r="M275" s="91" t="b">
        <f t="shared" si="11"/>
        <v>0</v>
      </c>
      <c r="N275" s="87" t="b">
        <f t="shared" si="12"/>
        <v>0</v>
      </c>
    </row>
    <row r="276" spans="2:14" x14ac:dyDescent="0.3">
      <c r="B276" s="101" t="s">
        <v>57</v>
      </c>
      <c r="C276" s="93" t="s">
        <v>633</v>
      </c>
      <c r="D276" s="94">
        <v>2</v>
      </c>
      <c r="E276" s="38" t="s">
        <v>7</v>
      </c>
      <c r="F276" s="39"/>
      <c r="G276" s="38" t="str">
        <f>IF($F276="","",VLOOKUP($F276,'Invoervelden, scores'!$B$4:$C$7,2,TRUE))</f>
        <v/>
      </c>
      <c r="H276" s="39"/>
      <c r="K276" s="87" t="str" cm="1">
        <f t="array" ref="K276">IF($C276="","",IF($F276="","",INDEX('Invoervelden, scores'!$D$4:$G$7,'Eisen en wensen'!G276,'Eisen en wensen'!D276)))</f>
        <v/>
      </c>
      <c r="M276" s="91" t="b">
        <f t="shared" si="11"/>
        <v>0</v>
      </c>
      <c r="N276" s="87" t="b">
        <f t="shared" si="12"/>
        <v>0</v>
      </c>
    </row>
    <row r="277" spans="2:14" x14ac:dyDescent="0.3">
      <c r="B277" s="101" t="s">
        <v>57</v>
      </c>
      <c r="C277" s="93" t="s">
        <v>634</v>
      </c>
      <c r="D277" s="94">
        <v>3</v>
      </c>
      <c r="E277" s="38" t="s">
        <v>8</v>
      </c>
      <c r="F277" s="39"/>
      <c r="G277" s="38" t="str">
        <f>IF($F277="","",VLOOKUP($F277,'Invoervelden, scores'!$B$4:$C$7,2,TRUE))</f>
        <v/>
      </c>
      <c r="H277" s="39"/>
      <c r="K277" s="87" t="str" cm="1">
        <f t="array" ref="K277">IF($C277="","",IF($F277="","",INDEX('Invoervelden, scores'!$D$4:$G$7,'Eisen en wensen'!G277,'Eisen en wensen'!D277)))</f>
        <v/>
      </c>
      <c r="M277" s="91" t="b">
        <f t="shared" si="11"/>
        <v>0</v>
      </c>
      <c r="N277" s="87" t="b">
        <f t="shared" si="12"/>
        <v>0</v>
      </c>
    </row>
    <row r="278" spans="2:14" x14ac:dyDescent="0.3">
      <c r="B278" s="101" t="s">
        <v>57</v>
      </c>
      <c r="C278" s="93" t="s">
        <v>635</v>
      </c>
      <c r="D278" s="94">
        <v>3</v>
      </c>
      <c r="E278" s="38" t="s">
        <v>8</v>
      </c>
      <c r="F278" s="39"/>
      <c r="G278" s="38" t="str">
        <f>IF($F278="","",VLOOKUP($F278,'Invoervelden, scores'!$B$4:$C$7,2,TRUE))</f>
        <v/>
      </c>
      <c r="H278" s="39"/>
      <c r="K278" s="87" t="str" cm="1">
        <f t="array" ref="K278">IF($C278="","",IF($F278="","",INDEX('Invoervelden, scores'!$D$4:$G$7,'Eisen en wensen'!G278,'Eisen en wensen'!D278)))</f>
        <v/>
      </c>
      <c r="M278" s="91" t="b">
        <f t="shared" si="11"/>
        <v>0</v>
      </c>
      <c r="N278" s="87" t="b">
        <f t="shared" si="12"/>
        <v>0</v>
      </c>
    </row>
    <row r="279" spans="2:14" ht="22.8" x14ac:dyDescent="0.3">
      <c r="B279" s="101" t="s">
        <v>57</v>
      </c>
      <c r="C279" s="93" t="s">
        <v>636</v>
      </c>
      <c r="D279" s="94">
        <v>3</v>
      </c>
      <c r="E279" s="38" t="s">
        <v>8</v>
      </c>
      <c r="F279" s="39"/>
      <c r="G279" s="38" t="str">
        <f>IF($F279="","",VLOOKUP($F279,'Invoervelden, scores'!$B$4:$C$7,2,TRUE))</f>
        <v/>
      </c>
      <c r="H279" s="39"/>
      <c r="K279" s="87" t="str" cm="1">
        <f t="array" ref="K279">IF($C279="","",IF($F279="","",INDEX('Invoervelden, scores'!$D$4:$G$7,'Eisen en wensen'!G279,'Eisen en wensen'!D279)))</f>
        <v/>
      </c>
      <c r="M279" s="91" t="b">
        <f t="shared" si="11"/>
        <v>0</v>
      </c>
      <c r="N279" s="87" t="b">
        <f t="shared" si="12"/>
        <v>0</v>
      </c>
    </row>
    <row r="280" spans="2:14" ht="22.8" x14ac:dyDescent="0.3">
      <c r="B280" s="101" t="s">
        <v>57</v>
      </c>
      <c r="C280" s="93" t="s">
        <v>637</v>
      </c>
      <c r="D280" s="94">
        <v>3</v>
      </c>
      <c r="E280" s="38" t="s">
        <v>8</v>
      </c>
      <c r="F280" s="39"/>
      <c r="G280" s="38" t="str">
        <f>IF($F280="","",VLOOKUP($F280,'Invoervelden, scores'!$B$4:$C$7,2,TRUE))</f>
        <v/>
      </c>
      <c r="H280" s="39"/>
      <c r="K280" s="87" t="str" cm="1">
        <f t="array" ref="K280">IF($C280="","",IF($F280="","",INDEX('Invoervelden, scores'!$D$4:$G$7,'Eisen en wensen'!G280,'Eisen en wensen'!D280)))</f>
        <v/>
      </c>
      <c r="M280" s="91" t="b">
        <f t="shared" si="11"/>
        <v>0</v>
      </c>
      <c r="N280" s="87" t="b">
        <f t="shared" si="12"/>
        <v>0</v>
      </c>
    </row>
    <row r="281" spans="2:14" ht="34.200000000000003" x14ac:dyDescent="0.3">
      <c r="B281" s="101" t="s">
        <v>57</v>
      </c>
      <c r="C281" s="93" t="s">
        <v>638</v>
      </c>
      <c r="D281" s="94">
        <v>3</v>
      </c>
      <c r="E281" s="38" t="s">
        <v>8</v>
      </c>
      <c r="F281" s="39"/>
      <c r="G281" s="38" t="str">
        <f>IF($F281="","",VLOOKUP($F281,'Invoervelden, scores'!$B$4:$C$7,2,TRUE))</f>
        <v/>
      </c>
      <c r="H281" s="39"/>
      <c r="K281" s="87" t="str" cm="1">
        <f t="array" ref="K281">IF($C281="","",IF($F281="","",INDEX('Invoervelden, scores'!$D$4:$G$7,'Eisen en wensen'!G281,'Eisen en wensen'!D281)))</f>
        <v/>
      </c>
      <c r="M281" s="91" t="b">
        <f t="shared" si="11"/>
        <v>0</v>
      </c>
      <c r="N281" s="87" t="b">
        <f t="shared" si="12"/>
        <v>0</v>
      </c>
    </row>
    <row r="282" spans="2:14" ht="22.8" x14ac:dyDescent="0.3">
      <c r="B282" s="101" t="s">
        <v>57</v>
      </c>
      <c r="C282" s="93" t="s">
        <v>639</v>
      </c>
      <c r="D282" s="94">
        <v>3</v>
      </c>
      <c r="E282" s="38" t="s">
        <v>8</v>
      </c>
      <c r="F282" s="39"/>
      <c r="G282" s="38" t="str">
        <f>IF($F282="","",VLOOKUP($F282,'Invoervelden, scores'!$B$4:$C$7,2,TRUE))</f>
        <v/>
      </c>
      <c r="H282" s="39"/>
      <c r="K282" s="87" t="str" cm="1">
        <f t="array" ref="K282">IF($C282="","",IF($F282="","",INDEX('Invoervelden, scores'!$D$4:$G$7,'Eisen en wensen'!G282,'Eisen en wensen'!D282)))</f>
        <v/>
      </c>
      <c r="M282" s="91" t="b">
        <f t="shared" si="11"/>
        <v>0</v>
      </c>
      <c r="N282" s="87" t="b">
        <f t="shared" si="12"/>
        <v>0</v>
      </c>
    </row>
    <row r="283" spans="2:14" ht="22.8" x14ac:dyDescent="0.3">
      <c r="B283" s="101" t="s">
        <v>57</v>
      </c>
      <c r="C283" s="93" t="s">
        <v>640</v>
      </c>
      <c r="D283" s="94">
        <v>3</v>
      </c>
      <c r="E283" s="38" t="s">
        <v>8</v>
      </c>
      <c r="F283" s="39"/>
      <c r="G283" s="38" t="str">
        <f>IF($F283="","",VLOOKUP($F283,'Invoervelden, scores'!$B$4:$C$7,2,TRUE))</f>
        <v/>
      </c>
      <c r="H283" s="39"/>
      <c r="K283" s="87" t="str" cm="1">
        <f t="array" ref="K283">IF($C283="","",IF($F283="","",INDEX('Invoervelden, scores'!$D$4:$G$7,'Eisen en wensen'!G283,'Eisen en wensen'!D283)))</f>
        <v/>
      </c>
      <c r="M283" s="91" t="b">
        <f t="shared" si="11"/>
        <v>0</v>
      </c>
      <c r="N283" s="87" t="b">
        <f t="shared" si="12"/>
        <v>0</v>
      </c>
    </row>
    <row r="284" spans="2:14" x14ac:dyDescent="0.3">
      <c r="B284" s="101" t="s">
        <v>57</v>
      </c>
      <c r="C284" s="93" t="s">
        <v>641</v>
      </c>
      <c r="D284" s="94">
        <v>3</v>
      </c>
      <c r="E284" s="38" t="s">
        <v>8</v>
      </c>
      <c r="F284" s="39"/>
      <c r="G284" s="38" t="str">
        <f>IF($F284="","",VLOOKUP($F284,'Invoervelden, scores'!$B$4:$C$7,2,TRUE))</f>
        <v/>
      </c>
      <c r="H284" s="39"/>
      <c r="K284" s="87" t="str" cm="1">
        <f t="array" ref="K284">IF($C284="","",IF($F284="","",INDEX('Invoervelden, scores'!$D$4:$G$7,'Eisen en wensen'!G284,'Eisen en wensen'!D284)))</f>
        <v/>
      </c>
      <c r="M284" s="91" t="b">
        <f t="shared" si="11"/>
        <v>0</v>
      </c>
      <c r="N284" s="87" t="b">
        <f t="shared" si="12"/>
        <v>0</v>
      </c>
    </row>
    <row r="285" spans="2:14" ht="22.8" x14ac:dyDescent="0.3">
      <c r="B285" s="101" t="s">
        <v>57</v>
      </c>
      <c r="C285" s="93" t="s">
        <v>642</v>
      </c>
      <c r="D285" s="94">
        <v>3</v>
      </c>
      <c r="E285" s="38" t="s">
        <v>8</v>
      </c>
      <c r="F285" s="39"/>
      <c r="G285" s="38" t="str">
        <f>IF($F285="","",VLOOKUP($F285,'Invoervelden, scores'!$B$4:$C$7,2,TRUE))</f>
        <v/>
      </c>
      <c r="H285" s="39"/>
      <c r="K285" s="87" t="str" cm="1">
        <f t="array" ref="K285">IF($C285="","",IF($F285="","",INDEX('Invoervelden, scores'!$D$4:$G$7,'Eisen en wensen'!G285,'Eisen en wensen'!D285)))</f>
        <v/>
      </c>
      <c r="M285" s="91" t="b">
        <f t="shared" si="11"/>
        <v>0</v>
      </c>
      <c r="N285" s="87" t="b">
        <f t="shared" si="12"/>
        <v>0</v>
      </c>
    </row>
    <row r="286" spans="2:14" ht="34.200000000000003" x14ac:dyDescent="0.3">
      <c r="B286" s="101" t="s">
        <v>57</v>
      </c>
      <c r="C286" s="93" t="s">
        <v>643</v>
      </c>
      <c r="D286" s="94">
        <v>2</v>
      </c>
      <c r="E286" s="38" t="s">
        <v>7</v>
      </c>
      <c r="F286" s="39"/>
      <c r="G286" s="38" t="str">
        <f>IF($F286="","",VLOOKUP($F286,'Invoervelden, scores'!$B$4:$C$7,2,TRUE))</f>
        <v/>
      </c>
      <c r="H286" s="39"/>
      <c r="K286" s="87" t="str" cm="1">
        <f t="array" ref="K286">IF($C286="","",IF($F286="","",INDEX('Invoervelden, scores'!$D$4:$G$7,'Eisen en wensen'!G286,'Eisen en wensen'!D286)))</f>
        <v/>
      </c>
      <c r="M286" s="91" t="b">
        <f t="shared" si="11"/>
        <v>0</v>
      </c>
      <c r="N286" s="87" t="b">
        <f t="shared" si="12"/>
        <v>0</v>
      </c>
    </row>
    <row r="287" spans="2:14" ht="22.8" x14ac:dyDescent="0.3">
      <c r="B287" s="101" t="s">
        <v>57</v>
      </c>
      <c r="C287" s="93" t="s">
        <v>644</v>
      </c>
      <c r="D287" s="94">
        <v>3</v>
      </c>
      <c r="E287" s="38" t="s">
        <v>8</v>
      </c>
      <c r="F287" s="39"/>
      <c r="G287" s="38" t="str">
        <f>IF($F287="","",VLOOKUP($F287,'Invoervelden, scores'!$B$4:$C$7,2,TRUE))</f>
        <v/>
      </c>
      <c r="H287" s="39"/>
      <c r="K287" s="87" t="str" cm="1">
        <f t="array" ref="K287">IF($C287="","",IF($F287="","",INDEX('Invoervelden, scores'!$D$4:$G$7,'Eisen en wensen'!G287,'Eisen en wensen'!D287)))</f>
        <v/>
      </c>
      <c r="M287" s="91" t="b">
        <f t="shared" si="11"/>
        <v>0</v>
      </c>
      <c r="N287" s="87" t="b">
        <f t="shared" si="12"/>
        <v>0</v>
      </c>
    </row>
    <row r="288" spans="2:14" x14ac:dyDescent="0.3">
      <c r="B288" s="101"/>
      <c r="C288" s="93" t="s">
        <v>645</v>
      </c>
      <c r="D288" s="94">
        <v>4</v>
      </c>
      <c r="E288" s="38" t="s">
        <v>9</v>
      </c>
      <c r="F288" s="39"/>
      <c r="G288" s="38" t="str">
        <f>IF($F288="","",VLOOKUP($F288,'Invoervelden, scores'!$B$4:$C$7,2,TRUE))</f>
        <v/>
      </c>
      <c r="H288" s="39"/>
      <c r="K288" s="87" t="str" cm="1">
        <f t="array" ref="K288">IF($C288="","",IF($F288="","",INDEX('Invoervelden, scores'!$D$4:$G$7,'Eisen en wensen'!G288,'Eisen en wensen'!D288)))</f>
        <v/>
      </c>
      <c r="M288" s="91" t="b">
        <f t="shared" si="11"/>
        <v>0</v>
      </c>
      <c r="N288" s="87" t="b">
        <f t="shared" si="12"/>
        <v>0</v>
      </c>
    </row>
    <row r="289" spans="2:14" x14ac:dyDescent="0.3">
      <c r="B289" s="101" t="s">
        <v>646</v>
      </c>
      <c r="C289" s="93"/>
      <c r="D289" s="94" t="s">
        <v>57</v>
      </c>
      <c r="E289" s="38" t="s">
        <v>57</v>
      </c>
      <c r="F289" s="39"/>
      <c r="G289" s="38" t="str">
        <f>IF($F289="","",VLOOKUP($F289,'Invoervelden, scores'!$B$4:$C$7,2,TRUE))</f>
        <v/>
      </c>
      <c r="H289" s="39"/>
      <c r="K289" s="87" t="str" cm="1">
        <f t="array" ref="K289">IF($C289="","",IF($F289="","",INDEX('Invoervelden, scores'!$D$4:$G$7,'Eisen en wensen'!G289,'Eisen en wensen'!D289)))</f>
        <v/>
      </c>
      <c r="M289" s="91" t="b">
        <f t="shared" si="11"/>
        <v>0</v>
      </c>
      <c r="N289" s="87" t="b">
        <f t="shared" si="12"/>
        <v>0</v>
      </c>
    </row>
    <row r="290" spans="2:14" x14ac:dyDescent="0.3">
      <c r="B290" s="101" t="s">
        <v>57</v>
      </c>
      <c r="C290" s="93" t="s">
        <v>647</v>
      </c>
      <c r="D290" s="94">
        <v>4</v>
      </c>
      <c r="E290" s="38" t="s">
        <v>9</v>
      </c>
      <c r="F290" s="39"/>
      <c r="G290" s="38" t="str">
        <f>IF($F290="","",VLOOKUP($F290,'Invoervelden, scores'!$B$4:$C$7,2,TRUE))</f>
        <v/>
      </c>
      <c r="H290" s="39"/>
      <c r="K290" s="87" t="str" cm="1">
        <f t="array" ref="K290">IF($C290="","",IF($F290="","",INDEX('Invoervelden, scores'!$D$4:$G$7,'Eisen en wensen'!G290,'Eisen en wensen'!D290)))</f>
        <v/>
      </c>
      <c r="M290" s="91" t="b">
        <f t="shared" si="11"/>
        <v>0</v>
      </c>
      <c r="N290" s="87" t="b">
        <f t="shared" si="12"/>
        <v>0</v>
      </c>
    </row>
    <row r="291" spans="2:14" x14ac:dyDescent="0.3">
      <c r="B291" s="101" t="s">
        <v>57</v>
      </c>
      <c r="C291" s="140" t="s">
        <v>648</v>
      </c>
      <c r="D291" s="137">
        <v>3</v>
      </c>
      <c r="E291" s="138"/>
      <c r="F291" s="138"/>
      <c r="G291" s="138" t="str">
        <f>IF($F291="","",VLOOKUP($F291,'Invoervelden, scores'!$B$4:$C$7,2,TRUE))</f>
        <v/>
      </c>
      <c r="H291" s="139"/>
      <c r="K291" s="87" t="str" cm="1">
        <f t="array" ref="K291">IF($C291="","",IF($F291="","",INDEX('Invoervelden, scores'!$D$4:$G$7,'Eisen en wensen'!G291,'Eisen en wensen'!D291)))</f>
        <v/>
      </c>
      <c r="M291" s="91" t="b">
        <f t="shared" si="11"/>
        <v>0</v>
      </c>
      <c r="N291" s="87" t="b">
        <f t="shared" si="12"/>
        <v>0</v>
      </c>
    </row>
    <row r="292" spans="2:14" x14ac:dyDescent="0.3">
      <c r="B292" s="101" t="s">
        <v>649</v>
      </c>
      <c r="C292" s="93"/>
      <c r="D292" s="94" t="s">
        <v>57</v>
      </c>
      <c r="E292" s="38" t="s">
        <v>57</v>
      </c>
      <c r="F292" s="39"/>
      <c r="G292" s="38" t="str">
        <f>IF($F292="","",VLOOKUP($F292,'Invoervelden, scores'!$B$4:$C$7,2,TRUE))</f>
        <v/>
      </c>
      <c r="H292" s="39"/>
      <c r="K292" s="87" t="str" cm="1">
        <f t="array" ref="K292">IF($C292="","",IF($F292="","",INDEX('Invoervelden, scores'!$D$4:$G$7,'Eisen en wensen'!G292,'Eisen en wensen'!D292)))</f>
        <v/>
      </c>
      <c r="M292" s="91" t="b">
        <f t="shared" si="11"/>
        <v>0</v>
      </c>
      <c r="N292" s="87" t="b">
        <f t="shared" si="12"/>
        <v>0</v>
      </c>
    </row>
    <row r="293" spans="2:14" ht="22.8" x14ac:dyDescent="0.3">
      <c r="B293" s="101" t="s">
        <v>57</v>
      </c>
      <c r="C293" s="93" t="s">
        <v>650</v>
      </c>
      <c r="D293" s="94">
        <v>3</v>
      </c>
      <c r="E293" s="38" t="s">
        <v>8</v>
      </c>
      <c r="F293" s="39"/>
      <c r="G293" s="38" t="str">
        <f>IF($F293="","",VLOOKUP($F293,'Invoervelden, scores'!$B$4:$C$7,2,TRUE))</f>
        <v/>
      </c>
      <c r="H293" s="39"/>
      <c r="K293" s="87" t="str" cm="1">
        <f t="array" ref="K293">IF($C293="","",IF($F293="","",INDEX('Invoervelden, scores'!$D$4:$G$7,'Eisen en wensen'!G293,'Eisen en wensen'!D293)))</f>
        <v/>
      </c>
      <c r="M293" s="91" t="b">
        <f t="shared" si="11"/>
        <v>0</v>
      </c>
      <c r="N293" s="87" t="b">
        <f t="shared" si="12"/>
        <v>0</v>
      </c>
    </row>
    <row r="294" spans="2:14" x14ac:dyDescent="0.3">
      <c r="B294" s="101" t="s">
        <v>57</v>
      </c>
      <c r="C294" s="93" t="s">
        <v>651</v>
      </c>
      <c r="D294" s="94">
        <v>2</v>
      </c>
      <c r="E294" s="38" t="s">
        <v>7</v>
      </c>
      <c r="F294" s="39"/>
      <c r="G294" s="38" t="str">
        <f>IF($F294="","",VLOOKUP($F294,'Invoervelden, scores'!$B$4:$C$7,2,TRUE))</f>
        <v/>
      </c>
      <c r="H294" s="39"/>
      <c r="K294" s="87" t="str" cm="1">
        <f t="array" ref="K294">IF($C294="","",IF($F294="","",INDEX('Invoervelden, scores'!$D$4:$G$7,'Eisen en wensen'!G294,'Eisen en wensen'!D294)))</f>
        <v/>
      </c>
      <c r="M294" s="91" t="b">
        <f t="shared" si="11"/>
        <v>0</v>
      </c>
      <c r="N294" s="87" t="b">
        <f t="shared" si="12"/>
        <v>0</v>
      </c>
    </row>
    <row r="295" spans="2:14" x14ac:dyDescent="0.3">
      <c r="B295" s="101" t="s">
        <v>57</v>
      </c>
      <c r="C295" s="93" t="s">
        <v>652</v>
      </c>
      <c r="D295" s="94">
        <v>2</v>
      </c>
      <c r="E295" s="38" t="s">
        <v>7</v>
      </c>
      <c r="F295" s="39"/>
      <c r="G295" s="38" t="str">
        <f>IF($F295="","",VLOOKUP($F295,'Invoervelden, scores'!$B$4:$C$7,2,TRUE))</f>
        <v/>
      </c>
      <c r="H295" s="39"/>
      <c r="K295" s="87" t="str" cm="1">
        <f t="array" ref="K295">IF($C295="","",IF($F295="","",INDEX('Invoervelden, scores'!$D$4:$G$7,'Eisen en wensen'!G295,'Eisen en wensen'!D295)))</f>
        <v/>
      </c>
      <c r="M295" s="91" t="b">
        <f t="shared" si="11"/>
        <v>0</v>
      </c>
      <c r="N295" s="87" t="b">
        <f t="shared" si="12"/>
        <v>0</v>
      </c>
    </row>
    <row r="296" spans="2:14" x14ac:dyDescent="0.3">
      <c r="B296" s="101" t="s">
        <v>57</v>
      </c>
      <c r="C296" s="93" t="s">
        <v>653</v>
      </c>
      <c r="D296" s="94">
        <v>4</v>
      </c>
      <c r="E296" s="38" t="s">
        <v>9</v>
      </c>
      <c r="F296" s="39"/>
      <c r="G296" s="38" t="str">
        <f>IF($F296="","",VLOOKUP($F296,'Invoervelden, scores'!$B$4:$C$7,2,TRUE))</f>
        <v/>
      </c>
      <c r="H296" s="39"/>
      <c r="K296" s="87" t="str" cm="1">
        <f t="array" ref="K296">IF($C296="","",IF($F296="","",INDEX('Invoervelden, scores'!$D$4:$G$7,'Eisen en wensen'!G296,'Eisen en wensen'!D296)))</f>
        <v/>
      </c>
      <c r="M296" s="91" t="b">
        <f t="shared" si="11"/>
        <v>0</v>
      </c>
      <c r="N296" s="87" t="b">
        <f t="shared" si="12"/>
        <v>0</v>
      </c>
    </row>
    <row r="297" spans="2:14" ht="22.8" x14ac:dyDescent="0.3">
      <c r="B297" s="101"/>
      <c r="C297" s="93" t="s">
        <v>654</v>
      </c>
      <c r="D297" s="94">
        <v>4</v>
      </c>
      <c r="E297" s="38" t="s">
        <v>9</v>
      </c>
      <c r="F297" s="39"/>
      <c r="G297" s="38" t="str">
        <f>IF($F297="","",VLOOKUP($F297,'Invoervelden, scores'!$B$4:$C$7,2,TRUE))</f>
        <v/>
      </c>
      <c r="H297" s="39"/>
      <c r="K297" s="87" t="str" cm="1">
        <f t="array" ref="K297">IF($C297="","",IF($F297="","",INDEX('Invoervelden, scores'!$D$4:$G$7,'Eisen en wensen'!G297,'Eisen en wensen'!D297)))</f>
        <v/>
      </c>
      <c r="M297" s="91" t="b">
        <f t="shared" ref="M297:M298" si="13">IF(AND(D297=4,G297=2),TRUE,FALSE)</f>
        <v>0</v>
      </c>
      <c r="N297" s="87" t="b">
        <f t="shared" ref="N297:N298" si="14">IF(AND(D297=4,G297=3),TRUE,FALSE)</f>
        <v>0</v>
      </c>
    </row>
    <row r="298" spans="2:14" x14ac:dyDescent="0.3">
      <c r="B298" s="101" t="s">
        <v>655</v>
      </c>
      <c r="C298" s="93"/>
      <c r="D298" s="94" t="s">
        <v>57</v>
      </c>
      <c r="E298" s="38" t="s">
        <v>57</v>
      </c>
      <c r="F298" s="39"/>
      <c r="G298" s="38" t="str">
        <f>IF($F298="","",VLOOKUP($F298,'Invoervelden, scores'!$B$4:$C$7,2,TRUE))</f>
        <v/>
      </c>
      <c r="H298" s="39"/>
      <c r="K298" s="87" t="str" cm="1">
        <f t="array" ref="K298">IF($C298="","",IF($F298="","",INDEX('Invoervelden, scores'!$D$4:$G$7,'Eisen en wensen'!G298,'Eisen en wensen'!D298)))</f>
        <v/>
      </c>
      <c r="M298" s="91" t="b">
        <f t="shared" si="13"/>
        <v>0</v>
      </c>
      <c r="N298" s="87" t="b">
        <f t="shared" si="14"/>
        <v>0</v>
      </c>
    </row>
    <row r="299" spans="2:14" ht="182.4" x14ac:dyDescent="0.3">
      <c r="B299" s="101" t="s">
        <v>57</v>
      </c>
      <c r="C299" s="93" t="s">
        <v>656</v>
      </c>
      <c r="D299" s="94">
        <v>4</v>
      </c>
      <c r="E299" s="38" t="s">
        <v>9</v>
      </c>
      <c r="F299" s="39"/>
      <c r="G299" s="38" t="str">
        <f>IF($F299="","",VLOOKUP($F299,'Invoervelden, scores'!$B$4:$C$7,2,TRUE))</f>
        <v/>
      </c>
      <c r="H299" s="39"/>
      <c r="K299" s="87" t="str" cm="1">
        <f t="array" ref="K299">IF($C299="","",IF($F299="","",INDEX('Invoervelden, scores'!$D$4:$G$7,'Eisen en wensen'!G299,'Eisen en wensen'!D299)))</f>
        <v/>
      </c>
      <c r="M299" s="91" t="b">
        <f t="shared" si="11"/>
        <v>0</v>
      </c>
      <c r="N299" s="87" t="b">
        <f t="shared" si="12"/>
        <v>0</v>
      </c>
    </row>
    <row r="300" spans="2:14" x14ac:dyDescent="0.3">
      <c r="B300" s="101" t="s">
        <v>57</v>
      </c>
      <c r="C300" s="93" t="s">
        <v>657</v>
      </c>
      <c r="D300" s="94">
        <v>3</v>
      </c>
      <c r="E300" s="38" t="s">
        <v>8</v>
      </c>
      <c r="F300" s="39"/>
      <c r="G300" s="38" t="str">
        <f>IF($F300="","",VLOOKUP($F300,'Invoervelden, scores'!$B$4:$C$7,2,TRUE))</f>
        <v/>
      </c>
      <c r="H300" s="39"/>
      <c r="K300" s="87" t="str" cm="1">
        <f t="array" ref="K300">IF($C300="","",IF($F300="","",INDEX('Invoervelden, scores'!$D$4:$G$7,'Eisen en wensen'!G300,'Eisen en wensen'!D300)))</f>
        <v/>
      </c>
      <c r="M300" s="91" t="b">
        <f t="shared" si="11"/>
        <v>0</v>
      </c>
      <c r="N300" s="87" t="b">
        <f t="shared" si="12"/>
        <v>0</v>
      </c>
    </row>
    <row r="301" spans="2:14" ht="22.8" x14ac:dyDescent="0.3">
      <c r="B301" s="101" t="s">
        <v>57</v>
      </c>
      <c r="C301" s="93" t="s">
        <v>658</v>
      </c>
      <c r="D301" s="94">
        <v>3</v>
      </c>
      <c r="E301" s="38" t="s">
        <v>8</v>
      </c>
      <c r="F301" s="39"/>
      <c r="G301" s="38" t="str">
        <f>IF($F301="","",VLOOKUP($F301,'Invoervelden, scores'!$B$4:$C$7,2,TRUE))</f>
        <v/>
      </c>
      <c r="H301" s="39"/>
      <c r="K301" s="87" t="str" cm="1">
        <f t="array" ref="K301">IF($C301="","",IF($F301="","",INDEX('Invoervelden, scores'!$D$4:$G$7,'Eisen en wensen'!G301,'Eisen en wensen'!D301)))</f>
        <v/>
      </c>
      <c r="M301" s="91" t="b">
        <f t="shared" si="11"/>
        <v>0</v>
      </c>
      <c r="N301" s="87" t="b">
        <f t="shared" si="12"/>
        <v>0</v>
      </c>
    </row>
    <row r="302" spans="2:14" ht="34.200000000000003" x14ac:dyDescent="0.3">
      <c r="B302" s="101" t="s">
        <v>57</v>
      </c>
      <c r="C302" s="93" t="s">
        <v>659</v>
      </c>
      <c r="D302" s="94">
        <v>3</v>
      </c>
      <c r="E302" s="38" t="s">
        <v>8</v>
      </c>
      <c r="F302" s="39"/>
      <c r="G302" s="38" t="str">
        <f>IF($F302="","",VLOOKUP($F302,'Invoervelden, scores'!$B$4:$C$7,2,TRUE))</f>
        <v/>
      </c>
      <c r="H302" s="39"/>
      <c r="K302" s="87" t="str" cm="1">
        <f t="array" ref="K302">IF($C302="","",IF($F302="","",INDEX('Invoervelden, scores'!$D$4:$G$7,'Eisen en wensen'!G302,'Eisen en wensen'!D302)))</f>
        <v/>
      </c>
      <c r="M302" s="91" t="b">
        <f t="shared" si="11"/>
        <v>0</v>
      </c>
      <c r="N302" s="87" t="b">
        <f t="shared" si="12"/>
        <v>0</v>
      </c>
    </row>
    <row r="303" spans="2:14" x14ac:dyDescent="0.3">
      <c r="B303" s="101" t="s">
        <v>57</v>
      </c>
      <c r="C303" s="93" t="s">
        <v>660</v>
      </c>
      <c r="D303" s="94">
        <v>4</v>
      </c>
      <c r="E303" s="38" t="s">
        <v>9</v>
      </c>
      <c r="F303" s="39"/>
      <c r="G303" s="38" t="str">
        <f>IF($F303="","",VLOOKUP($F303,'Invoervelden, scores'!$B$4:$C$7,2,TRUE))</f>
        <v/>
      </c>
      <c r="H303" s="39"/>
      <c r="K303" s="87" t="str" cm="1">
        <f t="array" ref="K303">IF($C303="","",IF($F303="","",INDEX('Invoervelden, scores'!$D$4:$G$7,'Eisen en wensen'!G303,'Eisen en wensen'!D303)))</f>
        <v/>
      </c>
      <c r="M303" s="91" t="b">
        <f t="shared" si="11"/>
        <v>0</v>
      </c>
      <c r="N303" s="87" t="b">
        <f t="shared" si="12"/>
        <v>0</v>
      </c>
    </row>
    <row r="304" spans="2:14" ht="34.200000000000003" x14ac:dyDescent="0.3">
      <c r="B304" s="101" t="s">
        <v>57</v>
      </c>
      <c r="C304" s="93" t="s">
        <v>661</v>
      </c>
      <c r="D304" s="94">
        <v>4</v>
      </c>
      <c r="E304" s="38" t="s">
        <v>9</v>
      </c>
      <c r="F304" s="39"/>
      <c r="G304" s="38" t="str">
        <f>IF($F304="","",VLOOKUP($F304,'Invoervelden, scores'!$B$4:$C$7,2,TRUE))</f>
        <v/>
      </c>
      <c r="H304" s="39"/>
      <c r="K304" s="87" t="str" cm="1">
        <f t="array" ref="K304">IF($C304="","",IF($F304="","",INDEX('Invoervelden, scores'!$D$4:$G$7,'Eisen en wensen'!G304,'Eisen en wensen'!D304)))</f>
        <v/>
      </c>
      <c r="M304" s="91" t="b">
        <f t="shared" si="11"/>
        <v>0</v>
      </c>
      <c r="N304" s="87" t="b">
        <f t="shared" si="12"/>
        <v>0</v>
      </c>
    </row>
    <row r="305" spans="2:14" ht="34.200000000000003" x14ac:dyDescent="0.3">
      <c r="B305" s="101" t="s">
        <v>57</v>
      </c>
      <c r="C305" s="93" t="s">
        <v>662</v>
      </c>
      <c r="D305" s="94">
        <v>4</v>
      </c>
      <c r="E305" s="38" t="s">
        <v>9</v>
      </c>
      <c r="F305" s="39"/>
      <c r="G305" s="38" t="str">
        <f>IF($F305="","",VLOOKUP($F305,'Invoervelden, scores'!$B$4:$C$7,2,TRUE))</f>
        <v/>
      </c>
      <c r="H305" s="39"/>
      <c r="K305" s="87" t="str" cm="1">
        <f t="array" ref="K305">IF($C305="","",IF($F305="","",INDEX('Invoervelden, scores'!$D$4:$G$7,'Eisen en wensen'!G305,'Eisen en wensen'!D305)))</f>
        <v/>
      </c>
      <c r="M305" s="91" t="b">
        <f t="shared" si="11"/>
        <v>0</v>
      </c>
      <c r="N305" s="87" t="b">
        <f t="shared" si="12"/>
        <v>0</v>
      </c>
    </row>
    <row r="306" spans="2:14" ht="34.200000000000003" x14ac:dyDescent="0.3">
      <c r="B306" s="101" t="s">
        <v>57</v>
      </c>
      <c r="C306" s="93" t="s">
        <v>663</v>
      </c>
      <c r="D306" s="94">
        <v>4</v>
      </c>
      <c r="E306" s="38" t="s">
        <v>9</v>
      </c>
      <c r="F306" s="39"/>
      <c r="G306" s="38" t="str">
        <f>IF($F306="","",VLOOKUP($F306,'Invoervelden, scores'!$B$4:$C$7,2,TRUE))</f>
        <v/>
      </c>
      <c r="H306" s="39"/>
      <c r="K306" s="87" t="str" cm="1">
        <f t="array" ref="K306">IF($C306="","",IF($F306="","",INDEX('Invoervelden, scores'!$D$4:$G$7,'Eisen en wensen'!G306,'Eisen en wensen'!D306)))</f>
        <v/>
      </c>
      <c r="M306" s="91" t="b">
        <f t="shared" si="11"/>
        <v>0</v>
      </c>
      <c r="N306" s="87" t="b">
        <f t="shared" si="12"/>
        <v>0</v>
      </c>
    </row>
    <row r="307" spans="2:14" x14ac:dyDescent="0.3">
      <c r="B307" s="101" t="s">
        <v>57</v>
      </c>
      <c r="C307" s="93" t="s">
        <v>664</v>
      </c>
      <c r="D307" s="94">
        <v>4</v>
      </c>
      <c r="E307" s="38" t="s">
        <v>9</v>
      </c>
      <c r="F307" s="39"/>
      <c r="G307" s="38" t="str">
        <f>IF($F307="","",VLOOKUP($F307,'Invoervelden, scores'!$B$4:$C$7,2,TRUE))</f>
        <v/>
      </c>
      <c r="H307" s="39"/>
      <c r="K307" s="87" t="str" cm="1">
        <f t="array" ref="K307">IF($C307="","",IF($F307="","",INDEX('Invoervelden, scores'!$D$4:$G$7,'Eisen en wensen'!G307,'Eisen en wensen'!D307)))</f>
        <v/>
      </c>
      <c r="M307" s="91" t="b">
        <f t="shared" si="11"/>
        <v>0</v>
      </c>
      <c r="N307" s="87" t="b">
        <f t="shared" si="12"/>
        <v>0</v>
      </c>
    </row>
    <row r="308" spans="2:14" x14ac:dyDescent="0.3">
      <c r="B308" s="101" t="s">
        <v>57</v>
      </c>
      <c r="C308" s="93" t="s">
        <v>665</v>
      </c>
      <c r="D308" s="94">
        <v>4</v>
      </c>
      <c r="E308" s="38" t="s">
        <v>9</v>
      </c>
      <c r="F308" s="39"/>
      <c r="G308" s="38" t="str">
        <f>IF($F308="","",VLOOKUP($F308,'Invoervelden, scores'!$B$4:$C$7,2,TRUE))</f>
        <v/>
      </c>
      <c r="H308" s="39"/>
      <c r="K308" s="87" t="str" cm="1">
        <f t="array" ref="K308">IF($C308="","",IF($F308="","",INDEX('Invoervelden, scores'!$D$4:$G$7,'Eisen en wensen'!G308,'Eisen en wensen'!D308)))</f>
        <v/>
      </c>
      <c r="M308" s="91" t="b">
        <f t="shared" si="11"/>
        <v>0</v>
      </c>
      <c r="N308" s="87" t="b">
        <f t="shared" si="12"/>
        <v>0</v>
      </c>
    </row>
    <row r="309" spans="2:14" x14ac:dyDescent="0.3">
      <c r="B309" s="101" t="s">
        <v>666</v>
      </c>
      <c r="C309" s="93"/>
      <c r="D309" s="94" t="s">
        <v>57</v>
      </c>
      <c r="E309" s="38" t="s">
        <v>57</v>
      </c>
      <c r="F309" s="39"/>
      <c r="G309" s="38" t="str">
        <f>IF($F309="","",VLOOKUP($F309,'Invoervelden, scores'!$B$4:$C$7,2,TRUE))</f>
        <v/>
      </c>
      <c r="H309" s="39"/>
      <c r="K309" s="87" t="str" cm="1">
        <f t="array" ref="K309">IF($C309="","",IF($F309="","",INDEX('Invoervelden, scores'!$D$4:$G$7,'Eisen en wensen'!G309,'Eisen en wensen'!D309)))</f>
        <v/>
      </c>
      <c r="M309" s="91" t="b">
        <f t="shared" si="11"/>
        <v>0</v>
      </c>
      <c r="N309" s="87" t="b">
        <f t="shared" si="12"/>
        <v>0</v>
      </c>
    </row>
    <row r="310" spans="2:14" ht="22.8" x14ac:dyDescent="0.3">
      <c r="B310" s="101" t="s">
        <v>57</v>
      </c>
      <c r="C310" s="93" t="s">
        <v>667</v>
      </c>
      <c r="D310" s="94">
        <v>4</v>
      </c>
      <c r="E310" s="38" t="s">
        <v>9</v>
      </c>
      <c r="F310" s="39"/>
      <c r="G310" s="38" t="str">
        <f>IF($F310="","",VLOOKUP($F310,'Invoervelden, scores'!$B$4:$C$7,2,TRUE))</f>
        <v/>
      </c>
      <c r="H310" s="39"/>
      <c r="K310" s="87" t="str" cm="1">
        <f t="array" ref="K310">IF($C310="","",IF($F310="","",INDEX('Invoervelden, scores'!$D$4:$G$7,'Eisen en wensen'!G310,'Eisen en wensen'!D310)))</f>
        <v/>
      </c>
      <c r="M310" s="91" t="b">
        <f t="shared" si="11"/>
        <v>0</v>
      </c>
      <c r="N310" s="87" t="b">
        <f t="shared" si="12"/>
        <v>0</v>
      </c>
    </row>
    <row r="311" spans="2:14" ht="34.200000000000003" x14ac:dyDescent="0.3">
      <c r="B311" s="101" t="s">
        <v>57</v>
      </c>
      <c r="C311" s="93" t="s">
        <v>668</v>
      </c>
      <c r="D311" s="94">
        <v>3</v>
      </c>
      <c r="E311" s="38" t="s">
        <v>8</v>
      </c>
      <c r="F311" s="39"/>
      <c r="G311" s="38" t="str">
        <f>IF($F311="","",VLOOKUP($F311,'Invoervelden, scores'!$B$4:$C$7,2,TRUE))</f>
        <v/>
      </c>
      <c r="H311" s="39"/>
      <c r="K311" s="87" t="str" cm="1">
        <f t="array" ref="K311">IF($C311="","",IF($F311="","",INDEX('Invoervelden, scores'!$D$4:$G$7,'Eisen en wensen'!G311,'Eisen en wensen'!D311)))</f>
        <v/>
      </c>
      <c r="M311" s="91" t="b">
        <f t="shared" si="11"/>
        <v>0</v>
      </c>
      <c r="N311" s="87" t="b">
        <f t="shared" si="12"/>
        <v>0</v>
      </c>
    </row>
    <row r="312" spans="2:14" x14ac:dyDescent="0.3">
      <c r="B312" s="101" t="s">
        <v>57</v>
      </c>
      <c r="C312" s="93" t="s">
        <v>669</v>
      </c>
      <c r="D312" s="94">
        <v>4</v>
      </c>
      <c r="E312" s="38" t="s">
        <v>9</v>
      </c>
      <c r="F312" s="39"/>
      <c r="G312" s="38" t="str">
        <f>IF($F312="","",VLOOKUP($F312,'Invoervelden, scores'!$B$4:$C$7,2,TRUE))</f>
        <v/>
      </c>
      <c r="H312" s="39"/>
      <c r="K312" s="87" t="str" cm="1">
        <f t="array" ref="K312">IF($C312="","",IF($F312="","",INDEX('Invoervelden, scores'!$D$4:$G$7,'Eisen en wensen'!G312,'Eisen en wensen'!D312)))</f>
        <v/>
      </c>
      <c r="M312" s="91" t="b">
        <f t="shared" si="11"/>
        <v>0</v>
      </c>
      <c r="N312" s="87" t="b">
        <f t="shared" si="12"/>
        <v>0</v>
      </c>
    </row>
    <row r="313" spans="2:14" x14ac:dyDescent="0.3">
      <c r="B313" s="101" t="s">
        <v>57</v>
      </c>
      <c r="C313" s="93" t="s">
        <v>670</v>
      </c>
      <c r="D313" s="94">
        <v>4</v>
      </c>
      <c r="E313" s="38" t="s">
        <v>9</v>
      </c>
      <c r="F313" s="39"/>
      <c r="G313" s="38" t="str">
        <f>IF($F313="","",VLOOKUP($F313,'Invoervelden, scores'!$B$4:$C$7,2,TRUE))</f>
        <v/>
      </c>
      <c r="H313" s="39"/>
      <c r="K313" s="87" t="str" cm="1">
        <f t="array" ref="K313">IF($C313="","",IF($F313="","",INDEX('Invoervelden, scores'!$D$4:$G$7,'Eisen en wensen'!G313,'Eisen en wensen'!D313)))</f>
        <v/>
      </c>
      <c r="M313" s="91" t="b">
        <f t="shared" si="11"/>
        <v>0</v>
      </c>
      <c r="N313" s="87" t="b">
        <f t="shared" si="12"/>
        <v>0</v>
      </c>
    </row>
    <row r="314" spans="2:14" ht="22.8" x14ac:dyDescent="0.3">
      <c r="B314" s="101" t="s">
        <v>57</v>
      </c>
      <c r="C314" s="93" t="s">
        <v>671</v>
      </c>
      <c r="D314" s="94">
        <v>4</v>
      </c>
      <c r="E314" s="38" t="s">
        <v>9</v>
      </c>
      <c r="F314" s="39"/>
      <c r="G314" s="38" t="str">
        <f>IF($F314="","",VLOOKUP($F314,'Invoervelden, scores'!$B$4:$C$7,2,TRUE))</f>
        <v/>
      </c>
      <c r="H314" s="39"/>
      <c r="K314" s="87" t="str" cm="1">
        <f t="array" ref="K314">IF($C314="","",IF($F314="","",INDEX('Invoervelden, scores'!$D$4:$G$7,'Eisen en wensen'!G314,'Eisen en wensen'!D314)))</f>
        <v/>
      </c>
      <c r="M314" s="91" t="b">
        <f t="shared" si="11"/>
        <v>0</v>
      </c>
      <c r="N314" s="87" t="b">
        <f t="shared" si="12"/>
        <v>0</v>
      </c>
    </row>
    <row r="315" spans="2:14" x14ac:dyDescent="0.3">
      <c r="B315" s="101" t="s">
        <v>57</v>
      </c>
      <c r="C315" s="93" t="s">
        <v>672</v>
      </c>
      <c r="D315" s="94">
        <v>4</v>
      </c>
      <c r="E315" s="38" t="s">
        <v>9</v>
      </c>
      <c r="F315" s="39"/>
      <c r="G315" s="38" t="str">
        <f>IF($F315="","",VLOOKUP($F315,'Invoervelden, scores'!$B$4:$C$7,2,TRUE))</f>
        <v/>
      </c>
      <c r="H315" s="39"/>
      <c r="K315" s="87" t="str" cm="1">
        <f t="array" ref="K315">IF($C315="","",IF($F315="","",INDEX('Invoervelden, scores'!$D$4:$G$7,'Eisen en wensen'!G315,'Eisen en wensen'!D315)))</f>
        <v/>
      </c>
      <c r="M315" s="91" t="b">
        <f t="shared" si="11"/>
        <v>0</v>
      </c>
      <c r="N315" s="87" t="b">
        <f t="shared" si="12"/>
        <v>0</v>
      </c>
    </row>
    <row r="316" spans="2:14" x14ac:dyDescent="0.3">
      <c r="B316" s="101" t="s">
        <v>57</v>
      </c>
      <c r="C316" s="93" t="s">
        <v>673</v>
      </c>
      <c r="D316" s="94">
        <v>4</v>
      </c>
      <c r="E316" s="38" t="s">
        <v>9</v>
      </c>
      <c r="F316" s="39"/>
      <c r="G316" s="38" t="str">
        <f>IF($F316="","",VLOOKUP($F316,'Invoervelden, scores'!$B$4:$C$7,2,TRUE))</f>
        <v/>
      </c>
      <c r="H316" s="39"/>
      <c r="K316" s="87" t="str" cm="1">
        <f t="array" ref="K316">IF($C316="","",IF($F316="","",INDEX('Invoervelden, scores'!$D$4:$G$7,'Eisen en wensen'!G316,'Eisen en wensen'!D316)))</f>
        <v/>
      </c>
      <c r="M316" s="91" t="b">
        <f t="shared" si="11"/>
        <v>0</v>
      </c>
      <c r="N316" s="87" t="b">
        <f t="shared" si="12"/>
        <v>0</v>
      </c>
    </row>
    <row r="317" spans="2:14" x14ac:dyDescent="0.3">
      <c r="B317" s="101" t="s">
        <v>57</v>
      </c>
      <c r="C317" s="93" t="s">
        <v>674</v>
      </c>
      <c r="D317" s="94">
        <v>4</v>
      </c>
      <c r="E317" s="38" t="s">
        <v>9</v>
      </c>
      <c r="F317" s="39"/>
      <c r="G317" s="38" t="str">
        <f>IF($F317="","",VLOOKUP($F317,'Invoervelden, scores'!$B$4:$C$7,2,TRUE))</f>
        <v/>
      </c>
      <c r="H317" s="39"/>
      <c r="K317" s="87" t="str" cm="1">
        <f t="array" ref="K317">IF($C317="","",IF($F317="","",INDEX('Invoervelden, scores'!$D$4:$G$7,'Eisen en wensen'!G317,'Eisen en wensen'!D317)))</f>
        <v/>
      </c>
      <c r="M317" s="91" t="b">
        <f t="shared" si="11"/>
        <v>0</v>
      </c>
      <c r="N317" s="87" t="b">
        <f t="shared" si="12"/>
        <v>0</v>
      </c>
    </row>
    <row r="318" spans="2:14" ht="22.8" x14ac:dyDescent="0.3">
      <c r="B318" s="101" t="s">
        <v>57</v>
      </c>
      <c r="C318" s="93" t="s">
        <v>675</v>
      </c>
      <c r="D318" s="94">
        <v>4</v>
      </c>
      <c r="E318" s="38" t="s">
        <v>9</v>
      </c>
      <c r="F318" s="39"/>
      <c r="G318" s="38" t="str">
        <f>IF($F318="","",VLOOKUP($F318,'Invoervelden, scores'!$B$4:$C$7,2,TRUE))</f>
        <v/>
      </c>
      <c r="H318" s="39"/>
      <c r="K318" s="87" t="str" cm="1">
        <f t="array" ref="K318">IF($C318="","",IF($F318="","",INDEX('Invoervelden, scores'!$D$4:$G$7,'Eisen en wensen'!G318,'Eisen en wensen'!D318)))</f>
        <v/>
      </c>
      <c r="M318" s="91" t="b">
        <f t="shared" si="11"/>
        <v>0</v>
      </c>
      <c r="N318" s="87" t="b">
        <f t="shared" si="12"/>
        <v>0</v>
      </c>
    </row>
    <row r="319" spans="2:14" ht="22.8" x14ac:dyDescent="0.3">
      <c r="B319" s="101" t="s">
        <v>57</v>
      </c>
      <c r="C319" s="93" t="s">
        <v>676</v>
      </c>
      <c r="D319" s="94">
        <v>4</v>
      </c>
      <c r="E319" s="38" t="s">
        <v>9</v>
      </c>
      <c r="F319" s="39"/>
      <c r="G319" s="38" t="str">
        <f>IF($F319="","",VLOOKUP($F319,'Invoervelden, scores'!$B$4:$C$7,2,TRUE))</f>
        <v/>
      </c>
      <c r="H319" s="39"/>
      <c r="K319" s="87" t="str" cm="1">
        <f t="array" ref="K319">IF($C319="","",IF($F319="","",INDEX('Invoervelden, scores'!$D$4:$G$7,'Eisen en wensen'!G319,'Eisen en wensen'!D319)))</f>
        <v/>
      </c>
      <c r="M319" s="91" t="b">
        <f t="shared" si="11"/>
        <v>0</v>
      </c>
      <c r="N319" s="87" t="b">
        <f t="shared" si="12"/>
        <v>0</v>
      </c>
    </row>
    <row r="320" spans="2:14" ht="22.8" x14ac:dyDescent="0.3">
      <c r="B320" s="101" t="s">
        <v>57</v>
      </c>
      <c r="C320" s="93" t="s">
        <v>677</v>
      </c>
      <c r="D320" s="94">
        <v>4</v>
      </c>
      <c r="E320" s="38" t="s">
        <v>9</v>
      </c>
      <c r="F320" s="39"/>
      <c r="G320" s="38" t="str">
        <f>IF($F320="","",VLOOKUP($F320,'Invoervelden, scores'!$B$4:$C$7,2,TRUE))</f>
        <v/>
      </c>
      <c r="H320" s="39"/>
      <c r="K320" s="87" t="str" cm="1">
        <f t="array" ref="K320">IF($C320="","",IF($F320="","",INDEX('Invoervelden, scores'!$D$4:$G$7,'Eisen en wensen'!G320,'Eisen en wensen'!D320)))</f>
        <v/>
      </c>
      <c r="M320" s="91" t="b">
        <f t="shared" si="11"/>
        <v>0</v>
      </c>
      <c r="N320" s="87" t="b">
        <f t="shared" si="12"/>
        <v>0</v>
      </c>
    </row>
    <row r="321" spans="2:14" x14ac:dyDescent="0.3">
      <c r="B321" s="101" t="s">
        <v>57</v>
      </c>
      <c r="C321" s="93" t="s">
        <v>678</v>
      </c>
      <c r="D321" s="94">
        <v>4</v>
      </c>
      <c r="E321" s="38" t="s">
        <v>9</v>
      </c>
      <c r="F321" s="39"/>
      <c r="G321" s="38" t="str">
        <f>IF($F321="","",VLOOKUP($F321,'Invoervelden, scores'!$B$4:$C$7,2,TRUE))</f>
        <v/>
      </c>
      <c r="H321" s="39"/>
      <c r="K321" s="87" t="str" cm="1">
        <f t="array" ref="K321">IF($C321="","",IF($F321="","",INDEX('Invoervelden, scores'!$D$4:$G$7,'Eisen en wensen'!G321,'Eisen en wensen'!D321)))</f>
        <v/>
      </c>
      <c r="M321" s="91" t="b">
        <f t="shared" si="11"/>
        <v>0</v>
      </c>
      <c r="N321" s="87" t="b">
        <f t="shared" si="12"/>
        <v>0</v>
      </c>
    </row>
    <row r="322" spans="2:14" ht="57" x14ac:dyDescent="0.3">
      <c r="B322" s="101" t="s">
        <v>57</v>
      </c>
      <c r="C322" s="93" t="s">
        <v>679</v>
      </c>
      <c r="D322" s="94">
        <v>4</v>
      </c>
      <c r="E322" s="38" t="s">
        <v>9</v>
      </c>
      <c r="F322" s="39"/>
      <c r="G322" s="38" t="str">
        <f>IF($F322="","",VLOOKUP($F322,'Invoervelden, scores'!$B$4:$C$7,2,TRUE))</f>
        <v/>
      </c>
      <c r="H322" s="39"/>
      <c r="K322" s="87" t="str" cm="1">
        <f t="array" ref="K322">IF($C322="","",IF($F322="","",INDEX('Invoervelden, scores'!$D$4:$G$7,'Eisen en wensen'!G322,'Eisen en wensen'!D322)))</f>
        <v/>
      </c>
      <c r="M322" s="91" t="b">
        <f t="shared" si="11"/>
        <v>0</v>
      </c>
      <c r="N322" s="87" t="b">
        <f t="shared" si="12"/>
        <v>0</v>
      </c>
    </row>
    <row r="323" spans="2:14" ht="22.8" x14ac:dyDescent="0.3">
      <c r="B323" s="101" t="s">
        <v>57</v>
      </c>
      <c r="C323" s="93" t="s">
        <v>680</v>
      </c>
      <c r="D323" s="94">
        <v>3</v>
      </c>
      <c r="E323" s="38" t="s">
        <v>8</v>
      </c>
      <c r="F323" s="39"/>
      <c r="G323" s="38" t="str">
        <f>IF($F323="","",VLOOKUP($F323,'Invoervelden, scores'!$B$4:$C$7,2,TRUE))</f>
        <v/>
      </c>
      <c r="H323" s="39"/>
      <c r="K323" s="87" t="str" cm="1">
        <f t="array" ref="K323">IF($C323="","",IF($F323="","",INDEX('Invoervelden, scores'!$D$4:$G$7,'Eisen en wensen'!G323,'Eisen en wensen'!D323)))</f>
        <v/>
      </c>
      <c r="M323" s="91" t="b">
        <f t="shared" si="11"/>
        <v>0</v>
      </c>
      <c r="N323" s="87" t="b">
        <f t="shared" si="12"/>
        <v>0</v>
      </c>
    </row>
    <row r="324" spans="2:14" x14ac:dyDescent="0.3">
      <c r="B324" s="101" t="s">
        <v>57</v>
      </c>
      <c r="C324" s="93" t="s">
        <v>681</v>
      </c>
      <c r="D324" s="94">
        <v>3</v>
      </c>
      <c r="E324" s="38" t="s">
        <v>8</v>
      </c>
      <c r="F324" s="39"/>
      <c r="G324" s="38" t="str">
        <f>IF($F324="","",VLOOKUP($F324,'Invoervelden, scores'!$B$4:$C$7,2,TRUE))</f>
        <v/>
      </c>
      <c r="H324" s="39"/>
      <c r="K324" s="87" t="str" cm="1">
        <f t="array" ref="K324">IF($C324="","",IF($F324="","",INDEX('Invoervelden, scores'!$D$4:$G$7,'Eisen en wensen'!G324,'Eisen en wensen'!D324)))</f>
        <v/>
      </c>
      <c r="M324" s="91" t="b">
        <f t="shared" si="11"/>
        <v>0</v>
      </c>
      <c r="N324" s="87" t="b">
        <f t="shared" si="12"/>
        <v>0</v>
      </c>
    </row>
    <row r="325" spans="2:14" x14ac:dyDescent="0.3">
      <c r="B325" s="101" t="s">
        <v>57</v>
      </c>
      <c r="C325" s="93" t="s">
        <v>682</v>
      </c>
      <c r="D325" s="94">
        <v>4</v>
      </c>
      <c r="E325" s="38" t="s">
        <v>9</v>
      </c>
      <c r="F325" s="39"/>
      <c r="G325" s="38" t="str">
        <f>IF($F325="","",VLOOKUP($F325,'Invoervelden, scores'!$B$4:$C$7,2,TRUE))</f>
        <v/>
      </c>
      <c r="H325" s="39"/>
      <c r="K325" s="87" t="str" cm="1">
        <f t="array" ref="K325">IF($C325="","",IF($F325="","",INDEX('Invoervelden, scores'!$D$4:$G$7,'Eisen en wensen'!G325,'Eisen en wensen'!D325)))</f>
        <v/>
      </c>
      <c r="M325" s="91" t="b">
        <f t="shared" si="11"/>
        <v>0</v>
      </c>
      <c r="N325" s="87" t="b">
        <f t="shared" si="12"/>
        <v>0</v>
      </c>
    </row>
    <row r="326" spans="2:14" ht="22.8" x14ac:dyDescent="0.3">
      <c r="B326" s="101" t="s">
        <v>57</v>
      </c>
      <c r="C326" s="93" t="s">
        <v>683</v>
      </c>
      <c r="D326" s="94">
        <v>4</v>
      </c>
      <c r="E326" s="38" t="s">
        <v>9</v>
      </c>
      <c r="F326" s="39"/>
      <c r="G326" s="38" t="str">
        <f>IF($F326="","",VLOOKUP($F326,'Invoervelden, scores'!$B$4:$C$7,2,TRUE))</f>
        <v/>
      </c>
      <c r="H326" s="39"/>
      <c r="K326" s="87" t="str" cm="1">
        <f t="array" ref="K326">IF($C326="","",IF($F326="","",INDEX('Invoervelden, scores'!$D$4:$G$7,'Eisen en wensen'!G326,'Eisen en wensen'!D326)))</f>
        <v/>
      </c>
      <c r="M326" s="91" t="b">
        <f t="shared" si="11"/>
        <v>0</v>
      </c>
      <c r="N326" s="87" t="b">
        <f t="shared" si="12"/>
        <v>0</v>
      </c>
    </row>
    <row r="327" spans="2:14" ht="22.8" x14ac:dyDescent="0.3">
      <c r="B327" s="101" t="s">
        <v>57</v>
      </c>
      <c r="C327" s="93" t="s">
        <v>684</v>
      </c>
      <c r="D327" s="94">
        <v>3</v>
      </c>
      <c r="E327" s="38" t="s">
        <v>8</v>
      </c>
      <c r="F327" s="39"/>
      <c r="G327" s="38" t="str">
        <f>IF($F327="","",VLOOKUP($F327,'Invoervelden, scores'!$B$4:$C$7,2,TRUE))</f>
        <v/>
      </c>
      <c r="H327" s="39"/>
      <c r="K327" s="87" t="str" cm="1">
        <f t="array" ref="K327">IF($C327="","",IF($F327="","",INDEX('Invoervelden, scores'!$D$4:$G$7,'Eisen en wensen'!G327,'Eisen en wensen'!D327)))</f>
        <v/>
      </c>
      <c r="M327" s="91" t="b">
        <f t="shared" si="11"/>
        <v>0</v>
      </c>
      <c r="N327" s="87" t="b">
        <f t="shared" si="12"/>
        <v>0</v>
      </c>
    </row>
    <row r="328" spans="2:14" ht="22.8" x14ac:dyDescent="0.3">
      <c r="B328" s="101"/>
      <c r="C328" s="93" t="s">
        <v>685</v>
      </c>
      <c r="D328" s="94">
        <v>4</v>
      </c>
      <c r="E328" s="38" t="s">
        <v>9</v>
      </c>
      <c r="F328" s="39"/>
      <c r="G328" s="38" t="str">
        <f>IF($F328="","",VLOOKUP($F328,'Invoervelden, scores'!$B$4:$C$7,2,TRUE))</f>
        <v/>
      </c>
      <c r="H328" s="39"/>
      <c r="K328" s="87" t="str" cm="1">
        <f t="array" ref="K328">IF($C328="","",IF($F328="","",INDEX('Invoervelden, scores'!$D$4:$G$7,'Eisen en wensen'!G328,'Eisen en wensen'!D328)))</f>
        <v/>
      </c>
      <c r="M328" s="91" t="b">
        <f t="shared" si="11"/>
        <v>0</v>
      </c>
      <c r="N328" s="87" t="b">
        <f t="shared" si="12"/>
        <v>0</v>
      </c>
    </row>
    <row r="329" spans="2:14" x14ac:dyDescent="0.3">
      <c r="B329" s="101"/>
      <c r="C329" s="93" t="s">
        <v>686</v>
      </c>
      <c r="D329" s="94">
        <v>4</v>
      </c>
      <c r="E329" s="38" t="s">
        <v>9</v>
      </c>
      <c r="F329" s="39"/>
      <c r="G329" s="38" t="str">
        <f>IF($F329="","",VLOOKUP($F329,'Invoervelden, scores'!$B$4:$C$7,2,TRUE))</f>
        <v/>
      </c>
      <c r="H329" s="39"/>
      <c r="K329" s="87" t="str" cm="1">
        <f t="array" ref="K329">IF($C329="","",IF($F329="","",INDEX('Invoervelden, scores'!$D$4:$G$7,'Eisen en wensen'!G329,'Eisen en wensen'!D329)))</f>
        <v/>
      </c>
      <c r="M329" s="91" t="b">
        <f t="shared" si="11"/>
        <v>0</v>
      </c>
      <c r="N329" s="87" t="b">
        <f t="shared" si="12"/>
        <v>0</v>
      </c>
    </row>
    <row r="330" spans="2:14" x14ac:dyDescent="0.3">
      <c r="B330" s="101"/>
      <c r="C330" s="93" t="s">
        <v>687</v>
      </c>
      <c r="D330" s="94">
        <v>3</v>
      </c>
      <c r="E330" s="38" t="s">
        <v>8</v>
      </c>
      <c r="F330" s="39"/>
      <c r="G330" s="38" t="str">
        <f>IF($F330="","",VLOOKUP($F330,'Invoervelden, scores'!$B$4:$C$7,2,TRUE))</f>
        <v/>
      </c>
      <c r="H330" s="39"/>
      <c r="K330" s="87" t="str" cm="1">
        <f t="array" ref="K330">IF($C330="","",IF($F330="","",INDEX('Invoervelden, scores'!$D$4:$G$7,'Eisen en wensen'!G330,'Eisen en wensen'!D330)))</f>
        <v/>
      </c>
      <c r="M330" s="91" t="b">
        <f t="shared" si="11"/>
        <v>0</v>
      </c>
      <c r="N330" s="87" t="b">
        <f t="shared" si="12"/>
        <v>0</v>
      </c>
    </row>
    <row r="331" spans="2:14" x14ac:dyDescent="0.3">
      <c r="B331" s="101"/>
      <c r="C331" s="93" t="s">
        <v>688</v>
      </c>
      <c r="D331" s="94">
        <v>3</v>
      </c>
      <c r="E331" s="38" t="s">
        <v>8</v>
      </c>
      <c r="F331" s="39"/>
      <c r="G331" s="38" t="str">
        <f>IF($F331="","",VLOOKUP($F331,'Invoervelden, scores'!$B$4:$C$7,2,TRUE))</f>
        <v/>
      </c>
      <c r="H331" s="39"/>
      <c r="K331" s="87" t="str" cm="1">
        <f t="array" ref="K331">IF($C331="","",IF($F331="","",INDEX('Invoervelden, scores'!$D$4:$G$7,'Eisen en wensen'!G331,'Eisen en wensen'!D331)))</f>
        <v/>
      </c>
      <c r="M331" s="91" t="b">
        <f t="shared" ref="M331" si="15">IF(AND(D331=4,G331=2),TRUE,FALSE)</f>
        <v>0</v>
      </c>
      <c r="N331" s="87" t="b">
        <f t="shared" ref="N331" si="16">IF(AND(D331=4,G331=3),TRUE,FALSE)</f>
        <v>0</v>
      </c>
    </row>
    <row r="332" spans="2:14" x14ac:dyDescent="0.3">
      <c r="B332" s="101" t="s">
        <v>689</v>
      </c>
      <c r="C332" s="93"/>
      <c r="D332" s="94" t="s">
        <v>57</v>
      </c>
      <c r="E332" s="38" t="s">
        <v>57</v>
      </c>
      <c r="F332" s="39"/>
      <c r="G332" s="38" t="str">
        <f>IF($F332="","",VLOOKUP($F332,'Invoervelden, scores'!$B$4:$C$7,2,TRUE))</f>
        <v/>
      </c>
      <c r="H332" s="39"/>
      <c r="K332" s="87" t="str" cm="1">
        <f t="array" ref="K332">IF($C332="","",IF($F332="","",INDEX('Invoervelden, scores'!$D$4:$G$7,'Eisen en wensen'!G332,'Eisen en wensen'!D332)))</f>
        <v/>
      </c>
      <c r="M332" s="91" t="b">
        <f t="shared" si="11"/>
        <v>0</v>
      </c>
      <c r="N332" s="87" t="b">
        <f t="shared" si="12"/>
        <v>0</v>
      </c>
    </row>
    <row r="333" spans="2:14" ht="22.8" x14ac:dyDescent="0.3">
      <c r="B333" s="101" t="s">
        <v>57</v>
      </c>
      <c r="C333" s="93" t="s">
        <v>690</v>
      </c>
      <c r="D333" s="94">
        <v>4</v>
      </c>
      <c r="E333" s="38" t="s">
        <v>9</v>
      </c>
      <c r="F333" s="39"/>
      <c r="G333" s="38" t="str">
        <f>IF($F333="","",VLOOKUP($F333,'Invoervelden, scores'!$B$4:$C$7,2,TRUE))</f>
        <v/>
      </c>
      <c r="H333" s="39"/>
      <c r="K333" s="87" t="str" cm="1">
        <f t="array" ref="K333">IF($C333="","",IF($F333="","",INDEX('Invoervelden, scores'!$D$4:$G$7,'Eisen en wensen'!G333,'Eisen en wensen'!D333)))</f>
        <v/>
      </c>
      <c r="M333" s="91" t="b">
        <f t="shared" si="11"/>
        <v>0</v>
      </c>
      <c r="N333" s="87" t="b">
        <f t="shared" si="12"/>
        <v>0</v>
      </c>
    </row>
    <row r="334" spans="2:14" ht="22.8" x14ac:dyDescent="0.3">
      <c r="B334" s="101" t="s">
        <v>57</v>
      </c>
      <c r="C334" s="93" t="s">
        <v>691</v>
      </c>
      <c r="D334" s="94">
        <v>4</v>
      </c>
      <c r="E334" s="38" t="s">
        <v>9</v>
      </c>
      <c r="F334" s="39"/>
      <c r="G334" s="38" t="str">
        <f>IF($F334="","",VLOOKUP($F334,'Invoervelden, scores'!$B$4:$C$7,2,TRUE))</f>
        <v/>
      </c>
      <c r="H334" s="39"/>
      <c r="K334" s="87" t="str" cm="1">
        <f t="array" ref="K334">IF($C334="","",IF($F334="","",INDEX('Invoervelden, scores'!$D$4:$G$7,'Eisen en wensen'!G334,'Eisen en wensen'!D334)))</f>
        <v/>
      </c>
      <c r="M334" s="91" t="b">
        <f t="shared" ref="M334:M358" si="17">IF(AND(D334=4,G334=2),TRUE,FALSE)</f>
        <v>0</v>
      </c>
      <c r="N334" s="87" t="b">
        <f t="shared" ref="N334:N358" si="18">IF(AND(D334=4,G334=3),TRUE,FALSE)</f>
        <v>0</v>
      </c>
    </row>
    <row r="335" spans="2:14" ht="22.8" x14ac:dyDescent="0.3">
      <c r="B335" s="101" t="s">
        <v>57</v>
      </c>
      <c r="C335" s="93" t="s">
        <v>692</v>
      </c>
      <c r="D335" s="94">
        <v>3</v>
      </c>
      <c r="E335" s="38" t="s">
        <v>8</v>
      </c>
      <c r="F335" s="39"/>
      <c r="G335" s="38" t="str">
        <f>IF($F335="","",VLOOKUP($F335,'Invoervelden, scores'!$B$4:$C$7,2,TRUE))</f>
        <v/>
      </c>
      <c r="H335" s="39"/>
      <c r="K335" s="87" t="str" cm="1">
        <f t="array" ref="K335">IF($C335="","",IF($F335="","",INDEX('Invoervelden, scores'!$D$4:$G$7,'Eisen en wensen'!G335,'Eisen en wensen'!D335)))</f>
        <v/>
      </c>
      <c r="M335" s="91" t="b">
        <f t="shared" si="17"/>
        <v>0</v>
      </c>
      <c r="N335" s="87" t="b">
        <f t="shared" si="18"/>
        <v>0</v>
      </c>
    </row>
    <row r="336" spans="2:14" ht="57" x14ac:dyDescent="0.3">
      <c r="B336" s="101" t="s">
        <v>57</v>
      </c>
      <c r="C336" s="93" t="s">
        <v>693</v>
      </c>
      <c r="D336" s="94">
        <v>4</v>
      </c>
      <c r="E336" s="38" t="s">
        <v>9</v>
      </c>
      <c r="F336" s="39"/>
      <c r="G336" s="38" t="str">
        <f>IF($F336="","",VLOOKUP($F336,'Invoervelden, scores'!$B$4:$C$7,2,TRUE))</f>
        <v/>
      </c>
      <c r="H336" s="39"/>
      <c r="K336" s="87" t="str" cm="1">
        <f t="array" ref="K336">IF($C336="","",IF($F336="","",INDEX('Invoervelden, scores'!$D$4:$G$7,'Eisen en wensen'!G336,'Eisen en wensen'!D336)))</f>
        <v/>
      </c>
      <c r="M336" s="91" t="b">
        <f t="shared" si="17"/>
        <v>0</v>
      </c>
      <c r="N336" s="87" t="b">
        <f t="shared" si="18"/>
        <v>0</v>
      </c>
    </row>
    <row r="337" spans="2:14" ht="22.8" x14ac:dyDescent="0.3">
      <c r="B337" s="101" t="s">
        <v>57</v>
      </c>
      <c r="C337" s="93" t="s">
        <v>694</v>
      </c>
      <c r="D337" s="94">
        <v>4</v>
      </c>
      <c r="E337" s="38" t="s">
        <v>9</v>
      </c>
      <c r="F337" s="39"/>
      <c r="G337" s="38" t="str">
        <f>IF($F337="","",VLOOKUP($F337,'Invoervelden, scores'!$B$4:$C$7,2,TRUE))</f>
        <v/>
      </c>
      <c r="H337" s="39"/>
      <c r="K337" s="87" t="str" cm="1">
        <f t="array" ref="K337">IF($C337="","",IF($F337="","",INDEX('Invoervelden, scores'!$D$4:$G$7,'Eisen en wensen'!G337,'Eisen en wensen'!D337)))</f>
        <v/>
      </c>
      <c r="M337" s="91" t="b">
        <f t="shared" si="17"/>
        <v>0</v>
      </c>
      <c r="N337" s="87" t="b">
        <f t="shared" si="18"/>
        <v>0</v>
      </c>
    </row>
    <row r="338" spans="2:14" ht="45.6" x14ac:dyDescent="0.3">
      <c r="B338" s="101" t="s">
        <v>57</v>
      </c>
      <c r="C338" s="93" t="s">
        <v>695</v>
      </c>
      <c r="D338" s="94">
        <v>4</v>
      </c>
      <c r="E338" s="38" t="s">
        <v>9</v>
      </c>
      <c r="F338" s="39"/>
      <c r="G338" s="38" t="str">
        <f>IF($F338="","",VLOOKUP($F338,'Invoervelden, scores'!$B$4:$C$7,2,TRUE))</f>
        <v/>
      </c>
      <c r="H338" s="39"/>
      <c r="K338" s="87" t="str" cm="1">
        <f t="array" ref="K338">IF($C338="","",IF($F338="","",INDEX('Invoervelden, scores'!$D$4:$G$7,'Eisen en wensen'!G338,'Eisen en wensen'!D338)))</f>
        <v/>
      </c>
      <c r="M338" s="91" t="b">
        <f t="shared" si="17"/>
        <v>0</v>
      </c>
      <c r="N338" s="87" t="b">
        <f t="shared" si="18"/>
        <v>0</v>
      </c>
    </row>
    <row r="339" spans="2:14" x14ac:dyDescent="0.3">
      <c r="B339" s="101" t="s">
        <v>57</v>
      </c>
      <c r="C339" s="93" t="s">
        <v>696</v>
      </c>
      <c r="D339" s="94">
        <v>3</v>
      </c>
      <c r="E339" s="38" t="s">
        <v>8</v>
      </c>
      <c r="F339" s="39"/>
      <c r="G339" s="38" t="str">
        <f>IF($F339="","",VLOOKUP($F339,'Invoervelden, scores'!$B$4:$C$7,2,TRUE))</f>
        <v/>
      </c>
      <c r="H339" s="39"/>
      <c r="K339" s="87" t="str" cm="1">
        <f t="array" ref="K339">IF($C339="","",IF($F339="","",INDEX('Invoervelden, scores'!$D$4:$G$7,'Eisen en wensen'!G339,'Eisen en wensen'!D339)))</f>
        <v/>
      </c>
      <c r="M339" s="91" t="b">
        <f t="shared" si="17"/>
        <v>0</v>
      </c>
      <c r="N339" s="87" t="b">
        <f t="shared" si="18"/>
        <v>0</v>
      </c>
    </row>
    <row r="340" spans="2:14" x14ac:dyDescent="0.3">
      <c r="B340" s="101" t="s">
        <v>697</v>
      </c>
      <c r="C340" s="93"/>
      <c r="D340" s="94" t="s">
        <v>57</v>
      </c>
      <c r="E340" s="38" t="s">
        <v>57</v>
      </c>
      <c r="F340" s="39"/>
      <c r="G340" s="38" t="str">
        <f>IF($F340="","",VLOOKUP($F340,'Invoervelden, scores'!$B$4:$C$7,2,TRUE))</f>
        <v/>
      </c>
      <c r="H340" s="39"/>
      <c r="K340" s="87" t="str" cm="1">
        <f t="array" ref="K340">IF($C340="","",IF($F340="","",INDEX('Invoervelden, scores'!$D$4:$G$7,'Eisen en wensen'!G340,'Eisen en wensen'!D340)))</f>
        <v/>
      </c>
      <c r="M340" s="91" t="b">
        <f t="shared" si="17"/>
        <v>0</v>
      </c>
      <c r="N340" s="87" t="b">
        <f t="shared" si="18"/>
        <v>0</v>
      </c>
    </row>
    <row r="341" spans="2:14" ht="22.8" x14ac:dyDescent="0.3">
      <c r="B341" s="102"/>
      <c r="C341" s="105" t="s">
        <v>698</v>
      </c>
      <c r="D341" s="94">
        <v>4</v>
      </c>
      <c r="E341" s="38" t="s">
        <v>9</v>
      </c>
      <c r="F341" s="39"/>
      <c r="G341" s="38" t="str">
        <f>IF($F341="","",VLOOKUP($F341,'Invoervelden, scores'!$B$4:$C$7,2,TRUE))</f>
        <v/>
      </c>
      <c r="H341" s="39"/>
      <c r="K341" s="87" t="str" cm="1">
        <f t="array" ref="K341">IF($C341="","",IF($F341="","",INDEX('Invoervelden, scores'!$D$4:$G$7,'Eisen en wensen'!G341,'Eisen en wensen'!D341)))</f>
        <v/>
      </c>
      <c r="M341" s="91" t="b">
        <f t="shared" si="17"/>
        <v>0</v>
      </c>
      <c r="N341" s="87" t="b">
        <f t="shared" si="18"/>
        <v>0</v>
      </c>
    </row>
    <row r="342" spans="2:14" ht="11.4" x14ac:dyDescent="0.3">
      <c r="B342" s="103"/>
      <c r="C342" s="105" t="s">
        <v>699</v>
      </c>
      <c r="D342" s="94">
        <v>4</v>
      </c>
      <c r="E342" s="38" t="s">
        <v>9</v>
      </c>
      <c r="F342" s="39"/>
      <c r="G342" s="38" t="str">
        <f>IF($F342="","",VLOOKUP($F342,'Invoervelden, scores'!$B$4:$C$7,2,TRUE))</f>
        <v/>
      </c>
      <c r="H342" s="39"/>
      <c r="K342" s="87" t="str" cm="1">
        <f t="array" ref="K342">IF($C342="","",IF($F342="","",INDEX('Invoervelden, scores'!$D$4:$G$7,'Eisen en wensen'!G342,'Eisen en wensen'!D342)))</f>
        <v/>
      </c>
      <c r="M342" s="91" t="b">
        <f t="shared" si="17"/>
        <v>0</v>
      </c>
      <c r="N342" s="87" t="b">
        <f t="shared" si="18"/>
        <v>0</v>
      </c>
    </row>
    <row r="343" spans="2:14" ht="22.8" x14ac:dyDescent="0.3">
      <c r="B343" s="103"/>
      <c r="C343" s="105" t="s">
        <v>700</v>
      </c>
      <c r="D343" s="94">
        <v>4</v>
      </c>
      <c r="E343" s="38" t="s">
        <v>9</v>
      </c>
      <c r="F343" s="39"/>
      <c r="G343" s="38" t="str">
        <f>IF($F343="","",VLOOKUP($F343,'Invoervelden, scores'!$B$4:$C$7,2,TRUE))</f>
        <v/>
      </c>
      <c r="H343" s="39"/>
      <c r="K343" s="87" t="str" cm="1">
        <f t="array" ref="K343">IF($C343="","",IF($F343="","",INDEX('Invoervelden, scores'!$D$4:$G$7,'Eisen en wensen'!G343,'Eisen en wensen'!D343)))</f>
        <v/>
      </c>
      <c r="M343" s="91" t="b">
        <f t="shared" si="17"/>
        <v>0</v>
      </c>
      <c r="N343" s="87" t="b">
        <f t="shared" si="18"/>
        <v>0</v>
      </c>
    </row>
    <row r="344" spans="2:14" ht="22.8" x14ac:dyDescent="0.3">
      <c r="B344" s="103"/>
      <c r="C344" s="105" t="s">
        <v>701</v>
      </c>
      <c r="D344" s="94">
        <v>4</v>
      </c>
      <c r="E344" s="38" t="s">
        <v>9</v>
      </c>
      <c r="F344" s="39"/>
      <c r="G344" s="38" t="str">
        <f>IF($F344="","",VLOOKUP($F344,'Invoervelden, scores'!$B$4:$C$7,2,TRUE))</f>
        <v/>
      </c>
      <c r="H344" s="39"/>
      <c r="K344" s="87" t="str" cm="1">
        <f t="array" ref="K344">IF($C344="","",IF($F344="","",INDEX('Invoervelden, scores'!$D$4:$G$7,'Eisen en wensen'!G344,'Eisen en wensen'!D344)))</f>
        <v/>
      </c>
      <c r="M344" s="91" t="b">
        <f t="shared" si="17"/>
        <v>0</v>
      </c>
      <c r="N344" s="87" t="b">
        <f t="shared" si="18"/>
        <v>0</v>
      </c>
    </row>
    <row r="345" spans="2:14" ht="11.4" x14ac:dyDescent="0.3">
      <c r="B345" s="103"/>
      <c r="C345" s="105" t="s">
        <v>702</v>
      </c>
      <c r="D345" s="94">
        <v>4</v>
      </c>
      <c r="E345" s="38" t="s">
        <v>9</v>
      </c>
      <c r="F345" s="39"/>
      <c r="G345" s="38" t="str">
        <f>IF($F345="","",VLOOKUP($F345,'Invoervelden, scores'!$B$4:$C$7,2,TRUE))</f>
        <v/>
      </c>
      <c r="H345" s="39"/>
      <c r="K345" s="87" t="str" cm="1">
        <f t="array" ref="K345">IF($C345="","",IF($F345="","",INDEX('Invoervelden, scores'!$D$4:$G$7,'Eisen en wensen'!G345,'Eisen en wensen'!D345)))</f>
        <v/>
      </c>
      <c r="M345" s="91" t="b">
        <f t="shared" si="17"/>
        <v>0</v>
      </c>
      <c r="N345" s="87" t="b">
        <f t="shared" si="18"/>
        <v>0</v>
      </c>
    </row>
    <row r="346" spans="2:14" ht="11.4" x14ac:dyDescent="0.3">
      <c r="B346" s="103"/>
      <c r="C346" s="105" t="s">
        <v>703</v>
      </c>
      <c r="D346" s="94">
        <v>4</v>
      </c>
      <c r="E346" s="38" t="s">
        <v>9</v>
      </c>
      <c r="F346" s="39"/>
      <c r="G346" s="38" t="str">
        <f>IF($F346="","",VLOOKUP($F346,'Invoervelden, scores'!$B$4:$C$7,2,TRUE))</f>
        <v/>
      </c>
      <c r="H346" s="39"/>
      <c r="K346" s="87" t="str" cm="1">
        <f t="array" ref="K346">IF($C346="","",IF($F346="","",INDEX('Invoervelden, scores'!$D$4:$G$7,'Eisen en wensen'!G346,'Eisen en wensen'!D346)))</f>
        <v/>
      </c>
      <c r="M346" s="91" t="b">
        <f t="shared" si="17"/>
        <v>0</v>
      </c>
      <c r="N346" s="87" t="b">
        <f t="shared" si="18"/>
        <v>0</v>
      </c>
    </row>
    <row r="347" spans="2:14" ht="11.4" x14ac:dyDescent="0.3">
      <c r="B347" s="103"/>
      <c r="C347" s="105" t="s">
        <v>704</v>
      </c>
      <c r="D347" s="94">
        <v>4</v>
      </c>
      <c r="E347" s="38" t="s">
        <v>9</v>
      </c>
      <c r="F347" s="39"/>
      <c r="G347" s="38" t="str">
        <f>IF($F347="","",VLOOKUP($F347,'Invoervelden, scores'!$B$4:$C$7,2,TRUE))</f>
        <v/>
      </c>
      <c r="H347" s="39"/>
      <c r="K347" s="87" t="str" cm="1">
        <f t="array" ref="K347">IF($C347="","",IF($F347="","",INDEX('Invoervelden, scores'!$D$4:$G$7,'Eisen en wensen'!G347,'Eisen en wensen'!D347)))</f>
        <v/>
      </c>
      <c r="M347" s="91" t="b">
        <f t="shared" si="17"/>
        <v>0</v>
      </c>
      <c r="N347" s="87" t="b">
        <f t="shared" si="18"/>
        <v>0</v>
      </c>
    </row>
    <row r="348" spans="2:14" ht="11.4" x14ac:dyDescent="0.3">
      <c r="B348" s="103"/>
      <c r="C348" s="136" t="s">
        <v>705</v>
      </c>
      <c r="D348" s="137">
        <v>4</v>
      </c>
      <c r="E348" s="138"/>
      <c r="F348" s="138"/>
      <c r="G348" s="138" t="str">
        <f>IF($F348="","",VLOOKUP($F348,'Invoervelden, scores'!$B$4:$C$7,2,TRUE))</f>
        <v/>
      </c>
      <c r="H348" s="139"/>
      <c r="K348" s="87" t="str" cm="1">
        <f t="array" ref="K348">IF($C348="","",IF($F348="","",INDEX('Invoervelden, scores'!$D$4:$G$7,'Eisen en wensen'!G348,'Eisen en wensen'!D348)))</f>
        <v/>
      </c>
      <c r="M348" s="91" t="b">
        <f t="shared" si="17"/>
        <v>0</v>
      </c>
      <c r="N348" s="87" t="b">
        <f t="shared" si="18"/>
        <v>0</v>
      </c>
    </row>
    <row r="349" spans="2:14" ht="11.4" x14ac:dyDescent="0.3">
      <c r="B349" s="103"/>
      <c r="C349" s="105" t="s">
        <v>706</v>
      </c>
      <c r="D349" s="94">
        <v>4</v>
      </c>
      <c r="E349" s="38" t="s">
        <v>9</v>
      </c>
      <c r="F349" s="39"/>
      <c r="G349" s="38" t="str">
        <f>IF($F349="","",VLOOKUP($F349,'Invoervelden, scores'!$B$4:$C$7,2,TRUE))</f>
        <v/>
      </c>
      <c r="H349" s="39"/>
      <c r="K349" s="87" t="str" cm="1">
        <f t="array" ref="K349">IF($C349="","",IF($F349="","",INDEX('Invoervelden, scores'!$D$4:$G$7,'Eisen en wensen'!G349,'Eisen en wensen'!D349)))</f>
        <v/>
      </c>
      <c r="M349" s="91" t="b">
        <f t="shared" si="17"/>
        <v>0</v>
      </c>
      <c r="N349" s="87" t="b">
        <f t="shared" si="18"/>
        <v>0</v>
      </c>
    </row>
    <row r="350" spans="2:14" ht="11.4" x14ac:dyDescent="0.3">
      <c r="B350" s="103"/>
      <c r="C350" s="105" t="s">
        <v>707</v>
      </c>
      <c r="D350" s="94">
        <v>4</v>
      </c>
      <c r="E350" s="38" t="s">
        <v>9</v>
      </c>
      <c r="F350" s="39"/>
      <c r="G350" s="38" t="str">
        <f>IF($F350="","",VLOOKUP($F350,'Invoervelden, scores'!$B$4:$C$7,2,TRUE))</f>
        <v/>
      </c>
      <c r="H350" s="39"/>
      <c r="K350" s="87" t="str" cm="1">
        <f t="array" ref="K350">IF($C350="","",IF($F350="","",INDEX('Invoervelden, scores'!$D$4:$G$7,'Eisen en wensen'!G350,'Eisen en wensen'!D350)))</f>
        <v/>
      </c>
      <c r="M350" s="91" t="b">
        <f t="shared" si="17"/>
        <v>0</v>
      </c>
      <c r="N350" s="87" t="b">
        <f t="shared" si="18"/>
        <v>0</v>
      </c>
    </row>
    <row r="351" spans="2:14" ht="11.4" x14ac:dyDescent="0.3">
      <c r="B351" s="103"/>
      <c r="C351" s="105" t="s">
        <v>708</v>
      </c>
      <c r="D351" s="94">
        <v>4</v>
      </c>
      <c r="E351" s="38" t="s">
        <v>9</v>
      </c>
      <c r="F351" s="39"/>
      <c r="G351" s="38" t="str">
        <f>IF($F351="","",VLOOKUP($F351,'Invoervelden, scores'!$B$4:$C$7,2,TRUE))</f>
        <v/>
      </c>
      <c r="H351" s="39"/>
      <c r="K351" s="87" t="str" cm="1">
        <f t="array" ref="K351">IF($C351="","",IF($F351="","",INDEX('Invoervelden, scores'!$D$4:$G$7,'Eisen en wensen'!G351,'Eisen en wensen'!D351)))</f>
        <v/>
      </c>
      <c r="M351" s="91" t="b">
        <f t="shared" si="17"/>
        <v>0</v>
      </c>
      <c r="N351" s="87" t="b">
        <f t="shared" si="18"/>
        <v>0</v>
      </c>
    </row>
    <row r="352" spans="2:14" x14ac:dyDescent="0.3">
      <c r="B352" s="101"/>
      <c r="C352" s="93" t="s">
        <v>709</v>
      </c>
      <c r="D352" s="94">
        <v>4</v>
      </c>
      <c r="E352" s="38" t="s">
        <v>9</v>
      </c>
      <c r="F352" s="39"/>
      <c r="G352" s="38" t="str">
        <f>IF($F352="","",VLOOKUP($F352,'Invoervelden, scores'!$B$4:$C$7,2,TRUE))</f>
        <v/>
      </c>
      <c r="H352" s="39"/>
      <c r="K352" s="87" t="str" cm="1">
        <f t="array" ref="K352">IF($C352="","",IF($F352="","",INDEX('Invoervelden, scores'!$D$4:$G$7,'Eisen en wensen'!G352,'Eisen en wensen'!D352)))</f>
        <v/>
      </c>
      <c r="M352" s="91" t="b">
        <f t="shared" si="17"/>
        <v>0</v>
      </c>
      <c r="N352" s="87" t="b">
        <f t="shared" si="18"/>
        <v>0</v>
      </c>
    </row>
    <row r="353" spans="2:14" ht="11.4" x14ac:dyDescent="0.3">
      <c r="B353" s="103"/>
      <c r="C353" s="105" t="s">
        <v>710</v>
      </c>
      <c r="D353" s="94">
        <v>4</v>
      </c>
      <c r="E353" s="38" t="s">
        <v>9</v>
      </c>
      <c r="F353" s="39"/>
      <c r="G353" s="38" t="str">
        <f>IF($F353="","",VLOOKUP($F353,'Invoervelden, scores'!$B$4:$C$7,2,TRUE))</f>
        <v/>
      </c>
      <c r="H353" s="39"/>
      <c r="K353" s="87" t="str" cm="1">
        <f t="array" ref="K353">IF($C353="","",IF($F353="","",INDEX('Invoervelden, scores'!$D$4:$G$7,'Eisen en wensen'!G353,'Eisen en wensen'!D353)))</f>
        <v/>
      </c>
      <c r="M353" s="91" t="b">
        <f t="shared" si="17"/>
        <v>0</v>
      </c>
      <c r="N353" s="87" t="b">
        <f t="shared" si="18"/>
        <v>0</v>
      </c>
    </row>
    <row r="354" spans="2:14" ht="11.4" x14ac:dyDescent="0.3">
      <c r="B354" s="103"/>
      <c r="C354" s="105" t="s">
        <v>711</v>
      </c>
      <c r="D354" s="94">
        <v>4</v>
      </c>
      <c r="E354" s="38" t="s">
        <v>9</v>
      </c>
      <c r="F354" s="39"/>
      <c r="G354" s="38" t="str">
        <f>IF($F354="","",VLOOKUP($F354,'Invoervelden, scores'!$B$4:$C$7,2,TRUE))</f>
        <v/>
      </c>
      <c r="H354" s="39"/>
      <c r="K354" s="87" t="str" cm="1">
        <f t="array" ref="K354">IF($C354="","",IF($F354="","",INDEX('Invoervelden, scores'!$D$4:$G$7,'Eisen en wensen'!G354,'Eisen en wensen'!D354)))</f>
        <v/>
      </c>
      <c r="M354" s="91" t="b">
        <f t="shared" si="17"/>
        <v>0</v>
      </c>
      <c r="N354" s="87" t="b">
        <f t="shared" si="18"/>
        <v>0</v>
      </c>
    </row>
    <row r="355" spans="2:14" ht="22.8" x14ac:dyDescent="0.3">
      <c r="B355" s="103"/>
      <c r="C355" s="105" t="s">
        <v>712</v>
      </c>
      <c r="D355" s="94">
        <v>4</v>
      </c>
      <c r="E355" s="38" t="s">
        <v>9</v>
      </c>
      <c r="F355" s="39"/>
      <c r="G355" s="38" t="str">
        <f>IF($F355="","",VLOOKUP($F355,'Invoervelden, scores'!$B$4:$C$7,2,TRUE))</f>
        <v/>
      </c>
      <c r="H355" s="39"/>
      <c r="K355" s="87" t="str" cm="1">
        <f t="array" ref="K355">IF($C355="","",IF($F355="","",INDEX('Invoervelden, scores'!$D$4:$G$7,'Eisen en wensen'!G355,'Eisen en wensen'!D355)))</f>
        <v/>
      </c>
      <c r="M355" s="91" t="b">
        <f t="shared" si="17"/>
        <v>0</v>
      </c>
      <c r="N355" s="87" t="b">
        <f t="shared" si="18"/>
        <v>0</v>
      </c>
    </row>
    <row r="356" spans="2:14" ht="11.4" x14ac:dyDescent="0.3">
      <c r="B356" s="103"/>
      <c r="C356" s="105" t="s">
        <v>713</v>
      </c>
      <c r="D356" s="94">
        <v>4</v>
      </c>
      <c r="E356" s="38" t="s">
        <v>9</v>
      </c>
      <c r="F356" s="39"/>
      <c r="G356" s="38" t="str">
        <f>IF($F356="","",VLOOKUP($F356,'Invoervelden, scores'!$B$4:$C$7,2,TRUE))</f>
        <v/>
      </c>
      <c r="H356" s="39"/>
      <c r="K356" s="87" t="str" cm="1">
        <f t="array" ref="K356">IF($C356="","",IF($F356="","",INDEX('Invoervelden, scores'!$D$4:$G$7,'Eisen en wensen'!G356,'Eisen en wensen'!D356)))</f>
        <v/>
      </c>
      <c r="M356" s="91" t="b">
        <f t="shared" si="17"/>
        <v>0</v>
      </c>
      <c r="N356" s="87" t="b">
        <f t="shared" si="18"/>
        <v>0</v>
      </c>
    </row>
    <row r="357" spans="2:14" ht="22.8" x14ac:dyDescent="0.3">
      <c r="B357" s="103" t="s">
        <v>57</v>
      </c>
      <c r="C357" s="105" t="s">
        <v>714</v>
      </c>
      <c r="D357" s="38">
        <v>4</v>
      </c>
      <c r="E357" s="39" t="s">
        <v>9</v>
      </c>
      <c r="F357" s="39"/>
      <c r="G357" s="38" t="str">
        <f>IF($F357="","",VLOOKUP($F357,'Invoervelden, scores'!$B$4:$C$7,2,TRUE))</f>
        <v/>
      </c>
      <c r="H357" s="39"/>
      <c r="K357" s="87" t="str" cm="1">
        <f t="array" ref="K357">IF($C357="","",IF($F357="","",INDEX('Invoervelden, scores'!$D$4:$G$7,'Eisen en wensen'!G357,'Eisen en wensen'!D357)))</f>
        <v/>
      </c>
      <c r="M357" s="91" t="b">
        <f t="shared" si="17"/>
        <v>0</v>
      </c>
      <c r="N357" s="87" t="b">
        <f t="shared" si="18"/>
        <v>0</v>
      </c>
    </row>
    <row r="358" spans="2:14" ht="22.8" x14ac:dyDescent="0.3">
      <c r="B358" s="104" t="s">
        <v>57</v>
      </c>
      <c r="C358" s="105" t="s">
        <v>715</v>
      </c>
      <c r="D358" s="38">
        <v>3</v>
      </c>
      <c r="E358" s="39" t="s">
        <v>8</v>
      </c>
      <c r="F358" s="39"/>
      <c r="G358" s="38" t="str">
        <f>IF($F358="","",VLOOKUP($F358,'Invoervelden, scores'!$B$4:$C$7,2,TRUE))</f>
        <v/>
      </c>
      <c r="H358" s="39"/>
      <c r="K358" s="87" t="str" cm="1">
        <f t="array" ref="K358">IF($C358="","",IF($F358="","",INDEX('Invoervelden, scores'!$D$4:$G$7,'Eisen en wensen'!G358,'Eisen en wensen'!D358)))</f>
        <v/>
      </c>
      <c r="M358" s="91" t="b">
        <f t="shared" si="17"/>
        <v>0</v>
      </c>
      <c r="N358" s="87" t="b">
        <f t="shared" si="18"/>
        <v>0</v>
      </c>
    </row>
  </sheetData>
  <sheetProtection algorithmName="SHA-512" hashValue="7zU2aF/OGmKXQsUb/BqH9beZaEDtd9PLEtp8T+2/C5igIEwLU/rx+nuEUXXDceoKysZiu/c1R/4SP+tykBiYfg==" saltValue="2XfYV5a4CU3UFxHzi2UCCg==" spinCount="100000" sheet="1" objects="1" scenarios="1" autoFilter="0"/>
  <autoFilter ref="E10:F10" xr:uid="{A09A9254-A2FE-468B-93EF-A9E29CBB7D55}"/>
  <conditionalFormatting sqref="B10:H358">
    <cfRule type="expression" dxfId="6" priority="10">
      <formula>IF($B10&lt;&gt;"",TRUE,FALSE)</formula>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2" id="{2FA8F774-713B-4F34-9336-403EBF97BE37}">
            <xm:f>IF($F4='Invoervelden, scores'!$B$5,TRUE,FALSE)</xm:f>
            <x14:dxf>
              <fill>
                <patternFill>
                  <bgColor theme="9" tint="0.79998168889431442"/>
                </patternFill>
              </fill>
            </x14:dxf>
          </x14:cfRule>
          <x14:cfRule type="expression" priority="13" id="{6D6475B2-DA79-44A2-A122-1CC7622B970D}">
            <xm:f>IF($F4='Invoervelden, scores'!$B$6,TRUE,FALSE)</xm:f>
            <x14:dxf>
              <fill>
                <patternFill>
                  <bgColor theme="9" tint="0.79998168889431442"/>
                </patternFill>
              </fill>
            </x14:dxf>
          </x14:cfRule>
          <xm:sqref>H4 H358</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978DD203-EC2D-44FF-85CB-EF7C82D5DADE}">
          <x14:formula1>
            <xm:f>'Invoervelden, scores'!$B$4:$B$7</xm:f>
          </x14:formula1>
          <xm:sqref>F11:F358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C929E-4261-40D3-8E03-C0956336FCA8}">
  <dimension ref="A2:K63"/>
  <sheetViews>
    <sheetView workbookViewId="0">
      <selection activeCell="A2" sqref="A2:B23"/>
    </sheetView>
  </sheetViews>
  <sheetFormatPr defaultRowHeight="14.4" x14ac:dyDescent="0.3"/>
  <sheetData>
    <row r="2" spans="1:11" x14ac:dyDescent="0.3">
      <c r="A2" s="1">
        <v>1</v>
      </c>
      <c r="B2" s="1" t="str">
        <f>IF(ISTEXT(H1),1,IF(ISTEXT(G2),"",IF(ISTEXT(H2),B1+1,B1)))</f>
        <v/>
      </c>
      <c r="C2" s="1" t="str">
        <f>IF(ISTEXT(G2),"",IF(ISTEXT(H2),"",IF(ISTEXT(I2),1,C1+1)))</f>
        <v/>
      </c>
      <c r="D2" s="1"/>
      <c r="E2" s="1"/>
      <c r="G2" t="s">
        <v>716</v>
      </c>
    </row>
    <row r="3" spans="1:11" x14ac:dyDescent="0.3">
      <c r="A3" s="1">
        <f>IF(ISTEXT(G3),A2+1,A2)</f>
        <v>1</v>
      </c>
      <c r="B3" s="1">
        <f>IF(ISTEXT(G3),"",IF(ISTEXT(G2),1,IF(ISTEXT(H3),B2+1,B2)))</f>
        <v>1</v>
      </c>
      <c r="C3" s="1" t="str">
        <f>IF(ISTEXT(H3),"",IF(ISTEXT(H2),1,IF(ISTEXT(J3),C2+1,C2)))</f>
        <v/>
      </c>
      <c r="D3" s="1" t="str">
        <f>IF(ISTEXT(J3),"",IF(ISTEXT(J2),1,IF(K3&lt;&gt;"",D2+1,"")))</f>
        <v/>
      </c>
      <c r="E3" s="1"/>
      <c r="H3" t="s">
        <v>717</v>
      </c>
    </row>
    <row r="4" spans="1:11" x14ac:dyDescent="0.3">
      <c r="A4" s="1">
        <f t="shared" ref="A4:A36" si="0">IF(ISTEXT(G4),A3+1,A3)</f>
        <v>1</v>
      </c>
      <c r="B4" s="1">
        <f t="shared" ref="B4:B36" si="1">IF(ISTEXT(G4),"",IF(ISTEXT(G3),1,IF(ISTEXT(H4),B3+1,B3)))</f>
        <v>1</v>
      </c>
      <c r="C4" s="1">
        <f t="shared" ref="C4:C63" si="2">IF(ISTEXT(H4),"",IF(ISTEXT(H3),1,IF(ISTEXT(J4),C3+1,C3)))</f>
        <v>1</v>
      </c>
      <c r="D4" s="1" t="str">
        <f t="shared" ref="D4:D63" si="3">IF(ISTEXT(J4),"",IF(ISTEXT(J3),1,IF(K4&lt;&gt;"",D3+1,"")))</f>
        <v/>
      </c>
      <c r="E4" s="1"/>
      <c r="I4" t="s">
        <v>718</v>
      </c>
      <c r="J4" t="s">
        <v>719</v>
      </c>
      <c r="K4" t="str">
        <f>IF(OR(OR(ISTEXT(H4),ISTEXT(H4)),OR(ISTEXT(I4),ISTEXT(J4))),"","Eis/Wens")</f>
        <v/>
      </c>
    </row>
    <row r="5" spans="1:11" x14ac:dyDescent="0.3">
      <c r="A5" s="1">
        <f t="shared" si="0"/>
        <v>1</v>
      </c>
      <c r="B5" s="1">
        <f t="shared" si="1"/>
        <v>1</v>
      </c>
      <c r="C5" s="1">
        <f t="shared" si="2"/>
        <v>1</v>
      </c>
      <c r="D5" s="1">
        <f t="shared" si="3"/>
        <v>1</v>
      </c>
      <c r="E5" s="1"/>
      <c r="K5" t="str">
        <f t="shared" ref="K5:K63" si="4">IF(OR(OR(ISTEXT(H5),ISTEXT(H5)),OR(ISTEXT(I5),ISTEXT(J5))),"","Eis/Wens")</f>
        <v>Eis/Wens</v>
      </c>
    </row>
    <row r="6" spans="1:11" x14ac:dyDescent="0.3">
      <c r="A6" s="1">
        <f t="shared" si="0"/>
        <v>1</v>
      </c>
      <c r="B6" s="1">
        <f t="shared" si="1"/>
        <v>1</v>
      </c>
      <c r="C6" s="1">
        <f t="shared" si="2"/>
        <v>1</v>
      </c>
      <c r="D6" s="1">
        <f t="shared" si="3"/>
        <v>2</v>
      </c>
      <c r="E6" s="1"/>
      <c r="K6" t="str">
        <f t="shared" si="4"/>
        <v>Eis/Wens</v>
      </c>
    </row>
    <row r="7" spans="1:11" x14ac:dyDescent="0.3">
      <c r="A7" s="1">
        <f t="shared" si="0"/>
        <v>1</v>
      </c>
      <c r="B7" s="1">
        <f t="shared" si="1"/>
        <v>1</v>
      </c>
      <c r="C7" s="1">
        <f t="shared" si="2"/>
        <v>2</v>
      </c>
      <c r="D7" s="1" t="str">
        <f t="shared" si="3"/>
        <v/>
      </c>
      <c r="E7" s="1"/>
      <c r="I7" t="s">
        <v>720</v>
      </c>
      <c r="J7" t="s">
        <v>26</v>
      </c>
      <c r="K7" t="str">
        <f t="shared" si="4"/>
        <v/>
      </c>
    </row>
    <row r="8" spans="1:11" x14ac:dyDescent="0.3">
      <c r="A8" s="1">
        <f t="shared" si="0"/>
        <v>1</v>
      </c>
      <c r="B8" s="1">
        <f t="shared" si="1"/>
        <v>1</v>
      </c>
      <c r="C8" s="1">
        <f t="shared" si="2"/>
        <v>2</v>
      </c>
      <c r="D8" s="1">
        <f t="shared" si="3"/>
        <v>1</v>
      </c>
      <c r="E8" s="1"/>
      <c r="K8" t="str">
        <f t="shared" si="4"/>
        <v>Eis/Wens</v>
      </c>
    </row>
    <row r="9" spans="1:11" x14ac:dyDescent="0.3">
      <c r="A9" s="1">
        <f t="shared" si="0"/>
        <v>1</v>
      </c>
      <c r="B9" s="1">
        <f t="shared" si="1"/>
        <v>1</v>
      </c>
      <c r="C9" s="1">
        <f t="shared" si="2"/>
        <v>2</v>
      </c>
      <c r="D9" s="1">
        <f t="shared" si="3"/>
        <v>2</v>
      </c>
      <c r="E9" s="1"/>
      <c r="K9" t="str">
        <f t="shared" si="4"/>
        <v>Eis/Wens</v>
      </c>
    </row>
    <row r="10" spans="1:11" x14ac:dyDescent="0.3">
      <c r="A10" s="1">
        <f t="shared" si="0"/>
        <v>1</v>
      </c>
      <c r="B10" s="1">
        <f t="shared" si="1"/>
        <v>1</v>
      </c>
      <c r="C10" s="1">
        <f t="shared" si="2"/>
        <v>3</v>
      </c>
      <c r="D10" s="1" t="str">
        <f t="shared" si="3"/>
        <v/>
      </c>
      <c r="E10" s="1"/>
      <c r="I10" t="s">
        <v>721</v>
      </c>
      <c r="J10" t="s">
        <v>27</v>
      </c>
      <c r="K10" t="str">
        <f t="shared" si="4"/>
        <v/>
      </c>
    </row>
    <row r="11" spans="1:11" x14ac:dyDescent="0.3">
      <c r="A11" s="1">
        <f t="shared" si="0"/>
        <v>1</v>
      </c>
      <c r="B11" s="1">
        <f t="shared" si="1"/>
        <v>1</v>
      </c>
      <c r="C11" s="1">
        <f t="shared" si="2"/>
        <v>3</v>
      </c>
      <c r="D11" s="1">
        <f t="shared" si="3"/>
        <v>1</v>
      </c>
      <c r="E11" s="1"/>
      <c r="K11" t="str">
        <f t="shared" si="4"/>
        <v>Eis/Wens</v>
      </c>
    </row>
    <row r="12" spans="1:11" x14ac:dyDescent="0.3">
      <c r="A12" s="1">
        <f t="shared" si="0"/>
        <v>1</v>
      </c>
      <c r="B12" s="1">
        <f t="shared" si="1"/>
        <v>1</v>
      </c>
      <c r="C12" s="1">
        <f t="shared" si="2"/>
        <v>3</v>
      </c>
      <c r="D12" s="1">
        <f t="shared" si="3"/>
        <v>2</v>
      </c>
      <c r="E12" s="1"/>
      <c r="K12" t="str">
        <f t="shared" si="4"/>
        <v>Eis/Wens</v>
      </c>
    </row>
    <row r="13" spans="1:11" x14ac:dyDescent="0.3">
      <c r="A13" s="1">
        <f t="shared" si="0"/>
        <v>1</v>
      </c>
      <c r="B13" s="1">
        <f t="shared" si="1"/>
        <v>2</v>
      </c>
      <c r="C13" s="1" t="str">
        <f t="shared" si="2"/>
        <v/>
      </c>
      <c r="D13" s="1" t="str">
        <f t="shared" si="3"/>
        <v/>
      </c>
      <c r="E13" s="1"/>
      <c r="H13" t="s">
        <v>722</v>
      </c>
      <c r="K13" t="str">
        <f t="shared" si="4"/>
        <v/>
      </c>
    </row>
    <row r="14" spans="1:11" x14ac:dyDescent="0.3">
      <c r="A14" s="1">
        <f t="shared" si="0"/>
        <v>1</v>
      </c>
      <c r="B14" s="1">
        <f t="shared" si="1"/>
        <v>2</v>
      </c>
      <c r="C14" s="1">
        <f t="shared" si="2"/>
        <v>1</v>
      </c>
      <c r="D14" s="1" t="str">
        <f t="shared" si="3"/>
        <v/>
      </c>
      <c r="E14" s="1"/>
      <c r="I14" t="s">
        <v>723</v>
      </c>
      <c r="J14" t="s">
        <v>724</v>
      </c>
      <c r="K14" t="str">
        <f t="shared" si="4"/>
        <v/>
      </c>
    </row>
    <row r="15" spans="1:11" x14ac:dyDescent="0.3">
      <c r="A15" s="1">
        <f t="shared" si="0"/>
        <v>1</v>
      </c>
      <c r="B15" s="1">
        <f t="shared" si="1"/>
        <v>2</v>
      </c>
      <c r="C15" s="1">
        <f t="shared" si="2"/>
        <v>1</v>
      </c>
      <c r="D15" s="1">
        <f t="shared" si="3"/>
        <v>1</v>
      </c>
      <c r="E15" s="1"/>
      <c r="K15" t="str">
        <f t="shared" si="4"/>
        <v>Eis/Wens</v>
      </c>
    </row>
    <row r="16" spans="1:11" x14ac:dyDescent="0.3">
      <c r="A16" s="1">
        <f t="shared" si="0"/>
        <v>1</v>
      </c>
      <c r="B16" s="1">
        <f t="shared" si="1"/>
        <v>2</v>
      </c>
      <c r="C16" s="1">
        <f t="shared" si="2"/>
        <v>2</v>
      </c>
      <c r="D16" s="1" t="str">
        <f t="shared" si="3"/>
        <v/>
      </c>
      <c r="E16" s="1"/>
      <c r="J16" t="s">
        <v>29</v>
      </c>
      <c r="K16" t="str">
        <f t="shared" si="4"/>
        <v/>
      </c>
    </row>
    <row r="17" spans="1:11" x14ac:dyDescent="0.3">
      <c r="A17" s="1">
        <f t="shared" si="0"/>
        <v>1</v>
      </c>
      <c r="B17" s="1">
        <f t="shared" si="1"/>
        <v>2</v>
      </c>
      <c r="C17" s="1">
        <f t="shared" si="2"/>
        <v>2</v>
      </c>
      <c r="D17" s="1">
        <f t="shared" si="3"/>
        <v>1</v>
      </c>
      <c r="E17" s="1"/>
      <c r="K17" t="str">
        <f t="shared" si="4"/>
        <v>Eis/Wens</v>
      </c>
    </row>
    <row r="18" spans="1:11" x14ac:dyDescent="0.3">
      <c r="A18" s="1">
        <f t="shared" si="0"/>
        <v>1</v>
      </c>
      <c r="B18" s="1">
        <f t="shared" si="1"/>
        <v>2</v>
      </c>
      <c r="C18" s="1">
        <f t="shared" si="2"/>
        <v>2</v>
      </c>
      <c r="D18" s="1" t="str">
        <f t="shared" si="3"/>
        <v/>
      </c>
      <c r="E18" s="1"/>
      <c r="I18" t="s">
        <v>725</v>
      </c>
      <c r="K18" t="str">
        <f t="shared" si="4"/>
        <v/>
      </c>
    </row>
    <row r="19" spans="1:11" x14ac:dyDescent="0.3">
      <c r="A19" s="1">
        <f t="shared" si="0"/>
        <v>1</v>
      </c>
      <c r="B19" s="1">
        <f t="shared" si="1"/>
        <v>2</v>
      </c>
      <c r="C19" s="1">
        <f t="shared" si="2"/>
        <v>3</v>
      </c>
      <c r="D19" s="1" t="str">
        <f t="shared" si="3"/>
        <v/>
      </c>
      <c r="E19" s="1"/>
      <c r="J19" t="s">
        <v>30</v>
      </c>
      <c r="K19" t="str">
        <f t="shared" si="4"/>
        <v/>
      </c>
    </row>
    <row r="20" spans="1:11" x14ac:dyDescent="0.3">
      <c r="A20" s="1">
        <f t="shared" si="0"/>
        <v>1</v>
      </c>
      <c r="B20" s="1">
        <f t="shared" si="1"/>
        <v>2</v>
      </c>
      <c r="C20" s="1">
        <f t="shared" si="2"/>
        <v>3</v>
      </c>
      <c r="D20" s="1">
        <f t="shared" si="3"/>
        <v>1</v>
      </c>
      <c r="E20" s="1"/>
      <c r="K20" t="str">
        <f t="shared" si="4"/>
        <v>Eis/Wens</v>
      </c>
    </row>
    <row r="21" spans="1:11" x14ac:dyDescent="0.3">
      <c r="A21" s="1">
        <f t="shared" si="0"/>
        <v>1</v>
      </c>
      <c r="B21" s="1">
        <f t="shared" si="1"/>
        <v>2</v>
      </c>
      <c r="C21" s="1">
        <f t="shared" si="2"/>
        <v>3</v>
      </c>
      <c r="D21" s="1">
        <f t="shared" si="3"/>
        <v>2</v>
      </c>
      <c r="K21" t="str">
        <f t="shared" si="4"/>
        <v>Eis/Wens</v>
      </c>
    </row>
    <row r="22" spans="1:11" x14ac:dyDescent="0.3">
      <c r="A22" s="1">
        <f t="shared" si="0"/>
        <v>1</v>
      </c>
      <c r="B22" s="1">
        <f t="shared" si="1"/>
        <v>2</v>
      </c>
      <c r="C22" s="1">
        <f t="shared" si="2"/>
        <v>3</v>
      </c>
      <c r="D22" s="1">
        <f t="shared" si="3"/>
        <v>3</v>
      </c>
      <c r="K22" t="str">
        <f t="shared" si="4"/>
        <v>Eis/Wens</v>
      </c>
    </row>
    <row r="23" spans="1:11" x14ac:dyDescent="0.3">
      <c r="A23" s="1">
        <f t="shared" si="0"/>
        <v>1</v>
      </c>
      <c r="B23" s="1">
        <f t="shared" si="1"/>
        <v>2</v>
      </c>
      <c r="C23" s="1">
        <f t="shared" si="2"/>
        <v>4</v>
      </c>
      <c r="D23" s="1" t="str">
        <f t="shared" si="3"/>
        <v/>
      </c>
      <c r="J23" t="s">
        <v>726</v>
      </c>
      <c r="K23" t="str">
        <f t="shared" si="4"/>
        <v/>
      </c>
    </row>
    <row r="24" spans="1:11" x14ac:dyDescent="0.3">
      <c r="A24" s="1">
        <f t="shared" si="0"/>
        <v>1</v>
      </c>
      <c r="B24" s="1">
        <f t="shared" si="1"/>
        <v>2</v>
      </c>
      <c r="C24" s="1">
        <f t="shared" si="2"/>
        <v>4</v>
      </c>
      <c r="D24" s="1">
        <f t="shared" si="3"/>
        <v>1</v>
      </c>
      <c r="K24" t="str">
        <f t="shared" si="4"/>
        <v>Eis/Wens</v>
      </c>
    </row>
    <row r="25" spans="1:11" x14ac:dyDescent="0.3">
      <c r="A25" s="1">
        <f t="shared" si="0"/>
        <v>1</v>
      </c>
      <c r="B25" s="1">
        <f t="shared" si="1"/>
        <v>2</v>
      </c>
      <c r="C25" s="1">
        <f t="shared" si="2"/>
        <v>4</v>
      </c>
      <c r="D25" s="1">
        <f t="shared" si="3"/>
        <v>2</v>
      </c>
      <c r="K25" t="str">
        <f t="shared" si="4"/>
        <v>Eis/Wens</v>
      </c>
    </row>
    <row r="26" spans="1:11" x14ac:dyDescent="0.3">
      <c r="A26" s="1">
        <f t="shared" si="0"/>
        <v>2</v>
      </c>
      <c r="B26" s="1" t="str">
        <f t="shared" si="1"/>
        <v/>
      </c>
      <c r="C26" s="1">
        <f t="shared" si="2"/>
        <v>4</v>
      </c>
      <c r="D26" s="1">
        <f t="shared" si="3"/>
        <v>3</v>
      </c>
      <c r="G26" t="s">
        <v>727</v>
      </c>
      <c r="K26" t="str">
        <f t="shared" si="4"/>
        <v>Eis/Wens</v>
      </c>
    </row>
    <row r="27" spans="1:11" x14ac:dyDescent="0.3">
      <c r="A27" s="1">
        <f t="shared" si="0"/>
        <v>2</v>
      </c>
      <c r="B27" s="1">
        <f t="shared" si="1"/>
        <v>1</v>
      </c>
      <c r="C27" s="1" t="str">
        <f t="shared" si="2"/>
        <v/>
      </c>
      <c r="D27" s="1" t="str">
        <f t="shared" si="3"/>
        <v/>
      </c>
      <c r="H27" t="s">
        <v>728</v>
      </c>
      <c r="K27" t="str">
        <f t="shared" si="4"/>
        <v/>
      </c>
    </row>
    <row r="28" spans="1:11" x14ac:dyDescent="0.3">
      <c r="A28" s="1">
        <f t="shared" si="0"/>
        <v>2</v>
      </c>
      <c r="B28" s="1">
        <f t="shared" si="1"/>
        <v>1</v>
      </c>
      <c r="C28" s="1">
        <f t="shared" si="2"/>
        <v>1</v>
      </c>
      <c r="D28" s="1" t="str">
        <f t="shared" si="3"/>
        <v/>
      </c>
      <c r="I28" t="s">
        <v>729</v>
      </c>
      <c r="J28" t="s">
        <v>152</v>
      </c>
      <c r="K28" t="str">
        <f t="shared" si="4"/>
        <v/>
      </c>
    </row>
    <row r="29" spans="1:11" x14ac:dyDescent="0.3">
      <c r="A29" s="1">
        <f t="shared" si="0"/>
        <v>2</v>
      </c>
      <c r="B29" s="1">
        <f t="shared" si="1"/>
        <v>1</v>
      </c>
      <c r="C29" s="1">
        <f t="shared" si="2"/>
        <v>1</v>
      </c>
      <c r="D29" s="1">
        <f t="shared" si="3"/>
        <v>1</v>
      </c>
      <c r="K29" t="str">
        <f t="shared" si="4"/>
        <v>Eis/Wens</v>
      </c>
    </row>
    <row r="30" spans="1:11" x14ac:dyDescent="0.3">
      <c r="A30" s="1">
        <f t="shared" si="0"/>
        <v>2</v>
      </c>
      <c r="B30" s="1">
        <f t="shared" si="1"/>
        <v>1</v>
      </c>
      <c r="C30" s="1">
        <f t="shared" si="2"/>
        <v>1</v>
      </c>
      <c r="D30" s="1">
        <f t="shared" si="3"/>
        <v>2</v>
      </c>
      <c r="K30" t="str">
        <f t="shared" si="4"/>
        <v>Eis/Wens</v>
      </c>
    </row>
    <row r="31" spans="1:11" x14ac:dyDescent="0.3">
      <c r="A31" s="1">
        <f t="shared" si="0"/>
        <v>2</v>
      </c>
      <c r="B31" s="1">
        <f t="shared" si="1"/>
        <v>2</v>
      </c>
      <c r="C31" s="1" t="str">
        <f t="shared" si="2"/>
        <v/>
      </c>
      <c r="D31" s="1" t="str">
        <f t="shared" si="3"/>
        <v/>
      </c>
      <c r="H31" t="s">
        <v>730</v>
      </c>
      <c r="K31" t="str">
        <f t="shared" si="4"/>
        <v/>
      </c>
    </row>
    <row r="32" spans="1:11" x14ac:dyDescent="0.3">
      <c r="A32" s="1">
        <f t="shared" si="0"/>
        <v>2</v>
      </c>
      <c r="B32" s="1">
        <f t="shared" si="1"/>
        <v>2</v>
      </c>
      <c r="C32" s="1">
        <f t="shared" si="2"/>
        <v>1</v>
      </c>
      <c r="D32" s="1" t="str">
        <f t="shared" si="3"/>
        <v/>
      </c>
      <c r="I32" t="s">
        <v>731</v>
      </c>
      <c r="J32" t="s">
        <v>732</v>
      </c>
      <c r="K32" t="str">
        <f t="shared" si="4"/>
        <v/>
      </c>
    </row>
    <row r="33" spans="1:11" x14ac:dyDescent="0.3">
      <c r="A33" s="1">
        <f t="shared" si="0"/>
        <v>2</v>
      </c>
      <c r="B33" s="1">
        <f t="shared" si="1"/>
        <v>2</v>
      </c>
      <c r="C33" s="1">
        <f t="shared" si="2"/>
        <v>1</v>
      </c>
      <c r="D33" s="1">
        <f t="shared" si="3"/>
        <v>1</v>
      </c>
      <c r="K33" t="str">
        <f t="shared" si="4"/>
        <v>Eis/Wens</v>
      </c>
    </row>
    <row r="34" spans="1:11" x14ac:dyDescent="0.3">
      <c r="A34" s="1">
        <f t="shared" si="0"/>
        <v>2</v>
      </c>
      <c r="B34" s="1">
        <f t="shared" si="1"/>
        <v>2</v>
      </c>
      <c r="C34" s="1">
        <f t="shared" si="2"/>
        <v>1</v>
      </c>
      <c r="D34" s="1">
        <f t="shared" si="3"/>
        <v>2</v>
      </c>
      <c r="K34" t="str">
        <f t="shared" si="4"/>
        <v>Eis/Wens</v>
      </c>
    </row>
    <row r="35" spans="1:11" x14ac:dyDescent="0.3">
      <c r="A35" s="1">
        <f t="shared" si="0"/>
        <v>2</v>
      </c>
      <c r="B35" s="1">
        <f t="shared" si="1"/>
        <v>2</v>
      </c>
      <c r="C35" s="1">
        <f t="shared" si="2"/>
        <v>2</v>
      </c>
      <c r="D35" s="1" t="str">
        <f t="shared" si="3"/>
        <v/>
      </c>
      <c r="I35" t="s">
        <v>733</v>
      </c>
      <c r="J35" t="s">
        <v>33</v>
      </c>
      <c r="K35" t="str">
        <f t="shared" si="4"/>
        <v/>
      </c>
    </row>
    <row r="36" spans="1:11" x14ac:dyDescent="0.3">
      <c r="A36" s="1">
        <f t="shared" si="0"/>
        <v>2</v>
      </c>
      <c r="B36" s="1">
        <f t="shared" si="1"/>
        <v>2</v>
      </c>
      <c r="C36" s="1">
        <f t="shared" si="2"/>
        <v>2</v>
      </c>
      <c r="D36" s="1">
        <f t="shared" si="3"/>
        <v>1</v>
      </c>
      <c r="K36" t="str">
        <f t="shared" si="4"/>
        <v>Eis/Wens</v>
      </c>
    </row>
    <row r="37" spans="1:11" x14ac:dyDescent="0.3">
      <c r="A37" s="1">
        <f t="shared" ref="A37:A54" si="5">IF(ISTEXT(G43),A36+1,A36)</f>
        <v>2</v>
      </c>
      <c r="B37" s="1">
        <f t="shared" ref="B37:B54" si="6">IF(ISTEXT(G43),"",IF(ISTEXT(G42),1,IF(ISTEXT(H44),B36+1,B36)))</f>
        <v>3</v>
      </c>
      <c r="C37" s="1">
        <f t="shared" si="2"/>
        <v>2</v>
      </c>
      <c r="D37" s="1">
        <f t="shared" si="3"/>
        <v>2</v>
      </c>
      <c r="K37" t="str">
        <f t="shared" si="4"/>
        <v>Eis/Wens</v>
      </c>
    </row>
    <row r="38" spans="1:11" x14ac:dyDescent="0.3">
      <c r="A38" s="1">
        <f t="shared" si="5"/>
        <v>2</v>
      </c>
      <c r="B38" s="1">
        <f t="shared" si="6"/>
        <v>3</v>
      </c>
      <c r="C38" s="1">
        <f t="shared" si="2"/>
        <v>3</v>
      </c>
      <c r="D38" s="1" t="str">
        <f t="shared" si="3"/>
        <v/>
      </c>
      <c r="J38" t="s">
        <v>34</v>
      </c>
      <c r="K38" t="str">
        <f t="shared" si="4"/>
        <v/>
      </c>
    </row>
    <row r="39" spans="1:11" x14ac:dyDescent="0.3">
      <c r="A39" s="1">
        <f t="shared" si="5"/>
        <v>2</v>
      </c>
      <c r="B39" s="1">
        <f t="shared" si="6"/>
        <v>3</v>
      </c>
      <c r="C39" s="1" t="str">
        <f t="shared" si="2"/>
        <v/>
      </c>
      <c r="D39" s="1">
        <f t="shared" si="3"/>
        <v>1</v>
      </c>
      <c r="H39" t="s">
        <v>734</v>
      </c>
      <c r="K39" t="str">
        <f t="shared" si="4"/>
        <v/>
      </c>
    </row>
    <row r="40" spans="1:11" x14ac:dyDescent="0.3">
      <c r="A40" s="1">
        <f t="shared" si="5"/>
        <v>2</v>
      </c>
      <c r="B40" s="1">
        <f t="shared" si="6"/>
        <v>3</v>
      </c>
      <c r="C40" s="1">
        <f t="shared" si="2"/>
        <v>1</v>
      </c>
      <c r="D40" s="1" t="str">
        <f t="shared" si="3"/>
        <v/>
      </c>
      <c r="I40" t="s">
        <v>735</v>
      </c>
      <c r="J40" t="s">
        <v>736</v>
      </c>
      <c r="K40" t="str">
        <f t="shared" si="4"/>
        <v/>
      </c>
    </row>
    <row r="41" spans="1:11" x14ac:dyDescent="0.3">
      <c r="A41" s="1">
        <f t="shared" si="5"/>
        <v>2</v>
      </c>
      <c r="B41" s="1">
        <f t="shared" si="6"/>
        <v>3</v>
      </c>
      <c r="C41" s="1">
        <f t="shared" si="2"/>
        <v>1</v>
      </c>
      <c r="D41" s="1">
        <f t="shared" si="3"/>
        <v>1</v>
      </c>
      <c r="K41" t="str">
        <f t="shared" si="4"/>
        <v>Eis/Wens</v>
      </c>
    </row>
    <row r="42" spans="1:11" x14ac:dyDescent="0.3">
      <c r="A42" s="1">
        <f t="shared" si="5"/>
        <v>2</v>
      </c>
      <c r="B42" s="1">
        <f t="shared" si="6"/>
        <v>3</v>
      </c>
      <c r="C42" s="1">
        <f t="shared" si="2"/>
        <v>1</v>
      </c>
      <c r="D42" s="1">
        <f t="shared" si="3"/>
        <v>2</v>
      </c>
      <c r="K42" t="str">
        <f t="shared" si="4"/>
        <v>Eis/Wens</v>
      </c>
    </row>
    <row r="43" spans="1:11" x14ac:dyDescent="0.3">
      <c r="A43" s="1">
        <f t="shared" si="5"/>
        <v>2</v>
      </c>
      <c r="B43" s="1">
        <f t="shared" si="6"/>
        <v>3</v>
      </c>
      <c r="C43" s="1">
        <f t="shared" si="2"/>
        <v>2</v>
      </c>
      <c r="D43" s="1" t="str">
        <f t="shared" si="3"/>
        <v/>
      </c>
      <c r="I43" t="s">
        <v>737</v>
      </c>
      <c r="J43" t="s">
        <v>36</v>
      </c>
      <c r="K43" t="str">
        <f t="shared" si="4"/>
        <v/>
      </c>
    </row>
    <row r="44" spans="1:11" x14ac:dyDescent="0.3">
      <c r="A44" s="1">
        <f t="shared" si="5"/>
        <v>3</v>
      </c>
      <c r="B44" s="1" t="str">
        <f t="shared" si="6"/>
        <v/>
      </c>
      <c r="C44" s="1" t="str">
        <f t="shared" si="2"/>
        <v/>
      </c>
      <c r="D44" s="1">
        <f t="shared" si="3"/>
        <v>1</v>
      </c>
      <c r="H44" t="s">
        <v>738</v>
      </c>
      <c r="K44" t="str">
        <f t="shared" si="4"/>
        <v/>
      </c>
    </row>
    <row r="45" spans="1:11" x14ac:dyDescent="0.3">
      <c r="A45" s="1">
        <f t="shared" si="5"/>
        <v>3</v>
      </c>
      <c r="B45" s="1">
        <f t="shared" si="6"/>
        <v>1</v>
      </c>
      <c r="C45" s="1">
        <f t="shared" si="2"/>
        <v>1</v>
      </c>
      <c r="D45" s="1" t="str">
        <f t="shared" si="3"/>
        <v/>
      </c>
      <c r="I45" t="s">
        <v>739</v>
      </c>
      <c r="J45" t="s">
        <v>37</v>
      </c>
      <c r="K45" t="str">
        <f t="shared" si="4"/>
        <v/>
      </c>
    </row>
    <row r="46" spans="1:11" x14ac:dyDescent="0.3">
      <c r="A46" s="1">
        <f t="shared" si="5"/>
        <v>3</v>
      </c>
      <c r="B46" s="1">
        <f t="shared" si="6"/>
        <v>1</v>
      </c>
      <c r="C46" s="1">
        <f t="shared" si="2"/>
        <v>1</v>
      </c>
      <c r="D46" s="1">
        <f t="shared" si="3"/>
        <v>1</v>
      </c>
      <c r="K46" t="str">
        <f t="shared" si="4"/>
        <v>Eis/Wens</v>
      </c>
    </row>
    <row r="47" spans="1:11" x14ac:dyDescent="0.3">
      <c r="A47" s="1">
        <f t="shared" si="5"/>
        <v>3</v>
      </c>
      <c r="B47" s="1">
        <f t="shared" si="6"/>
        <v>1</v>
      </c>
      <c r="C47" s="1">
        <f t="shared" si="2"/>
        <v>1</v>
      </c>
      <c r="D47" s="1">
        <f t="shared" si="3"/>
        <v>2</v>
      </c>
      <c r="K47" t="str">
        <f t="shared" si="4"/>
        <v>Eis/Wens</v>
      </c>
    </row>
    <row r="48" spans="1:11" x14ac:dyDescent="0.3">
      <c r="A48" s="1">
        <f t="shared" si="5"/>
        <v>3</v>
      </c>
      <c r="B48" s="1">
        <f t="shared" si="6"/>
        <v>1</v>
      </c>
      <c r="C48" s="1">
        <f t="shared" si="2"/>
        <v>2</v>
      </c>
      <c r="D48" s="1" t="str">
        <f t="shared" si="3"/>
        <v/>
      </c>
      <c r="I48" t="s">
        <v>734</v>
      </c>
      <c r="J48" t="s">
        <v>38</v>
      </c>
      <c r="K48" t="str">
        <f t="shared" si="4"/>
        <v/>
      </c>
    </row>
    <row r="49" spans="1:11" x14ac:dyDescent="0.3">
      <c r="A49" s="1">
        <f t="shared" si="5"/>
        <v>3</v>
      </c>
      <c r="B49" s="1">
        <f t="shared" si="6"/>
        <v>1</v>
      </c>
      <c r="C49" s="1">
        <f t="shared" si="2"/>
        <v>2</v>
      </c>
      <c r="D49" s="1">
        <f t="shared" si="3"/>
        <v>1</v>
      </c>
      <c r="K49" t="str">
        <f t="shared" si="4"/>
        <v>Eis/Wens</v>
      </c>
    </row>
    <row r="50" spans="1:11" x14ac:dyDescent="0.3">
      <c r="A50" s="1">
        <f t="shared" si="5"/>
        <v>3</v>
      </c>
      <c r="B50" s="1">
        <f t="shared" si="6"/>
        <v>1</v>
      </c>
      <c r="C50" s="1">
        <f t="shared" si="2"/>
        <v>2</v>
      </c>
      <c r="D50" s="1">
        <f t="shared" si="3"/>
        <v>2</v>
      </c>
      <c r="G50" t="s">
        <v>740</v>
      </c>
      <c r="K50" t="str">
        <f t="shared" si="4"/>
        <v>Eis/Wens</v>
      </c>
    </row>
    <row r="51" spans="1:11" x14ac:dyDescent="0.3">
      <c r="A51" s="1">
        <f t="shared" si="5"/>
        <v>3</v>
      </c>
      <c r="B51" s="1">
        <f t="shared" si="6"/>
        <v>1</v>
      </c>
      <c r="C51" s="1">
        <f t="shared" si="2"/>
        <v>2</v>
      </c>
      <c r="D51" s="1">
        <f t="shared" si="3"/>
        <v>3</v>
      </c>
      <c r="K51" t="str">
        <f t="shared" si="4"/>
        <v>Eis/Wens</v>
      </c>
    </row>
    <row r="52" spans="1:11" x14ac:dyDescent="0.3">
      <c r="A52" s="1">
        <f t="shared" si="5"/>
        <v>3</v>
      </c>
      <c r="B52" s="1">
        <f t="shared" si="6"/>
        <v>1</v>
      </c>
      <c r="C52" s="1" t="str">
        <f t="shared" si="2"/>
        <v/>
      </c>
      <c r="D52" s="1" t="str">
        <f t="shared" si="3"/>
        <v/>
      </c>
      <c r="H52" t="s">
        <v>741</v>
      </c>
      <c r="K52" t="str">
        <f t="shared" si="4"/>
        <v/>
      </c>
    </row>
    <row r="53" spans="1:11" x14ac:dyDescent="0.3">
      <c r="A53" s="1">
        <f t="shared" si="5"/>
        <v>3</v>
      </c>
      <c r="B53" s="1">
        <f t="shared" si="6"/>
        <v>1</v>
      </c>
      <c r="C53" s="1">
        <f t="shared" si="2"/>
        <v>1</v>
      </c>
      <c r="D53" s="1" t="str">
        <f t="shared" si="3"/>
        <v/>
      </c>
      <c r="I53" t="s">
        <v>39</v>
      </c>
      <c r="J53" t="s">
        <v>39</v>
      </c>
      <c r="K53" t="str">
        <f t="shared" si="4"/>
        <v/>
      </c>
    </row>
    <row r="54" spans="1:11" x14ac:dyDescent="0.3">
      <c r="A54" s="1">
        <f t="shared" si="5"/>
        <v>3</v>
      </c>
      <c r="B54" s="1">
        <f t="shared" si="6"/>
        <v>1</v>
      </c>
      <c r="C54" s="1">
        <f t="shared" si="2"/>
        <v>2</v>
      </c>
      <c r="D54" s="1" t="str">
        <f t="shared" si="3"/>
        <v/>
      </c>
      <c r="I54" t="s">
        <v>742</v>
      </c>
      <c r="J54" t="s">
        <v>743</v>
      </c>
      <c r="K54" t="str">
        <f t="shared" si="4"/>
        <v/>
      </c>
    </row>
    <row r="55" spans="1:11" x14ac:dyDescent="0.3">
      <c r="A55" s="1">
        <f>IF(ISTEXT(G62),A54+1,A54)</f>
        <v>4</v>
      </c>
      <c r="B55" s="1" t="str">
        <f>IF(ISTEXT(G62),"",IF(ISTEXT(G60),1,IF(ISTEXT(H62),B54+1,B54)))</f>
        <v/>
      </c>
      <c r="C55" s="1">
        <f t="shared" si="2"/>
        <v>3</v>
      </c>
      <c r="D55" s="1" t="str">
        <f t="shared" si="3"/>
        <v/>
      </c>
      <c r="I55" t="s">
        <v>744</v>
      </c>
      <c r="J55" t="s">
        <v>743</v>
      </c>
      <c r="K55" t="str">
        <f t="shared" si="4"/>
        <v/>
      </c>
    </row>
    <row r="56" spans="1:11" x14ac:dyDescent="0.3">
      <c r="A56" s="1">
        <f>IF(ISTEXT(#REF!),A55+1,A55)</f>
        <v>4</v>
      </c>
      <c r="B56" s="1">
        <f>IF(ISTEXT(#REF!),"",IF(ISTEXT(G62),1,IF(ISTEXT(H63),B55+1,B55)))</f>
        <v>1</v>
      </c>
      <c r="C56" s="1">
        <f t="shared" si="2"/>
        <v>4</v>
      </c>
      <c r="D56" s="1" t="str">
        <f t="shared" si="3"/>
        <v/>
      </c>
      <c r="I56" t="s">
        <v>738</v>
      </c>
      <c r="J56" t="s">
        <v>40</v>
      </c>
      <c r="K56" t="str">
        <f t="shared" si="4"/>
        <v/>
      </c>
    </row>
    <row r="57" spans="1:11" x14ac:dyDescent="0.3">
      <c r="A57" s="1">
        <f t="shared" ref="A57:A63" si="7">IF(ISTEXT(G63),A56+1,A56)</f>
        <v>4</v>
      </c>
      <c r="B57" s="1">
        <f>IF(ISTEXT(G63),"",IF(ISTEXT(#REF!),1,IF(ISTEXT(H64),B56+1,B56)))</f>
        <v>1</v>
      </c>
      <c r="C57" s="1">
        <f t="shared" si="2"/>
        <v>5</v>
      </c>
      <c r="D57" s="1" t="str">
        <f t="shared" si="3"/>
        <v/>
      </c>
      <c r="J57" t="s">
        <v>42</v>
      </c>
      <c r="K57" t="str">
        <f t="shared" si="4"/>
        <v/>
      </c>
    </row>
    <row r="58" spans="1:11" x14ac:dyDescent="0.3">
      <c r="A58" s="1">
        <f t="shared" si="7"/>
        <v>4</v>
      </c>
      <c r="B58" s="1">
        <f t="shared" ref="B58:B63" si="8">IF(ISTEXT(G64),"",IF(ISTEXT(G63),1,IF(ISTEXT(H65),B57+1,B57)))</f>
        <v>1</v>
      </c>
      <c r="C58" s="1">
        <f t="shared" si="2"/>
        <v>6</v>
      </c>
      <c r="D58" s="1" t="str">
        <f t="shared" si="3"/>
        <v/>
      </c>
      <c r="I58" t="s">
        <v>745</v>
      </c>
      <c r="J58" t="s">
        <v>743</v>
      </c>
      <c r="K58" t="str">
        <f t="shared" si="4"/>
        <v/>
      </c>
    </row>
    <row r="59" spans="1:11" x14ac:dyDescent="0.3">
      <c r="A59" s="1">
        <f t="shared" si="7"/>
        <v>4</v>
      </c>
      <c r="B59" s="1">
        <f t="shared" si="8"/>
        <v>1</v>
      </c>
      <c r="C59" s="1">
        <f t="shared" si="2"/>
        <v>7</v>
      </c>
      <c r="D59" s="1" t="str">
        <f t="shared" si="3"/>
        <v/>
      </c>
      <c r="I59" t="s">
        <v>746</v>
      </c>
      <c r="J59" t="s">
        <v>44</v>
      </c>
      <c r="K59" t="str">
        <f t="shared" si="4"/>
        <v/>
      </c>
    </row>
    <row r="60" spans="1:11" x14ac:dyDescent="0.3">
      <c r="A60" s="1">
        <f t="shared" si="7"/>
        <v>4</v>
      </c>
      <c r="B60" s="1">
        <f t="shared" si="8"/>
        <v>1</v>
      </c>
      <c r="C60" s="1">
        <f t="shared" si="2"/>
        <v>8</v>
      </c>
      <c r="D60" s="1" t="str">
        <f t="shared" si="3"/>
        <v/>
      </c>
      <c r="I60" t="s">
        <v>747</v>
      </c>
      <c r="J60" t="s">
        <v>45</v>
      </c>
      <c r="K60" t="str">
        <f t="shared" si="4"/>
        <v/>
      </c>
    </row>
    <row r="61" spans="1:11" x14ac:dyDescent="0.3">
      <c r="A61" s="1">
        <f t="shared" si="7"/>
        <v>4</v>
      </c>
      <c r="B61" s="1">
        <f t="shared" si="8"/>
        <v>1</v>
      </c>
      <c r="C61" s="1">
        <f t="shared" si="2"/>
        <v>9</v>
      </c>
      <c r="D61" s="1" t="str">
        <f t="shared" si="3"/>
        <v/>
      </c>
      <c r="J61" t="s">
        <v>46</v>
      </c>
      <c r="K61" t="str">
        <f t="shared" si="4"/>
        <v/>
      </c>
    </row>
    <row r="62" spans="1:11" x14ac:dyDescent="0.3">
      <c r="A62" s="1">
        <f t="shared" si="7"/>
        <v>4</v>
      </c>
      <c r="B62" s="1">
        <f t="shared" si="8"/>
        <v>1</v>
      </c>
      <c r="C62" s="1">
        <f t="shared" si="2"/>
        <v>10</v>
      </c>
      <c r="D62" s="1" t="str">
        <f t="shared" si="3"/>
        <v/>
      </c>
      <c r="G62" t="s">
        <v>748</v>
      </c>
      <c r="J62" t="s">
        <v>47</v>
      </c>
      <c r="K62" t="str">
        <f t="shared" si="4"/>
        <v/>
      </c>
    </row>
    <row r="63" spans="1:11" x14ac:dyDescent="0.3">
      <c r="A63" s="1">
        <f t="shared" si="7"/>
        <v>4</v>
      </c>
      <c r="B63" s="1">
        <f t="shared" si="8"/>
        <v>1</v>
      </c>
      <c r="C63" s="1" t="str">
        <f t="shared" si="2"/>
        <v/>
      </c>
      <c r="D63" s="1">
        <f t="shared" si="3"/>
        <v>1</v>
      </c>
      <c r="H63" t="s">
        <v>749</v>
      </c>
      <c r="K63" t="str">
        <f t="shared" si="4"/>
        <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5FBE9-1BF1-4483-8416-B25F2AD0082B}">
  <dimension ref="A2:K71"/>
  <sheetViews>
    <sheetView zoomScaleNormal="100" workbookViewId="0">
      <selection activeCell="J28" sqref="J28"/>
    </sheetView>
  </sheetViews>
  <sheetFormatPr defaultRowHeight="14.4" x14ac:dyDescent="0.3"/>
  <cols>
    <col min="1" max="4" width="9.109375" customWidth="1"/>
    <col min="9" max="9" width="41.88671875" customWidth="1"/>
    <col min="10" max="10" width="53.6640625" bestFit="1" customWidth="1"/>
  </cols>
  <sheetData>
    <row r="2" spans="1:11" x14ac:dyDescent="0.3">
      <c r="A2" s="1">
        <v>1</v>
      </c>
      <c r="B2" s="1" t="str">
        <f>IF(ISTEXT(H1),1,IF(ISTEXT(G2),"",IF(ISTEXT(H2),B1+1,B1)))</f>
        <v/>
      </c>
      <c r="C2" s="1" t="str">
        <f>IF(ISTEXT(G2),"",IF(ISTEXT(H2),"",IF(ISTEXT(I2),1,C1+1)))</f>
        <v/>
      </c>
      <c r="D2" s="1"/>
      <c r="E2" s="1"/>
      <c r="G2" t="s">
        <v>750</v>
      </c>
    </row>
    <row r="3" spans="1:11" x14ac:dyDescent="0.3">
      <c r="A3" s="1">
        <f>IF(ISTEXT(G3),A2+1,A2)</f>
        <v>1</v>
      </c>
      <c r="B3" s="1">
        <f>IF(ISTEXT(G3),"",IF(ISTEXT(G2),1,IF(ISTEXT(H3),B2+1,B2)))</f>
        <v>1</v>
      </c>
      <c r="C3" s="1" t="str">
        <f>IF(ISTEXT(H3),"",IF(ISTEXT(H2),1,IF(ISTEXT(J3),C2+1,C2)))</f>
        <v/>
      </c>
      <c r="D3" s="1" t="str">
        <f>IF(ISTEXT(J3),"",IF(ISTEXT(J2),1,IF(K3&lt;&gt;"",D2+1,"")))</f>
        <v/>
      </c>
      <c r="E3" s="1"/>
      <c r="H3" t="s">
        <v>717</v>
      </c>
    </row>
    <row r="4" spans="1:11" x14ac:dyDescent="0.3">
      <c r="A4" s="1">
        <f t="shared" ref="A4:A36" si="0">IF(ISTEXT(G4),A3+1,A3)</f>
        <v>1</v>
      </c>
      <c r="B4" s="1">
        <f t="shared" ref="B4:B36" si="1">IF(ISTEXT(G4),"",IF(ISTEXT(G3),1,IF(ISTEXT(H4),B3+1,B3)))</f>
        <v>1</v>
      </c>
      <c r="C4" s="1">
        <f t="shared" ref="C4:C63" si="2">IF(ISTEXT(H4),"",IF(ISTEXT(H3),1,IF(ISTEXT(J4),C3+1,C3)))</f>
        <v>1</v>
      </c>
      <c r="D4" s="1" t="str">
        <f t="shared" ref="D4:D63" si="3">IF(ISTEXT(J4),"",IF(ISTEXT(J3),1,IF(K4&lt;&gt;"",D3+1,"")))</f>
        <v/>
      </c>
      <c r="E4" s="1"/>
      <c r="I4" t="s">
        <v>718</v>
      </c>
      <c r="J4" t="s">
        <v>719</v>
      </c>
      <c r="K4" t="str">
        <f>IF(OR(OR(ISTEXT(H4),ISTEXT(H4)),OR(ISTEXT(I4),ISTEXT(J4))),"","Eis/Wens")</f>
        <v/>
      </c>
    </row>
    <row r="5" spans="1:11" x14ac:dyDescent="0.3">
      <c r="A5" s="1">
        <f t="shared" si="0"/>
        <v>1</v>
      </c>
      <c r="B5" s="1">
        <f t="shared" si="1"/>
        <v>1</v>
      </c>
      <c r="C5" s="1">
        <f t="shared" si="2"/>
        <v>1</v>
      </c>
      <c r="D5" s="1">
        <f t="shared" si="3"/>
        <v>1</v>
      </c>
      <c r="E5" s="1"/>
      <c r="K5" t="str">
        <f t="shared" ref="K5:K68" si="4">IF(OR(OR(ISTEXT(H5),ISTEXT(H5)),OR(ISTEXT(I5),ISTEXT(J5))),"","Eis/Wens")</f>
        <v>Eis/Wens</v>
      </c>
    </row>
    <row r="6" spans="1:11" x14ac:dyDescent="0.3">
      <c r="A6" s="1">
        <f t="shared" si="0"/>
        <v>1</v>
      </c>
      <c r="B6" s="1">
        <f t="shared" si="1"/>
        <v>1</v>
      </c>
      <c r="C6" s="1">
        <f t="shared" si="2"/>
        <v>1</v>
      </c>
      <c r="D6" s="1">
        <f t="shared" si="3"/>
        <v>2</v>
      </c>
      <c r="E6" s="1"/>
      <c r="K6" t="str">
        <f t="shared" si="4"/>
        <v>Eis/Wens</v>
      </c>
    </row>
    <row r="7" spans="1:11" x14ac:dyDescent="0.3">
      <c r="A7" s="1">
        <f t="shared" si="0"/>
        <v>1</v>
      </c>
      <c r="B7" s="1">
        <f t="shared" si="1"/>
        <v>1</v>
      </c>
      <c r="C7" s="1">
        <f t="shared" si="2"/>
        <v>2</v>
      </c>
      <c r="D7" s="1" t="str">
        <f t="shared" si="3"/>
        <v/>
      </c>
      <c r="E7" s="1"/>
      <c r="I7" t="s">
        <v>720</v>
      </c>
      <c r="J7" t="s">
        <v>26</v>
      </c>
      <c r="K7" t="str">
        <f t="shared" si="4"/>
        <v/>
      </c>
    </row>
    <row r="8" spans="1:11" x14ac:dyDescent="0.3">
      <c r="A8" s="1">
        <f t="shared" si="0"/>
        <v>1</v>
      </c>
      <c r="B8" s="1">
        <f t="shared" si="1"/>
        <v>1</v>
      </c>
      <c r="C8" s="1">
        <f t="shared" si="2"/>
        <v>2</v>
      </c>
      <c r="D8" s="1">
        <f t="shared" si="3"/>
        <v>1</v>
      </c>
      <c r="E8" s="1"/>
      <c r="K8" t="str">
        <f t="shared" si="4"/>
        <v>Eis/Wens</v>
      </c>
    </row>
    <row r="9" spans="1:11" x14ac:dyDescent="0.3">
      <c r="A9" s="1">
        <f t="shared" si="0"/>
        <v>1</v>
      </c>
      <c r="B9" s="1">
        <f t="shared" si="1"/>
        <v>1</v>
      </c>
      <c r="C9" s="1">
        <f t="shared" si="2"/>
        <v>2</v>
      </c>
      <c r="D9" s="1">
        <f t="shared" si="3"/>
        <v>2</v>
      </c>
      <c r="E9" s="1"/>
      <c r="K9" t="str">
        <f t="shared" si="4"/>
        <v>Eis/Wens</v>
      </c>
    </row>
    <row r="10" spans="1:11" x14ac:dyDescent="0.3">
      <c r="A10" s="1">
        <f t="shared" si="0"/>
        <v>1</v>
      </c>
      <c r="B10" s="1">
        <f t="shared" si="1"/>
        <v>1</v>
      </c>
      <c r="C10" s="1">
        <f t="shared" si="2"/>
        <v>3</v>
      </c>
      <c r="D10" s="1" t="str">
        <f t="shared" si="3"/>
        <v/>
      </c>
      <c r="E10" s="1"/>
      <c r="I10" t="s">
        <v>721</v>
      </c>
      <c r="J10" t="s">
        <v>27</v>
      </c>
      <c r="K10" t="str">
        <f t="shared" si="4"/>
        <v/>
      </c>
    </row>
    <row r="11" spans="1:11" x14ac:dyDescent="0.3">
      <c r="A11" s="1">
        <f t="shared" si="0"/>
        <v>1</v>
      </c>
      <c r="B11" s="1">
        <f t="shared" si="1"/>
        <v>1</v>
      </c>
      <c r="C11" s="1">
        <f t="shared" si="2"/>
        <v>3</v>
      </c>
      <c r="D11" s="1">
        <f t="shared" si="3"/>
        <v>1</v>
      </c>
      <c r="E11" s="1"/>
      <c r="K11" t="str">
        <f t="shared" si="4"/>
        <v>Eis/Wens</v>
      </c>
    </row>
    <row r="12" spans="1:11" x14ac:dyDescent="0.3">
      <c r="A12" s="1">
        <f t="shared" si="0"/>
        <v>1</v>
      </c>
      <c r="B12" s="1">
        <f t="shared" si="1"/>
        <v>1</v>
      </c>
      <c r="C12" s="1">
        <f t="shared" si="2"/>
        <v>3</v>
      </c>
      <c r="D12" s="1">
        <f t="shared" si="3"/>
        <v>2</v>
      </c>
      <c r="E12" s="1"/>
      <c r="K12" t="str">
        <f t="shared" si="4"/>
        <v>Eis/Wens</v>
      </c>
    </row>
    <row r="13" spans="1:11" x14ac:dyDescent="0.3">
      <c r="A13" s="1">
        <f t="shared" si="0"/>
        <v>1</v>
      </c>
      <c r="B13" s="1">
        <f t="shared" si="1"/>
        <v>2</v>
      </c>
      <c r="C13" s="1" t="str">
        <f t="shared" si="2"/>
        <v/>
      </c>
      <c r="D13" s="1" t="str">
        <f t="shared" si="3"/>
        <v/>
      </c>
      <c r="E13" s="1"/>
      <c r="H13" t="s">
        <v>722</v>
      </c>
      <c r="K13" t="str">
        <f t="shared" si="4"/>
        <v/>
      </c>
    </row>
    <row r="14" spans="1:11" x14ac:dyDescent="0.3">
      <c r="A14" s="1">
        <f t="shared" si="0"/>
        <v>1</v>
      </c>
      <c r="B14" s="1">
        <f t="shared" si="1"/>
        <v>2</v>
      </c>
      <c r="C14" s="1">
        <f t="shared" si="2"/>
        <v>1</v>
      </c>
      <c r="D14" s="1" t="str">
        <f t="shared" si="3"/>
        <v/>
      </c>
      <c r="E14" s="1"/>
      <c r="I14" t="s">
        <v>723</v>
      </c>
      <c r="J14" t="s">
        <v>724</v>
      </c>
      <c r="K14" t="str">
        <f t="shared" si="4"/>
        <v/>
      </c>
    </row>
    <row r="15" spans="1:11" x14ac:dyDescent="0.3">
      <c r="A15" s="1">
        <f t="shared" si="0"/>
        <v>1</v>
      </c>
      <c r="B15" s="1">
        <f t="shared" si="1"/>
        <v>2</v>
      </c>
      <c r="C15" s="1">
        <f t="shared" si="2"/>
        <v>1</v>
      </c>
      <c r="D15" s="1">
        <f t="shared" si="3"/>
        <v>1</v>
      </c>
      <c r="E15" s="1"/>
      <c r="K15" t="str">
        <f t="shared" si="4"/>
        <v>Eis/Wens</v>
      </c>
    </row>
    <row r="16" spans="1:11" x14ac:dyDescent="0.3">
      <c r="A16" s="1">
        <f t="shared" si="0"/>
        <v>1</v>
      </c>
      <c r="B16" s="1">
        <f t="shared" si="1"/>
        <v>2</v>
      </c>
      <c r="C16" s="1">
        <f t="shared" si="2"/>
        <v>2</v>
      </c>
      <c r="D16" s="1" t="str">
        <f t="shared" si="3"/>
        <v/>
      </c>
      <c r="E16" s="1"/>
      <c r="J16" t="s">
        <v>29</v>
      </c>
      <c r="K16" t="str">
        <f t="shared" si="4"/>
        <v/>
      </c>
    </row>
    <row r="17" spans="1:11" x14ac:dyDescent="0.3">
      <c r="A17" s="1">
        <f t="shared" si="0"/>
        <v>1</v>
      </c>
      <c r="B17" s="1">
        <f t="shared" si="1"/>
        <v>2</v>
      </c>
      <c r="C17" s="1">
        <f t="shared" si="2"/>
        <v>2</v>
      </c>
      <c r="D17" s="1">
        <f t="shared" si="3"/>
        <v>1</v>
      </c>
      <c r="E17" s="1"/>
      <c r="K17" t="str">
        <f t="shared" si="4"/>
        <v>Eis/Wens</v>
      </c>
    </row>
    <row r="18" spans="1:11" x14ac:dyDescent="0.3">
      <c r="A18" s="1">
        <f t="shared" si="0"/>
        <v>1</v>
      </c>
      <c r="B18" s="1">
        <f t="shared" si="1"/>
        <v>2</v>
      </c>
      <c r="C18" s="1">
        <f t="shared" si="2"/>
        <v>2</v>
      </c>
      <c r="D18" s="1" t="str">
        <f t="shared" si="3"/>
        <v/>
      </c>
      <c r="E18" s="1"/>
      <c r="I18" t="s">
        <v>725</v>
      </c>
      <c r="K18" t="str">
        <f t="shared" si="4"/>
        <v/>
      </c>
    </row>
    <row r="19" spans="1:11" x14ac:dyDescent="0.3">
      <c r="A19" s="1">
        <f t="shared" si="0"/>
        <v>1</v>
      </c>
      <c r="B19" s="1">
        <f t="shared" si="1"/>
        <v>2</v>
      </c>
      <c r="C19" s="1">
        <f t="shared" si="2"/>
        <v>3</v>
      </c>
      <c r="D19" s="1" t="str">
        <f t="shared" si="3"/>
        <v/>
      </c>
      <c r="E19" s="1"/>
      <c r="J19" t="s">
        <v>30</v>
      </c>
      <c r="K19" t="str">
        <f t="shared" si="4"/>
        <v/>
      </c>
    </row>
    <row r="20" spans="1:11" x14ac:dyDescent="0.3">
      <c r="A20" s="1">
        <f t="shared" si="0"/>
        <v>1</v>
      </c>
      <c r="B20" s="1">
        <f t="shared" si="1"/>
        <v>2</v>
      </c>
      <c r="C20" s="1">
        <f t="shared" si="2"/>
        <v>3</v>
      </c>
      <c r="D20" s="1">
        <f t="shared" si="3"/>
        <v>1</v>
      </c>
      <c r="E20" s="1"/>
      <c r="K20" t="str">
        <f t="shared" si="4"/>
        <v>Eis/Wens</v>
      </c>
    </row>
    <row r="21" spans="1:11" x14ac:dyDescent="0.3">
      <c r="A21" s="1">
        <f t="shared" si="0"/>
        <v>1</v>
      </c>
      <c r="B21" s="1">
        <f t="shared" si="1"/>
        <v>2</v>
      </c>
      <c r="C21" s="1">
        <f t="shared" si="2"/>
        <v>3</v>
      </c>
      <c r="D21" s="1">
        <f t="shared" si="3"/>
        <v>2</v>
      </c>
      <c r="K21" t="str">
        <f t="shared" si="4"/>
        <v>Eis/Wens</v>
      </c>
    </row>
    <row r="22" spans="1:11" x14ac:dyDescent="0.3">
      <c r="A22" s="1">
        <f t="shared" si="0"/>
        <v>1</v>
      </c>
      <c r="B22" s="1">
        <f t="shared" si="1"/>
        <v>2</v>
      </c>
      <c r="C22" s="1">
        <f t="shared" si="2"/>
        <v>3</v>
      </c>
      <c r="D22" s="1">
        <f t="shared" si="3"/>
        <v>3</v>
      </c>
      <c r="K22" t="str">
        <f t="shared" si="4"/>
        <v>Eis/Wens</v>
      </c>
    </row>
    <row r="23" spans="1:11" x14ac:dyDescent="0.3">
      <c r="A23" s="1">
        <f t="shared" si="0"/>
        <v>1</v>
      </c>
      <c r="B23" s="1">
        <f t="shared" si="1"/>
        <v>2</v>
      </c>
      <c r="C23" s="1">
        <f t="shared" si="2"/>
        <v>4</v>
      </c>
      <c r="D23" s="1" t="str">
        <f t="shared" si="3"/>
        <v/>
      </c>
      <c r="J23" t="s">
        <v>726</v>
      </c>
      <c r="K23" t="str">
        <f t="shared" si="4"/>
        <v/>
      </c>
    </row>
    <row r="24" spans="1:11" x14ac:dyDescent="0.3">
      <c r="A24" s="1">
        <f t="shared" si="0"/>
        <v>1</v>
      </c>
      <c r="B24" s="1">
        <f t="shared" si="1"/>
        <v>2</v>
      </c>
      <c r="C24" s="1">
        <f t="shared" si="2"/>
        <v>4</v>
      </c>
      <c r="D24" s="1">
        <f t="shared" si="3"/>
        <v>1</v>
      </c>
      <c r="K24" t="str">
        <f t="shared" si="4"/>
        <v>Eis/Wens</v>
      </c>
    </row>
    <row r="25" spans="1:11" x14ac:dyDescent="0.3">
      <c r="A25" s="1">
        <f t="shared" si="0"/>
        <v>1</v>
      </c>
      <c r="B25" s="1">
        <f t="shared" si="1"/>
        <v>2</v>
      </c>
      <c r="C25" s="1">
        <f t="shared" si="2"/>
        <v>4</v>
      </c>
      <c r="D25" s="1">
        <f t="shared" si="3"/>
        <v>2</v>
      </c>
      <c r="K25" t="str">
        <f t="shared" si="4"/>
        <v>Eis/Wens</v>
      </c>
    </row>
    <row r="26" spans="1:11" x14ac:dyDescent="0.3">
      <c r="A26" s="1">
        <f t="shared" si="0"/>
        <v>2</v>
      </c>
      <c r="B26" s="1" t="str">
        <f t="shared" si="1"/>
        <v/>
      </c>
      <c r="C26" s="1">
        <f t="shared" si="2"/>
        <v>4</v>
      </c>
      <c r="D26" s="1">
        <f t="shared" si="3"/>
        <v>3</v>
      </c>
      <c r="G26" t="s">
        <v>727</v>
      </c>
      <c r="K26" t="str">
        <f t="shared" si="4"/>
        <v>Eis/Wens</v>
      </c>
    </row>
    <row r="27" spans="1:11" x14ac:dyDescent="0.3">
      <c r="A27" s="1">
        <f t="shared" si="0"/>
        <v>2</v>
      </c>
      <c r="B27" s="1">
        <f t="shared" si="1"/>
        <v>1</v>
      </c>
      <c r="C27" s="1" t="str">
        <f t="shared" si="2"/>
        <v/>
      </c>
      <c r="D27" s="1" t="str">
        <f t="shared" si="3"/>
        <v/>
      </c>
      <c r="H27" t="s">
        <v>728</v>
      </c>
      <c r="K27" t="str">
        <f t="shared" si="4"/>
        <v/>
      </c>
    </row>
    <row r="28" spans="1:11" x14ac:dyDescent="0.3">
      <c r="A28" s="1">
        <f t="shared" si="0"/>
        <v>2</v>
      </c>
      <c r="B28" s="1">
        <f t="shared" si="1"/>
        <v>1</v>
      </c>
      <c r="C28" s="1">
        <f t="shared" si="2"/>
        <v>1</v>
      </c>
      <c r="D28" s="1" t="str">
        <f t="shared" si="3"/>
        <v/>
      </c>
      <c r="I28" t="s">
        <v>729</v>
      </c>
      <c r="J28" t="s">
        <v>152</v>
      </c>
      <c r="K28" t="str">
        <f t="shared" si="4"/>
        <v/>
      </c>
    </row>
    <row r="29" spans="1:11" x14ac:dyDescent="0.3">
      <c r="A29" s="1">
        <f t="shared" si="0"/>
        <v>2</v>
      </c>
      <c r="B29" s="1">
        <f t="shared" si="1"/>
        <v>1</v>
      </c>
      <c r="C29" s="1">
        <f t="shared" si="2"/>
        <v>1</v>
      </c>
      <c r="D29" s="1">
        <f t="shared" si="3"/>
        <v>1</v>
      </c>
      <c r="K29" t="str">
        <f t="shared" si="4"/>
        <v>Eis/Wens</v>
      </c>
    </row>
    <row r="30" spans="1:11" x14ac:dyDescent="0.3">
      <c r="A30" s="1">
        <f t="shared" si="0"/>
        <v>2</v>
      </c>
      <c r="B30" s="1">
        <f t="shared" si="1"/>
        <v>1</v>
      </c>
      <c r="C30" s="1">
        <f t="shared" si="2"/>
        <v>1</v>
      </c>
      <c r="D30" s="1">
        <f t="shared" si="3"/>
        <v>2</v>
      </c>
      <c r="K30" t="str">
        <f t="shared" si="4"/>
        <v>Eis/Wens</v>
      </c>
    </row>
    <row r="31" spans="1:11" x14ac:dyDescent="0.3">
      <c r="A31" s="1">
        <f t="shared" si="0"/>
        <v>2</v>
      </c>
      <c r="B31" s="1">
        <f t="shared" si="1"/>
        <v>2</v>
      </c>
      <c r="C31" s="1" t="str">
        <f t="shared" si="2"/>
        <v/>
      </c>
      <c r="D31" s="1" t="str">
        <f t="shared" si="3"/>
        <v/>
      </c>
      <c r="H31" t="s">
        <v>730</v>
      </c>
      <c r="K31" t="str">
        <f t="shared" si="4"/>
        <v/>
      </c>
    </row>
    <row r="32" spans="1:11" x14ac:dyDescent="0.3">
      <c r="A32" s="1">
        <f t="shared" si="0"/>
        <v>2</v>
      </c>
      <c r="B32" s="1">
        <f t="shared" si="1"/>
        <v>2</v>
      </c>
      <c r="C32" s="1">
        <f t="shared" si="2"/>
        <v>1</v>
      </c>
      <c r="D32" s="1" t="str">
        <f t="shared" si="3"/>
        <v/>
      </c>
      <c r="I32" t="s">
        <v>731</v>
      </c>
      <c r="J32" t="s">
        <v>732</v>
      </c>
      <c r="K32" t="str">
        <f t="shared" si="4"/>
        <v/>
      </c>
    </row>
    <row r="33" spans="1:11" x14ac:dyDescent="0.3">
      <c r="A33" s="1">
        <f t="shared" si="0"/>
        <v>2</v>
      </c>
      <c r="B33" s="1">
        <f t="shared" si="1"/>
        <v>2</v>
      </c>
      <c r="C33" s="1">
        <f t="shared" si="2"/>
        <v>1</v>
      </c>
      <c r="D33" s="1">
        <f t="shared" si="3"/>
        <v>1</v>
      </c>
      <c r="K33" t="str">
        <f t="shared" si="4"/>
        <v>Eis/Wens</v>
      </c>
    </row>
    <row r="34" spans="1:11" x14ac:dyDescent="0.3">
      <c r="A34" s="1">
        <f t="shared" si="0"/>
        <v>2</v>
      </c>
      <c r="B34" s="1">
        <f t="shared" si="1"/>
        <v>2</v>
      </c>
      <c r="C34" s="1">
        <f t="shared" si="2"/>
        <v>1</v>
      </c>
      <c r="D34" s="1">
        <f t="shared" si="3"/>
        <v>2</v>
      </c>
      <c r="K34" t="str">
        <f t="shared" si="4"/>
        <v>Eis/Wens</v>
      </c>
    </row>
    <row r="35" spans="1:11" x14ac:dyDescent="0.3">
      <c r="A35" s="1">
        <f t="shared" si="0"/>
        <v>2</v>
      </c>
      <c r="B35" s="1">
        <f t="shared" si="1"/>
        <v>2</v>
      </c>
      <c r="C35" s="1">
        <f t="shared" si="2"/>
        <v>2</v>
      </c>
      <c r="D35" s="1" t="str">
        <f t="shared" si="3"/>
        <v/>
      </c>
      <c r="I35" t="s">
        <v>733</v>
      </c>
      <c r="J35" t="s">
        <v>33</v>
      </c>
      <c r="K35" t="str">
        <f t="shared" si="4"/>
        <v/>
      </c>
    </row>
    <row r="36" spans="1:11" x14ac:dyDescent="0.3">
      <c r="A36" s="1">
        <f t="shared" si="0"/>
        <v>2</v>
      </c>
      <c r="B36" s="1">
        <f t="shared" si="1"/>
        <v>2</v>
      </c>
      <c r="C36" s="1">
        <f t="shared" si="2"/>
        <v>2</v>
      </c>
      <c r="D36" s="1">
        <f t="shared" si="3"/>
        <v>1</v>
      </c>
      <c r="K36" t="str">
        <f t="shared" si="4"/>
        <v>Eis/Wens</v>
      </c>
    </row>
    <row r="37" spans="1:11" x14ac:dyDescent="0.3">
      <c r="A37" s="1">
        <f t="shared" ref="A37:A54" si="5">IF(ISTEXT(G43),A36+1,A36)</f>
        <v>2</v>
      </c>
      <c r="B37" s="1">
        <f t="shared" ref="B37:B54" si="6">IF(ISTEXT(G43),"",IF(ISTEXT(G42),1,IF(ISTEXT(H44),B36+1,B36)))</f>
        <v>3</v>
      </c>
      <c r="C37" s="1">
        <f t="shared" si="2"/>
        <v>2</v>
      </c>
      <c r="D37" s="1">
        <f t="shared" si="3"/>
        <v>2</v>
      </c>
      <c r="K37" t="str">
        <f t="shared" si="4"/>
        <v>Eis/Wens</v>
      </c>
    </row>
    <row r="38" spans="1:11" x14ac:dyDescent="0.3">
      <c r="A38" s="1">
        <f t="shared" si="5"/>
        <v>2</v>
      </c>
      <c r="B38" s="1">
        <f t="shared" si="6"/>
        <v>3</v>
      </c>
      <c r="C38" s="1">
        <f t="shared" si="2"/>
        <v>3</v>
      </c>
      <c r="D38" s="1" t="str">
        <f t="shared" si="3"/>
        <v/>
      </c>
      <c r="J38" t="s">
        <v>34</v>
      </c>
      <c r="K38" t="str">
        <f t="shared" si="4"/>
        <v/>
      </c>
    </row>
    <row r="39" spans="1:11" x14ac:dyDescent="0.3">
      <c r="A39" s="1">
        <f t="shared" si="5"/>
        <v>2</v>
      </c>
      <c r="B39" s="1">
        <f t="shared" si="6"/>
        <v>3</v>
      </c>
      <c r="C39" s="1" t="str">
        <f t="shared" si="2"/>
        <v/>
      </c>
      <c r="D39" s="1">
        <f t="shared" si="3"/>
        <v>1</v>
      </c>
      <c r="H39" t="s">
        <v>734</v>
      </c>
      <c r="K39" t="str">
        <f t="shared" si="4"/>
        <v/>
      </c>
    </row>
    <row r="40" spans="1:11" x14ac:dyDescent="0.3">
      <c r="A40" s="1">
        <f t="shared" si="5"/>
        <v>2</v>
      </c>
      <c r="B40" s="1">
        <f t="shared" si="6"/>
        <v>3</v>
      </c>
      <c r="C40" s="1">
        <f t="shared" si="2"/>
        <v>1</v>
      </c>
      <c r="D40" s="1" t="str">
        <f t="shared" si="3"/>
        <v/>
      </c>
      <c r="I40" t="s">
        <v>735</v>
      </c>
      <c r="J40" t="s">
        <v>736</v>
      </c>
      <c r="K40" t="str">
        <f t="shared" si="4"/>
        <v/>
      </c>
    </row>
    <row r="41" spans="1:11" x14ac:dyDescent="0.3">
      <c r="A41" s="1">
        <f t="shared" si="5"/>
        <v>2</v>
      </c>
      <c r="B41" s="1">
        <f t="shared" si="6"/>
        <v>3</v>
      </c>
      <c r="C41" s="1">
        <f t="shared" si="2"/>
        <v>1</v>
      </c>
      <c r="D41" s="1">
        <f t="shared" si="3"/>
        <v>1</v>
      </c>
      <c r="K41" t="str">
        <f t="shared" si="4"/>
        <v>Eis/Wens</v>
      </c>
    </row>
    <row r="42" spans="1:11" x14ac:dyDescent="0.3">
      <c r="A42" s="1">
        <f t="shared" si="5"/>
        <v>2</v>
      </c>
      <c r="B42" s="1">
        <f t="shared" si="6"/>
        <v>3</v>
      </c>
      <c r="C42" s="1">
        <f t="shared" si="2"/>
        <v>1</v>
      </c>
      <c r="D42" s="1">
        <f t="shared" si="3"/>
        <v>2</v>
      </c>
      <c r="K42" t="str">
        <f t="shared" si="4"/>
        <v>Eis/Wens</v>
      </c>
    </row>
    <row r="43" spans="1:11" x14ac:dyDescent="0.3">
      <c r="A43" s="1">
        <f t="shared" si="5"/>
        <v>2</v>
      </c>
      <c r="B43" s="1">
        <f t="shared" si="6"/>
        <v>3</v>
      </c>
      <c r="C43" s="1">
        <f t="shared" si="2"/>
        <v>2</v>
      </c>
      <c r="D43" s="1" t="str">
        <f t="shared" si="3"/>
        <v/>
      </c>
      <c r="I43" t="s">
        <v>737</v>
      </c>
      <c r="J43" t="s">
        <v>36</v>
      </c>
      <c r="K43" t="str">
        <f t="shared" si="4"/>
        <v/>
      </c>
    </row>
    <row r="44" spans="1:11" x14ac:dyDescent="0.3">
      <c r="A44" s="1">
        <f t="shared" si="5"/>
        <v>3</v>
      </c>
      <c r="B44" s="1" t="str">
        <f t="shared" si="6"/>
        <v/>
      </c>
      <c r="C44" s="1" t="str">
        <f t="shared" si="2"/>
        <v/>
      </c>
      <c r="D44" s="1">
        <f t="shared" si="3"/>
        <v>1</v>
      </c>
      <c r="H44" t="s">
        <v>738</v>
      </c>
      <c r="K44" t="str">
        <f t="shared" si="4"/>
        <v/>
      </c>
    </row>
    <row r="45" spans="1:11" x14ac:dyDescent="0.3">
      <c r="A45" s="1">
        <f t="shared" si="5"/>
        <v>3</v>
      </c>
      <c r="B45" s="1">
        <f t="shared" si="6"/>
        <v>1</v>
      </c>
      <c r="C45" s="1">
        <f t="shared" si="2"/>
        <v>1</v>
      </c>
      <c r="D45" s="1" t="str">
        <f t="shared" si="3"/>
        <v/>
      </c>
      <c r="I45" t="s">
        <v>739</v>
      </c>
      <c r="J45" t="s">
        <v>37</v>
      </c>
      <c r="K45" t="str">
        <f t="shared" si="4"/>
        <v/>
      </c>
    </row>
    <row r="46" spans="1:11" x14ac:dyDescent="0.3">
      <c r="A46" s="1">
        <f t="shared" si="5"/>
        <v>3</v>
      </c>
      <c r="B46" s="1">
        <f t="shared" si="6"/>
        <v>1</v>
      </c>
      <c r="C46" s="1">
        <f t="shared" si="2"/>
        <v>1</v>
      </c>
      <c r="D46" s="1">
        <f t="shared" si="3"/>
        <v>1</v>
      </c>
      <c r="K46" t="str">
        <f t="shared" si="4"/>
        <v>Eis/Wens</v>
      </c>
    </row>
    <row r="47" spans="1:11" x14ac:dyDescent="0.3">
      <c r="A47" s="1">
        <f t="shared" si="5"/>
        <v>3</v>
      </c>
      <c r="B47" s="1">
        <f t="shared" si="6"/>
        <v>1</v>
      </c>
      <c r="C47" s="1">
        <f t="shared" si="2"/>
        <v>1</v>
      </c>
      <c r="D47" s="1">
        <f t="shared" si="3"/>
        <v>2</v>
      </c>
      <c r="K47" t="str">
        <f t="shared" si="4"/>
        <v>Eis/Wens</v>
      </c>
    </row>
    <row r="48" spans="1:11" x14ac:dyDescent="0.3">
      <c r="A48" s="1">
        <f t="shared" si="5"/>
        <v>3</v>
      </c>
      <c r="B48" s="1">
        <f t="shared" si="6"/>
        <v>1</v>
      </c>
      <c r="C48" s="1">
        <f t="shared" si="2"/>
        <v>2</v>
      </c>
      <c r="D48" s="1" t="str">
        <f t="shared" si="3"/>
        <v/>
      </c>
      <c r="I48" t="s">
        <v>734</v>
      </c>
      <c r="J48" t="s">
        <v>38</v>
      </c>
      <c r="K48" t="str">
        <f t="shared" si="4"/>
        <v/>
      </c>
    </row>
    <row r="49" spans="1:11" x14ac:dyDescent="0.3">
      <c r="A49" s="1">
        <f t="shared" si="5"/>
        <v>3</v>
      </c>
      <c r="B49" s="1">
        <f t="shared" si="6"/>
        <v>1</v>
      </c>
      <c r="C49" s="1">
        <f t="shared" si="2"/>
        <v>2</v>
      </c>
      <c r="D49" s="1">
        <f t="shared" si="3"/>
        <v>1</v>
      </c>
      <c r="K49" t="str">
        <f t="shared" si="4"/>
        <v>Eis/Wens</v>
      </c>
    </row>
    <row r="50" spans="1:11" x14ac:dyDescent="0.3">
      <c r="A50" s="1">
        <f t="shared" si="5"/>
        <v>3</v>
      </c>
      <c r="B50" s="1">
        <f t="shared" si="6"/>
        <v>1</v>
      </c>
      <c r="C50" s="1">
        <f t="shared" si="2"/>
        <v>2</v>
      </c>
      <c r="D50" s="1">
        <f t="shared" si="3"/>
        <v>2</v>
      </c>
      <c r="G50" t="s">
        <v>740</v>
      </c>
      <c r="K50" t="str">
        <f t="shared" si="4"/>
        <v>Eis/Wens</v>
      </c>
    </row>
    <row r="51" spans="1:11" x14ac:dyDescent="0.3">
      <c r="A51" s="1">
        <f t="shared" si="5"/>
        <v>3</v>
      </c>
      <c r="B51" s="1">
        <f t="shared" si="6"/>
        <v>1</v>
      </c>
      <c r="C51" s="1">
        <f t="shared" si="2"/>
        <v>2</v>
      </c>
      <c r="D51" s="1">
        <f t="shared" si="3"/>
        <v>3</v>
      </c>
      <c r="K51" t="str">
        <f t="shared" si="4"/>
        <v>Eis/Wens</v>
      </c>
    </row>
    <row r="52" spans="1:11" x14ac:dyDescent="0.3">
      <c r="A52" s="1">
        <f t="shared" si="5"/>
        <v>3</v>
      </c>
      <c r="B52" s="1">
        <f t="shared" si="6"/>
        <v>1</v>
      </c>
      <c r="C52" s="1" t="str">
        <f t="shared" si="2"/>
        <v/>
      </c>
      <c r="D52" s="1" t="str">
        <f t="shared" si="3"/>
        <v/>
      </c>
      <c r="H52" t="s">
        <v>741</v>
      </c>
      <c r="K52" t="str">
        <f t="shared" si="4"/>
        <v/>
      </c>
    </row>
    <row r="53" spans="1:11" x14ac:dyDescent="0.3">
      <c r="A53" s="1">
        <f t="shared" si="5"/>
        <v>3</v>
      </c>
      <c r="B53" s="1">
        <f t="shared" si="6"/>
        <v>1</v>
      </c>
      <c r="C53" s="1">
        <f t="shared" si="2"/>
        <v>1</v>
      </c>
      <c r="D53" s="1" t="str">
        <f t="shared" si="3"/>
        <v/>
      </c>
      <c r="I53" t="s">
        <v>39</v>
      </c>
      <c r="J53" t="s">
        <v>39</v>
      </c>
      <c r="K53" t="str">
        <f t="shared" si="4"/>
        <v/>
      </c>
    </row>
    <row r="54" spans="1:11" x14ac:dyDescent="0.3">
      <c r="A54" s="1">
        <f t="shared" si="5"/>
        <v>3</v>
      </c>
      <c r="B54" s="1">
        <f t="shared" si="6"/>
        <v>1</v>
      </c>
      <c r="C54" s="1">
        <f t="shared" si="2"/>
        <v>2</v>
      </c>
      <c r="D54" s="1" t="str">
        <f t="shared" si="3"/>
        <v/>
      </c>
      <c r="I54" t="s">
        <v>742</v>
      </c>
      <c r="J54" t="s">
        <v>743</v>
      </c>
      <c r="K54" t="str">
        <f t="shared" si="4"/>
        <v/>
      </c>
    </row>
    <row r="55" spans="1:11" x14ac:dyDescent="0.3">
      <c r="A55" s="1">
        <f>IF(ISTEXT(G62),A54+1,A54)</f>
        <v>4</v>
      </c>
      <c r="B55" s="1" t="str">
        <f>IF(ISTEXT(G62),"",IF(ISTEXT(G60),1,IF(ISTEXT(H62),B54+1,B54)))</f>
        <v/>
      </c>
      <c r="C55" s="1">
        <f t="shared" si="2"/>
        <v>3</v>
      </c>
      <c r="D55" s="1" t="str">
        <f t="shared" si="3"/>
        <v/>
      </c>
      <c r="I55" t="s">
        <v>744</v>
      </c>
      <c r="J55" t="s">
        <v>743</v>
      </c>
      <c r="K55" t="str">
        <f t="shared" si="4"/>
        <v/>
      </c>
    </row>
    <row r="56" spans="1:11" x14ac:dyDescent="0.3">
      <c r="A56" s="1">
        <f>IF(ISTEXT(#REF!),A55+1,A55)</f>
        <v>4</v>
      </c>
      <c r="B56" s="1">
        <f>IF(ISTEXT(#REF!),"",IF(ISTEXT(G62),1,IF(ISTEXT(H63),B55+1,B55)))</f>
        <v>1</v>
      </c>
      <c r="C56" s="1">
        <f t="shared" si="2"/>
        <v>4</v>
      </c>
      <c r="D56" s="1" t="str">
        <f t="shared" si="3"/>
        <v/>
      </c>
      <c r="I56" t="s">
        <v>738</v>
      </c>
      <c r="J56" t="s">
        <v>40</v>
      </c>
      <c r="K56" t="str">
        <f t="shared" si="4"/>
        <v/>
      </c>
    </row>
    <row r="57" spans="1:11" x14ac:dyDescent="0.3">
      <c r="A57" s="1">
        <f t="shared" ref="A57:A63" si="7">IF(ISTEXT(G63),A56+1,A56)</f>
        <v>4</v>
      </c>
      <c r="B57" s="1">
        <f>IF(ISTEXT(G63),"",IF(ISTEXT(#REF!),1,IF(ISTEXT(H64),B56+1,B56)))</f>
        <v>1</v>
      </c>
      <c r="C57" s="1">
        <f t="shared" si="2"/>
        <v>5</v>
      </c>
      <c r="D57" s="1" t="str">
        <f t="shared" si="3"/>
        <v/>
      </c>
      <c r="J57" t="s">
        <v>42</v>
      </c>
      <c r="K57" t="str">
        <f t="shared" si="4"/>
        <v/>
      </c>
    </row>
    <row r="58" spans="1:11" x14ac:dyDescent="0.3">
      <c r="A58" s="1">
        <f t="shared" si="7"/>
        <v>4</v>
      </c>
      <c r="B58" s="1">
        <f t="shared" ref="B58:B63" si="8">IF(ISTEXT(G64),"",IF(ISTEXT(G63),1,IF(ISTEXT(H65),B57+1,B57)))</f>
        <v>1</v>
      </c>
      <c r="C58" s="1">
        <f t="shared" si="2"/>
        <v>6</v>
      </c>
      <c r="D58" s="1" t="str">
        <f t="shared" si="3"/>
        <v/>
      </c>
      <c r="I58" t="s">
        <v>745</v>
      </c>
      <c r="J58" t="s">
        <v>743</v>
      </c>
      <c r="K58" t="str">
        <f t="shared" si="4"/>
        <v/>
      </c>
    </row>
    <row r="59" spans="1:11" x14ac:dyDescent="0.3">
      <c r="A59" s="1">
        <f t="shared" si="7"/>
        <v>4</v>
      </c>
      <c r="B59" s="1">
        <f t="shared" si="8"/>
        <v>1</v>
      </c>
      <c r="C59" s="1">
        <f t="shared" si="2"/>
        <v>7</v>
      </c>
      <c r="D59" s="1" t="str">
        <f t="shared" si="3"/>
        <v/>
      </c>
      <c r="I59" t="s">
        <v>746</v>
      </c>
      <c r="J59" t="s">
        <v>44</v>
      </c>
      <c r="K59" t="str">
        <f t="shared" si="4"/>
        <v/>
      </c>
    </row>
    <row r="60" spans="1:11" x14ac:dyDescent="0.3">
      <c r="A60" s="1">
        <f t="shared" si="7"/>
        <v>4</v>
      </c>
      <c r="B60" s="1">
        <f t="shared" si="8"/>
        <v>1</v>
      </c>
      <c r="C60" s="1">
        <f t="shared" si="2"/>
        <v>8</v>
      </c>
      <c r="D60" s="1" t="str">
        <f t="shared" si="3"/>
        <v/>
      </c>
      <c r="I60" t="s">
        <v>747</v>
      </c>
      <c r="J60" t="s">
        <v>45</v>
      </c>
      <c r="K60" t="str">
        <f t="shared" si="4"/>
        <v/>
      </c>
    </row>
    <row r="61" spans="1:11" x14ac:dyDescent="0.3">
      <c r="A61" s="1">
        <f t="shared" si="7"/>
        <v>4</v>
      </c>
      <c r="B61" s="1">
        <f t="shared" si="8"/>
        <v>1</v>
      </c>
      <c r="C61" s="1">
        <f t="shared" si="2"/>
        <v>9</v>
      </c>
      <c r="D61" s="1" t="str">
        <f t="shared" si="3"/>
        <v/>
      </c>
      <c r="J61" t="s">
        <v>46</v>
      </c>
      <c r="K61" t="str">
        <f t="shared" si="4"/>
        <v/>
      </c>
    </row>
    <row r="62" spans="1:11" x14ac:dyDescent="0.3">
      <c r="A62" s="1">
        <f t="shared" si="7"/>
        <v>4</v>
      </c>
      <c r="B62" s="1">
        <f t="shared" si="8"/>
        <v>1</v>
      </c>
      <c r="C62" s="1">
        <f t="shared" si="2"/>
        <v>10</v>
      </c>
      <c r="D62" s="1" t="str">
        <f t="shared" si="3"/>
        <v/>
      </c>
      <c r="G62" t="s">
        <v>748</v>
      </c>
      <c r="J62" t="s">
        <v>47</v>
      </c>
      <c r="K62" t="str">
        <f t="shared" si="4"/>
        <v/>
      </c>
    </row>
    <row r="63" spans="1:11" x14ac:dyDescent="0.3">
      <c r="A63" s="1">
        <f t="shared" si="7"/>
        <v>4</v>
      </c>
      <c r="B63" s="1">
        <f t="shared" si="8"/>
        <v>1</v>
      </c>
      <c r="C63" s="1" t="str">
        <f t="shared" si="2"/>
        <v/>
      </c>
      <c r="D63" s="1">
        <f t="shared" si="3"/>
        <v>1</v>
      </c>
      <c r="H63" t="s">
        <v>749</v>
      </c>
      <c r="K63" t="str">
        <f t="shared" si="4"/>
        <v/>
      </c>
    </row>
    <row r="64" spans="1:11" x14ac:dyDescent="0.3">
      <c r="I64" t="s">
        <v>751</v>
      </c>
      <c r="J64" t="s">
        <v>752</v>
      </c>
      <c r="K64" t="str">
        <f t="shared" si="4"/>
        <v/>
      </c>
    </row>
    <row r="65" spans="9:11" x14ac:dyDescent="0.3">
      <c r="I65" t="s">
        <v>753</v>
      </c>
      <c r="K65" t="str">
        <f t="shared" si="4"/>
        <v/>
      </c>
    </row>
    <row r="66" spans="9:11" x14ac:dyDescent="0.3">
      <c r="I66" t="s">
        <v>754</v>
      </c>
      <c r="J66" t="s">
        <v>49</v>
      </c>
      <c r="K66" t="str">
        <f t="shared" si="4"/>
        <v/>
      </c>
    </row>
    <row r="67" spans="9:11" x14ac:dyDescent="0.3">
      <c r="I67" t="s">
        <v>755</v>
      </c>
      <c r="J67" t="s">
        <v>756</v>
      </c>
      <c r="K67" t="str">
        <f t="shared" si="4"/>
        <v/>
      </c>
    </row>
    <row r="68" spans="9:11" x14ac:dyDescent="0.3">
      <c r="J68" t="s">
        <v>757</v>
      </c>
      <c r="K68" t="str">
        <f t="shared" si="4"/>
        <v/>
      </c>
    </row>
    <row r="69" spans="9:11" x14ac:dyDescent="0.3">
      <c r="J69" t="s">
        <v>758</v>
      </c>
      <c r="K69" t="str">
        <f t="shared" ref="K69:K71" si="9">IF(OR(OR(ISTEXT(H69),ISTEXT(H69)),OR(ISTEXT(I69),ISTEXT(J69))),"","Eis/Wens")</f>
        <v/>
      </c>
    </row>
    <row r="70" spans="9:11" x14ac:dyDescent="0.3">
      <c r="I70" t="s">
        <v>759</v>
      </c>
      <c r="J70" t="s">
        <v>51</v>
      </c>
      <c r="K70" t="str">
        <f t="shared" si="9"/>
        <v/>
      </c>
    </row>
    <row r="71" spans="9:11" x14ac:dyDescent="0.3">
      <c r="K71" t="str">
        <f t="shared" si="9"/>
        <v>Eis/Wens</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F73C2-C886-4C48-9FE1-7D18599A225C}">
  <dimension ref="A1"/>
  <sheetViews>
    <sheetView workbookViewId="0"/>
  </sheetViews>
  <sheetFormatPr defaultRowHeight="14.4" x14ac:dyDescent="0.3"/>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57CE4-A41C-47F9-AF1E-F6441CF37DB6}">
  <dimension ref="B1:N26"/>
  <sheetViews>
    <sheetView showGridLines="0" topLeftCell="A7" workbookViewId="0">
      <selection activeCell="H9" sqref="H9:J25"/>
    </sheetView>
  </sheetViews>
  <sheetFormatPr defaultColWidth="9.109375" defaultRowHeight="13.2" x14ac:dyDescent="0.3"/>
  <cols>
    <col min="1" max="1" width="9.109375" style="118"/>
    <col min="2" max="2" width="19.88671875" style="118" customWidth="1"/>
    <col min="3" max="3" width="9.109375" style="118"/>
    <col min="4" max="4" width="15.6640625" style="118" customWidth="1"/>
    <col min="5" max="5" width="18" style="118" customWidth="1"/>
    <col min="6" max="6" width="66.6640625" style="118" customWidth="1"/>
    <col min="7" max="7" width="6.6640625" style="118" hidden="1" customWidth="1"/>
    <col min="8" max="8" width="19" style="118" bestFit="1" customWidth="1"/>
    <col min="9" max="9" width="5.109375" style="118" hidden="1" customWidth="1"/>
    <col min="10" max="10" width="49.109375" style="118" customWidth="1"/>
    <col min="11" max="11" width="20.109375" style="118" hidden="1" customWidth="1"/>
    <col min="12" max="12" width="10.6640625" style="118" hidden="1" customWidth="1"/>
    <col min="13" max="13" width="16.88671875" style="119" hidden="1" customWidth="1"/>
    <col min="14" max="14" width="9.44140625" style="118" hidden="1" customWidth="1"/>
    <col min="15" max="16384" width="9.109375" style="118"/>
  </cols>
  <sheetData>
    <row r="1" spans="2:14" hidden="1" x14ac:dyDescent="0.3">
      <c r="K1" s="118" t="s">
        <v>359</v>
      </c>
      <c r="L1" s="118">
        <f>COUNTIF(G9:G25,3)*5</f>
        <v>35</v>
      </c>
    </row>
    <row r="2" spans="2:14" hidden="1" x14ac:dyDescent="0.3">
      <c r="K2" s="118" t="s">
        <v>360</v>
      </c>
      <c r="L2" s="118">
        <f>SUM(L10:$L$355)</f>
        <v>0</v>
      </c>
      <c r="M2" s="119">
        <f>L2/L1</f>
        <v>0</v>
      </c>
    </row>
    <row r="3" spans="2:14" hidden="1" x14ac:dyDescent="0.3">
      <c r="K3" s="118" t="s">
        <v>361</v>
      </c>
      <c r="L3" s="118">
        <f>COUNTIF(G9:G25,4)</f>
        <v>10</v>
      </c>
    </row>
    <row r="4" spans="2:14" hidden="1" x14ac:dyDescent="0.3">
      <c r="K4" s="118" t="s">
        <v>19</v>
      </c>
      <c r="L4" s="118">
        <f>COUNTIF(L10:$L$355,TRUE)</f>
        <v>0</v>
      </c>
      <c r="M4" s="119">
        <f>L4/L$3</f>
        <v>0</v>
      </c>
    </row>
    <row r="5" spans="2:14" hidden="1" x14ac:dyDescent="0.3">
      <c r="K5" s="118" t="s">
        <v>362</v>
      </c>
      <c r="L5" s="118">
        <f>COUNTIF(M10:M26,TRUE)</f>
        <v>0</v>
      </c>
      <c r="M5" s="119">
        <f t="shared" ref="M5:M6" si="0">L5/L$3</f>
        <v>0</v>
      </c>
    </row>
    <row r="6" spans="2:14" hidden="1" x14ac:dyDescent="0.3">
      <c r="K6" s="118" t="s">
        <v>363</v>
      </c>
      <c r="L6" s="118">
        <f>COUNTIF(N10:N26,TRUE)</f>
        <v>0</v>
      </c>
      <c r="M6" s="119">
        <f t="shared" si="0"/>
        <v>0</v>
      </c>
    </row>
    <row r="7" spans="2:14" ht="28.5" customHeight="1" thickBot="1" x14ac:dyDescent="0.3">
      <c r="B7" s="141" t="s">
        <v>760</v>
      </c>
      <c r="C7" s="141"/>
      <c r="D7" s="141"/>
      <c r="E7" s="141"/>
      <c r="F7" s="141"/>
      <c r="G7" s="120"/>
      <c r="H7" s="121"/>
      <c r="I7" s="121"/>
      <c r="J7" s="122" t="s">
        <v>761</v>
      </c>
    </row>
    <row r="8" spans="2:14" x14ac:dyDescent="0.3">
      <c r="B8" s="108" t="s">
        <v>762</v>
      </c>
      <c r="C8" s="109" t="s">
        <v>22</v>
      </c>
      <c r="D8" s="109" t="s">
        <v>763</v>
      </c>
      <c r="E8" s="109" t="s">
        <v>764</v>
      </c>
      <c r="F8" s="110" t="s">
        <v>765</v>
      </c>
      <c r="G8" s="111"/>
      <c r="H8" s="112" t="s">
        <v>23</v>
      </c>
      <c r="I8" s="112"/>
      <c r="J8" s="112" t="s">
        <v>24</v>
      </c>
    </row>
    <row r="9" spans="2:14" ht="39.6" x14ac:dyDescent="0.3">
      <c r="B9" s="113" t="s">
        <v>766</v>
      </c>
      <c r="C9" s="114" t="s">
        <v>9</v>
      </c>
      <c r="D9" s="114" t="s">
        <v>767</v>
      </c>
      <c r="E9" s="114" t="s">
        <v>768</v>
      </c>
      <c r="F9" s="114" t="s">
        <v>769</v>
      </c>
      <c r="G9" s="114">
        <v>4</v>
      </c>
      <c r="H9" s="115"/>
      <c r="I9" s="115" t="str">
        <f>IF(H9="","",VLOOKUP(H9,'Invoervelden, scores'!$B$4:$C$7,2,TRUE))</f>
        <v/>
      </c>
      <c r="J9" s="115"/>
    </row>
    <row r="10" spans="2:14" ht="52.8" x14ac:dyDescent="0.3">
      <c r="B10" s="113" t="s">
        <v>770</v>
      </c>
      <c r="C10" s="114" t="s">
        <v>9</v>
      </c>
      <c r="D10" s="114" t="s">
        <v>771</v>
      </c>
      <c r="E10" s="114" t="s">
        <v>767</v>
      </c>
      <c r="F10" s="114" t="s">
        <v>772</v>
      </c>
      <c r="G10" s="114">
        <v>4</v>
      </c>
      <c r="H10" s="115"/>
      <c r="I10" s="115" t="str">
        <f>IF(H10="","",VLOOKUP(H10,'Invoervelden, scores'!$B$4:$C$7,2,TRUE))</f>
        <v/>
      </c>
      <c r="J10" s="115"/>
      <c r="L10" s="118" t="str" cm="1">
        <f t="array" ref="L10">IF($I9="","",INDEX('Invoervelden, scores'!$D$4:$G$7,I9,G9))</f>
        <v/>
      </c>
      <c r="M10" s="119" t="b">
        <f t="shared" ref="M10:M26" si="1">IF(AND(G9=4,I9=2),TRUE,FALSE)</f>
        <v>0</v>
      </c>
      <c r="N10" s="118" t="b">
        <f t="shared" ref="N10:N26" si="2">IF(AND(G9=4,I9=3),TRUE,FALSE)</f>
        <v>0</v>
      </c>
    </row>
    <row r="11" spans="2:14" x14ac:dyDescent="0.3">
      <c r="B11" s="113" t="s">
        <v>773</v>
      </c>
      <c r="C11" s="114" t="s">
        <v>9</v>
      </c>
      <c r="D11" s="114" t="s">
        <v>768</v>
      </c>
      <c r="E11" s="114" t="s">
        <v>767</v>
      </c>
      <c r="F11" s="114" t="s">
        <v>774</v>
      </c>
      <c r="G11" s="114">
        <v>4</v>
      </c>
      <c r="H11" s="115"/>
      <c r="I11" s="115" t="str">
        <f>IF(H11="","",VLOOKUP(H11,'Invoervelden, scores'!$B$4:$C$7,2,TRUE))</f>
        <v/>
      </c>
      <c r="J11" s="115"/>
      <c r="L11" s="118" t="str" cm="1">
        <f t="array" ref="L11">IF($I10="","",INDEX('Invoervelden, scores'!$D$4:$G$7,I10,G10))</f>
        <v/>
      </c>
      <c r="M11" s="119" t="b">
        <f t="shared" si="1"/>
        <v>0</v>
      </c>
      <c r="N11" s="118" t="b">
        <f t="shared" si="2"/>
        <v>0</v>
      </c>
    </row>
    <row r="12" spans="2:14" x14ac:dyDescent="0.3">
      <c r="B12" s="113" t="s">
        <v>775</v>
      </c>
      <c r="C12" s="114" t="s">
        <v>9</v>
      </c>
      <c r="D12" s="114" t="s">
        <v>768</v>
      </c>
      <c r="E12" s="114" t="s">
        <v>767</v>
      </c>
      <c r="F12" s="114" t="s">
        <v>776</v>
      </c>
      <c r="G12" s="114">
        <v>4</v>
      </c>
      <c r="H12" s="115"/>
      <c r="I12" s="115" t="str">
        <f>IF(H12="","",VLOOKUP(H12,'Invoervelden, scores'!$B$4:$C$7,2,TRUE))</f>
        <v/>
      </c>
      <c r="J12" s="115"/>
      <c r="L12" s="118" t="str" cm="1">
        <f t="array" ref="L12">IF($I11="","",INDEX('Invoervelden, scores'!$D$4:$G$7,I11,G11))</f>
        <v/>
      </c>
      <c r="M12" s="119" t="b">
        <f t="shared" si="1"/>
        <v>0</v>
      </c>
      <c r="N12" s="118" t="b">
        <f t="shared" si="2"/>
        <v>0</v>
      </c>
    </row>
    <row r="13" spans="2:14" x14ac:dyDescent="0.3">
      <c r="B13" s="113" t="s">
        <v>777</v>
      </c>
      <c r="C13" s="114" t="s">
        <v>9</v>
      </c>
      <c r="D13" s="114" t="s">
        <v>768</v>
      </c>
      <c r="E13" s="114" t="s">
        <v>767</v>
      </c>
      <c r="F13" s="114" t="s">
        <v>778</v>
      </c>
      <c r="G13" s="114">
        <v>4</v>
      </c>
      <c r="H13" s="115"/>
      <c r="I13" s="115" t="str">
        <f>IF(H13="","",VLOOKUP(H13,'Invoervelden, scores'!$B$4:$C$7,2,TRUE))</f>
        <v/>
      </c>
      <c r="J13" s="115"/>
      <c r="L13" s="118" t="str" cm="1">
        <f t="array" ref="L13">IF($I12="","",INDEX('Invoervelden, scores'!$D$4:$G$7,I12,G12))</f>
        <v/>
      </c>
      <c r="M13" s="119" t="b">
        <f t="shared" si="1"/>
        <v>0</v>
      </c>
      <c r="N13" s="118" t="b">
        <f t="shared" si="2"/>
        <v>0</v>
      </c>
    </row>
    <row r="14" spans="2:14" ht="26.4" x14ac:dyDescent="0.3">
      <c r="B14" s="116" t="s">
        <v>779</v>
      </c>
      <c r="C14" s="117" t="s">
        <v>780</v>
      </c>
      <c r="D14" s="117" t="s">
        <v>767</v>
      </c>
      <c r="E14" s="117" t="s">
        <v>781</v>
      </c>
      <c r="F14" s="117" t="s">
        <v>782</v>
      </c>
      <c r="G14" s="117">
        <v>3</v>
      </c>
      <c r="H14" s="115"/>
      <c r="I14" s="115" t="str">
        <f>IF(H14="","",VLOOKUP(H14,'Invoervelden, scores'!$B$4:$C$7,2,TRUE))</f>
        <v/>
      </c>
      <c r="J14" s="115"/>
      <c r="L14" s="118" t="str" cm="1">
        <f t="array" ref="L14">IF($I13="","",INDEX('Invoervelden, scores'!$D$4:$G$7,I13,G13))</f>
        <v/>
      </c>
      <c r="M14" s="119" t="b">
        <f t="shared" si="1"/>
        <v>0</v>
      </c>
      <c r="N14" s="118" t="b">
        <f t="shared" si="2"/>
        <v>0</v>
      </c>
    </row>
    <row r="15" spans="2:14" ht="26.4" x14ac:dyDescent="0.3">
      <c r="B15" s="113" t="s">
        <v>783</v>
      </c>
      <c r="C15" s="114" t="s">
        <v>9</v>
      </c>
      <c r="D15" s="114" t="s">
        <v>767</v>
      </c>
      <c r="E15" s="114" t="s">
        <v>784</v>
      </c>
      <c r="F15" s="114" t="s">
        <v>785</v>
      </c>
      <c r="G15" s="114">
        <v>4</v>
      </c>
      <c r="H15" s="115"/>
      <c r="I15" s="115" t="str">
        <f>IF(H15="","",VLOOKUP(H15,'Invoervelden, scores'!$B$4:$C$7,2,TRUE))</f>
        <v/>
      </c>
      <c r="J15" s="115"/>
      <c r="L15" s="118" t="str" cm="1">
        <f t="array" ref="L15">IF($I14="","",INDEX('Invoervelden, scores'!$D$4:$G$7,I14,G14))</f>
        <v/>
      </c>
      <c r="M15" s="119" t="b">
        <f t="shared" si="1"/>
        <v>0</v>
      </c>
      <c r="N15" s="118" t="b">
        <f t="shared" si="2"/>
        <v>0</v>
      </c>
    </row>
    <row r="16" spans="2:14" ht="26.4" x14ac:dyDescent="0.3">
      <c r="B16" s="116" t="s">
        <v>786</v>
      </c>
      <c r="C16" s="117" t="s">
        <v>780</v>
      </c>
      <c r="D16" s="117" t="s">
        <v>784</v>
      </c>
      <c r="E16" s="117" t="s">
        <v>767</v>
      </c>
      <c r="F16" s="117" t="s">
        <v>787</v>
      </c>
      <c r="G16" s="117">
        <v>3</v>
      </c>
      <c r="H16" s="115"/>
      <c r="I16" s="115" t="str">
        <f>IF(H16="","",VLOOKUP(H16,'Invoervelden, scores'!$B$4:$C$7,2,TRUE))</f>
        <v/>
      </c>
      <c r="J16" s="115"/>
      <c r="L16" s="118" t="str" cm="1">
        <f t="array" ref="L16">IF($I15="","",INDEX('Invoervelden, scores'!$D$4:$G$7,I15,G15))</f>
        <v/>
      </c>
      <c r="M16" s="119" t="b">
        <f t="shared" si="1"/>
        <v>0</v>
      </c>
      <c r="N16" s="118" t="b">
        <f t="shared" si="2"/>
        <v>0</v>
      </c>
    </row>
    <row r="17" spans="2:14" ht="39.6" x14ac:dyDescent="0.3">
      <c r="B17" s="113" t="s">
        <v>788</v>
      </c>
      <c r="C17" s="114" t="s">
        <v>9</v>
      </c>
      <c r="D17" s="114" t="s">
        <v>789</v>
      </c>
      <c r="E17" s="114" t="s">
        <v>790</v>
      </c>
      <c r="F17" s="114" t="s">
        <v>791</v>
      </c>
      <c r="G17" s="114">
        <v>4</v>
      </c>
      <c r="H17" s="115"/>
      <c r="I17" s="115" t="str">
        <f>IF(H17="","",VLOOKUP(H17,'Invoervelden, scores'!$B$4:$C$7,2,TRUE))</f>
        <v/>
      </c>
      <c r="J17" s="115"/>
      <c r="L17" s="118" t="str" cm="1">
        <f t="array" ref="L17">IF($I16="","",INDEX('Invoervelden, scores'!$D$4:$G$7,I16,G16))</f>
        <v/>
      </c>
      <c r="M17" s="119" t="b">
        <f t="shared" si="1"/>
        <v>0</v>
      </c>
      <c r="N17" s="118" t="b">
        <f t="shared" si="2"/>
        <v>0</v>
      </c>
    </row>
    <row r="18" spans="2:14" ht="26.4" x14ac:dyDescent="0.3">
      <c r="B18" s="116" t="s">
        <v>792</v>
      </c>
      <c r="C18" s="117" t="s">
        <v>780</v>
      </c>
      <c r="D18" s="117" t="s">
        <v>25</v>
      </c>
      <c r="E18" s="117" t="s">
        <v>767</v>
      </c>
      <c r="F18" s="117" t="s">
        <v>793</v>
      </c>
      <c r="G18" s="117">
        <v>3</v>
      </c>
      <c r="H18" s="115"/>
      <c r="I18" s="115" t="str">
        <f>IF(H18="","",VLOOKUP(H18,'Invoervelden, scores'!$B$4:$C$7,2,TRUE))</f>
        <v/>
      </c>
      <c r="J18" s="115"/>
      <c r="L18" s="118" t="str" cm="1">
        <f t="array" ref="L18">IF($I17="","",INDEX('Invoervelden, scores'!$D$4:$G$7,I17,G17))</f>
        <v/>
      </c>
      <c r="M18" s="119" t="b">
        <f t="shared" si="1"/>
        <v>0</v>
      </c>
      <c r="N18" s="118" t="b">
        <f t="shared" si="2"/>
        <v>0</v>
      </c>
    </row>
    <row r="19" spans="2:14" ht="39.6" x14ac:dyDescent="0.3">
      <c r="B19" s="116" t="s">
        <v>794</v>
      </c>
      <c r="C19" s="117" t="s">
        <v>780</v>
      </c>
      <c r="D19" s="117" t="s">
        <v>767</v>
      </c>
      <c r="E19" s="117" t="s">
        <v>795</v>
      </c>
      <c r="F19" s="117" t="s">
        <v>796</v>
      </c>
      <c r="G19" s="117">
        <v>3</v>
      </c>
      <c r="H19" s="115"/>
      <c r="I19" s="115" t="str">
        <f>IF(H19="","",VLOOKUP(H19,'Invoervelden, scores'!$B$4:$C$7,2,TRUE))</f>
        <v/>
      </c>
      <c r="J19" s="115"/>
      <c r="L19" s="118" t="str" cm="1">
        <f t="array" ref="L19">IF($I18="","",INDEX('Invoervelden, scores'!$D$4:$G$7,I18,G18))</f>
        <v/>
      </c>
      <c r="M19" s="119" t="b">
        <f t="shared" si="1"/>
        <v>0</v>
      </c>
      <c r="N19" s="118" t="b">
        <f t="shared" si="2"/>
        <v>0</v>
      </c>
    </row>
    <row r="20" spans="2:14" x14ac:dyDescent="0.3">
      <c r="B20" s="116" t="s">
        <v>797</v>
      </c>
      <c r="C20" s="117" t="s">
        <v>780</v>
      </c>
      <c r="D20" s="117" t="s">
        <v>798</v>
      </c>
      <c r="E20" s="117" t="s">
        <v>767</v>
      </c>
      <c r="F20" s="117" t="s">
        <v>799</v>
      </c>
      <c r="G20" s="117">
        <v>3</v>
      </c>
      <c r="H20" s="115"/>
      <c r="I20" s="115" t="str">
        <f>IF(H20="","",VLOOKUP(H20,'Invoervelden, scores'!$B$4:$C$7,2,TRUE))</f>
        <v/>
      </c>
      <c r="J20" s="115"/>
      <c r="L20" s="118" t="str" cm="1">
        <f t="array" ref="L20">IF($I19="","",INDEX('Invoervelden, scores'!$D$4:$G$7,I19,G19))</f>
        <v/>
      </c>
      <c r="M20" s="119" t="b">
        <f t="shared" si="1"/>
        <v>0</v>
      </c>
      <c r="N20" s="118" t="b">
        <f t="shared" si="2"/>
        <v>0</v>
      </c>
    </row>
    <row r="21" spans="2:14" x14ac:dyDescent="0.3">
      <c r="B21" s="113" t="s">
        <v>800</v>
      </c>
      <c r="C21" s="114" t="s">
        <v>9</v>
      </c>
      <c r="D21" s="114" t="s">
        <v>767</v>
      </c>
      <c r="E21" s="114" t="s">
        <v>800</v>
      </c>
      <c r="F21" s="114" t="s">
        <v>801</v>
      </c>
      <c r="G21" s="114">
        <v>4</v>
      </c>
      <c r="H21" s="115"/>
      <c r="I21" s="115" t="str">
        <f>IF(H21="","",VLOOKUP(H21,'Invoervelden, scores'!$B$4:$C$7,2,TRUE))</f>
        <v/>
      </c>
      <c r="J21" s="115"/>
      <c r="L21" s="118" t="str" cm="1">
        <f t="array" ref="L21">IF($I20="","",INDEX('Invoervelden, scores'!$D$4:$G$7,I20,G20))</f>
        <v/>
      </c>
      <c r="M21" s="119" t="b">
        <f t="shared" si="1"/>
        <v>0</v>
      </c>
      <c r="N21" s="118" t="b">
        <f t="shared" si="2"/>
        <v>0</v>
      </c>
    </row>
    <row r="22" spans="2:14" ht="26.4" x14ac:dyDescent="0.3">
      <c r="B22" s="113" t="s">
        <v>802</v>
      </c>
      <c r="C22" s="114" t="s">
        <v>9</v>
      </c>
      <c r="D22" s="114" t="s">
        <v>803</v>
      </c>
      <c r="E22" s="114" t="s">
        <v>767</v>
      </c>
      <c r="F22" s="114" t="s">
        <v>804</v>
      </c>
      <c r="G22" s="114">
        <v>4</v>
      </c>
      <c r="H22" s="115"/>
      <c r="I22" s="115" t="str">
        <f>IF(H22="","",VLOOKUP(H22,'Invoervelden, scores'!$B$4:$C$7,2,TRUE))</f>
        <v/>
      </c>
      <c r="J22" s="115"/>
      <c r="L22" s="118" t="str" cm="1">
        <f t="array" ref="L22">IF($I21="","",INDEX('Invoervelden, scores'!$D$4:$G$7,I21,G21))</f>
        <v/>
      </c>
      <c r="M22" s="119" t="b">
        <f t="shared" si="1"/>
        <v>0</v>
      </c>
      <c r="N22" s="118" t="b">
        <f t="shared" si="2"/>
        <v>0</v>
      </c>
    </row>
    <row r="23" spans="2:14" ht="26.4" x14ac:dyDescent="0.3">
      <c r="B23" s="116" t="s">
        <v>805</v>
      </c>
      <c r="C23" s="117" t="s">
        <v>780</v>
      </c>
      <c r="D23" s="117" t="s">
        <v>806</v>
      </c>
      <c r="E23" s="117" t="s">
        <v>807</v>
      </c>
      <c r="F23" s="117" t="s">
        <v>808</v>
      </c>
      <c r="G23" s="117">
        <v>3</v>
      </c>
      <c r="H23" s="115"/>
      <c r="I23" s="115" t="str">
        <f>IF(H23="","",VLOOKUP(H23,'Invoervelden, scores'!$B$4:$C$7,2,TRUE))</f>
        <v/>
      </c>
      <c r="J23" s="115"/>
      <c r="L23" s="118" t="str" cm="1">
        <f t="array" ref="L23">IF($I22="","",INDEX('Invoervelden, scores'!$D$4:$G$7,I22,G22))</f>
        <v/>
      </c>
      <c r="M23" s="119" t="b">
        <f t="shared" si="1"/>
        <v>0</v>
      </c>
      <c r="N23" s="118" t="b">
        <f t="shared" si="2"/>
        <v>0</v>
      </c>
    </row>
    <row r="24" spans="2:14" ht="26.4" x14ac:dyDescent="0.3">
      <c r="B24" s="116" t="s">
        <v>809</v>
      </c>
      <c r="C24" s="117" t="s">
        <v>780</v>
      </c>
      <c r="D24" s="117" t="s">
        <v>806</v>
      </c>
      <c r="E24" s="117" t="s">
        <v>781</v>
      </c>
      <c r="F24" s="117" t="s">
        <v>810</v>
      </c>
      <c r="G24" s="117">
        <v>3</v>
      </c>
      <c r="H24" s="115"/>
      <c r="I24" s="115" t="str">
        <f>IF(H24="","",VLOOKUP(H24,'Invoervelden, scores'!$B$4:$C$7,2,TRUE))</f>
        <v/>
      </c>
      <c r="J24" s="115"/>
      <c r="L24" s="118" t="str" cm="1">
        <f t="array" ref="L24">IF($I23="","",INDEX('Invoervelden, scores'!$D$4:$G$7,I23,G23))</f>
        <v/>
      </c>
      <c r="M24" s="119" t="b">
        <f t="shared" si="1"/>
        <v>0</v>
      </c>
      <c r="N24" s="118" t="b">
        <f t="shared" si="2"/>
        <v>0</v>
      </c>
    </row>
    <row r="25" spans="2:14" ht="26.4" x14ac:dyDescent="0.3">
      <c r="B25" s="113" t="s">
        <v>811</v>
      </c>
      <c r="C25" s="114" t="s">
        <v>9</v>
      </c>
      <c r="D25" s="114" t="s">
        <v>767</v>
      </c>
      <c r="E25" s="114" t="s">
        <v>812</v>
      </c>
      <c r="F25" s="114" t="s">
        <v>813</v>
      </c>
      <c r="G25" s="114">
        <v>4</v>
      </c>
      <c r="H25" s="115"/>
      <c r="I25" s="115" t="str">
        <f>IF(H25="","",VLOOKUP(H25,'Invoervelden, scores'!$B$4:$C$7,2,TRUE))</f>
        <v/>
      </c>
      <c r="J25" s="115"/>
      <c r="L25" s="118" t="str" cm="1">
        <f t="array" ref="L25">IF($I24="","",INDEX('Invoervelden, scores'!$D$4:$G$7,I24,G24))</f>
        <v/>
      </c>
      <c r="M25" s="119" t="b">
        <f t="shared" si="1"/>
        <v>0</v>
      </c>
      <c r="N25" s="118" t="b">
        <f t="shared" si="2"/>
        <v>0</v>
      </c>
    </row>
    <row r="26" spans="2:14" x14ac:dyDescent="0.3">
      <c r="L26" s="118" t="str" cm="1">
        <f t="array" ref="L26">IF($I25="","",INDEX('Invoervelden, scores'!$D$4:$G$7,I25,G25))</f>
        <v/>
      </c>
      <c r="M26" s="119" t="b">
        <f t="shared" si="1"/>
        <v>0</v>
      </c>
      <c r="N26" s="118" t="b">
        <f t="shared" si="2"/>
        <v>0</v>
      </c>
    </row>
  </sheetData>
  <sheetProtection algorithmName="SHA-512" hashValue="OK2+v0ymtImVdVTN+znVtMWtsSUJhlzQmD/rQijJJ99bezg9z++OkWqnAc5op1Hm23h/UjsPxAJpqX8B5wj6bg==" saltValue="NgfsnvG/rn3RII/FxQuvqA==" spinCount="100000" sheet="1" objects="1" scenarios="1" selectLockedCells="1"/>
  <mergeCells count="1">
    <mergeCell ref="B7:F7"/>
  </mergeCells>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4" id="{83C16BB4-E348-49D3-8D4B-A588E64F0400}">
            <xm:f>IF($F8='Invoervelden, scores'!$B$5,TRUE,FALSE)</xm:f>
            <x14:dxf>
              <fill>
                <patternFill>
                  <bgColor theme="9" tint="0.79998168889431442"/>
                </patternFill>
              </fill>
            </x14:dxf>
          </x14:cfRule>
          <x14:cfRule type="expression" priority="5" id="{E669D225-2428-4C68-8273-3B38B16E56C1}">
            <xm:f>IF($F8='Invoervelden, scores'!$B$6,TRUE,FALSE)</xm:f>
            <x14:dxf>
              <fill>
                <patternFill>
                  <bgColor theme="9" tint="0.79998168889431442"/>
                </patternFill>
              </fill>
            </x14:dxf>
          </x14:cfRule>
          <xm:sqref>J8</xm:sqref>
        </x14:conditionalFormatting>
        <x14:conditionalFormatting xmlns:xm="http://schemas.microsoft.com/office/excel/2006/main">
          <x14:cfRule type="expression" priority="2" id="{18F3E384-C4DB-47F3-8177-797842431489}">
            <xm:f>IF($H9='Invoervelden, scores'!$B$5,TRUE,FALSE)</xm:f>
            <x14:dxf>
              <fill>
                <patternFill>
                  <bgColor theme="9" tint="0.79998168889431442"/>
                </patternFill>
              </fill>
            </x14:dxf>
          </x14:cfRule>
          <x14:cfRule type="expression" priority="3" id="{4E19BCAF-0BD5-47EF-8033-0662528DB813}">
            <xm:f>IF($H9='Invoervelden, scores'!$B$6,TRUE,FALSE)</xm:f>
            <x14:dxf>
              <fill>
                <patternFill>
                  <bgColor theme="9" tint="0.79998168889431442"/>
                </patternFill>
              </fill>
            </x14:dxf>
          </x14:cfRule>
          <xm:sqref>J9:J25</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D00B4107-3BB6-4B86-9FE6-511A747CD148}">
          <x14:formula1>
            <xm:f>'Invoervelden, scores'!$B$4:$B$7</xm:f>
          </x14:formula1>
          <xm:sqref>H9:H25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0B91BB-1730-499C-BD62-609D0F3045D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343DC28-F0BC-40FB-A243-F85729BEE760}">
  <ds:schemaRefs>
    <ds:schemaRef ds:uri="http://schemas.microsoft.com/sharepoint/v3/contenttype/forms"/>
  </ds:schemaRefs>
</ds:datastoreItem>
</file>

<file path=customXml/itemProps3.xml><?xml version="1.0" encoding="utf-8"?>
<ds:datastoreItem xmlns:ds="http://schemas.openxmlformats.org/officeDocument/2006/customXml" ds:itemID="{F40F1C96-69C0-4ACF-884A-5A7D79F041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Invoervelden, scores</vt:lpstr>
      <vt:lpstr>Toelichting</vt:lpstr>
      <vt:lpstr>Functionaliteiten</vt:lpstr>
      <vt:lpstr>Total results</vt:lpstr>
      <vt:lpstr>Eisen en wensen</vt:lpstr>
      <vt:lpstr>xxxEisen en wensen</vt:lpstr>
      <vt:lpstr>Functionele voorzieningen</vt:lpstr>
      <vt:lpstr>Niet-functionele voorzieningen</vt:lpstr>
      <vt:lpstr>Interfaces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Jef van den Hurk</dc:creator>
  <cp:keywords/>
  <dc:description/>
  <cp:lastModifiedBy>merel</cp:lastModifiedBy>
  <cp:revision/>
  <dcterms:created xsi:type="dcterms:W3CDTF">2022-05-19T07:35:15Z</dcterms:created>
  <dcterms:modified xsi:type="dcterms:W3CDTF">2022-09-22T13:05:01Z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883fc17-6217-476f-a070-ea9f6c934e3c_Enabled">
    <vt:lpwstr>true</vt:lpwstr>
  </property>
  <property fmtid="{D5CDD505-2E9C-101B-9397-08002B2CF9AE}" pid="3" name="MSIP_Label_3883fc17-6217-476f-a070-ea9f6c934e3c_SetDate">
    <vt:lpwstr>2022-05-19T07:35:16Z</vt:lpwstr>
  </property>
  <property fmtid="{D5CDD505-2E9C-101B-9397-08002B2CF9AE}" pid="4" name="MSIP_Label_3883fc17-6217-476f-a070-ea9f6c934e3c_Method">
    <vt:lpwstr>Standard</vt:lpwstr>
  </property>
  <property fmtid="{D5CDD505-2E9C-101B-9397-08002B2CF9AE}" pid="5" name="MSIP_Label_3883fc17-6217-476f-a070-ea9f6c934e3c_Name">
    <vt:lpwstr>Medewerkers en studenten</vt:lpwstr>
  </property>
  <property fmtid="{D5CDD505-2E9C-101B-9397-08002B2CF9AE}" pid="6" name="MSIP_Label_3883fc17-6217-476f-a070-ea9f6c934e3c_SiteId">
    <vt:lpwstr>4c19ee3d-3450-4117-88c0-3740121d2f83</vt:lpwstr>
  </property>
  <property fmtid="{D5CDD505-2E9C-101B-9397-08002B2CF9AE}" pid="7" name="MSIP_Label_3883fc17-6217-476f-a070-ea9f6c934e3c_ActionId">
    <vt:lpwstr>f6dbfec2-0031-44a2-8760-8292f991e488</vt:lpwstr>
  </property>
  <property fmtid="{D5CDD505-2E9C-101B-9397-08002B2CF9AE}" pid="8" name="MSIP_Label_3883fc17-6217-476f-a070-ea9f6c934e3c_ContentBits">
    <vt:lpwstr>0</vt:lpwstr>
  </property>
  <property fmtid="{D5CDD505-2E9C-101B-9397-08002B2CF9AE}" pid="9" name="ContentTypeId">
    <vt:lpwstr>0x010100D4898FC68366C74990C1AF27F56A4933</vt:lpwstr>
  </property>
</Properties>
</file>