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8_{1747ABE3-D3A4-42ED-9F26-CB298E17707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UGV incl. wagens en materieel" sheetId="1" r:id="rId1"/>
    <sheet name="Blad3" sheetId="2" state="hidden" r:id="rId2"/>
  </sheets>
  <calcPr calcId="191029"/>
  <extLst>
    <ext uri="GoogleSheetsCustomDataVersion1">
      <go:sheetsCustomData xmlns:go="http://customooxmlschemas.google.com/" r:id="rId6" roundtripDataSignature="AMtx7mgqflNJQcfnmxv45RIK2PZWP5aQZA=="/>
    </ext>
  </extLst>
</workbook>
</file>

<file path=xl/calcChain.xml><?xml version="1.0" encoding="utf-8"?>
<calcChain xmlns="http://schemas.openxmlformats.org/spreadsheetml/2006/main">
  <c r="X137" i="1" l="1"/>
  <c r="Y137" i="1" s="1"/>
  <c r="X136" i="1"/>
  <c r="Y136" i="1" s="1"/>
  <c r="X135" i="1"/>
  <c r="Y135" i="1" s="1"/>
  <c r="X134" i="1"/>
  <c r="Y134" i="1" s="1"/>
  <c r="AA4" i="1" s="1"/>
  <c r="N132" i="1"/>
  <c r="G132" i="1"/>
  <c r="F132" i="1"/>
  <c r="L131" i="1"/>
  <c r="T131" i="1" s="1"/>
  <c r="V131" i="1" s="1"/>
  <c r="K131" i="1"/>
  <c r="I131" i="1"/>
  <c r="K130" i="1"/>
  <c r="L130" i="1" s="1"/>
  <c r="T130" i="1" s="1"/>
  <c r="V130" i="1" s="1"/>
  <c r="I130" i="1"/>
  <c r="X129" i="1"/>
  <c r="V129" i="1"/>
  <c r="K129" i="1"/>
  <c r="L129" i="1" s="1"/>
  <c r="T129" i="1" s="1"/>
  <c r="I129" i="1"/>
  <c r="V128" i="1"/>
  <c r="I128" i="1"/>
  <c r="K128" i="1" s="1"/>
  <c r="L128" i="1" s="1"/>
  <c r="T128" i="1" s="1"/>
  <c r="I127" i="1"/>
  <c r="K127" i="1" s="1"/>
  <c r="L127" i="1" s="1"/>
  <c r="T127" i="1" s="1"/>
  <c r="V127" i="1" s="1"/>
  <c r="K126" i="1"/>
  <c r="L126" i="1" s="1"/>
  <c r="T126" i="1" s="1"/>
  <c r="V126" i="1" s="1"/>
  <c r="I126" i="1"/>
  <c r="L125" i="1"/>
  <c r="T125" i="1" s="1"/>
  <c r="V125" i="1" s="1"/>
  <c r="K125" i="1"/>
  <c r="I125" i="1"/>
  <c r="V124" i="1"/>
  <c r="X124" i="1" s="1"/>
  <c r="Y124" i="1" s="1"/>
  <c r="T124" i="1"/>
  <c r="I124" i="1"/>
  <c r="K124" i="1" s="1"/>
  <c r="L124" i="1" s="1"/>
  <c r="I123" i="1"/>
  <c r="K123" i="1" s="1"/>
  <c r="L123" i="1" s="1"/>
  <c r="T123" i="1" s="1"/>
  <c r="V123" i="1" s="1"/>
  <c r="K122" i="1"/>
  <c r="L122" i="1" s="1"/>
  <c r="T122" i="1" s="1"/>
  <c r="V122" i="1" s="1"/>
  <c r="I122" i="1"/>
  <c r="L121" i="1"/>
  <c r="T121" i="1" s="1"/>
  <c r="V121" i="1" s="1"/>
  <c r="K121" i="1"/>
  <c r="I121" i="1"/>
  <c r="I120" i="1"/>
  <c r="K120" i="1" s="1"/>
  <c r="L120" i="1" s="1"/>
  <c r="T120" i="1" s="1"/>
  <c r="V120" i="1" s="1"/>
  <c r="I119" i="1"/>
  <c r="K119" i="1" s="1"/>
  <c r="L119" i="1" s="1"/>
  <c r="T119" i="1" s="1"/>
  <c r="V119" i="1" s="1"/>
  <c r="I118" i="1"/>
  <c r="K118" i="1" s="1"/>
  <c r="L118" i="1" s="1"/>
  <c r="T118" i="1" s="1"/>
  <c r="V118" i="1" s="1"/>
  <c r="L117" i="1"/>
  <c r="T117" i="1" s="1"/>
  <c r="V117" i="1" s="1"/>
  <c r="X117" i="1" s="1"/>
  <c r="K117" i="1"/>
  <c r="I117" i="1"/>
  <c r="T116" i="1"/>
  <c r="V116" i="1" s="1"/>
  <c r="I116" i="1"/>
  <c r="K116" i="1" s="1"/>
  <c r="L116" i="1" s="1"/>
  <c r="I115" i="1"/>
  <c r="K115" i="1" s="1"/>
  <c r="L115" i="1" s="1"/>
  <c r="T115" i="1" s="1"/>
  <c r="V115" i="1" s="1"/>
  <c r="L114" i="1"/>
  <c r="T114" i="1" s="1"/>
  <c r="V114" i="1" s="1"/>
  <c r="K114" i="1"/>
  <c r="I114" i="1"/>
  <c r="K113" i="1"/>
  <c r="L113" i="1" s="1"/>
  <c r="T113" i="1" s="1"/>
  <c r="V113" i="1" s="1"/>
  <c r="I113" i="1"/>
  <c r="Y112" i="1"/>
  <c r="T112" i="1"/>
  <c r="V112" i="1" s="1"/>
  <c r="X112" i="1" s="1"/>
  <c r="I112" i="1"/>
  <c r="K112" i="1" s="1"/>
  <c r="L112" i="1" s="1"/>
  <c r="I111" i="1"/>
  <c r="K111" i="1" s="1"/>
  <c r="L111" i="1" s="1"/>
  <c r="T111" i="1" s="1"/>
  <c r="V111" i="1" s="1"/>
  <c r="K110" i="1"/>
  <c r="L110" i="1" s="1"/>
  <c r="T110" i="1" s="1"/>
  <c r="V110" i="1" s="1"/>
  <c r="I110" i="1"/>
  <c r="K109" i="1"/>
  <c r="L109" i="1" s="1"/>
  <c r="T109" i="1" s="1"/>
  <c r="V109" i="1" s="1"/>
  <c r="I109" i="1"/>
  <c r="I108" i="1"/>
  <c r="K108" i="1" s="1"/>
  <c r="L108" i="1" s="1"/>
  <c r="T108" i="1" s="1"/>
  <c r="V108" i="1" s="1"/>
  <c r="Y107" i="1"/>
  <c r="X107" i="1"/>
  <c r="I107" i="1"/>
  <c r="K107" i="1" s="1"/>
  <c r="L107" i="1" s="1"/>
  <c r="T107" i="1" s="1"/>
  <c r="V107" i="1" s="1"/>
  <c r="I106" i="1"/>
  <c r="K106" i="1" s="1"/>
  <c r="L106" i="1" s="1"/>
  <c r="T106" i="1" s="1"/>
  <c r="V106" i="1" s="1"/>
  <c r="K105" i="1"/>
  <c r="L105" i="1" s="1"/>
  <c r="T105" i="1" s="1"/>
  <c r="V105" i="1" s="1"/>
  <c r="I105" i="1"/>
  <c r="I104" i="1"/>
  <c r="K104" i="1" s="1"/>
  <c r="L104" i="1" s="1"/>
  <c r="T104" i="1" s="1"/>
  <c r="V104" i="1" s="1"/>
  <c r="I103" i="1"/>
  <c r="K103" i="1" s="1"/>
  <c r="L103" i="1" s="1"/>
  <c r="T103" i="1" s="1"/>
  <c r="V103" i="1" s="1"/>
  <c r="I102" i="1"/>
  <c r="K102" i="1" s="1"/>
  <c r="L102" i="1" s="1"/>
  <c r="T102" i="1" s="1"/>
  <c r="V102" i="1" s="1"/>
  <c r="T101" i="1"/>
  <c r="V101" i="1" s="1"/>
  <c r="L101" i="1"/>
  <c r="K101" i="1"/>
  <c r="I101" i="1"/>
  <c r="Y100" i="1"/>
  <c r="V100" i="1"/>
  <c r="X100" i="1" s="1"/>
  <c r="T100" i="1"/>
  <c r="I100" i="1"/>
  <c r="K100" i="1" s="1"/>
  <c r="L100" i="1" s="1"/>
  <c r="K99" i="1"/>
  <c r="L99" i="1" s="1"/>
  <c r="T99" i="1" s="1"/>
  <c r="V99" i="1" s="1"/>
  <c r="I99" i="1"/>
  <c r="K98" i="1"/>
  <c r="L98" i="1" s="1"/>
  <c r="T98" i="1" s="1"/>
  <c r="V98" i="1" s="1"/>
  <c r="I98" i="1"/>
  <c r="K97" i="1"/>
  <c r="L97" i="1" s="1"/>
  <c r="T97" i="1" s="1"/>
  <c r="V97" i="1" s="1"/>
  <c r="I97" i="1"/>
  <c r="T96" i="1"/>
  <c r="V96" i="1" s="1"/>
  <c r="I96" i="1"/>
  <c r="K96" i="1" s="1"/>
  <c r="L96" i="1" s="1"/>
  <c r="I95" i="1"/>
  <c r="K95" i="1" s="1"/>
  <c r="L95" i="1" s="1"/>
  <c r="T95" i="1" s="1"/>
  <c r="V95" i="1" s="1"/>
  <c r="V94" i="1"/>
  <c r="T94" i="1"/>
  <c r="K94" i="1"/>
  <c r="L94" i="1" s="1"/>
  <c r="I94" i="1"/>
  <c r="K93" i="1"/>
  <c r="L93" i="1" s="1"/>
  <c r="T93" i="1" s="1"/>
  <c r="V93" i="1" s="1"/>
  <c r="I93" i="1"/>
  <c r="T92" i="1"/>
  <c r="V92" i="1" s="1"/>
  <c r="X92" i="1" s="1"/>
  <c r="I92" i="1"/>
  <c r="K92" i="1" s="1"/>
  <c r="L92" i="1" s="1"/>
  <c r="L91" i="1"/>
  <c r="T91" i="1" s="1"/>
  <c r="V91" i="1" s="1"/>
  <c r="K91" i="1"/>
  <c r="I91" i="1"/>
  <c r="I90" i="1"/>
  <c r="K90" i="1" s="1"/>
  <c r="L90" i="1" s="1"/>
  <c r="T90" i="1" s="1"/>
  <c r="V90" i="1" s="1"/>
  <c r="K89" i="1"/>
  <c r="L89" i="1" s="1"/>
  <c r="T89" i="1" s="1"/>
  <c r="V89" i="1" s="1"/>
  <c r="H89" i="1"/>
  <c r="I89" i="1" s="1"/>
  <c r="Q88" i="1"/>
  <c r="R88" i="1" s="1"/>
  <c r="H88" i="1"/>
  <c r="I88" i="1" s="1"/>
  <c r="K88" i="1" s="1"/>
  <c r="L88" i="1" s="1"/>
  <c r="T88" i="1" s="1"/>
  <c r="V88" i="1" s="1"/>
  <c r="R87" i="1"/>
  <c r="Q87" i="1"/>
  <c r="H87" i="1"/>
  <c r="Q86" i="1"/>
  <c r="R86" i="1" s="1"/>
  <c r="I86" i="1"/>
  <c r="K86" i="1" s="1"/>
  <c r="L86" i="1" s="1"/>
  <c r="T86" i="1" s="1"/>
  <c r="V86" i="1" s="1"/>
  <c r="H86" i="1"/>
  <c r="V85" i="1"/>
  <c r="Q85" i="1"/>
  <c r="R85" i="1" s="1"/>
  <c r="I85" i="1"/>
  <c r="K85" i="1" s="1"/>
  <c r="L85" i="1" s="1"/>
  <c r="T85" i="1" s="1"/>
  <c r="H85" i="1"/>
  <c r="R84" i="1"/>
  <c r="Q84" i="1"/>
  <c r="O84" i="1"/>
  <c r="H84" i="1"/>
  <c r="O83" i="1"/>
  <c r="Q83" i="1" s="1"/>
  <c r="R83" i="1" s="1"/>
  <c r="T83" i="1" s="1"/>
  <c r="V83" i="1" s="1"/>
  <c r="L83" i="1"/>
  <c r="K83" i="1"/>
  <c r="H83" i="1"/>
  <c r="I83" i="1" s="1"/>
  <c r="Q82" i="1"/>
  <c r="R82" i="1" s="1"/>
  <c r="O82" i="1"/>
  <c r="L82" i="1"/>
  <c r="K82" i="1"/>
  <c r="I82" i="1"/>
  <c r="H82" i="1"/>
  <c r="R81" i="1"/>
  <c r="O81" i="1"/>
  <c r="Q81" i="1" s="1"/>
  <c r="H81" i="1"/>
  <c r="O80" i="1"/>
  <c r="Q80" i="1" s="1"/>
  <c r="R80" i="1" s="1"/>
  <c r="H80" i="1"/>
  <c r="O79" i="1"/>
  <c r="Q79" i="1" s="1"/>
  <c r="R79" i="1" s="1"/>
  <c r="L79" i="1"/>
  <c r="K79" i="1"/>
  <c r="H79" i="1"/>
  <c r="I79" i="1" s="1"/>
  <c r="Q78" i="1"/>
  <c r="R78" i="1" s="1"/>
  <c r="O78" i="1"/>
  <c r="H78" i="1"/>
  <c r="I78" i="1" s="1"/>
  <c r="K78" i="1" s="1"/>
  <c r="R77" i="1"/>
  <c r="T77" i="1" s="1"/>
  <c r="V77" i="1" s="1"/>
  <c r="O77" i="1"/>
  <c r="Q77" i="1" s="1"/>
  <c r="I77" i="1"/>
  <c r="K77" i="1" s="1"/>
  <c r="L77" i="1" s="1"/>
  <c r="H77" i="1"/>
  <c r="R76" i="1"/>
  <c r="Q76" i="1"/>
  <c r="O76" i="1"/>
  <c r="H76" i="1"/>
  <c r="Y75" i="1"/>
  <c r="O75" i="1"/>
  <c r="Q75" i="1" s="1"/>
  <c r="R75" i="1" s="1"/>
  <c r="H75" i="1"/>
  <c r="I75" i="1" s="1"/>
  <c r="K75" i="1" s="1"/>
  <c r="L75" i="1" s="1"/>
  <c r="T75" i="1" s="1"/>
  <c r="V75" i="1" s="1"/>
  <c r="X75" i="1" s="1"/>
  <c r="O74" i="1"/>
  <c r="Q74" i="1" s="1"/>
  <c r="R74" i="1" s="1"/>
  <c r="L74" i="1"/>
  <c r="K74" i="1"/>
  <c r="I74" i="1"/>
  <c r="H74" i="1"/>
  <c r="R73" i="1"/>
  <c r="O73" i="1"/>
  <c r="Q73" i="1" s="1"/>
  <c r="K73" i="1"/>
  <c r="I73" i="1"/>
  <c r="H73" i="1"/>
  <c r="O72" i="1"/>
  <c r="Q72" i="1" s="1"/>
  <c r="R72" i="1" s="1"/>
  <c r="I72" i="1"/>
  <c r="K72" i="1" s="1"/>
  <c r="H72" i="1"/>
  <c r="O71" i="1"/>
  <c r="Q71" i="1" s="1"/>
  <c r="R71" i="1" s="1"/>
  <c r="H71" i="1"/>
  <c r="O70" i="1"/>
  <c r="Q70" i="1" s="1"/>
  <c r="R70" i="1" s="1"/>
  <c r="I70" i="1"/>
  <c r="K70" i="1" s="1"/>
  <c r="H70" i="1"/>
  <c r="R69" i="1"/>
  <c r="O69" i="1"/>
  <c r="Q69" i="1" s="1"/>
  <c r="H69" i="1"/>
  <c r="O68" i="1"/>
  <c r="Q68" i="1" s="1"/>
  <c r="R68" i="1" s="1"/>
  <c r="H68" i="1"/>
  <c r="Q67" i="1"/>
  <c r="R67" i="1" s="1"/>
  <c r="O67" i="1"/>
  <c r="H67" i="1"/>
  <c r="O66" i="1"/>
  <c r="Q66" i="1" s="1"/>
  <c r="R66" i="1" s="1"/>
  <c r="L66" i="1"/>
  <c r="K66" i="1"/>
  <c r="I66" i="1"/>
  <c r="H66" i="1"/>
  <c r="Y65" i="1"/>
  <c r="O65" i="1"/>
  <c r="Q65" i="1" s="1"/>
  <c r="R65" i="1" s="1"/>
  <c r="L65" i="1"/>
  <c r="T65" i="1" s="1"/>
  <c r="V65" i="1" s="1"/>
  <c r="X65" i="1" s="1"/>
  <c r="H65" i="1"/>
  <c r="I65" i="1" s="1"/>
  <c r="K65" i="1" s="1"/>
  <c r="R64" i="1"/>
  <c r="Q64" i="1"/>
  <c r="O64" i="1"/>
  <c r="H64" i="1"/>
  <c r="I64" i="1" s="1"/>
  <c r="K64" i="1" s="1"/>
  <c r="O63" i="1"/>
  <c r="Q63" i="1" s="1"/>
  <c r="R63" i="1" s="1"/>
  <c r="H63" i="1"/>
  <c r="I63" i="1" s="1"/>
  <c r="K63" i="1" s="1"/>
  <c r="Q62" i="1"/>
  <c r="R62" i="1" s="1"/>
  <c r="O62" i="1"/>
  <c r="H62" i="1"/>
  <c r="I62" i="1" s="1"/>
  <c r="K62" i="1" s="1"/>
  <c r="L62" i="1" s="1"/>
  <c r="O61" i="1"/>
  <c r="Q61" i="1" s="1"/>
  <c r="R61" i="1" s="1"/>
  <c r="H61" i="1"/>
  <c r="O60" i="1"/>
  <c r="Q60" i="1" s="1"/>
  <c r="R60" i="1" s="1"/>
  <c r="H60" i="1"/>
  <c r="O59" i="1"/>
  <c r="Q59" i="1" s="1"/>
  <c r="R59" i="1" s="1"/>
  <c r="I59" i="1"/>
  <c r="K59" i="1" s="1"/>
  <c r="H59" i="1"/>
  <c r="O58" i="1"/>
  <c r="Q58" i="1" s="1"/>
  <c r="R58" i="1" s="1"/>
  <c r="H58" i="1"/>
  <c r="I58" i="1" s="1"/>
  <c r="K58" i="1" s="1"/>
  <c r="L58" i="1" s="1"/>
  <c r="O57" i="1"/>
  <c r="Q57" i="1" s="1"/>
  <c r="R57" i="1" s="1"/>
  <c r="L57" i="1"/>
  <c r="T57" i="1" s="1"/>
  <c r="V57" i="1" s="1"/>
  <c r="K57" i="1"/>
  <c r="I57" i="1"/>
  <c r="H57" i="1"/>
  <c r="O56" i="1"/>
  <c r="Q56" i="1" s="1"/>
  <c r="R56" i="1" s="1"/>
  <c r="H56" i="1"/>
  <c r="I56" i="1" s="1"/>
  <c r="K56" i="1" s="1"/>
  <c r="L56" i="1" s="1"/>
  <c r="T56" i="1" s="1"/>
  <c r="V56" i="1" s="1"/>
  <c r="R55" i="1"/>
  <c r="O55" i="1"/>
  <c r="Q55" i="1" s="1"/>
  <c r="H55" i="1"/>
  <c r="O54" i="1"/>
  <c r="Q54" i="1" s="1"/>
  <c r="R54" i="1" s="1"/>
  <c r="H54" i="1"/>
  <c r="I54" i="1" s="1"/>
  <c r="K54" i="1" s="1"/>
  <c r="L54" i="1" s="1"/>
  <c r="T54" i="1" s="1"/>
  <c r="V54" i="1" s="1"/>
  <c r="O53" i="1"/>
  <c r="Q53" i="1" s="1"/>
  <c r="R53" i="1" s="1"/>
  <c r="H53" i="1"/>
  <c r="O52" i="1"/>
  <c r="Q52" i="1" s="1"/>
  <c r="R52" i="1" s="1"/>
  <c r="K52" i="1"/>
  <c r="L52" i="1" s="1"/>
  <c r="T52" i="1" s="1"/>
  <c r="V52" i="1" s="1"/>
  <c r="I52" i="1"/>
  <c r="H52" i="1"/>
  <c r="R51" i="1"/>
  <c r="O51" i="1"/>
  <c r="Q51" i="1" s="1"/>
  <c r="H51" i="1"/>
  <c r="R50" i="1"/>
  <c r="T50" i="1" s="1"/>
  <c r="V50" i="1" s="1"/>
  <c r="Q50" i="1"/>
  <c r="O50" i="1"/>
  <c r="H50" i="1"/>
  <c r="I50" i="1" s="1"/>
  <c r="K50" i="1" s="1"/>
  <c r="L50" i="1" s="1"/>
  <c r="O49" i="1"/>
  <c r="Q49" i="1" s="1"/>
  <c r="R49" i="1" s="1"/>
  <c r="H49" i="1"/>
  <c r="O48" i="1"/>
  <c r="Q48" i="1" s="1"/>
  <c r="R48" i="1" s="1"/>
  <c r="L48" i="1"/>
  <c r="H48" i="1"/>
  <c r="I48" i="1" s="1"/>
  <c r="K48" i="1" s="1"/>
  <c r="O47" i="1"/>
  <c r="Q47" i="1" s="1"/>
  <c r="R47" i="1" s="1"/>
  <c r="H47" i="1"/>
  <c r="O46" i="1"/>
  <c r="Q46" i="1" s="1"/>
  <c r="R46" i="1" s="1"/>
  <c r="H46" i="1"/>
  <c r="O45" i="1"/>
  <c r="Q45" i="1" s="1"/>
  <c r="R45" i="1" s="1"/>
  <c r="I45" i="1"/>
  <c r="K45" i="1" s="1"/>
  <c r="L45" i="1" s="1"/>
  <c r="T45" i="1" s="1"/>
  <c r="V45" i="1" s="1"/>
  <c r="H45" i="1"/>
  <c r="O44" i="1"/>
  <c r="Q44" i="1" s="1"/>
  <c r="R44" i="1" s="1"/>
  <c r="H44" i="1"/>
  <c r="I44" i="1" s="1"/>
  <c r="K44" i="1" s="1"/>
  <c r="O43" i="1"/>
  <c r="Q43" i="1" s="1"/>
  <c r="R43" i="1" s="1"/>
  <c r="H43" i="1"/>
  <c r="R42" i="1"/>
  <c r="Q42" i="1"/>
  <c r="O42" i="1"/>
  <c r="L42" i="1"/>
  <c r="K42" i="1"/>
  <c r="H42" i="1"/>
  <c r="I42" i="1" s="1"/>
  <c r="Q41" i="1"/>
  <c r="R41" i="1" s="1"/>
  <c r="O41" i="1"/>
  <c r="I41" i="1"/>
  <c r="K41" i="1" s="1"/>
  <c r="L41" i="1" s="1"/>
  <c r="T41" i="1" s="1"/>
  <c r="V41" i="1" s="1"/>
  <c r="H41" i="1"/>
  <c r="R40" i="1"/>
  <c r="O40" i="1"/>
  <c r="Q40" i="1" s="1"/>
  <c r="I40" i="1"/>
  <c r="K40" i="1" s="1"/>
  <c r="L40" i="1" s="1"/>
  <c r="T40" i="1" s="1"/>
  <c r="V40" i="1" s="1"/>
  <c r="H40" i="1"/>
  <c r="Q39" i="1"/>
  <c r="R39" i="1" s="1"/>
  <c r="O39" i="1"/>
  <c r="I39" i="1"/>
  <c r="K39" i="1" s="1"/>
  <c r="H39" i="1"/>
  <c r="O38" i="1"/>
  <c r="Q38" i="1" s="1"/>
  <c r="R38" i="1" s="1"/>
  <c r="K38" i="1"/>
  <c r="L38" i="1" s="1"/>
  <c r="T38" i="1" s="1"/>
  <c r="V38" i="1" s="1"/>
  <c r="H38" i="1"/>
  <c r="I38" i="1" s="1"/>
  <c r="O37" i="1"/>
  <c r="Q37" i="1" s="1"/>
  <c r="R37" i="1" s="1"/>
  <c r="L37" i="1"/>
  <c r="H37" i="1"/>
  <c r="I37" i="1" s="1"/>
  <c r="K37" i="1" s="1"/>
  <c r="O36" i="1"/>
  <c r="Q36" i="1" s="1"/>
  <c r="R36" i="1" s="1"/>
  <c r="I36" i="1"/>
  <c r="K36" i="1" s="1"/>
  <c r="H36" i="1"/>
  <c r="O35" i="1"/>
  <c r="Q35" i="1" s="1"/>
  <c r="R35" i="1" s="1"/>
  <c r="H35" i="1"/>
  <c r="O34" i="1"/>
  <c r="Q34" i="1" s="1"/>
  <c r="R34" i="1" s="1"/>
  <c r="H34" i="1"/>
  <c r="I34" i="1" s="1"/>
  <c r="K34" i="1" s="1"/>
  <c r="O33" i="1"/>
  <c r="Q33" i="1" s="1"/>
  <c r="R33" i="1" s="1"/>
  <c r="H33" i="1"/>
  <c r="I33" i="1" s="1"/>
  <c r="K33" i="1" s="1"/>
  <c r="L33" i="1" s="1"/>
  <c r="O32" i="1"/>
  <c r="Q32" i="1" s="1"/>
  <c r="R32" i="1" s="1"/>
  <c r="I32" i="1"/>
  <c r="K32" i="1" s="1"/>
  <c r="L32" i="1" s="1"/>
  <c r="T32" i="1" s="1"/>
  <c r="V32" i="1" s="1"/>
  <c r="H32" i="1"/>
  <c r="O31" i="1"/>
  <c r="Q31" i="1" s="1"/>
  <c r="R31" i="1" s="1"/>
  <c r="H31" i="1"/>
  <c r="I31" i="1" s="1"/>
  <c r="K31" i="1" s="1"/>
  <c r="O30" i="1"/>
  <c r="Q30" i="1" s="1"/>
  <c r="R30" i="1" s="1"/>
  <c r="K30" i="1"/>
  <c r="L30" i="1" s="1"/>
  <c r="T30" i="1" s="1"/>
  <c r="V30" i="1" s="1"/>
  <c r="H30" i="1"/>
  <c r="I30" i="1" s="1"/>
  <c r="O29" i="1"/>
  <c r="Q29" i="1" s="1"/>
  <c r="R29" i="1" s="1"/>
  <c r="H29" i="1"/>
  <c r="O28" i="1"/>
  <c r="Q28" i="1" s="1"/>
  <c r="R28" i="1" s="1"/>
  <c r="K28" i="1"/>
  <c r="L28" i="1" s="1"/>
  <c r="T28" i="1" s="1"/>
  <c r="V28" i="1" s="1"/>
  <c r="I28" i="1"/>
  <c r="H28" i="1"/>
  <c r="R27" i="1"/>
  <c r="Q27" i="1"/>
  <c r="O27" i="1"/>
  <c r="H27" i="1"/>
  <c r="Q26" i="1"/>
  <c r="R26" i="1" s="1"/>
  <c r="O26" i="1"/>
  <c r="K26" i="1"/>
  <c r="L26" i="1" s="1"/>
  <c r="T26" i="1" s="1"/>
  <c r="V26" i="1" s="1"/>
  <c r="H26" i="1"/>
  <c r="I26" i="1" s="1"/>
  <c r="R25" i="1"/>
  <c r="Q25" i="1"/>
  <c r="O25" i="1"/>
  <c r="I25" i="1"/>
  <c r="K25" i="1" s="1"/>
  <c r="H25" i="1"/>
  <c r="R24" i="1"/>
  <c r="O24" i="1"/>
  <c r="Q24" i="1" s="1"/>
  <c r="L24" i="1"/>
  <c r="T24" i="1" s="1"/>
  <c r="V24" i="1" s="1"/>
  <c r="X24" i="1" s="1"/>
  <c r="K24" i="1"/>
  <c r="I24" i="1"/>
  <c r="H24" i="1"/>
  <c r="O23" i="1"/>
  <c r="Q23" i="1" s="1"/>
  <c r="R23" i="1" s="1"/>
  <c r="H23" i="1"/>
  <c r="Q22" i="1"/>
  <c r="R22" i="1" s="1"/>
  <c r="O22" i="1"/>
  <c r="K22" i="1"/>
  <c r="L22" i="1" s="1"/>
  <c r="H22" i="1"/>
  <c r="I22" i="1" s="1"/>
  <c r="R21" i="1"/>
  <c r="O21" i="1"/>
  <c r="Q21" i="1" s="1"/>
  <c r="H21" i="1"/>
  <c r="T20" i="1"/>
  <c r="V20" i="1" s="1"/>
  <c r="R20" i="1"/>
  <c r="O20" i="1"/>
  <c r="Q20" i="1" s="1"/>
  <c r="H20" i="1"/>
  <c r="K19" i="1"/>
  <c r="L19" i="1" s="1"/>
  <c r="T19" i="1" s="1"/>
  <c r="V19" i="1" s="1"/>
  <c r="I19" i="1"/>
  <c r="H19" i="1"/>
  <c r="O18" i="1"/>
  <c r="Q18" i="1" s="1"/>
  <c r="R18" i="1" s="1"/>
  <c r="H18" i="1"/>
  <c r="I18" i="1" s="1"/>
  <c r="K18" i="1" s="1"/>
  <c r="R17" i="1"/>
  <c r="Q17" i="1"/>
  <c r="O17" i="1"/>
  <c r="H17" i="1"/>
  <c r="I17" i="1" s="1"/>
  <c r="K17" i="1" s="1"/>
  <c r="O16" i="1"/>
  <c r="Q16" i="1" s="1"/>
  <c r="R16" i="1" s="1"/>
  <c r="L16" i="1"/>
  <c r="T16" i="1" s="1"/>
  <c r="V16" i="1" s="1"/>
  <c r="H16" i="1"/>
  <c r="I16" i="1" s="1"/>
  <c r="K16" i="1" s="1"/>
  <c r="Q15" i="1"/>
  <c r="R15" i="1" s="1"/>
  <c r="O15" i="1"/>
  <c r="I15" i="1"/>
  <c r="K15" i="1" s="1"/>
  <c r="L15" i="1" s="1"/>
  <c r="T15" i="1" s="1"/>
  <c r="V15" i="1" s="1"/>
  <c r="H15" i="1"/>
  <c r="O14" i="1"/>
  <c r="Q14" i="1" s="1"/>
  <c r="R14" i="1" s="1"/>
  <c r="H14" i="1"/>
  <c r="I14" i="1" s="1"/>
  <c r="K14" i="1" s="1"/>
  <c r="L14" i="1" s="1"/>
  <c r="T14" i="1" s="1"/>
  <c r="V14" i="1" s="1"/>
  <c r="R13" i="1"/>
  <c r="Q13" i="1"/>
  <c r="O13" i="1"/>
  <c r="I13" i="1"/>
  <c r="K13" i="1" s="1"/>
  <c r="H13" i="1"/>
  <c r="O12" i="1"/>
  <c r="Q12" i="1" s="1"/>
  <c r="R12" i="1" s="1"/>
  <c r="H12" i="1"/>
  <c r="R11" i="1"/>
  <c r="O11" i="1"/>
  <c r="Q11" i="1" s="1"/>
  <c r="I11" i="1"/>
  <c r="K11" i="1" s="1"/>
  <c r="L11" i="1" s="1"/>
  <c r="T11" i="1" s="1"/>
  <c r="V11" i="1" s="1"/>
  <c r="H11" i="1"/>
  <c r="O10" i="1"/>
  <c r="Q10" i="1" s="1"/>
  <c r="R10" i="1" s="1"/>
  <c r="I10" i="1"/>
  <c r="K10" i="1" s="1"/>
  <c r="L10" i="1" s="1"/>
  <c r="T10" i="1" s="1"/>
  <c r="V10" i="1" s="1"/>
  <c r="H10" i="1"/>
  <c r="R9" i="1"/>
  <c r="Q9" i="1"/>
  <c r="O9" i="1"/>
  <c r="I9" i="1"/>
  <c r="K9" i="1" s="1"/>
  <c r="H9" i="1"/>
  <c r="Q8" i="1"/>
  <c r="R8" i="1" s="1"/>
  <c r="O8" i="1"/>
  <c r="H8" i="1"/>
  <c r="O7" i="1"/>
  <c r="K7" i="1"/>
  <c r="I7" i="1"/>
  <c r="H7" i="1"/>
  <c r="X56" i="1" l="1"/>
  <c r="Y56" i="1" s="1"/>
  <c r="X11" i="1"/>
  <c r="Y11" i="1" s="1"/>
  <c r="X54" i="1"/>
  <c r="Y54" i="1"/>
  <c r="X14" i="1"/>
  <c r="Y14" i="1" s="1"/>
  <c r="X41" i="1"/>
  <c r="Y41" i="1"/>
  <c r="X19" i="1"/>
  <c r="Y19" i="1" s="1"/>
  <c r="X30" i="1"/>
  <c r="Y30" i="1"/>
  <c r="X89" i="1"/>
  <c r="Y89" i="1" s="1"/>
  <c r="X104" i="1"/>
  <c r="Y104" i="1" s="1"/>
  <c r="X10" i="1"/>
  <c r="Y10" i="1" s="1"/>
  <c r="X15" i="1"/>
  <c r="Y15" i="1" s="1"/>
  <c r="X50" i="1"/>
  <c r="Y50" i="1" s="1"/>
  <c r="Y126" i="1"/>
  <c r="X126" i="1"/>
  <c r="X38" i="1"/>
  <c r="Y38" i="1" s="1"/>
  <c r="X119" i="1"/>
  <c r="Y119" i="1" s="1"/>
  <c r="Y45" i="1"/>
  <c r="X45" i="1"/>
  <c r="Y52" i="1"/>
  <c r="X52" i="1"/>
  <c r="Y97" i="1"/>
  <c r="X97" i="1"/>
  <c r="X26" i="1"/>
  <c r="Y26" i="1"/>
  <c r="X40" i="1"/>
  <c r="Y40" i="1" s="1"/>
  <c r="Y106" i="1"/>
  <c r="X106" i="1"/>
  <c r="Y32" i="1"/>
  <c r="X32" i="1"/>
  <c r="X88" i="1"/>
  <c r="Y88" i="1"/>
  <c r="Y101" i="1"/>
  <c r="X101" i="1"/>
  <c r="Y16" i="1"/>
  <c r="X16" i="1"/>
  <c r="X83" i="1"/>
  <c r="Y83" i="1" s="1"/>
  <c r="T48" i="1"/>
  <c r="V48" i="1" s="1"/>
  <c r="I53" i="1"/>
  <c r="K53" i="1" s="1"/>
  <c r="L53" i="1" s="1"/>
  <c r="T53" i="1" s="1"/>
  <c r="V53" i="1" s="1"/>
  <c r="I69" i="1"/>
  <c r="K69" i="1" s="1"/>
  <c r="L69" i="1" s="1"/>
  <c r="T69" i="1" s="1"/>
  <c r="V69" i="1" s="1"/>
  <c r="X94" i="1"/>
  <c r="Y94" i="1" s="1"/>
  <c r="X103" i="1"/>
  <c r="Y103" i="1" s="1"/>
  <c r="L18" i="1"/>
  <c r="T18" i="1" s="1"/>
  <c r="V18" i="1" s="1"/>
  <c r="L21" i="1"/>
  <c r="T21" i="1" s="1"/>
  <c r="V21" i="1" s="1"/>
  <c r="T22" i="1"/>
  <c r="V22" i="1" s="1"/>
  <c r="I67" i="1"/>
  <c r="K67" i="1" s="1"/>
  <c r="L67" i="1"/>
  <c r="T67" i="1" s="1"/>
  <c r="V67" i="1" s="1"/>
  <c r="L13" i="1"/>
  <c r="T13" i="1" s="1"/>
  <c r="V13" i="1" s="1"/>
  <c r="I21" i="1"/>
  <c r="K21" i="1" s="1"/>
  <c r="Y92" i="1"/>
  <c r="X111" i="1"/>
  <c r="Y111" i="1" s="1"/>
  <c r="Y114" i="1"/>
  <c r="X114" i="1"/>
  <c r="Y117" i="1"/>
  <c r="X127" i="1"/>
  <c r="Y127" i="1"/>
  <c r="I12" i="1"/>
  <c r="K12" i="1" s="1"/>
  <c r="K132" i="1" s="1"/>
  <c r="L12" i="1"/>
  <c r="T12" i="1" s="1"/>
  <c r="V12" i="1" s="1"/>
  <c r="X128" i="1"/>
  <c r="Y128" i="1" s="1"/>
  <c r="L17" i="1"/>
  <c r="T17" i="1" s="1"/>
  <c r="V17" i="1" s="1"/>
  <c r="I8" i="1"/>
  <c r="K8" i="1" s="1"/>
  <c r="L8" i="1" s="1"/>
  <c r="T8" i="1" s="1"/>
  <c r="V8" i="1" s="1"/>
  <c r="Y24" i="1"/>
  <c r="I27" i="1"/>
  <c r="K27" i="1" s="1"/>
  <c r="L27" i="1" s="1"/>
  <c r="T27" i="1" s="1"/>
  <c r="V27" i="1" s="1"/>
  <c r="I49" i="1"/>
  <c r="K49" i="1" s="1"/>
  <c r="L49" i="1" s="1"/>
  <c r="T49" i="1" s="1"/>
  <c r="V49" i="1" s="1"/>
  <c r="I61" i="1"/>
  <c r="K61" i="1" s="1"/>
  <c r="L61" i="1" s="1"/>
  <c r="T61" i="1" s="1"/>
  <c r="V61" i="1" s="1"/>
  <c r="L43" i="1"/>
  <c r="T43" i="1" s="1"/>
  <c r="V43" i="1" s="1"/>
  <c r="X28" i="1"/>
  <c r="Y28" i="1" s="1"/>
  <c r="L34" i="1"/>
  <c r="T34" i="1" s="1"/>
  <c r="V34" i="1" s="1"/>
  <c r="I43" i="1"/>
  <c r="K43" i="1" s="1"/>
  <c r="I68" i="1"/>
  <c r="K68" i="1" s="1"/>
  <c r="L68" i="1" s="1"/>
  <c r="T68" i="1" s="1"/>
  <c r="V68" i="1" s="1"/>
  <c r="X109" i="1"/>
  <c r="Y109" i="1" s="1"/>
  <c r="X122" i="1"/>
  <c r="Y122" i="1" s="1"/>
  <c r="X131" i="1"/>
  <c r="Y131" i="1" s="1"/>
  <c r="O132" i="1"/>
  <c r="Q7" i="1"/>
  <c r="I46" i="1"/>
  <c r="K46" i="1" s="1"/>
  <c r="L46" i="1"/>
  <c r="T46" i="1" s="1"/>
  <c r="V46" i="1" s="1"/>
  <c r="T58" i="1"/>
  <c r="V58" i="1" s="1"/>
  <c r="T66" i="1"/>
  <c r="V66" i="1" s="1"/>
  <c r="X86" i="1"/>
  <c r="Y86" i="1"/>
  <c r="X116" i="1"/>
  <c r="Y116" i="1" s="1"/>
  <c r="X123" i="1"/>
  <c r="Y123" i="1" s="1"/>
  <c r="X125" i="1"/>
  <c r="Y125" i="1" s="1"/>
  <c r="X57" i="1"/>
  <c r="Y57" i="1" s="1"/>
  <c r="X96" i="1"/>
  <c r="Y96" i="1" s="1"/>
  <c r="Y99" i="1"/>
  <c r="Y121" i="1"/>
  <c r="X121" i="1"/>
  <c r="X85" i="1"/>
  <c r="Y85" i="1" s="1"/>
  <c r="X99" i="1"/>
  <c r="L7" i="1"/>
  <c r="X20" i="1"/>
  <c r="Y20" i="1" s="1"/>
  <c r="I29" i="1"/>
  <c r="K29" i="1" s="1"/>
  <c r="L29" i="1" s="1"/>
  <c r="T29" i="1" s="1"/>
  <c r="V29" i="1" s="1"/>
  <c r="T33" i="1"/>
  <c r="V33" i="1" s="1"/>
  <c r="T37" i="1"/>
  <c r="V37" i="1" s="1"/>
  <c r="T42" i="1"/>
  <c r="V42" i="1" s="1"/>
  <c r="I60" i="1"/>
  <c r="K60" i="1" s="1"/>
  <c r="L60" i="1" s="1"/>
  <c r="T60" i="1" s="1"/>
  <c r="V60" i="1" s="1"/>
  <c r="T74" i="1"/>
  <c r="V74" i="1" s="1"/>
  <c r="X77" i="1"/>
  <c r="Y77" i="1"/>
  <c r="Y129" i="1"/>
  <c r="Y105" i="1"/>
  <c r="X110" i="1"/>
  <c r="Y110" i="1" s="1"/>
  <c r="L36" i="1"/>
  <c r="T36" i="1" s="1"/>
  <c r="V36" i="1" s="1"/>
  <c r="T62" i="1"/>
  <c r="V62" i="1" s="1"/>
  <c r="L70" i="1"/>
  <c r="T70" i="1" s="1"/>
  <c r="V70" i="1" s="1"/>
  <c r="I80" i="1"/>
  <c r="K80" i="1" s="1"/>
  <c r="L80" i="1" s="1"/>
  <c r="T80" i="1" s="1"/>
  <c r="V80" i="1" s="1"/>
  <c r="I87" i="1"/>
  <c r="K87" i="1" s="1"/>
  <c r="L87" i="1" s="1"/>
  <c r="T87" i="1" s="1"/>
  <c r="V87" i="1" s="1"/>
  <c r="X91" i="1"/>
  <c r="Y91" i="1" s="1"/>
  <c r="X105" i="1"/>
  <c r="Y113" i="1"/>
  <c r="X113" i="1"/>
  <c r="Y118" i="1"/>
  <c r="X118" i="1"/>
  <c r="X90" i="1"/>
  <c r="Y90" i="1" s="1"/>
  <c r="L23" i="1"/>
  <c r="T23" i="1" s="1"/>
  <c r="V23" i="1" s="1"/>
  <c r="L9" i="1"/>
  <c r="T9" i="1" s="1"/>
  <c r="V9" i="1" s="1"/>
  <c r="I23" i="1"/>
  <c r="K23" i="1" s="1"/>
  <c r="L25" i="1"/>
  <c r="T25" i="1" s="1"/>
  <c r="V25" i="1" s="1"/>
  <c r="L59" i="1"/>
  <c r="T59" i="1" s="1"/>
  <c r="V59" i="1" s="1"/>
  <c r="I81" i="1"/>
  <c r="K81" i="1" s="1"/>
  <c r="L81" i="1" s="1"/>
  <c r="T81" i="1" s="1"/>
  <c r="V81" i="1" s="1"/>
  <c r="X93" i="1"/>
  <c r="Y93" i="1" s="1"/>
  <c r="X98" i="1"/>
  <c r="Y98" i="1" s="1"/>
  <c r="X102" i="1"/>
  <c r="Y102" i="1" s="1"/>
  <c r="X115" i="1"/>
  <c r="Y115" i="1" s="1"/>
  <c r="X120" i="1"/>
  <c r="Y120" i="1" s="1"/>
  <c r="X130" i="1"/>
  <c r="Y130" i="1" s="1"/>
  <c r="L55" i="1"/>
  <c r="T55" i="1" s="1"/>
  <c r="V55" i="1" s="1"/>
  <c r="L35" i="1"/>
  <c r="T35" i="1" s="1"/>
  <c r="V35" i="1" s="1"/>
  <c r="I47" i="1"/>
  <c r="K47" i="1" s="1"/>
  <c r="L47" i="1" s="1"/>
  <c r="T47" i="1" s="1"/>
  <c r="V47" i="1" s="1"/>
  <c r="L51" i="1"/>
  <c r="T51" i="1" s="1"/>
  <c r="V51" i="1" s="1"/>
  <c r="I55" i="1"/>
  <c r="K55" i="1" s="1"/>
  <c r="L64" i="1"/>
  <c r="T64" i="1" s="1"/>
  <c r="V64" i="1" s="1"/>
  <c r="I76" i="1"/>
  <c r="K76" i="1" s="1"/>
  <c r="L76" i="1" s="1"/>
  <c r="T76" i="1" s="1"/>
  <c r="V76" i="1" s="1"/>
  <c r="L78" i="1"/>
  <c r="T78" i="1" s="1"/>
  <c r="V78" i="1" s="1"/>
  <c r="X95" i="1"/>
  <c r="Y95" i="1" s="1"/>
  <c r="X108" i="1"/>
  <c r="Y108" i="1" s="1"/>
  <c r="L31" i="1"/>
  <c r="T31" i="1" s="1"/>
  <c r="V31" i="1" s="1"/>
  <c r="L44" i="1"/>
  <c r="T44" i="1" s="1"/>
  <c r="V44" i="1" s="1"/>
  <c r="L63" i="1"/>
  <c r="T63" i="1" s="1"/>
  <c r="V63" i="1" s="1"/>
  <c r="H132" i="1"/>
  <c r="I35" i="1"/>
  <c r="K35" i="1" s="1"/>
  <c r="I51" i="1"/>
  <c r="K51" i="1" s="1"/>
  <c r="T79" i="1"/>
  <c r="V79" i="1" s="1"/>
  <c r="L39" i="1"/>
  <c r="T39" i="1" s="1"/>
  <c r="V39" i="1" s="1"/>
  <c r="I71" i="1"/>
  <c r="K71" i="1" s="1"/>
  <c r="L71" i="1" s="1"/>
  <c r="T71" i="1" s="1"/>
  <c r="V71" i="1" s="1"/>
  <c r="L72" i="1"/>
  <c r="T72" i="1" s="1"/>
  <c r="V72" i="1" s="1"/>
  <c r="L73" i="1"/>
  <c r="T73" i="1" s="1"/>
  <c r="V73" i="1" s="1"/>
  <c r="T82" i="1"/>
  <c r="V82" i="1" s="1"/>
  <c r="I84" i="1"/>
  <c r="K84" i="1" s="1"/>
  <c r="L84" i="1" s="1"/>
  <c r="T84" i="1" s="1"/>
  <c r="V84" i="1" s="1"/>
  <c r="X71" i="1" l="1"/>
  <c r="Y71" i="1"/>
  <c r="X47" i="1"/>
  <c r="Y47" i="1" s="1"/>
  <c r="X29" i="1"/>
  <c r="Y29" i="1" s="1"/>
  <c r="X81" i="1"/>
  <c r="Y81" i="1" s="1"/>
  <c r="X8" i="1"/>
  <c r="Y8" i="1" s="1"/>
  <c r="X80" i="1"/>
  <c r="Y80" i="1" s="1"/>
  <c r="X60" i="1"/>
  <c r="Y60" i="1" s="1"/>
  <c r="X61" i="1"/>
  <c r="Y61" i="1"/>
  <c r="X49" i="1"/>
  <c r="Y49" i="1" s="1"/>
  <c r="X69" i="1"/>
  <c r="Y69" i="1" s="1"/>
  <c r="X68" i="1"/>
  <c r="Y68" i="1" s="1"/>
  <c r="X87" i="1"/>
  <c r="Y87" i="1"/>
  <c r="X84" i="1"/>
  <c r="Y84" i="1" s="1"/>
  <c r="X76" i="1"/>
  <c r="Y76" i="1" s="1"/>
  <c r="X27" i="1"/>
  <c r="Y27" i="1" s="1"/>
  <c r="X53" i="1"/>
  <c r="Y53" i="1"/>
  <c r="X23" i="1"/>
  <c r="Y23" i="1" s="1"/>
  <c r="X74" i="1"/>
  <c r="Y74" i="1" s="1"/>
  <c r="X78" i="1"/>
  <c r="Y78" i="1" s="1"/>
  <c r="X59" i="1"/>
  <c r="Y59" i="1" s="1"/>
  <c r="X42" i="1"/>
  <c r="Y42" i="1"/>
  <c r="X22" i="1"/>
  <c r="Y22" i="1"/>
  <c r="X25" i="1"/>
  <c r="Y25" i="1" s="1"/>
  <c r="X37" i="1"/>
  <c r="Y37" i="1" s="1"/>
  <c r="X21" i="1"/>
  <c r="Y21" i="1"/>
  <c r="X67" i="1"/>
  <c r="Y67" i="1"/>
  <c r="X79" i="1"/>
  <c r="Y79" i="1"/>
  <c r="X55" i="1"/>
  <c r="Y55" i="1" s="1"/>
  <c r="X73" i="1"/>
  <c r="Y73" i="1" s="1"/>
  <c r="X33" i="1"/>
  <c r="Y33" i="1" s="1"/>
  <c r="X17" i="1"/>
  <c r="Y17" i="1" s="1"/>
  <c r="X18" i="1"/>
  <c r="Y18" i="1"/>
  <c r="X51" i="1"/>
  <c r="Y51" i="1" s="1"/>
  <c r="X36" i="1"/>
  <c r="Y36" i="1" s="1"/>
  <c r="X46" i="1"/>
  <c r="Y46" i="1"/>
  <c r="X39" i="1"/>
  <c r="Y39" i="1"/>
  <c r="Q132" i="1"/>
  <c r="R7" i="1"/>
  <c r="R132" i="1" s="1"/>
  <c r="X82" i="1"/>
  <c r="Y82" i="1" s="1"/>
  <c r="X72" i="1"/>
  <c r="Y72" i="1" s="1"/>
  <c r="X63" i="1"/>
  <c r="Y63" i="1" s="1"/>
  <c r="X64" i="1"/>
  <c r="Y64" i="1" s="1"/>
  <c r="X9" i="1"/>
  <c r="Y9" i="1"/>
  <c r="X70" i="1"/>
  <c r="Y70" i="1" s="1"/>
  <c r="X66" i="1"/>
  <c r="Y66" i="1"/>
  <c r="X13" i="1"/>
  <c r="Y13" i="1" s="1"/>
  <c r="X31" i="1"/>
  <c r="Y31" i="1"/>
  <c r="X12" i="1"/>
  <c r="Y12" i="1" s="1"/>
  <c r="X48" i="1"/>
  <c r="Y48" i="1"/>
  <c r="I132" i="1"/>
  <c r="X43" i="1"/>
  <c r="Y43" i="1" s="1"/>
  <c r="X35" i="1"/>
  <c r="Y35" i="1" s="1"/>
  <c r="L132" i="1"/>
  <c r="X44" i="1"/>
  <c r="Y44" i="1" s="1"/>
  <c r="X62" i="1"/>
  <c r="Y62" i="1" s="1"/>
  <c r="X58" i="1"/>
  <c r="Y58" i="1"/>
  <c r="X34" i="1"/>
  <c r="Y34" i="1" s="1"/>
  <c r="T7" i="1" l="1"/>
  <c r="T132" i="1" l="1"/>
  <c r="V7" i="1"/>
  <c r="V132" i="1" l="1"/>
  <c r="X7" i="1"/>
  <c r="X132" i="1" s="1"/>
  <c r="Y7" i="1"/>
  <c r="Y132" i="1" l="1"/>
  <c r="Y140" i="1" l="1"/>
  <c r="Y142" i="1" s="1"/>
  <c r="Z75" i="1"/>
  <c r="AA75" i="1" s="1"/>
  <c r="AB75" i="1" s="1"/>
  <c r="Z124" i="1"/>
  <c r="AA124" i="1" s="1"/>
  <c r="AB124" i="1" s="1"/>
  <c r="Z107" i="1"/>
  <c r="AA107" i="1" s="1"/>
  <c r="AB107" i="1" s="1"/>
  <c r="Z65" i="1"/>
  <c r="AA65" i="1" s="1"/>
  <c r="AB65" i="1" s="1"/>
  <c r="Z100" i="1"/>
  <c r="AA100" i="1" s="1"/>
  <c r="AB100" i="1" s="1"/>
  <c r="Z112" i="1"/>
  <c r="AA112" i="1" s="1"/>
  <c r="AB112" i="1" s="1"/>
  <c r="Z115" i="1"/>
  <c r="AA115" i="1" s="1"/>
  <c r="AB115" i="1" s="1"/>
  <c r="Z91" i="1"/>
  <c r="AA91" i="1" s="1"/>
  <c r="AB91" i="1" s="1"/>
  <c r="Z122" i="1"/>
  <c r="AA122" i="1" s="1"/>
  <c r="AB122" i="1" s="1"/>
  <c r="Z11" i="1"/>
  <c r="AA11" i="1" s="1"/>
  <c r="AB11" i="1" s="1"/>
  <c r="Z125" i="1"/>
  <c r="AA125" i="1" s="1"/>
  <c r="AB125" i="1" s="1"/>
  <c r="Z101" i="1"/>
  <c r="AA101" i="1" s="1"/>
  <c r="AB101" i="1" s="1"/>
  <c r="Z105" i="1"/>
  <c r="AA105" i="1" s="1"/>
  <c r="AB105" i="1" s="1"/>
  <c r="Z88" i="1"/>
  <c r="AA88" i="1" s="1"/>
  <c r="AB88" i="1" s="1"/>
  <c r="Z26" i="1"/>
  <c r="AA26" i="1" s="1"/>
  <c r="AB26" i="1" s="1"/>
  <c r="Z77" i="1"/>
  <c r="AA77" i="1" s="1"/>
  <c r="AB77" i="1" s="1"/>
  <c r="Z16" i="1"/>
  <c r="AA16" i="1" s="1"/>
  <c r="AB16" i="1" s="1"/>
  <c r="Z41" i="1"/>
  <c r="AA41" i="1" s="1"/>
  <c r="AB41" i="1" s="1"/>
  <c r="Z120" i="1"/>
  <c r="AA120" i="1" s="1"/>
  <c r="AB120" i="1" s="1"/>
  <c r="Z24" i="1"/>
  <c r="AA24" i="1" s="1"/>
  <c r="AB24" i="1" s="1"/>
  <c r="Z38" i="1"/>
  <c r="AA38" i="1" s="1"/>
  <c r="AB38" i="1" s="1"/>
  <c r="Z121" i="1"/>
  <c r="AA121" i="1" s="1"/>
  <c r="AB121" i="1" s="1"/>
  <c r="Z131" i="1"/>
  <c r="AA131" i="1" s="1"/>
  <c r="AB131" i="1" s="1"/>
  <c r="Z128" i="1"/>
  <c r="AA128" i="1" s="1"/>
  <c r="AB128" i="1" s="1"/>
  <c r="Z116" i="1"/>
  <c r="AA116" i="1" s="1"/>
  <c r="AB116" i="1" s="1"/>
  <c r="Z96" i="1"/>
  <c r="AA96" i="1" s="1"/>
  <c r="AB96" i="1" s="1"/>
  <c r="Z95" i="1"/>
  <c r="AA95" i="1" s="1"/>
  <c r="AB95" i="1" s="1"/>
  <c r="Z30" i="1"/>
  <c r="AA30" i="1" s="1"/>
  <c r="AB30" i="1" s="1"/>
  <c r="Z126" i="1"/>
  <c r="AA126" i="1" s="1"/>
  <c r="AB126" i="1" s="1"/>
  <c r="Z32" i="1"/>
  <c r="AA32" i="1" s="1"/>
  <c r="AB32" i="1" s="1"/>
  <c r="Z10" i="1"/>
  <c r="AA10" i="1" s="1"/>
  <c r="AB10" i="1" s="1"/>
  <c r="Z56" i="1"/>
  <c r="AA56" i="1" s="1"/>
  <c r="AB56" i="1" s="1"/>
  <c r="Z45" i="1"/>
  <c r="AA45" i="1" s="1"/>
  <c r="AB45" i="1" s="1"/>
  <c r="Z106" i="1"/>
  <c r="AA106" i="1" s="1"/>
  <c r="AB106" i="1" s="1"/>
  <c r="Z110" i="1"/>
  <c r="AA110" i="1" s="1"/>
  <c r="AB110" i="1" s="1"/>
  <c r="Z109" i="1"/>
  <c r="AA109" i="1" s="1"/>
  <c r="AB109" i="1" s="1"/>
  <c r="Z14" i="1"/>
  <c r="AA14" i="1" s="1"/>
  <c r="AB14" i="1" s="1"/>
  <c r="Z127" i="1"/>
  <c r="AA127" i="1" s="1"/>
  <c r="AB127" i="1" s="1"/>
  <c r="Z114" i="1"/>
  <c r="AA114" i="1" s="1"/>
  <c r="AB114" i="1" s="1"/>
  <c r="Z93" i="1"/>
  <c r="AA93" i="1" s="1"/>
  <c r="AB93" i="1" s="1"/>
  <c r="Z57" i="1"/>
  <c r="AA57" i="1" s="1"/>
  <c r="AB57" i="1" s="1"/>
  <c r="Z19" i="1"/>
  <c r="AA19" i="1" s="1"/>
  <c r="AB19" i="1" s="1"/>
  <c r="Z54" i="1"/>
  <c r="AA54" i="1" s="1"/>
  <c r="AB54" i="1" s="1"/>
  <c r="Z99" i="1"/>
  <c r="AA99" i="1" s="1"/>
  <c r="AB99" i="1" s="1"/>
  <c r="Z85" i="1"/>
  <c r="AA85" i="1" s="1"/>
  <c r="AB85" i="1" s="1"/>
  <c r="Z117" i="1"/>
  <c r="AA117" i="1" s="1"/>
  <c r="AB117" i="1" s="1"/>
  <c r="Z98" i="1"/>
  <c r="AA98" i="1" s="1"/>
  <c r="AB98" i="1" s="1"/>
  <c r="Z83" i="1"/>
  <c r="AA83" i="1" s="1"/>
  <c r="AB83" i="1" s="1"/>
  <c r="Z20" i="1"/>
  <c r="AA20" i="1" s="1"/>
  <c r="AB20" i="1" s="1"/>
  <c r="Z111" i="1"/>
  <c r="AA111" i="1" s="1"/>
  <c r="AB111" i="1" s="1"/>
  <c r="Z102" i="1"/>
  <c r="AA102" i="1" s="1"/>
  <c r="AB102" i="1" s="1"/>
  <c r="Z103" i="1"/>
  <c r="AA103" i="1" s="1"/>
  <c r="AB103" i="1" s="1"/>
  <c r="Z94" i="1"/>
  <c r="AA94" i="1" s="1"/>
  <c r="AB94" i="1" s="1"/>
  <c r="Z108" i="1"/>
  <c r="AA108" i="1" s="1"/>
  <c r="AB108" i="1" s="1"/>
  <c r="Z92" i="1"/>
  <c r="AA92" i="1" s="1"/>
  <c r="AB92" i="1" s="1"/>
  <c r="Z40" i="1"/>
  <c r="AA40" i="1" s="1"/>
  <c r="AB40" i="1" s="1"/>
  <c r="Z89" i="1"/>
  <c r="AA89" i="1" s="1"/>
  <c r="AB89" i="1" s="1"/>
  <c r="Z129" i="1"/>
  <c r="AA129" i="1" s="1"/>
  <c r="AB129" i="1" s="1"/>
  <c r="Z104" i="1"/>
  <c r="AA104" i="1" s="1"/>
  <c r="AB104" i="1" s="1"/>
  <c r="Z90" i="1"/>
  <c r="AA90" i="1" s="1"/>
  <c r="AB90" i="1" s="1"/>
  <c r="Z123" i="1"/>
  <c r="AA123" i="1" s="1"/>
  <c r="AB123" i="1" s="1"/>
  <c r="Z119" i="1"/>
  <c r="AA119" i="1" s="1"/>
  <c r="AB119" i="1" s="1"/>
  <c r="Z86" i="1"/>
  <c r="AA86" i="1" s="1"/>
  <c r="AB86" i="1" s="1"/>
  <c r="Z97" i="1"/>
  <c r="AA97" i="1" s="1"/>
  <c r="AB97" i="1" s="1"/>
  <c r="Z50" i="1"/>
  <c r="AA50" i="1" s="1"/>
  <c r="AB50" i="1" s="1"/>
  <c r="Z15" i="1"/>
  <c r="AA15" i="1" s="1"/>
  <c r="AB15" i="1" s="1"/>
  <c r="Z130" i="1"/>
  <c r="AA130" i="1" s="1"/>
  <c r="AB130" i="1" s="1"/>
  <c r="Z118" i="1"/>
  <c r="AA118" i="1" s="1"/>
  <c r="AB118" i="1" s="1"/>
  <c r="Z113" i="1"/>
  <c r="AA113" i="1" s="1"/>
  <c r="AB113" i="1" s="1"/>
  <c r="Z28" i="1"/>
  <c r="AA28" i="1" s="1"/>
  <c r="AB28" i="1" s="1"/>
  <c r="Z52" i="1"/>
  <c r="AA52" i="1" s="1"/>
  <c r="AB52" i="1" s="1"/>
  <c r="Z62" i="1"/>
  <c r="AA62" i="1" s="1"/>
  <c r="AB62" i="1" s="1"/>
  <c r="Z37" i="1"/>
  <c r="AA37" i="1" s="1"/>
  <c r="AB37" i="1" s="1"/>
  <c r="Z35" i="1"/>
  <c r="AA35" i="1" s="1"/>
  <c r="AB35" i="1" s="1"/>
  <c r="Z27" i="1"/>
  <c r="AA27" i="1" s="1"/>
  <c r="AB27" i="1" s="1"/>
  <c r="Z68" i="1"/>
  <c r="AA68" i="1" s="1"/>
  <c r="AB68" i="1" s="1"/>
  <c r="Z51" i="1"/>
  <c r="AA51" i="1" s="1"/>
  <c r="AB51" i="1" s="1"/>
  <c r="Z53" i="1"/>
  <c r="AA53" i="1" s="1"/>
  <c r="AB53" i="1" s="1"/>
  <c r="Z66" i="1"/>
  <c r="AA66" i="1" s="1"/>
  <c r="AB66" i="1" s="1"/>
  <c r="Z79" i="1"/>
  <c r="AA79" i="1" s="1"/>
  <c r="AB79" i="1" s="1"/>
  <c r="Z31" i="1"/>
  <c r="AA31" i="1" s="1"/>
  <c r="AB31" i="1" s="1"/>
  <c r="Z63" i="1"/>
  <c r="AA63" i="1" s="1"/>
  <c r="AB63" i="1" s="1"/>
  <c r="Z47" i="1"/>
  <c r="AA47" i="1" s="1"/>
  <c r="AB47" i="1" s="1"/>
  <c r="Z73" i="1"/>
  <c r="AA73" i="1" s="1"/>
  <c r="AB73" i="1" s="1"/>
  <c r="Z46" i="1"/>
  <c r="AA46" i="1" s="1"/>
  <c r="AB46" i="1" s="1"/>
  <c r="Z55" i="1"/>
  <c r="AA55" i="1" s="1"/>
  <c r="AB55" i="1" s="1"/>
  <c r="Z59" i="1"/>
  <c r="AA59" i="1" s="1"/>
  <c r="AB59" i="1" s="1"/>
  <c r="Z82" i="1"/>
  <c r="AA82" i="1" s="1"/>
  <c r="AB82" i="1" s="1"/>
  <c r="Z87" i="1"/>
  <c r="AA87" i="1" s="1"/>
  <c r="AB87" i="1" s="1"/>
  <c r="Z25" i="1"/>
  <c r="AA25" i="1" s="1"/>
  <c r="AB25" i="1" s="1"/>
  <c r="Z70" i="1"/>
  <c r="AA70" i="1" s="1"/>
  <c r="AB70" i="1" s="1"/>
  <c r="Z42" i="1"/>
  <c r="AA42" i="1" s="1"/>
  <c r="AB42" i="1" s="1"/>
  <c r="Z80" i="1"/>
  <c r="AA80" i="1" s="1"/>
  <c r="AB80" i="1" s="1"/>
  <c r="Z33" i="1"/>
  <c r="AA33" i="1" s="1"/>
  <c r="AB33" i="1" s="1"/>
  <c r="Z43" i="1"/>
  <c r="AA43" i="1" s="1"/>
  <c r="AB43" i="1" s="1"/>
  <c r="Z12" i="1"/>
  <c r="AA12" i="1" s="1"/>
  <c r="AB12" i="1" s="1"/>
  <c r="Z34" i="1"/>
  <c r="AA34" i="1" s="1"/>
  <c r="AB34" i="1" s="1"/>
  <c r="Z58" i="1"/>
  <c r="AA58" i="1" s="1"/>
  <c r="AB58" i="1" s="1"/>
  <c r="Z64" i="1"/>
  <c r="AA64" i="1" s="1"/>
  <c r="AB64" i="1" s="1"/>
  <c r="Z44" i="1"/>
  <c r="AA44" i="1" s="1"/>
  <c r="AB44" i="1" s="1"/>
  <c r="Z36" i="1"/>
  <c r="AA36" i="1" s="1"/>
  <c r="AB36" i="1" s="1"/>
  <c r="Z67" i="1"/>
  <c r="AA67" i="1" s="1"/>
  <c r="AB67" i="1" s="1"/>
  <c r="Z13" i="1"/>
  <c r="AA13" i="1" s="1"/>
  <c r="AB13" i="1" s="1"/>
  <c r="Z49" i="1"/>
  <c r="AA49" i="1" s="1"/>
  <c r="AB49" i="1" s="1"/>
  <c r="Z29" i="1"/>
  <c r="AA29" i="1" s="1"/>
  <c r="AB29" i="1" s="1"/>
  <c r="Z84" i="1"/>
  <c r="AA84" i="1" s="1"/>
  <c r="AB84" i="1" s="1"/>
  <c r="Z72" i="1"/>
  <c r="AA72" i="1" s="1"/>
  <c r="AB72" i="1" s="1"/>
  <c r="Z8" i="1"/>
  <c r="AA8" i="1" s="1"/>
  <c r="AB8" i="1" s="1"/>
  <c r="Z18" i="1"/>
  <c r="AA18" i="1" s="1"/>
  <c r="AB18" i="1" s="1"/>
  <c r="Z61" i="1"/>
  <c r="AA61" i="1" s="1"/>
  <c r="AB61" i="1" s="1"/>
  <c r="Z21" i="1"/>
  <c r="AA21" i="1" s="1"/>
  <c r="AB21" i="1" s="1"/>
  <c r="Z17" i="1"/>
  <c r="AA17" i="1" s="1"/>
  <c r="AB17" i="1" s="1"/>
  <c r="Z78" i="1"/>
  <c r="AA78" i="1" s="1"/>
  <c r="AB78" i="1" s="1"/>
  <c r="Z39" i="1"/>
  <c r="AA39" i="1" s="1"/>
  <c r="AB39" i="1" s="1"/>
  <c r="Z60" i="1"/>
  <c r="AA60" i="1" s="1"/>
  <c r="AB60" i="1" s="1"/>
  <c r="Z69" i="1"/>
  <c r="AA69" i="1" s="1"/>
  <c r="AB69" i="1" s="1"/>
  <c r="Z22" i="1"/>
  <c r="AA22" i="1" s="1"/>
  <c r="AB22" i="1" s="1"/>
  <c r="Z23" i="1"/>
  <c r="AA23" i="1" s="1"/>
  <c r="AB23" i="1" s="1"/>
  <c r="Z74" i="1"/>
  <c r="AA74" i="1" s="1"/>
  <c r="AB74" i="1" s="1"/>
  <c r="Z9" i="1"/>
  <c r="AA9" i="1" s="1"/>
  <c r="AB9" i="1" s="1"/>
  <c r="Z71" i="1"/>
  <c r="AA71" i="1" s="1"/>
  <c r="AB71" i="1" s="1"/>
  <c r="Z81" i="1"/>
  <c r="AA81" i="1" s="1"/>
  <c r="AB81" i="1" s="1"/>
  <c r="Z48" i="1"/>
  <c r="AA48" i="1" s="1"/>
  <c r="AB48" i="1" s="1"/>
  <c r="Z76" i="1"/>
  <c r="AA76" i="1" s="1"/>
  <c r="AB76" i="1" s="1"/>
  <c r="Z7" i="1"/>
  <c r="Z132" i="1" l="1"/>
  <c r="AA7" i="1"/>
  <c r="AA132" i="1" l="1"/>
  <c r="AB7" i="1"/>
  <c r="AB132" i="1" s="1"/>
</calcChain>
</file>

<file path=xl/sharedStrings.xml><?xml version="1.0" encoding="utf-8"?>
<sst xmlns="http://schemas.openxmlformats.org/spreadsheetml/2006/main" count="505" uniqueCount="263">
  <si>
    <t>Verzekerde objecten ten behoeve van de Brandverzekering bij DSV (16767) per 01-01-2022</t>
  </si>
  <si>
    <t>Gemeente Harderwijk</t>
  </si>
  <si>
    <t>Element 3</t>
  </si>
  <si>
    <t>Element 2</t>
  </si>
  <si>
    <t>Element 4</t>
  </si>
  <si>
    <t>Adres</t>
  </si>
  <si>
    <t>Bestemming</t>
  </si>
  <si>
    <t>Opstal</t>
  </si>
  <si>
    <t>Indexering</t>
  </si>
  <si>
    <t>21% btw</t>
  </si>
  <si>
    <t>niet verrekenbaar %</t>
  </si>
  <si>
    <t>niet verrekenbaar</t>
  </si>
  <si>
    <t>Verzekerde som</t>
  </si>
  <si>
    <t>Inventaris</t>
  </si>
  <si>
    <t>Totaal verzekerde som</t>
  </si>
  <si>
    <t>Tegenrekening: 0483000-46100-PTUS001</t>
  </si>
  <si>
    <t>Gemeentelijke panden</t>
  </si>
  <si>
    <t>exclusief btw</t>
  </si>
  <si>
    <t>Premie</t>
  </si>
  <si>
    <t>Ass.Bel</t>
  </si>
  <si>
    <t>Totaal</t>
  </si>
  <si>
    <t>%</t>
  </si>
  <si>
    <t>Kosten</t>
  </si>
  <si>
    <t>Totaal boeken</t>
  </si>
  <si>
    <t>PGEB021</t>
  </si>
  <si>
    <t>Havendam 56</t>
  </si>
  <si>
    <t>Stadhuis</t>
  </si>
  <si>
    <t>PSPO009</t>
  </si>
  <si>
    <t>Kamillemeen 3</t>
  </si>
  <si>
    <t>sportzaal</t>
  </si>
  <si>
    <t>PGEB025</t>
  </si>
  <si>
    <t xml:space="preserve">Parkweg 4  </t>
  </si>
  <si>
    <t>sporthal &amp; Zwembad</t>
  </si>
  <si>
    <t>PGEB028</t>
  </si>
  <si>
    <t>O.Mheenweg 6</t>
  </si>
  <si>
    <t>brandweergarage</t>
  </si>
  <si>
    <t>Havendam</t>
  </si>
  <si>
    <t>douchegebouw</t>
  </si>
  <si>
    <t>PSPO000</t>
  </si>
  <si>
    <t>Strokelweg</t>
  </si>
  <si>
    <t>trafohuisje</t>
  </si>
  <si>
    <t>Strokelweg 5</t>
  </si>
  <si>
    <t>lds 4/5/911/12/13/14</t>
  </si>
  <si>
    <t>Academiestr.</t>
  </si>
  <si>
    <t>linnaeustoren</t>
  </si>
  <si>
    <t>Schapenhoek 9</t>
  </si>
  <si>
    <t>kantoor</t>
  </si>
  <si>
    <t>Vischmarkt 1</t>
  </si>
  <si>
    <t>vispoort</t>
  </si>
  <si>
    <t>Plaggenweg 2</t>
  </si>
  <si>
    <t>bos-unit</t>
  </si>
  <si>
    <t>43815</t>
  </si>
  <si>
    <t>PGEB019</t>
  </si>
  <si>
    <t>Ouverturebaan 1</t>
  </si>
  <si>
    <t>verhuurd stichting  rietmeen</t>
  </si>
  <si>
    <t>Klooster 1</t>
  </si>
  <si>
    <t>Catharinakapel</t>
  </si>
  <si>
    <t>46100</t>
  </si>
  <si>
    <t>0483000</t>
  </si>
  <si>
    <t>PTUS001</t>
  </si>
  <si>
    <t>Klooster 1 Inventaris</t>
  </si>
  <si>
    <t>PALG119</t>
  </si>
  <si>
    <t xml:space="preserve">Oosteinde 12 </t>
  </si>
  <si>
    <t>uitvaartcentrum</t>
  </si>
  <si>
    <t>Oosteinde 14</t>
  </si>
  <si>
    <t>aula/begraafpl.</t>
  </si>
  <si>
    <t>Walstein 99/101</t>
  </si>
  <si>
    <t>PGEB032</t>
  </si>
  <si>
    <t>Triasplein 5</t>
  </si>
  <si>
    <t>sporthal</t>
  </si>
  <si>
    <t>Triasplein 6</t>
  </si>
  <si>
    <t>creche/peuterspzaal</t>
  </si>
  <si>
    <t xml:space="preserve">Triasplein 7 </t>
  </si>
  <si>
    <t>Basisschool</t>
  </si>
  <si>
    <t>6803050</t>
  </si>
  <si>
    <t>PALG140</t>
  </si>
  <si>
    <t>de Ruyterlaan 19</t>
  </si>
  <si>
    <t>bhs. Tweelings</t>
  </si>
  <si>
    <t>6704010</t>
  </si>
  <si>
    <t>PALG055</t>
  </si>
  <si>
    <t>Daltonstraat 23</t>
  </si>
  <si>
    <t>3 loodsen</t>
  </si>
  <si>
    <t>PGEB034</t>
  </si>
  <si>
    <t>Academiestraat 7</t>
  </si>
  <si>
    <t>Marius van Dokkum</t>
  </si>
  <si>
    <t>Donkerstraat 4</t>
  </si>
  <si>
    <t>museum</t>
  </si>
  <si>
    <t>Frisialaan 78</t>
  </si>
  <si>
    <t>woning</t>
  </si>
  <si>
    <t>6503030</t>
  </si>
  <si>
    <t>Klooster 2-4-6</t>
  </si>
  <si>
    <t>creatiefcentrum</t>
  </si>
  <si>
    <t>PGEB035</t>
  </si>
  <si>
    <t>Markt 1</t>
  </si>
  <si>
    <t>Oude Stadhuis</t>
  </si>
  <si>
    <t>Markt 1 Goudleer behang</t>
  </si>
  <si>
    <t>Schapenhoek 3</t>
  </si>
  <si>
    <t>atelier</t>
  </si>
  <si>
    <t>Smeepoortenbrink</t>
  </si>
  <si>
    <t>museum (nr.19,21)</t>
  </si>
  <si>
    <t>6301000</t>
  </si>
  <si>
    <t>PGEB023</t>
  </si>
  <si>
    <t>Westeinde 100</t>
  </si>
  <si>
    <t>Techniekacademie</t>
  </si>
  <si>
    <t>Weiburglaan 7</t>
  </si>
  <si>
    <t>Zuiderzeestraatweg 103</t>
  </si>
  <si>
    <t>Zuiderzeestraatweg 105</t>
  </si>
  <si>
    <t>2e Parallelweg 3</t>
  </si>
  <si>
    <t>F Kortlanglaan 169</t>
  </si>
  <si>
    <t>bedrijfsgebouw</t>
  </si>
  <si>
    <t>Parallelweg 4</t>
  </si>
  <si>
    <t>Parallelweg 7</t>
  </si>
  <si>
    <t>6202020</t>
  </si>
  <si>
    <t>PGEB038</t>
  </si>
  <si>
    <t>De Houtwal</t>
  </si>
  <si>
    <t>parkeergarage</t>
  </si>
  <si>
    <t>PALG093</t>
  </si>
  <si>
    <t>Mobiel podium</t>
  </si>
  <si>
    <t>podium</t>
  </si>
  <si>
    <t>PGEB037</t>
  </si>
  <si>
    <t>Graaf Ottolaan 11</t>
  </si>
  <si>
    <t>Gemeentewerf</t>
  </si>
  <si>
    <t>6402010</t>
  </si>
  <si>
    <t>POND500</t>
  </si>
  <si>
    <t>Deventerweg 83</t>
  </si>
  <si>
    <t>basisschool</t>
  </si>
  <si>
    <t>Houtkamp 35-37</t>
  </si>
  <si>
    <t xml:space="preserve">Klaproospad 2 </t>
  </si>
  <si>
    <t>Krommekamp 115b</t>
  </si>
  <si>
    <t>6402070</t>
  </si>
  <si>
    <t>PSPO005</t>
  </si>
  <si>
    <t>Deventerweg 83A</t>
  </si>
  <si>
    <t>gymlokaal</t>
  </si>
  <si>
    <t>PSPO006</t>
  </si>
  <si>
    <t>Houtkamp 39</t>
  </si>
  <si>
    <t>PSPO004</t>
  </si>
  <si>
    <t>Constantein Huygenslaan 1</t>
  </si>
  <si>
    <t>PSPO001</t>
  </si>
  <si>
    <t>B.Toussaintstraat 1</t>
  </si>
  <si>
    <t>PSPO007</t>
  </si>
  <si>
    <t>Vliepad 3</t>
  </si>
  <si>
    <t>Busken Huetpad. 4</t>
  </si>
  <si>
    <t>Biezenplein 2</t>
  </si>
  <si>
    <t>Bongerdsteeg 3</t>
  </si>
  <si>
    <t>Frankenskamp 4</t>
  </si>
  <si>
    <t>fietsenstalling</t>
  </si>
  <si>
    <t>H.K.Pootstraat 14</t>
  </si>
  <si>
    <t>Kennedylaan 1</t>
  </si>
  <si>
    <t>Flevoweg 73</t>
  </si>
  <si>
    <t>Piet Heinlaan 22</t>
  </si>
  <si>
    <t>Tonselsedreef 60</t>
  </si>
  <si>
    <t>Veldkamp 33</t>
  </si>
  <si>
    <t>Vliepad 1</t>
  </si>
  <si>
    <t>Vliepad 5</t>
  </si>
  <si>
    <t>Vondellaan 26</t>
  </si>
  <si>
    <t>Vondellaan 28</t>
  </si>
  <si>
    <t>Kamillemeen 5</t>
  </si>
  <si>
    <t xml:space="preserve">Kamillemeen 1 </t>
  </si>
  <si>
    <t>Zuiderzeestr.weg145</t>
  </si>
  <si>
    <t>keuken/zolder</t>
  </si>
  <si>
    <t>Vollenhovemeen 29</t>
  </si>
  <si>
    <t>Fokko Kortlanglaan 181</t>
  </si>
  <si>
    <t>6402040</t>
  </si>
  <si>
    <t>POND700</t>
  </si>
  <si>
    <t>Kennedylaan 3</t>
  </si>
  <si>
    <t>Kruithuis 2</t>
  </si>
  <si>
    <t>Kruithuis 4</t>
  </si>
  <si>
    <t>v.s.o.</t>
  </si>
  <si>
    <t>PSPO003</t>
  </si>
  <si>
    <t>Biezenplein 3</t>
  </si>
  <si>
    <t>Sporthal</t>
  </si>
  <si>
    <t>Biezenplein 4</t>
  </si>
  <si>
    <t>School</t>
  </si>
  <si>
    <t>Burgemeester de Meesterstraat</t>
  </si>
  <si>
    <t>Portacabin WFR</t>
  </si>
  <si>
    <t>Kranenburg - Noord</t>
  </si>
  <si>
    <t>MESS terrein</t>
  </si>
  <si>
    <t>Anne Franklaan 7</t>
  </si>
  <si>
    <t>Havendam 41</t>
  </si>
  <si>
    <t>havenkantoor</t>
  </si>
  <si>
    <t>Molenweg 34-36</t>
  </si>
  <si>
    <t>Het Draakje</t>
  </si>
  <si>
    <t>PTRA035</t>
  </si>
  <si>
    <t xml:space="preserve"> Volkswagen Caddy 13-VVZ-3</t>
  </si>
  <si>
    <t>bestelauto</t>
  </si>
  <si>
    <t>PTRA014</t>
  </si>
  <si>
    <t xml:space="preserve"> Volkswagen Caddy 49-VJV-3</t>
  </si>
  <si>
    <t>PTRA033</t>
  </si>
  <si>
    <t xml:space="preserve"> Toyota RAV4 46-ZN-FP</t>
  </si>
  <si>
    <t>PTRA042</t>
  </si>
  <si>
    <t>DAF CF 330 FAN 75-BFL-5</t>
  </si>
  <si>
    <t>vrachtauto</t>
  </si>
  <si>
    <t>PTRA051</t>
  </si>
  <si>
    <t>VOLVO FM 87-BJR-8</t>
  </si>
  <si>
    <t>PTRA028</t>
  </si>
  <si>
    <t xml:space="preserve">Gerhart  </t>
  </si>
  <si>
    <t>Graflift</t>
  </si>
  <si>
    <t>PTRA000</t>
  </si>
  <si>
    <t>Nido  Stratos 40-42 PEP-490</t>
  </si>
  <si>
    <t>Opzetstrooier</t>
  </si>
  <si>
    <t>Nido Stratos 08-24 PEP-350</t>
  </si>
  <si>
    <t>PTRA030</t>
  </si>
  <si>
    <t>Linddana TP215T</t>
  </si>
  <si>
    <t>houtversnipperaar</t>
  </si>
  <si>
    <t>PTRA029</t>
  </si>
  <si>
    <t xml:space="preserve">Komatsu PC 16 HS-2 </t>
  </si>
  <si>
    <t>Graafmachine</t>
  </si>
  <si>
    <t>PTRA010</t>
  </si>
  <si>
    <t xml:space="preserve">Imants  Charon 170 </t>
  </si>
  <si>
    <t>grasveegmachine</t>
  </si>
  <si>
    <t>Cleango500 (TGK-49-T)</t>
  </si>
  <si>
    <t>veegmachine</t>
  </si>
  <si>
    <t>PTRA055</t>
  </si>
  <si>
    <t>RAVO 540 STH</t>
  </si>
  <si>
    <t>Mathieu Azura Flex MC210</t>
  </si>
  <si>
    <t>PTRA032</t>
  </si>
  <si>
    <t>Tennant T20</t>
  </si>
  <si>
    <t>PTRA054</t>
  </si>
  <si>
    <t>Holder C130</t>
  </si>
  <si>
    <t>Werktuigdrager</t>
  </si>
  <si>
    <t>PTRA011</t>
  </si>
  <si>
    <t>Hoge drukset  WS-DB-75</t>
  </si>
  <si>
    <t>Hoge Druk</t>
  </si>
  <si>
    <t>PTRA001</t>
  </si>
  <si>
    <t xml:space="preserve">BOKI, type 2651  </t>
  </si>
  <si>
    <t>grafdelfmachine</t>
  </si>
  <si>
    <t>PTRA022</t>
  </si>
  <si>
    <t>John Deere  4046RR</t>
  </si>
  <si>
    <t>tractor</t>
  </si>
  <si>
    <t>PTRA047</t>
  </si>
  <si>
    <t>John Deere 4049R (staat op sportvelden)</t>
  </si>
  <si>
    <t>John Deere 2650</t>
  </si>
  <si>
    <t>Hogervorst e. Steenlift</t>
  </si>
  <si>
    <t>steenlift (begraafplaats)</t>
  </si>
  <si>
    <t>Schmitz 1700 E electro</t>
  </si>
  <si>
    <t>elektrowagen</t>
  </si>
  <si>
    <t>Toyota Hilux 2.5 D-4D 4WD</t>
  </si>
  <si>
    <t>personenauto</t>
  </si>
  <si>
    <t>Ford Mondeo Hybird</t>
  </si>
  <si>
    <t>Polestar 2</t>
  </si>
  <si>
    <t>Renault ZOE</t>
  </si>
  <si>
    <t>Suzuki SX 1.6</t>
  </si>
  <si>
    <t>Peugeot 107</t>
  </si>
  <si>
    <t>Peugeot 206</t>
  </si>
  <si>
    <t>Fiat Punto EVO3D 1.4</t>
  </si>
  <si>
    <t>Limach elektrische minigraver</t>
  </si>
  <si>
    <t>minigraver</t>
  </si>
  <si>
    <t>Mitsubishi Canter VK-352-V</t>
  </si>
  <si>
    <t>VW Caddy 2.0 Ecofuel</t>
  </si>
  <si>
    <t>Nissan e-NV200</t>
  </si>
  <si>
    <t>Still RX60-25 elektrische heftruck</t>
  </si>
  <si>
    <t>heftruck</t>
  </si>
  <si>
    <t>JD6090RC</t>
  </si>
  <si>
    <t>Toro Cirkelmaaier</t>
  </si>
  <si>
    <t>cirkelmaaier</t>
  </si>
  <si>
    <t>A. Gebouwen</t>
  </si>
  <si>
    <t>B. Extra Kosten</t>
  </si>
  <si>
    <t>C. Reconstructiekosten</t>
  </si>
  <si>
    <t>D. Exploitatiekosten</t>
  </si>
  <si>
    <t>E. Opruimingskosten</t>
  </si>
  <si>
    <t>Totaal:</t>
  </si>
  <si>
    <t>Reeds betaald</t>
  </si>
  <si>
    <t>Restitutie/Suppletie: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</si>
</sst>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"/>
    <numFmt numFmtId="165" formatCode="_-&quot;€&quot;\ * #,##0.00_-;_-&quot;€&quot;\ * #,##0.00\-;_-&quot;€&quot;\ * &quot;-&quot;??_-;_-@"/>
    <numFmt numFmtId="166" formatCode="[$€-2]\ #,##0.00"/>
    <numFmt numFmtId="167" formatCode="_-* #,##0_-;_-* #,##0\-;_-* &quot;-&quot;_-;_-@"/>
  </numFmts>
  <fonts count="6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sz val="10"/>
      <color rgb="FFFF0000"/>
      <name val="Arial"/>
    </font>
    <font>
      <sz val="10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C27BA0"/>
        <bgColor rgb="FFC27BA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/>
    <xf numFmtId="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166" fontId="3" fillId="3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4" fontId="1" fillId="0" borderId="0" xfId="0" applyNumberFormat="1" applyFont="1"/>
    <xf numFmtId="4" fontId="2" fillId="0" borderId="0" xfId="0" applyNumberFormat="1" applyFont="1" applyAlignment="1">
      <alignment horizontal="right"/>
    </xf>
    <xf numFmtId="166" fontId="1" fillId="0" borderId="0" xfId="0" applyNumberFormat="1" applyFont="1"/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4" borderId="0" xfId="0" applyNumberFormat="1" applyFont="1" applyFill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167" fontId="0" fillId="0" borderId="0" xfId="0" applyNumberFormat="1" applyFont="1" applyAlignment="1">
      <alignment horizontal="left"/>
    </xf>
    <xf numFmtId="166" fontId="0" fillId="0" borderId="0" xfId="0" applyNumberFormat="1" applyFont="1" applyAlignment="1"/>
    <xf numFmtId="166" fontId="1" fillId="0" borderId="0" xfId="0" applyNumberFormat="1" applyFont="1" applyAlignment="1"/>
    <xf numFmtId="10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1" fillId="6" borderId="0" xfId="0" applyFont="1" applyFill="1" applyAlignment="1">
      <alignment horizontal="left"/>
    </xf>
    <xf numFmtId="167" fontId="0" fillId="0" borderId="0" xfId="0" applyNumberFormat="1" applyFont="1" applyAlignment="1">
      <alignment horizontal="left"/>
    </xf>
    <xf numFmtId="166" fontId="0" fillId="0" borderId="0" xfId="0" applyNumberFormat="1" applyFont="1"/>
    <xf numFmtId="0" fontId="1" fillId="0" borderId="0" xfId="0" applyFont="1" applyAlignment="1">
      <alignment horizontal="right"/>
    </xf>
    <xf numFmtId="166" fontId="1" fillId="6" borderId="2" xfId="0" applyNumberFormat="1" applyFont="1" applyFill="1" applyBorder="1"/>
    <xf numFmtId="166" fontId="2" fillId="0" borderId="0" xfId="0" applyNumberFormat="1" applyFont="1" applyAlignment="1">
      <alignment horizontal="left"/>
    </xf>
    <xf numFmtId="4" fontId="2" fillId="0" borderId="0" xfId="0" applyNumberFormat="1" applyFont="1"/>
    <xf numFmtId="166" fontId="2" fillId="0" borderId="2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66" fontId="2" fillId="5" borderId="2" xfId="0" applyNumberFormat="1" applyFont="1" applyFill="1" applyBorder="1" applyAlignment="1">
      <alignment horizontal="center"/>
    </xf>
    <xf numFmtId="164" fontId="1" fillId="0" borderId="0" xfId="0" applyNumberFormat="1" applyFont="1"/>
    <xf numFmtId="4" fontId="1" fillId="0" borderId="0" xfId="0" applyNumberFormat="1" applyFont="1" applyAlignment="1"/>
    <xf numFmtId="0" fontId="5" fillId="0" borderId="0" xfId="0" applyFont="1"/>
    <xf numFmtId="166" fontId="2" fillId="3" borderId="2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right"/>
    </xf>
    <xf numFmtId="10" fontId="4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center"/>
    </xf>
    <xf numFmtId="3" fontId="0" fillId="0" borderId="0" xfId="0" applyNumberFormat="1" applyFont="1"/>
    <xf numFmtId="10" fontId="0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2105025</xdr:colOff>
      <xdr:row>7</xdr:row>
      <xdr:rowOff>0</xdr:rowOff>
    </xdr:from>
    <xdr:ext cx="200025" cy="285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50750" y="3641888"/>
          <a:ext cx="1905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12"/>
  <sheetViews>
    <sheetView tabSelected="1" workbookViewId="0">
      <selection activeCell="D22" sqref="D22"/>
    </sheetView>
  </sheetViews>
  <sheetFormatPr defaultColWidth="14.42578125" defaultRowHeight="15" customHeight="1" x14ac:dyDescent="0.2"/>
  <cols>
    <col min="1" max="1" width="9.5703125" customWidth="1"/>
    <col min="2" max="2" width="13.7109375" customWidth="1"/>
    <col min="3" max="3" width="11.28515625" customWidth="1"/>
    <col min="4" max="4" width="47" customWidth="1"/>
    <col min="5" max="5" width="24.140625" customWidth="1"/>
    <col min="6" max="8" width="16" customWidth="1"/>
    <col min="9" max="9" width="14.85546875" customWidth="1"/>
    <col min="10" max="10" width="18.28515625" customWidth="1"/>
    <col min="11" max="11" width="16.140625" customWidth="1"/>
    <col min="12" max="12" width="16" customWidth="1"/>
    <col min="13" max="13" width="10.140625" customWidth="1"/>
    <col min="14" max="14" width="14.85546875" customWidth="1"/>
    <col min="15" max="15" width="13.85546875" customWidth="1"/>
    <col min="16" max="17" width="18.5703125" customWidth="1"/>
    <col min="18" max="19" width="20.85546875" customWidth="1"/>
    <col min="20" max="20" width="20" customWidth="1"/>
    <col min="21" max="21" width="9.140625" customWidth="1"/>
    <col min="22" max="22" width="11.7109375" hidden="1" customWidth="1"/>
    <col min="23" max="23" width="6.85546875" hidden="1" customWidth="1"/>
    <col min="24" max="24" width="10.7109375" hidden="1" customWidth="1"/>
    <col min="25" max="25" width="12" hidden="1" customWidth="1"/>
    <col min="26" max="26" width="8.42578125" hidden="1" customWidth="1"/>
    <col min="27" max="27" width="10.7109375" hidden="1" customWidth="1"/>
    <col min="28" max="28" width="13.42578125" hidden="1" customWidth="1"/>
    <col min="29" max="35" width="9.140625" customWidth="1"/>
  </cols>
  <sheetData>
    <row r="1" spans="1:35" ht="13.5" customHeight="1" x14ac:dyDescent="0.2">
      <c r="A1" s="1" t="s">
        <v>0</v>
      </c>
      <c r="B1" s="2"/>
      <c r="C1" s="3"/>
      <c r="D1" s="3"/>
      <c r="E1" s="3"/>
      <c r="F1" s="4"/>
      <c r="G1" s="4"/>
      <c r="H1" s="4"/>
      <c r="I1" s="5"/>
      <c r="J1" s="6"/>
      <c r="K1" s="5"/>
      <c r="L1" s="7"/>
      <c r="M1" s="8"/>
      <c r="N1" s="4"/>
      <c r="O1" s="9"/>
      <c r="P1" s="6"/>
      <c r="Q1" s="10"/>
      <c r="R1" s="9"/>
      <c r="S1" s="8"/>
      <c r="T1" s="11"/>
      <c r="U1" s="8"/>
      <c r="V1" s="12"/>
      <c r="W1" s="8"/>
      <c r="X1" s="8"/>
      <c r="Y1" s="13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3.5" customHeight="1" x14ac:dyDescent="0.2">
      <c r="A2" s="3" t="s">
        <v>1</v>
      </c>
      <c r="B2" s="2"/>
      <c r="C2" s="3"/>
      <c r="D2" s="3"/>
      <c r="E2" s="3"/>
      <c r="F2" s="14"/>
      <c r="G2" s="14"/>
      <c r="H2" s="14"/>
      <c r="I2" s="5"/>
      <c r="J2" s="6"/>
      <c r="K2" s="5"/>
      <c r="L2" s="7"/>
      <c r="M2" s="8"/>
      <c r="N2" s="14"/>
      <c r="O2" s="9"/>
      <c r="P2" s="6"/>
      <c r="Q2" s="10"/>
      <c r="R2" s="9"/>
      <c r="S2" s="8"/>
      <c r="T2" s="11"/>
      <c r="U2" s="8"/>
      <c r="V2" s="12"/>
      <c r="W2" s="8"/>
      <c r="X2" s="8"/>
      <c r="Y2" s="13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3.5" customHeight="1" x14ac:dyDescent="0.2">
      <c r="A3" s="15" t="s">
        <v>2</v>
      </c>
      <c r="B3" s="15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7" t="s">
        <v>8</v>
      </c>
      <c r="H3" s="17" t="s">
        <v>8</v>
      </c>
      <c r="I3" s="18" t="s">
        <v>9</v>
      </c>
      <c r="J3" s="19" t="s">
        <v>10</v>
      </c>
      <c r="K3" s="18" t="s">
        <v>11</v>
      </c>
      <c r="L3" s="20" t="s">
        <v>12</v>
      </c>
      <c r="M3" s="8"/>
      <c r="N3" s="17" t="s">
        <v>13</v>
      </c>
      <c r="O3" s="21" t="s">
        <v>9</v>
      </c>
      <c r="P3" s="19" t="s">
        <v>10</v>
      </c>
      <c r="Q3" s="22" t="s">
        <v>11</v>
      </c>
      <c r="R3" s="21" t="s">
        <v>12</v>
      </c>
      <c r="S3" s="8"/>
      <c r="T3" s="23" t="s">
        <v>14</v>
      </c>
      <c r="U3" s="8"/>
      <c r="V3" s="12"/>
      <c r="W3" s="9"/>
      <c r="X3" s="9"/>
      <c r="Y3" s="24"/>
      <c r="Z3" s="9"/>
      <c r="AA3" s="25"/>
      <c r="AB3" s="9"/>
      <c r="AC3" s="8"/>
      <c r="AD3" s="8"/>
      <c r="AE3" s="8"/>
      <c r="AF3" s="8"/>
      <c r="AG3" s="8"/>
      <c r="AH3" s="8"/>
      <c r="AI3" s="8"/>
    </row>
    <row r="4" spans="1:35" ht="12.75" customHeight="1" x14ac:dyDescent="0.2">
      <c r="A4" s="76" t="s">
        <v>15</v>
      </c>
      <c r="B4" s="77"/>
      <c r="C4" s="77"/>
      <c r="D4" s="77"/>
      <c r="E4" s="3"/>
      <c r="F4" s="26"/>
      <c r="G4" s="27">
        <v>165.26</v>
      </c>
      <c r="H4" s="27">
        <v>176.49</v>
      </c>
      <c r="I4" s="5"/>
      <c r="J4" s="6"/>
      <c r="K4" s="5"/>
      <c r="L4" s="7"/>
      <c r="M4" s="8"/>
      <c r="N4" s="14"/>
      <c r="O4" s="9"/>
      <c r="P4" s="6"/>
      <c r="Q4" s="10"/>
      <c r="R4" s="9"/>
      <c r="S4" s="8"/>
      <c r="T4" s="11"/>
      <c r="U4" s="8"/>
      <c r="V4" s="12"/>
      <c r="W4" s="9"/>
      <c r="X4" s="9"/>
      <c r="Y4" s="24"/>
      <c r="Z4" s="9"/>
      <c r="AA4" s="28">
        <f>Y134+Y135+Y136+Y137</f>
        <v>9388.6319999999996</v>
      </c>
      <c r="AB4" s="9"/>
      <c r="AC4" s="8"/>
      <c r="AD4" s="8"/>
      <c r="AE4" s="8"/>
      <c r="AF4" s="8"/>
      <c r="AG4" s="8"/>
      <c r="AH4" s="8"/>
      <c r="AI4" s="8"/>
    </row>
    <row r="5" spans="1:35" ht="12.75" customHeight="1" x14ac:dyDescent="0.2">
      <c r="A5" s="2"/>
      <c r="B5" s="2"/>
      <c r="C5" s="29"/>
      <c r="D5" s="29" t="s">
        <v>16</v>
      </c>
      <c r="E5" s="3"/>
      <c r="F5" s="14"/>
      <c r="G5" s="11" t="s">
        <v>17</v>
      </c>
      <c r="H5" s="11" t="s">
        <v>17</v>
      </c>
      <c r="I5" s="5"/>
      <c r="J5" s="6"/>
      <c r="K5" s="5"/>
      <c r="L5" s="7"/>
      <c r="M5" s="8"/>
      <c r="N5" s="14"/>
      <c r="O5" s="9"/>
      <c r="P5" s="6"/>
      <c r="Q5" s="10"/>
      <c r="R5" s="9"/>
      <c r="S5" s="8"/>
      <c r="T5" s="11"/>
      <c r="U5" s="8"/>
      <c r="V5" s="12"/>
      <c r="W5" s="9"/>
      <c r="X5" s="9"/>
      <c r="Y5" s="24"/>
      <c r="Z5" s="9"/>
      <c r="AA5" s="25"/>
      <c r="AB5" s="9"/>
      <c r="AC5" s="8"/>
      <c r="AD5" s="8"/>
      <c r="AE5" s="8"/>
      <c r="AF5" s="8"/>
      <c r="AG5" s="8"/>
      <c r="AH5" s="8"/>
      <c r="AI5" s="8"/>
    </row>
    <row r="6" spans="1:35" ht="12.75" customHeight="1" x14ac:dyDescent="0.2">
      <c r="A6" s="2"/>
      <c r="B6" s="2"/>
      <c r="C6" s="3"/>
      <c r="D6" s="3"/>
      <c r="E6" s="3"/>
      <c r="F6" s="30"/>
      <c r="G6" s="30"/>
      <c r="H6" s="30"/>
      <c r="I6" s="5"/>
      <c r="J6" s="6"/>
      <c r="K6" s="5"/>
      <c r="L6" s="7"/>
      <c r="M6" s="8"/>
      <c r="N6" s="4"/>
      <c r="O6" s="9"/>
      <c r="P6" s="6"/>
      <c r="Q6" s="10"/>
      <c r="R6" s="2"/>
      <c r="S6" s="8"/>
      <c r="T6" s="31"/>
      <c r="U6" s="8"/>
      <c r="V6" s="12" t="s">
        <v>18</v>
      </c>
      <c r="W6" s="9"/>
      <c r="X6" s="9" t="s">
        <v>19</v>
      </c>
      <c r="Y6" s="9" t="s">
        <v>20</v>
      </c>
      <c r="Z6" s="9" t="s">
        <v>21</v>
      </c>
      <c r="AA6" s="25" t="s">
        <v>22</v>
      </c>
      <c r="AB6" s="24" t="s">
        <v>23</v>
      </c>
      <c r="AC6" s="8"/>
      <c r="AD6" s="8"/>
      <c r="AE6" s="8"/>
      <c r="AF6" s="8"/>
      <c r="AG6" s="8"/>
      <c r="AH6" s="8"/>
      <c r="AI6" s="8"/>
    </row>
    <row r="7" spans="1:35" ht="12.75" customHeight="1" x14ac:dyDescent="0.2">
      <c r="A7" s="2">
        <v>43815</v>
      </c>
      <c r="B7" s="2">
        <v>6004080</v>
      </c>
      <c r="C7" s="3" t="s">
        <v>24</v>
      </c>
      <c r="D7" s="3" t="s">
        <v>25</v>
      </c>
      <c r="E7" s="3" t="s">
        <v>26</v>
      </c>
      <c r="F7" s="32">
        <v>29543400</v>
      </c>
      <c r="G7" s="32">
        <v>35977680.526311181</v>
      </c>
      <c r="H7" s="32">
        <f t="shared" ref="H7:H89" si="0">($H$4/$G$4)*G7</f>
        <v>38422490.839214936</v>
      </c>
      <c r="I7" s="33">
        <f t="shared" ref="I7:I19" si="1">H7*21%</f>
        <v>8068723.076235136</v>
      </c>
      <c r="J7" s="6">
        <v>6.3700000000000007E-2</v>
      </c>
      <c r="K7" s="33">
        <f t="shared" ref="K7:K19" si="2">I7*J7</f>
        <v>513977.65995617822</v>
      </c>
      <c r="L7" s="32">
        <f t="shared" ref="L7:L19" si="3">H7+K7</f>
        <v>38936468.499171115</v>
      </c>
      <c r="M7" s="8"/>
      <c r="N7" s="34">
        <v>3750000</v>
      </c>
      <c r="O7" s="33">
        <f t="shared" ref="O7:O18" si="4">N7*21%</f>
        <v>787500</v>
      </c>
      <c r="P7" s="6">
        <v>6.3700000000000007E-2</v>
      </c>
      <c r="Q7" s="33">
        <f t="shared" ref="Q7:Q18" si="5">O7*P7</f>
        <v>50163.750000000007</v>
      </c>
      <c r="R7" s="32">
        <f t="shared" ref="R7:R18" si="6">N7+Q7</f>
        <v>3800163.75</v>
      </c>
      <c r="S7" s="8"/>
      <c r="T7" s="35">
        <f t="shared" ref="T7:T89" si="7">SUM(L7+R7)</f>
        <v>42736632.249171115</v>
      </c>
      <c r="U7" s="32"/>
      <c r="V7" s="33">
        <f t="shared" ref="V7:V131" si="8">T7/1000*0.569008</f>
        <v>24317.485642836356</v>
      </c>
      <c r="W7" s="33"/>
      <c r="X7" s="33">
        <f t="shared" ref="X7:X131" si="9">V7/100*21</f>
        <v>5106.6719849956353</v>
      </c>
      <c r="Y7" s="33">
        <f t="shared" ref="Y7:Y131" si="10">ROUND(V7+W7+X7,2)</f>
        <v>29424.16</v>
      </c>
      <c r="Z7" s="33">
        <f t="shared" ref="Z7:Z131" si="11">Y7/$Y$132</f>
        <v>0.1499952718917148</v>
      </c>
      <c r="AA7" s="36">
        <f t="shared" ref="AA7:AA131" si="12">Z7*$AA$4</f>
        <v>1408.250409531254</v>
      </c>
      <c r="AB7" s="37">
        <f t="shared" ref="AB7:AB131" si="13">Y7+AA7</f>
        <v>30832.410409531254</v>
      </c>
      <c r="AC7" s="8"/>
      <c r="AD7" s="8"/>
      <c r="AE7" s="8"/>
      <c r="AF7" s="8"/>
      <c r="AG7" s="8"/>
      <c r="AH7" s="8"/>
      <c r="AI7" s="8"/>
    </row>
    <row r="8" spans="1:35" ht="12.75" customHeight="1" x14ac:dyDescent="0.2">
      <c r="A8" s="2">
        <v>43815</v>
      </c>
      <c r="B8" s="2">
        <v>6502010</v>
      </c>
      <c r="C8" s="3" t="s">
        <v>27</v>
      </c>
      <c r="D8" s="3" t="s">
        <v>28</v>
      </c>
      <c r="E8" s="3" t="s">
        <v>29</v>
      </c>
      <c r="F8" s="32">
        <v>1499400</v>
      </c>
      <c r="G8" s="32">
        <v>1766419.904581567</v>
      </c>
      <c r="H8" s="32">
        <f t="shared" si="0"/>
        <v>1886454.368628832</v>
      </c>
      <c r="I8" s="33">
        <f t="shared" si="1"/>
        <v>396155.41741205472</v>
      </c>
      <c r="J8" s="6">
        <v>1</v>
      </c>
      <c r="K8" s="33">
        <f t="shared" si="2"/>
        <v>396155.41741205472</v>
      </c>
      <c r="L8" s="32">
        <f t="shared" si="3"/>
        <v>2282609.7860408868</v>
      </c>
      <c r="M8" s="8"/>
      <c r="N8" s="34">
        <v>100000</v>
      </c>
      <c r="O8" s="33">
        <f t="shared" si="4"/>
        <v>21000</v>
      </c>
      <c r="P8" s="6">
        <v>1</v>
      </c>
      <c r="Q8" s="33">
        <f t="shared" si="5"/>
        <v>21000</v>
      </c>
      <c r="R8" s="32">
        <f t="shared" si="6"/>
        <v>121000</v>
      </c>
      <c r="S8" s="8"/>
      <c r="T8" s="35">
        <f t="shared" si="7"/>
        <v>2403609.7860408868</v>
      </c>
      <c r="U8" s="32"/>
      <c r="V8" s="33">
        <f t="shared" si="8"/>
        <v>1367.6731971355528</v>
      </c>
      <c r="W8" s="33"/>
      <c r="X8" s="33">
        <f t="shared" si="9"/>
        <v>287.2113713984661</v>
      </c>
      <c r="Y8" s="33">
        <f t="shared" si="10"/>
        <v>1654.88</v>
      </c>
      <c r="Z8" s="33">
        <f t="shared" si="11"/>
        <v>8.436066672698932E-3</v>
      </c>
      <c r="AA8" s="36">
        <f t="shared" si="12"/>
        <v>79.203125517434714</v>
      </c>
      <c r="AB8" s="37">
        <f t="shared" si="13"/>
        <v>1734.0831255174348</v>
      </c>
      <c r="AC8" s="8"/>
      <c r="AD8" s="8"/>
      <c r="AE8" s="8"/>
      <c r="AF8" s="8"/>
      <c r="AG8" s="8"/>
      <c r="AH8" s="8"/>
      <c r="AI8" s="8"/>
    </row>
    <row r="9" spans="1:35" ht="12.75" customHeight="1" x14ac:dyDescent="0.2">
      <c r="A9" s="2">
        <v>43815</v>
      </c>
      <c r="B9" s="2">
        <v>6502010</v>
      </c>
      <c r="C9" s="3" t="s">
        <v>30</v>
      </c>
      <c r="D9" s="3" t="s">
        <v>31</v>
      </c>
      <c r="E9" s="3" t="s">
        <v>32</v>
      </c>
      <c r="F9" s="32">
        <v>21819500</v>
      </c>
      <c r="G9" s="32">
        <v>25705079.973904353</v>
      </c>
      <c r="H9" s="32">
        <f t="shared" si="0"/>
        <v>27451830.83985465</v>
      </c>
      <c r="I9" s="33">
        <f t="shared" si="1"/>
        <v>5764884.4763694759</v>
      </c>
      <c r="J9" s="6">
        <v>1</v>
      </c>
      <c r="K9" s="33">
        <f t="shared" si="2"/>
        <v>5764884.4763694759</v>
      </c>
      <c r="L9" s="32">
        <f t="shared" si="3"/>
        <v>33216715.316224128</v>
      </c>
      <c r="M9" s="8"/>
      <c r="N9" s="34">
        <v>1127720</v>
      </c>
      <c r="O9" s="33">
        <f t="shared" si="4"/>
        <v>236821.19999999998</v>
      </c>
      <c r="P9" s="6">
        <v>1</v>
      </c>
      <c r="Q9" s="33">
        <f t="shared" si="5"/>
        <v>236821.19999999998</v>
      </c>
      <c r="R9" s="32">
        <f t="shared" si="6"/>
        <v>1364541.2</v>
      </c>
      <c r="S9" s="8"/>
      <c r="T9" s="35">
        <f t="shared" si="7"/>
        <v>34581256.516224131</v>
      </c>
      <c r="U9" s="32"/>
      <c r="V9" s="33">
        <f t="shared" si="8"/>
        <v>19677.011607783657</v>
      </c>
      <c r="W9" s="33"/>
      <c r="X9" s="33">
        <f t="shared" si="9"/>
        <v>4132.1724376345683</v>
      </c>
      <c r="Y9" s="33">
        <f t="shared" si="10"/>
        <v>23809.18</v>
      </c>
      <c r="Z9" s="33">
        <f t="shared" si="11"/>
        <v>0.12137183959096125</v>
      </c>
      <c r="AA9" s="36">
        <f t="shared" si="12"/>
        <v>1139.5155370825657</v>
      </c>
      <c r="AB9" s="37">
        <f t="shared" si="13"/>
        <v>24948.695537082567</v>
      </c>
      <c r="AC9" s="8"/>
      <c r="AD9" s="8"/>
      <c r="AE9" s="8"/>
      <c r="AF9" s="8"/>
      <c r="AG9" s="8"/>
      <c r="AH9" s="8"/>
      <c r="AI9" s="8"/>
    </row>
    <row r="10" spans="1:35" ht="12.75" customHeight="1" x14ac:dyDescent="0.2">
      <c r="A10" s="2">
        <v>43815</v>
      </c>
      <c r="B10" s="2">
        <v>6101000</v>
      </c>
      <c r="C10" s="3" t="s">
        <v>33</v>
      </c>
      <c r="D10" s="3" t="s">
        <v>34</v>
      </c>
      <c r="E10" s="3" t="s">
        <v>35</v>
      </c>
      <c r="F10" s="32">
        <v>255000</v>
      </c>
      <c r="G10" s="32">
        <v>300365.72022934846</v>
      </c>
      <c r="H10" s="32">
        <f t="shared" si="0"/>
        <v>320776.63054143597</v>
      </c>
      <c r="I10" s="33">
        <f t="shared" si="1"/>
        <v>67363.092413701554</v>
      </c>
      <c r="J10" s="6">
        <v>1</v>
      </c>
      <c r="K10" s="33">
        <f t="shared" si="2"/>
        <v>67363.092413701554</v>
      </c>
      <c r="L10" s="32">
        <f t="shared" si="3"/>
        <v>388139.72295513749</v>
      </c>
      <c r="M10" s="8"/>
      <c r="N10" s="34"/>
      <c r="O10" s="33">
        <f t="shared" si="4"/>
        <v>0</v>
      </c>
      <c r="P10" s="6"/>
      <c r="Q10" s="33">
        <f t="shared" si="5"/>
        <v>0</v>
      </c>
      <c r="R10" s="32">
        <f t="shared" si="6"/>
        <v>0</v>
      </c>
      <c r="S10" s="8"/>
      <c r="T10" s="35">
        <f t="shared" si="7"/>
        <v>388139.72295513749</v>
      </c>
      <c r="U10" s="32"/>
      <c r="V10" s="33">
        <f t="shared" si="8"/>
        <v>220.85460747925686</v>
      </c>
      <c r="W10" s="33"/>
      <c r="X10" s="33">
        <f t="shared" si="9"/>
        <v>46.379467570643939</v>
      </c>
      <c r="Y10" s="33">
        <f t="shared" si="10"/>
        <v>267.23</v>
      </c>
      <c r="Z10" s="33">
        <f t="shared" si="11"/>
        <v>1.3622559321191481E-3</v>
      </c>
      <c r="AA10" s="36">
        <f t="shared" si="12"/>
        <v>12.78971963648366</v>
      </c>
      <c r="AB10" s="37">
        <f t="shared" si="13"/>
        <v>280.01971963648367</v>
      </c>
      <c r="AC10" s="8"/>
      <c r="AD10" s="8"/>
      <c r="AE10" s="8"/>
      <c r="AF10" s="8"/>
      <c r="AG10" s="8"/>
      <c r="AH10" s="8"/>
      <c r="AI10" s="8"/>
    </row>
    <row r="11" spans="1:35" ht="12.75" customHeight="1" x14ac:dyDescent="0.2">
      <c r="A11" s="2">
        <v>43835</v>
      </c>
      <c r="B11" s="2">
        <v>6204010</v>
      </c>
      <c r="C11" s="3"/>
      <c r="D11" s="3" t="s">
        <v>36</v>
      </c>
      <c r="E11" s="3" t="s">
        <v>37</v>
      </c>
      <c r="F11" s="32">
        <v>158100</v>
      </c>
      <c r="G11" s="32">
        <v>186305.72902083336</v>
      </c>
      <c r="H11" s="32">
        <f t="shared" si="0"/>
        <v>198965.86055238338</v>
      </c>
      <c r="I11" s="33">
        <f t="shared" si="1"/>
        <v>41782.830716000506</v>
      </c>
      <c r="J11" s="6">
        <v>0</v>
      </c>
      <c r="K11" s="33">
        <f t="shared" si="2"/>
        <v>0</v>
      </c>
      <c r="L11" s="32">
        <f t="shared" si="3"/>
        <v>198965.86055238338</v>
      </c>
      <c r="M11" s="8"/>
      <c r="N11" s="34"/>
      <c r="O11" s="33">
        <f t="shared" si="4"/>
        <v>0</v>
      </c>
      <c r="P11" s="6"/>
      <c r="Q11" s="33">
        <f t="shared" si="5"/>
        <v>0</v>
      </c>
      <c r="R11" s="32">
        <f t="shared" si="6"/>
        <v>0</v>
      </c>
      <c r="S11" s="8"/>
      <c r="T11" s="35">
        <f t="shared" si="7"/>
        <v>198965.86055238338</v>
      </c>
      <c r="U11" s="32"/>
      <c r="V11" s="33">
        <f t="shared" si="8"/>
        <v>113.21316638119056</v>
      </c>
      <c r="W11" s="33"/>
      <c r="X11" s="33">
        <f t="shared" si="9"/>
        <v>23.774764940050019</v>
      </c>
      <c r="Y11" s="33">
        <f t="shared" si="10"/>
        <v>136.99</v>
      </c>
      <c r="Z11" s="33">
        <f t="shared" si="11"/>
        <v>6.9833267275755753E-4</v>
      </c>
      <c r="AA11" s="36">
        <f t="shared" si="12"/>
        <v>6.5563884780971327</v>
      </c>
      <c r="AB11" s="37">
        <f t="shared" si="13"/>
        <v>143.54638847809713</v>
      </c>
      <c r="AC11" s="8"/>
      <c r="AD11" s="8"/>
      <c r="AE11" s="8"/>
      <c r="AF11" s="8"/>
      <c r="AG11" s="8"/>
      <c r="AH11" s="8"/>
      <c r="AI11" s="8"/>
    </row>
    <row r="12" spans="1:35" ht="12.75" customHeight="1" x14ac:dyDescent="0.2">
      <c r="A12" s="2">
        <v>43835</v>
      </c>
      <c r="B12" s="2">
        <v>6502020</v>
      </c>
      <c r="C12" s="3" t="s">
        <v>38</v>
      </c>
      <c r="D12" s="3" t="s">
        <v>39</v>
      </c>
      <c r="E12" s="3" t="s">
        <v>40</v>
      </c>
      <c r="F12" s="32">
        <v>15200</v>
      </c>
      <c r="G12" s="32">
        <v>17887.208397262053</v>
      </c>
      <c r="H12" s="32">
        <f t="shared" si="0"/>
        <v>19102.707309892168</v>
      </c>
      <c r="I12" s="33">
        <f t="shared" si="1"/>
        <v>4011.5685350773551</v>
      </c>
      <c r="J12" s="6">
        <v>0</v>
      </c>
      <c r="K12" s="33">
        <f t="shared" si="2"/>
        <v>0</v>
      </c>
      <c r="L12" s="32">
        <f t="shared" si="3"/>
        <v>19102.707309892168</v>
      </c>
      <c r="M12" s="8"/>
      <c r="N12" s="34">
        <v>40400</v>
      </c>
      <c r="O12" s="33">
        <f t="shared" si="4"/>
        <v>8484</v>
      </c>
      <c r="P12" s="6"/>
      <c r="Q12" s="33">
        <f t="shared" si="5"/>
        <v>0</v>
      </c>
      <c r="R12" s="32">
        <f t="shared" si="6"/>
        <v>40400</v>
      </c>
      <c r="S12" s="8"/>
      <c r="T12" s="35">
        <f t="shared" si="7"/>
        <v>59502.707309892168</v>
      </c>
      <c r="U12" s="32"/>
      <c r="V12" s="33">
        <f t="shared" si="8"/>
        <v>33.857516480987123</v>
      </c>
      <c r="W12" s="33"/>
      <c r="X12" s="33">
        <f t="shared" si="9"/>
        <v>7.1100784610072951</v>
      </c>
      <c r="Y12" s="33">
        <f t="shared" si="10"/>
        <v>40.97</v>
      </c>
      <c r="Z12" s="33">
        <f t="shared" si="11"/>
        <v>2.088523950863357E-4</v>
      </c>
      <c r="AA12" s="36">
        <f t="shared" si="12"/>
        <v>1.9608382797842141</v>
      </c>
      <c r="AB12" s="37">
        <f t="shared" si="13"/>
        <v>42.930838279784211</v>
      </c>
      <c r="AC12" s="8"/>
      <c r="AD12" s="8"/>
      <c r="AE12" s="8"/>
      <c r="AF12" s="8"/>
      <c r="AG12" s="8"/>
      <c r="AH12" s="8"/>
      <c r="AI12" s="8"/>
    </row>
    <row r="13" spans="1:35" ht="12.75" customHeight="1" x14ac:dyDescent="0.2">
      <c r="A13" s="2">
        <v>43835</v>
      </c>
      <c r="B13" s="2">
        <v>6502020</v>
      </c>
      <c r="C13" s="3" t="s">
        <v>38</v>
      </c>
      <c r="D13" s="3" t="s">
        <v>41</v>
      </c>
      <c r="E13" s="3" t="s">
        <v>42</v>
      </c>
      <c r="F13" s="32">
        <v>183600</v>
      </c>
      <c r="G13" s="32">
        <v>216272.61062144118</v>
      </c>
      <c r="H13" s="32">
        <f t="shared" si="0"/>
        <v>230969.09747415077</v>
      </c>
      <c r="I13" s="33">
        <f t="shared" si="1"/>
        <v>48503.510469571658</v>
      </c>
      <c r="J13" s="6">
        <v>0</v>
      </c>
      <c r="K13" s="33">
        <f t="shared" si="2"/>
        <v>0</v>
      </c>
      <c r="L13" s="32">
        <f t="shared" si="3"/>
        <v>230969.09747415077</v>
      </c>
      <c r="M13" s="8"/>
      <c r="N13" s="34"/>
      <c r="O13" s="33">
        <f t="shared" si="4"/>
        <v>0</v>
      </c>
      <c r="P13" s="6"/>
      <c r="Q13" s="33">
        <f t="shared" si="5"/>
        <v>0</v>
      </c>
      <c r="R13" s="32">
        <f t="shared" si="6"/>
        <v>0</v>
      </c>
      <c r="S13" s="8"/>
      <c r="T13" s="35">
        <f t="shared" si="7"/>
        <v>230969.09747415077</v>
      </c>
      <c r="U13" s="32"/>
      <c r="V13" s="33">
        <f t="shared" si="8"/>
        <v>131.42326421557158</v>
      </c>
      <c r="W13" s="33"/>
      <c r="X13" s="33">
        <f t="shared" si="9"/>
        <v>27.598885485270031</v>
      </c>
      <c r="Y13" s="33">
        <f t="shared" si="10"/>
        <v>159.02000000000001</v>
      </c>
      <c r="Z13" s="33">
        <f t="shared" si="11"/>
        <v>8.1063480270024662E-4</v>
      </c>
      <c r="AA13" s="36">
        <f t="shared" si="12"/>
        <v>7.6107518489452213</v>
      </c>
      <c r="AB13" s="37">
        <f t="shared" si="13"/>
        <v>166.63075184894524</v>
      </c>
      <c r="AC13" s="8"/>
      <c r="AD13" s="8"/>
      <c r="AE13" s="8"/>
      <c r="AF13" s="8"/>
      <c r="AG13" s="8"/>
      <c r="AH13" s="8"/>
      <c r="AI13" s="8"/>
    </row>
    <row r="14" spans="1:35" ht="12.75" customHeight="1" x14ac:dyDescent="0.2">
      <c r="A14" s="2">
        <v>43815</v>
      </c>
      <c r="B14" s="2">
        <v>6504020</v>
      </c>
      <c r="C14" s="3"/>
      <c r="D14" s="3" t="s">
        <v>43</v>
      </c>
      <c r="E14" s="3" t="s">
        <v>44</v>
      </c>
      <c r="F14" s="32">
        <v>142800</v>
      </c>
      <c r="G14" s="32">
        <v>168186.21921581464</v>
      </c>
      <c r="H14" s="32">
        <f t="shared" si="0"/>
        <v>179615.06613457052</v>
      </c>
      <c r="I14" s="33">
        <f t="shared" si="1"/>
        <v>37719.163888259805</v>
      </c>
      <c r="J14" s="6">
        <v>0</v>
      </c>
      <c r="K14" s="33">
        <f t="shared" si="2"/>
        <v>0</v>
      </c>
      <c r="L14" s="32">
        <f t="shared" si="3"/>
        <v>179615.06613457052</v>
      </c>
      <c r="M14" s="8"/>
      <c r="N14" s="34"/>
      <c r="O14" s="33">
        <f t="shared" si="4"/>
        <v>0</v>
      </c>
      <c r="P14" s="6"/>
      <c r="Q14" s="33">
        <f t="shared" si="5"/>
        <v>0</v>
      </c>
      <c r="R14" s="32">
        <f t="shared" si="6"/>
        <v>0</v>
      </c>
      <c r="S14" s="8"/>
      <c r="T14" s="35">
        <f t="shared" si="7"/>
        <v>179615.06613457052</v>
      </c>
      <c r="U14" s="32"/>
      <c r="V14" s="33">
        <f t="shared" si="8"/>
        <v>102.20240955109969</v>
      </c>
      <c r="W14" s="33"/>
      <c r="X14" s="33">
        <f t="shared" si="9"/>
        <v>21.462506005730937</v>
      </c>
      <c r="Y14" s="33">
        <f t="shared" si="10"/>
        <v>123.66</v>
      </c>
      <c r="Z14" s="33">
        <f t="shared" si="11"/>
        <v>6.3038045341411457E-4</v>
      </c>
      <c r="AA14" s="36">
        <f t="shared" si="12"/>
        <v>5.9184100970982652</v>
      </c>
      <c r="AB14" s="37">
        <f t="shared" si="13"/>
        <v>129.57841009709827</v>
      </c>
      <c r="AC14" s="8"/>
      <c r="AD14" s="8"/>
      <c r="AE14" s="8"/>
      <c r="AF14" s="8"/>
      <c r="AG14" s="8"/>
      <c r="AH14" s="8"/>
      <c r="AI14" s="8"/>
    </row>
    <row r="15" spans="1:35" ht="12.75" customHeight="1" x14ac:dyDescent="0.2">
      <c r="A15" s="2">
        <v>43815</v>
      </c>
      <c r="B15" s="2">
        <v>6504020</v>
      </c>
      <c r="C15" s="3"/>
      <c r="D15" s="3" t="s">
        <v>45</v>
      </c>
      <c r="E15" s="3" t="s">
        <v>46</v>
      </c>
      <c r="F15" s="32">
        <v>107100</v>
      </c>
      <c r="G15" s="32">
        <v>126139.66441186097</v>
      </c>
      <c r="H15" s="32">
        <f t="shared" si="0"/>
        <v>134711.29960092789</v>
      </c>
      <c r="I15" s="33">
        <f t="shared" si="1"/>
        <v>28289.372916194854</v>
      </c>
      <c r="J15" s="6">
        <v>1</v>
      </c>
      <c r="K15" s="33">
        <f t="shared" si="2"/>
        <v>28289.372916194854</v>
      </c>
      <c r="L15" s="32">
        <f t="shared" si="3"/>
        <v>163000.67251712273</v>
      </c>
      <c r="M15" s="8"/>
      <c r="N15" s="34"/>
      <c r="O15" s="33">
        <f t="shared" si="4"/>
        <v>0</v>
      </c>
      <c r="P15" s="6"/>
      <c r="Q15" s="33">
        <f t="shared" si="5"/>
        <v>0</v>
      </c>
      <c r="R15" s="32">
        <f t="shared" si="6"/>
        <v>0</v>
      </c>
      <c r="S15" s="8"/>
      <c r="T15" s="35">
        <f t="shared" si="7"/>
        <v>163000.67251712273</v>
      </c>
      <c r="U15" s="32"/>
      <c r="V15" s="33">
        <f t="shared" si="8"/>
        <v>92.748686667622962</v>
      </c>
      <c r="W15" s="33"/>
      <c r="X15" s="33">
        <f t="shared" si="9"/>
        <v>19.477224200200823</v>
      </c>
      <c r="Y15" s="33">
        <f t="shared" si="10"/>
        <v>112.23</v>
      </c>
      <c r="Z15" s="33">
        <f t="shared" si="11"/>
        <v>5.7211384673027722E-4</v>
      </c>
      <c r="AA15" s="36">
        <f t="shared" si="12"/>
        <v>5.371366369054976</v>
      </c>
      <c r="AB15" s="37">
        <f t="shared" si="13"/>
        <v>117.60136636905499</v>
      </c>
      <c r="AC15" s="8"/>
      <c r="AD15" s="8"/>
      <c r="AE15" s="8"/>
      <c r="AF15" s="8"/>
      <c r="AG15" s="8"/>
      <c r="AH15" s="8"/>
      <c r="AI15" s="8"/>
    </row>
    <row r="16" spans="1:35" ht="12.75" customHeight="1" x14ac:dyDescent="0.2">
      <c r="A16" s="2">
        <v>43815</v>
      </c>
      <c r="B16" s="2">
        <v>6504020</v>
      </c>
      <c r="C16" s="3"/>
      <c r="D16" s="3" t="s">
        <v>47</v>
      </c>
      <c r="E16" s="3" t="s">
        <v>48</v>
      </c>
      <c r="F16" s="32">
        <v>1264800</v>
      </c>
      <c r="G16" s="32">
        <v>1489981.2293511534</v>
      </c>
      <c r="H16" s="32">
        <f t="shared" si="0"/>
        <v>1591230.7102032257</v>
      </c>
      <c r="I16" s="33">
        <f t="shared" si="1"/>
        <v>334158.44914267742</v>
      </c>
      <c r="J16" s="6">
        <v>1</v>
      </c>
      <c r="K16" s="33">
        <f t="shared" si="2"/>
        <v>334158.44914267742</v>
      </c>
      <c r="L16" s="32">
        <f t="shared" si="3"/>
        <v>1925389.1593459032</v>
      </c>
      <c r="M16" s="8"/>
      <c r="N16" s="34"/>
      <c r="O16" s="33">
        <f t="shared" si="4"/>
        <v>0</v>
      </c>
      <c r="P16" s="6"/>
      <c r="Q16" s="33">
        <f t="shared" si="5"/>
        <v>0</v>
      </c>
      <c r="R16" s="32">
        <f t="shared" si="6"/>
        <v>0</v>
      </c>
      <c r="S16" s="8"/>
      <c r="T16" s="35">
        <f t="shared" si="7"/>
        <v>1925389.1593459032</v>
      </c>
      <c r="U16" s="32"/>
      <c r="V16" s="33">
        <f t="shared" si="8"/>
        <v>1095.5618347810937</v>
      </c>
      <c r="W16" s="33"/>
      <c r="X16" s="33">
        <f t="shared" si="9"/>
        <v>230.06798530402966</v>
      </c>
      <c r="Y16" s="33">
        <f t="shared" si="10"/>
        <v>1325.63</v>
      </c>
      <c r="Z16" s="33">
        <f t="shared" si="11"/>
        <v>6.7576519526067668E-3</v>
      </c>
      <c r="AA16" s="36">
        <f t="shared" si="12"/>
        <v>63.445107367106374</v>
      </c>
      <c r="AB16" s="37">
        <f t="shared" si="13"/>
        <v>1389.0751073671065</v>
      </c>
      <c r="AC16" s="8"/>
      <c r="AD16" s="8"/>
      <c r="AE16" s="8"/>
      <c r="AF16" s="8"/>
      <c r="AG16" s="8"/>
      <c r="AH16" s="8"/>
      <c r="AI16" s="8"/>
    </row>
    <row r="17" spans="1:35" ht="12.75" customHeight="1" x14ac:dyDescent="0.2">
      <c r="A17" s="2">
        <v>43815</v>
      </c>
      <c r="B17" s="2">
        <v>6504020</v>
      </c>
      <c r="C17" s="3"/>
      <c r="D17" s="3" t="s">
        <v>49</v>
      </c>
      <c r="E17" s="3" t="s">
        <v>50</v>
      </c>
      <c r="F17" s="32">
        <v>153000</v>
      </c>
      <c r="G17" s="32">
        <v>180265.89241916043</v>
      </c>
      <c r="H17" s="32">
        <f t="shared" si="0"/>
        <v>192515.59574644576</v>
      </c>
      <c r="I17" s="33">
        <f t="shared" si="1"/>
        <v>40428.275106753608</v>
      </c>
      <c r="J17" s="6">
        <v>0</v>
      </c>
      <c r="K17" s="33">
        <f t="shared" si="2"/>
        <v>0</v>
      </c>
      <c r="L17" s="32">
        <f t="shared" si="3"/>
        <v>192515.59574644576</v>
      </c>
      <c r="M17" s="8"/>
      <c r="N17" s="34">
        <v>11130</v>
      </c>
      <c r="O17" s="33">
        <f t="shared" si="4"/>
        <v>2337.2999999999997</v>
      </c>
      <c r="P17" s="6"/>
      <c r="Q17" s="33">
        <f t="shared" si="5"/>
        <v>0</v>
      </c>
      <c r="R17" s="32">
        <f t="shared" si="6"/>
        <v>11130</v>
      </c>
      <c r="S17" s="8"/>
      <c r="T17" s="35">
        <f t="shared" si="7"/>
        <v>203645.59574644576</v>
      </c>
      <c r="U17" s="32"/>
      <c r="V17" s="33">
        <f t="shared" si="8"/>
        <v>115.8759731444936</v>
      </c>
      <c r="W17" s="33"/>
      <c r="X17" s="33">
        <f t="shared" si="9"/>
        <v>24.333954360343657</v>
      </c>
      <c r="Y17" s="33">
        <f t="shared" si="10"/>
        <v>140.21</v>
      </c>
      <c r="Z17" s="33">
        <f t="shared" si="11"/>
        <v>7.1474723737015213E-4</v>
      </c>
      <c r="AA17" s="36">
        <f t="shared" si="12"/>
        <v>6.7104987846850062</v>
      </c>
      <c r="AB17" s="37">
        <f t="shared" si="13"/>
        <v>146.92049878468501</v>
      </c>
      <c r="AC17" s="8"/>
      <c r="AD17" s="8"/>
      <c r="AE17" s="8"/>
      <c r="AF17" s="8"/>
      <c r="AG17" s="8"/>
      <c r="AH17" s="8"/>
      <c r="AI17" s="8"/>
    </row>
    <row r="18" spans="1:35" ht="12.75" customHeight="1" x14ac:dyDescent="0.2">
      <c r="A18" s="38" t="s">
        <v>51</v>
      </c>
      <c r="B18" s="2">
        <v>6601040</v>
      </c>
      <c r="C18" s="3" t="s">
        <v>52</v>
      </c>
      <c r="D18" s="3" t="s">
        <v>53</v>
      </c>
      <c r="E18" s="3" t="s">
        <v>54</v>
      </c>
      <c r="F18" s="32">
        <v>92600</v>
      </c>
      <c r="G18" s="32">
        <v>109065.51094174721</v>
      </c>
      <c r="H18" s="32">
        <f t="shared" si="0"/>
        <v>116476.89716875812</v>
      </c>
      <c r="I18" s="33">
        <f t="shared" si="1"/>
        <v>24460.148405439206</v>
      </c>
      <c r="J18" s="6">
        <v>1</v>
      </c>
      <c r="K18" s="33">
        <f t="shared" si="2"/>
        <v>24460.148405439206</v>
      </c>
      <c r="L18" s="32">
        <f t="shared" si="3"/>
        <v>140937.04557419731</v>
      </c>
      <c r="M18" s="8"/>
      <c r="N18" s="34">
        <v>35400</v>
      </c>
      <c r="O18" s="33">
        <f t="shared" si="4"/>
        <v>7434</v>
      </c>
      <c r="P18" s="6"/>
      <c r="Q18" s="33">
        <f t="shared" si="5"/>
        <v>0</v>
      </c>
      <c r="R18" s="32">
        <f t="shared" si="6"/>
        <v>35400</v>
      </c>
      <c r="S18" s="8"/>
      <c r="T18" s="35">
        <f t="shared" si="7"/>
        <v>176337.04557419731</v>
      </c>
      <c r="U18" s="32"/>
      <c r="V18" s="33">
        <f t="shared" si="8"/>
        <v>100.33718962808285</v>
      </c>
      <c r="W18" s="33"/>
      <c r="X18" s="33">
        <f t="shared" si="9"/>
        <v>21.070809821897399</v>
      </c>
      <c r="Y18" s="33">
        <f t="shared" si="10"/>
        <v>121.41</v>
      </c>
      <c r="Z18" s="33">
        <f t="shared" si="11"/>
        <v>6.1891064894879224E-4</v>
      </c>
      <c r="AA18" s="36">
        <f t="shared" si="12"/>
        <v>5.8107243238613968</v>
      </c>
      <c r="AB18" s="37">
        <f t="shared" si="13"/>
        <v>127.22072432386139</v>
      </c>
      <c r="AC18" s="8"/>
      <c r="AD18" s="8"/>
      <c r="AE18" s="8"/>
      <c r="AF18" s="8"/>
      <c r="AG18" s="8"/>
      <c r="AH18" s="8"/>
      <c r="AI18" s="8"/>
    </row>
    <row r="19" spans="1:35" ht="12.75" customHeight="1" x14ac:dyDescent="0.2">
      <c r="A19" s="2">
        <v>43815</v>
      </c>
      <c r="B19" s="2">
        <v>6503030</v>
      </c>
      <c r="C19" s="3"/>
      <c r="D19" s="3" t="s">
        <v>55</v>
      </c>
      <c r="E19" s="3" t="s">
        <v>56</v>
      </c>
      <c r="F19" s="32">
        <v>3366100</v>
      </c>
      <c r="G19" s="32">
        <v>3965501.1811098945</v>
      </c>
      <c r="H19" s="32">
        <f t="shared" si="0"/>
        <v>4234970.9757599253</v>
      </c>
      <c r="I19" s="33">
        <f t="shared" si="1"/>
        <v>889343.90490958432</v>
      </c>
      <c r="J19" s="6">
        <v>0</v>
      </c>
      <c r="K19" s="33">
        <f t="shared" si="2"/>
        <v>0</v>
      </c>
      <c r="L19" s="32">
        <f t="shared" si="3"/>
        <v>4234970.9757599253</v>
      </c>
      <c r="M19" s="8"/>
      <c r="N19" s="34"/>
      <c r="O19" s="33"/>
      <c r="P19" s="6"/>
      <c r="Q19" s="33"/>
      <c r="R19" s="32"/>
      <c r="S19" s="8"/>
      <c r="T19" s="35">
        <f t="shared" si="7"/>
        <v>4234970.9757599253</v>
      </c>
      <c r="U19" s="32"/>
      <c r="V19" s="33">
        <f t="shared" si="8"/>
        <v>2409.7323649752038</v>
      </c>
      <c r="W19" s="33"/>
      <c r="X19" s="33">
        <f t="shared" si="9"/>
        <v>506.04379664479279</v>
      </c>
      <c r="Y19" s="33">
        <f t="shared" si="10"/>
        <v>2915.78</v>
      </c>
      <c r="Z19" s="33">
        <f t="shared" si="11"/>
        <v>1.4863745095065559E-2</v>
      </c>
      <c r="AA19" s="36">
        <f t="shared" si="12"/>
        <v>139.55023283937555</v>
      </c>
      <c r="AB19" s="37">
        <f t="shared" si="13"/>
        <v>3055.3302328393756</v>
      </c>
      <c r="AC19" s="8"/>
      <c r="AD19" s="8"/>
      <c r="AE19" s="8"/>
      <c r="AF19" s="8"/>
      <c r="AG19" s="8"/>
      <c r="AH19" s="8"/>
      <c r="AI19" s="8"/>
    </row>
    <row r="20" spans="1:35" ht="12.75" customHeight="1" x14ac:dyDescent="0.2">
      <c r="A20" s="39" t="s">
        <v>57</v>
      </c>
      <c r="B20" s="39" t="s">
        <v>58</v>
      </c>
      <c r="C20" s="3" t="s">
        <v>59</v>
      </c>
      <c r="D20" s="3" t="s">
        <v>60</v>
      </c>
      <c r="E20" s="3" t="s">
        <v>56</v>
      </c>
      <c r="F20" s="32">
        <v>0</v>
      </c>
      <c r="G20" s="32">
        <v>0</v>
      </c>
      <c r="H20" s="32">
        <f t="shared" si="0"/>
        <v>0</v>
      </c>
      <c r="I20" s="33">
        <v>0</v>
      </c>
      <c r="J20" s="9">
        <v>0</v>
      </c>
      <c r="K20" s="33">
        <v>0</v>
      </c>
      <c r="L20" s="32">
        <v>0</v>
      </c>
      <c r="M20" s="8"/>
      <c r="N20" s="34">
        <v>275000</v>
      </c>
      <c r="O20" s="33">
        <f t="shared" ref="O20:O84" si="14">N20*21%</f>
        <v>57750</v>
      </c>
      <c r="P20" s="6"/>
      <c r="Q20" s="33">
        <f t="shared" ref="Q20:Q88" si="15">O20*P20</f>
        <v>0</v>
      </c>
      <c r="R20" s="32">
        <f t="shared" ref="R20:R88" si="16">N20+Q20</f>
        <v>275000</v>
      </c>
      <c r="S20" s="8"/>
      <c r="T20" s="35">
        <f t="shared" si="7"/>
        <v>275000</v>
      </c>
      <c r="U20" s="32"/>
      <c r="V20" s="33">
        <f t="shared" si="8"/>
        <v>156.47719999999998</v>
      </c>
      <c r="W20" s="33"/>
      <c r="X20" s="33">
        <f t="shared" si="9"/>
        <v>32.860211999999997</v>
      </c>
      <c r="Y20" s="33">
        <f t="shared" si="10"/>
        <v>189.34</v>
      </c>
      <c r="Z20" s="33">
        <f t="shared" si="11"/>
        <v>9.6519678998405667E-4</v>
      </c>
      <c r="AA20" s="36">
        <f t="shared" si="12"/>
        <v>9.0618774687415939</v>
      </c>
      <c r="AB20" s="37">
        <f t="shared" si="13"/>
        <v>198.40187746874159</v>
      </c>
      <c r="AC20" s="8"/>
      <c r="AD20" s="8"/>
      <c r="AE20" s="8"/>
      <c r="AF20" s="8"/>
      <c r="AG20" s="8"/>
      <c r="AH20" s="8"/>
      <c r="AI20" s="8"/>
    </row>
    <row r="21" spans="1:35" ht="12.75" customHeight="1" x14ac:dyDescent="0.2">
      <c r="A21" s="2">
        <v>43835</v>
      </c>
      <c r="B21" s="2">
        <v>6705010</v>
      </c>
      <c r="C21" s="3" t="s">
        <v>61</v>
      </c>
      <c r="D21" s="3" t="s">
        <v>62</v>
      </c>
      <c r="E21" s="3" t="s">
        <v>63</v>
      </c>
      <c r="F21" s="32">
        <v>224400</v>
      </c>
      <c r="G21" s="32">
        <v>264359.00202706776</v>
      </c>
      <c r="H21" s="32">
        <f t="shared" si="0"/>
        <v>282323.12881373102</v>
      </c>
      <c r="I21" s="33">
        <f t="shared" ref="I21:I89" si="17">H21*21%</f>
        <v>59287.857050883511</v>
      </c>
      <c r="J21" s="6">
        <v>1</v>
      </c>
      <c r="K21" s="33">
        <f t="shared" ref="K21:K131" si="18">I21*J21</f>
        <v>59287.857050883511</v>
      </c>
      <c r="L21" s="32">
        <f t="shared" ref="L21:L89" si="19">H21+K21</f>
        <v>341610.98586461454</v>
      </c>
      <c r="M21" s="8"/>
      <c r="N21" s="34">
        <v>70000</v>
      </c>
      <c r="O21" s="33">
        <f t="shared" si="14"/>
        <v>14700</v>
      </c>
      <c r="P21" s="6"/>
      <c r="Q21" s="33">
        <f t="shared" si="15"/>
        <v>0</v>
      </c>
      <c r="R21" s="32">
        <f t="shared" si="16"/>
        <v>70000</v>
      </c>
      <c r="S21" s="8"/>
      <c r="T21" s="35">
        <f t="shared" si="7"/>
        <v>411610.98586461454</v>
      </c>
      <c r="U21" s="32"/>
      <c r="V21" s="33">
        <f t="shared" si="8"/>
        <v>234.20994384485257</v>
      </c>
      <c r="W21" s="33"/>
      <c r="X21" s="33">
        <f t="shared" si="9"/>
        <v>49.184088207419038</v>
      </c>
      <c r="Y21" s="33">
        <f t="shared" si="10"/>
        <v>283.39</v>
      </c>
      <c r="Z21" s="33">
        <f t="shared" si="11"/>
        <v>1.4446346166345294E-3</v>
      </c>
      <c r="AA21" s="36">
        <f t="shared" si="12"/>
        <v>13.563142790042674</v>
      </c>
      <c r="AB21" s="37">
        <f t="shared" si="13"/>
        <v>296.95314279004265</v>
      </c>
      <c r="AC21" s="8"/>
      <c r="AD21" s="8"/>
      <c r="AE21" s="8"/>
      <c r="AF21" s="8"/>
      <c r="AG21" s="8"/>
      <c r="AH21" s="8"/>
      <c r="AI21" s="8"/>
    </row>
    <row r="22" spans="1:35" ht="12.75" customHeight="1" x14ac:dyDescent="0.2">
      <c r="A22" s="2">
        <v>43835</v>
      </c>
      <c r="B22" s="2">
        <v>6705010</v>
      </c>
      <c r="C22" s="3" t="s">
        <v>61</v>
      </c>
      <c r="D22" s="3" t="s">
        <v>64</v>
      </c>
      <c r="E22" s="3" t="s">
        <v>65</v>
      </c>
      <c r="F22" s="32">
        <v>418200</v>
      </c>
      <c r="G22" s="32">
        <v>492711.28585185477</v>
      </c>
      <c r="H22" s="32">
        <f t="shared" si="0"/>
        <v>526192.75589975703</v>
      </c>
      <c r="I22" s="33">
        <f t="shared" si="17"/>
        <v>110500.47873894898</v>
      </c>
      <c r="J22" s="6">
        <v>1</v>
      </c>
      <c r="K22" s="33">
        <f t="shared" si="18"/>
        <v>110500.47873894898</v>
      </c>
      <c r="L22" s="32">
        <f t="shared" si="19"/>
        <v>636693.23463870597</v>
      </c>
      <c r="M22" s="8"/>
      <c r="N22" s="34">
        <v>40000</v>
      </c>
      <c r="O22" s="33">
        <f t="shared" si="14"/>
        <v>8400</v>
      </c>
      <c r="P22" s="6"/>
      <c r="Q22" s="33">
        <f t="shared" si="15"/>
        <v>0</v>
      </c>
      <c r="R22" s="32">
        <f t="shared" si="16"/>
        <v>40000</v>
      </c>
      <c r="S22" s="8"/>
      <c r="T22" s="35">
        <f t="shared" si="7"/>
        <v>676693.23463870597</v>
      </c>
      <c r="U22" s="32"/>
      <c r="V22" s="33">
        <f t="shared" si="8"/>
        <v>385.04386405530073</v>
      </c>
      <c r="W22" s="33"/>
      <c r="X22" s="33">
        <f t="shared" si="9"/>
        <v>80.859211451613149</v>
      </c>
      <c r="Y22" s="33">
        <f t="shared" si="10"/>
        <v>465.9</v>
      </c>
      <c r="Z22" s="33">
        <f t="shared" si="11"/>
        <v>2.375014177952741E-3</v>
      </c>
      <c r="AA22" s="36">
        <f t="shared" si="12"/>
        <v>22.298134111580797</v>
      </c>
      <c r="AB22" s="37">
        <f t="shared" si="13"/>
        <v>488.19813411158077</v>
      </c>
      <c r="AC22" s="8"/>
      <c r="AD22" s="8"/>
      <c r="AE22" s="8"/>
      <c r="AF22" s="8"/>
      <c r="AG22" s="8"/>
      <c r="AH22" s="8"/>
      <c r="AI22" s="8"/>
    </row>
    <row r="23" spans="1:35" ht="12.75" customHeight="1" x14ac:dyDescent="0.2">
      <c r="A23" s="39" t="s">
        <v>57</v>
      </c>
      <c r="B23" s="39" t="s">
        <v>58</v>
      </c>
      <c r="C23" s="3" t="s">
        <v>59</v>
      </c>
      <c r="D23" s="3" t="s">
        <v>66</v>
      </c>
      <c r="E23" s="3" t="s">
        <v>65</v>
      </c>
      <c r="F23" s="32">
        <v>418200</v>
      </c>
      <c r="G23" s="32">
        <v>492711.28585185477</v>
      </c>
      <c r="H23" s="32">
        <f t="shared" si="0"/>
        <v>526192.75589975703</v>
      </c>
      <c r="I23" s="33">
        <f t="shared" si="17"/>
        <v>110500.47873894898</v>
      </c>
      <c r="J23" s="6">
        <v>1</v>
      </c>
      <c r="K23" s="33">
        <f t="shared" si="18"/>
        <v>110500.47873894898</v>
      </c>
      <c r="L23" s="32">
        <f t="shared" si="19"/>
        <v>636693.23463870597</v>
      </c>
      <c r="M23" s="8"/>
      <c r="N23" s="34"/>
      <c r="O23" s="33">
        <f t="shared" si="14"/>
        <v>0</v>
      </c>
      <c r="P23" s="6"/>
      <c r="Q23" s="33">
        <f t="shared" si="15"/>
        <v>0</v>
      </c>
      <c r="R23" s="32">
        <f t="shared" si="16"/>
        <v>0</v>
      </c>
      <c r="S23" s="8"/>
      <c r="T23" s="35">
        <f t="shared" si="7"/>
        <v>636693.23463870597</v>
      </c>
      <c r="U23" s="32"/>
      <c r="V23" s="33">
        <f t="shared" si="8"/>
        <v>362.28354405530075</v>
      </c>
      <c r="W23" s="33"/>
      <c r="X23" s="33">
        <f t="shared" si="9"/>
        <v>76.079544251613157</v>
      </c>
      <c r="Y23" s="33">
        <f t="shared" si="10"/>
        <v>438.36</v>
      </c>
      <c r="Z23" s="33">
        <f t="shared" si="11"/>
        <v>2.2346237712971961E-3</v>
      </c>
      <c r="AA23" s="36">
        <f t="shared" si="12"/>
        <v>20.980060247161536</v>
      </c>
      <c r="AB23" s="37">
        <f t="shared" si="13"/>
        <v>459.34006024716155</v>
      </c>
      <c r="AC23" s="8"/>
      <c r="AD23" s="8"/>
      <c r="AE23" s="8"/>
      <c r="AF23" s="8"/>
      <c r="AG23" s="8"/>
      <c r="AH23" s="8"/>
      <c r="AI23" s="8"/>
    </row>
    <row r="24" spans="1:35" ht="12.75" customHeight="1" x14ac:dyDescent="0.2">
      <c r="A24" s="2">
        <v>43835</v>
      </c>
      <c r="B24" s="2">
        <v>6705010</v>
      </c>
      <c r="C24" s="3" t="s">
        <v>61</v>
      </c>
      <c r="D24" s="3" t="s">
        <v>66</v>
      </c>
      <c r="E24" s="3" t="s">
        <v>65</v>
      </c>
      <c r="F24" s="32">
        <v>1448400</v>
      </c>
      <c r="G24" s="32">
        <v>1706369.9906764729</v>
      </c>
      <c r="H24" s="32">
        <f t="shared" si="0"/>
        <v>1822323.8512313368</v>
      </c>
      <c r="I24" s="33">
        <f t="shared" si="17"/>
        <v>382688.00875858072</v>
      </c>
      <c r="J24" s="6">
        <v>1</v>
      </c>
      <c r="K24" s="33">
        <f t="shared" si="18"/>
        <v>382688.00875858072</v>
      </c>
      <c r="L24" s="32">
        <f t="shared" si="19"/>
        <v>2205011.8599899174</v>
      </c>
      <c r="M24" s="8"/>
      <c r="N24" s="34">
        <v>100000</v>
      </c>
      <c r="O24" s="33">
        <f t="shared" si="14"/>
        <v>21000</v>
      </c>
      <c r="P24" s="6"/>
      <c r="Q24" s="33">
        <f t="shared" si="15"/>
        <v>0</v>
      </c>
      <c r="R24" s="32">
        <f t="shared" si="16"/>
        <v>100000</v>
      </c>
      <c r="S24" s="8"/>
      <c r="T24" s="35">
        <f t="shared" si="7"/>
        <v>2305011.8599899174</v>
      </c>
      <c r="U24" s="32"/>
      <c r="V24" s="33">
        <f t="shared" si="8"/>
        <v>1311.5701884291427</v>
      </c>
      <c r="W24" s="33"/>
      <c r="X24" s="33">
        <f t="shared" si="9"/>
        <v>275.42973957011998</v>
      </c>
      <c r="Y24" s="33">
        <f t="shared" si="10"/>
        <v>1587</v>
      </c>
      <c r="Z24" s="33">
        <f t="shared" si="11"/>
        <v>8.0900354162073418E-3</v>
      </c>
      <c r="AA24" s="36">
        <f t="shared" si="12"/>
        <v>75.954365389737561</v>
      </c>
      <c r="AB24" s="37">
        <f t="shared" si="13"/>
        <v>1662.9543653897376</v>
      </c>
      <c r="AC24" s="8"/>
      <c r="AD24" s="8"/>
      <c r="AE24" s="8"/>
      <c r="AF24" s="8"/>
      <c r="AG24" s="8"/>
      <c r="AH24" s="8"/>
      <c r="AI24" s="8"/>
    </row>
    <row r="25" spans="1:35" ht="12.75" customHeight="1" x14ac:dyDescent="0.2">
      <c r="A25" s="2">
        <v>43815</v>
      </c>
      <c r="B25" s="2">
        <v>6601040</v>
      </c>
      <c r="C25" s="3" t="s">
        <v>67</v>
      </c>
      <c r="D25" s="3" t="s">
        <v>68</v>
      </c>
      <c r="E25" s="3" t="s">
        <v>69</v>
      </c>
      <c r="F25" s="32">
        <v>2142000</v>
      </c>
      <c r="G25" s="32">
        <v>2523490.1924604895</v>
      </c>
      <c r="H25" s="32">
        <f t="shared" si="0"/>
        <v>2694970.2533423197</v>
      </c>
      <c r="I25" s="33">
        <f t="shared" si="17"/>
        <v>565943.75320188713</v>
      </c>
      <c r="J25" s="6">
        <v>1</v>
      </c>
      <c r="K25" s="33">
        <f t="shared" si="18"/>
        <v>565943.75320188713</v>
      </c>
      <c r="L25" s="32">
        <f t="shared" si="19"/>
        <v>3260914.0065442068</v>
      </c>
      <c r="M25" s="8"/>
      <c r="N25" s="34">
        <v>75000</v>
      </c>
      <c r="O25" s="33">
        <f t="shared" si="14"/>
        <v>15750</v>
      </c>
      <c r="P25" s="6">
        <v>1</v>
      </c>
      <c r="Q25" s="33">
        <f t="shared" si="15"/>
        <v>15750</v>
      </c>
      <c r="R25" s="32">
        <f t="shared" si="16"/>
        <v>90750</v>
      </c>
      <c r="S25" s="8"/>
      <c r="T25" s="35">
        <f t="shared" si="7"/>
        <v>3351664.0065442068</v>
      </c>
      <c r="U25" s="32"/>
      <c r="V25" s="33">
        <f t="shared" si="8"/>
        <v>1907.1236330357058</v>
      </c>
      <c r="W25" s="33"/>
      <c r="X25" s="33">
        <f t="shared" si="9"/>
        <v>400.49596293749818</v>
      </c>
      <c r="Y25" s="33">
        <f t="shared" si="10"/>
        <v>2307.62</v>
      </c>
      <c r="Z25" s="33">
        <f t="shared" si="11"/>
        <v>1.1763533413452038E-2</v>
      </c>
      <c r="AA25" s="36">
        <f t="shared" si="12"/>
        <v>110.44348623860503</v>
      </c>
      <c r="AB25" s="37">
        <f t="shared" si="13"/>
        <v>2418.063486238605</v>
      </c>
      <c r="AC25" s="8"/>
      <c r="AD25" s="8"/>
      <c r="AE25" s="8"/>
      <c r="AF25" s="8"/>
      <c r="AG25" s="8"/>
      <c r="AH25" s="8"/>
      <c r="AI25" s="8"/>
    </row>
    <row r="26" spans="1:35" ht="12.75" customHeight="1" x14ac:dyDescent="0.2">
      <c r="A26" s="38" t="s">
        <v>51</v>
      </c>
      <c r="B26" s="2">
        <v>6601040</v>
      </c>
      <c r="C26" s="3" t="s">
        <v>67</v>
      </c>
      <c r="D26" s="3" t="s">
        <v>70</v>
      </c>
      <c r="E26" s="3" t="s">
        <v>71</v>
      </c>
      <c r="F26" s="32">
        <v>214200</v>
      </c>
      <c r="G26" s="32">
        <v>252395.47952760028</v>
      </c>
      <c r="H26" s="32">
        <f t="shared" si="0"/>
        <v>269546.64275581617</v>
      </c>
      <c r="I26" s="33">
        <f t="shared" si="17"/>
        <v>56604.794978721395</v>
      </c>
      <c r="J26" s="6">
        <v>1</v>
      </c>
      <c r="K26" s="33">
        <f t="shared" si="18"/>
        <v>56604.794978721395</v>
      </c>
      <c r="L26" s="32">
        <f t="shared" si="19"/>
        <v>326151.43773453758</v>
      </c>
      <c r="M26" s="8"/>
      <c r="N26" s="34">
        <v>40000</v>
      </c>
      <c r="O26" s="33">
        <f t="shared" si="14"/>
        <v>8400</v>
      </c>
      <c r="P26" s="6">
        <v>1</v>
      </c>
      <c r="Q26" s="33">
        <f t="shared" si="15"/>
        <v>8400</v>
      </c>
      <c r="R26" s="32">
        <f t="shared" si="16"/>
        <v>48400</v>
      </c>
      <c r="S26" s="8"/>
      <c r="T26" s="35">
        <f t="shared" si="7"/>
        <v>374551.43773453758</v>
      </c>
      <c r="U26" s="32"/>
      <c r="V26" s="33">
        <f t="shared" si="8"/>
        <v>213.12276448245373</v>
      </c>
      <c r="W26" s="33"/>
      <c r="X26" s="33">
        <f t="shared" si="9"/>
        <v>44.755780541315282</v>
      </c>
      <c r="Y26" s="33">
        <f t="shared" si="10"/>
        <v>257.88</v>
      </c>
      <c r="Z26" s="33">
        <f t="shared" si="11"/>
        <v>1.3145925224521417E-3</v>
      </c>
      <c r="AA26" s="36">
        <f t="shared" si="12"/>
        <v>12.342225423254895</v>
      </c>
      <c r="AB26" s="37">
        <f t="shared" si="13"/>
        <v>270.22222542325488</v>
      </c>
      <c r="AC26" s="8"/>
      <c r="AD26" s="8"/>
      <c r="AE26" s="8"/>
      <c r="AF26" s="8"/>
      <c r="AG26" s="8"/>
      <c r="AH26" s="8"/>
      <c r="AI26" s="8"/>
    </row>
    <row r="27" spans="1:35" ht="12.75" customHeight="1" x14ac:dyDescent="0.2">
      <c r="A27" s="38" t="s">
        <v>51</v>
      </c>
      <c r="B27" s="2">
        <v>6601040</v>
      </c>
      <c r="C27" s="3" t="s">
        <v>67</v>
      </c>
      <c r="D27" s="3" t="s">
        <v>72</v>
      </c>
      <c r="E27" s="3" t="s">
        <v>73</v>
      </c>
      <c r="F27" s="32">
        <v>1509600</v>
      </c>
      <c r="G27" s="32">
        <v>1778383.4270810345</v>
      </c>
      <c r="H27" s="32">
        <f t="shared" si="0"/>
        <v>1899230.8546867468</v>
      </c>
      <c r="I27" s="33">
        <f t="shared" si="17"/>
        <v>398838.47948421683</v>
      </c>
      <c r="J27" s="6">
        <v>1</v>
      </c>
      <c r="K27" s="33">
        <f t="shared" si="18"/>
        <v>398838.47948421683</v>
      </c>
      <c r="L27" s="32">
        <f t="shared" si="19"/>
        <v>2298069.3341709636</v>
      </c>
      <c r="M27" s="8"/>
      <c r="N27" s="34">
        <v>290000</v>
      </c>
      <c r="O27" s="33">
        <f t="shared" si="14"/>
        <v>60900</v>
      </c>
      <c r="P27" s="6">
        <v>1</v>
      </c>
      <c r="Q27" s="33">
        <f t="shared" si="15"/>
        <v>60900</v>
      </c>
      <c r="R27" s="32">
        <f t="shared" si="16"/>
        <v>350900</v>
      </c>
      <c r="S27" s="8"/>
      <c r="T27" s="35">
        <f t="shared" si="7"/>
        <v>2648969.3341709636</v>
      </c>
      <c r="U27" s="32"/>
      <c r="V27" s="33">
        <f t="shared" si="8"/>
        <v>1507.2847428979514</v>
      </c>
      <c r="W27" s="33"/>
      <c r="X27" s="33">
        <f t="shared" si="9"/>
        <v>316.5297960085698</v>
      </c>
      <c r="Y27" s="33">
        <f t="shared" si="10"/>
        <v>1823.81</v>
      </c>
      <c r="Z27" s="33">
        <f t="shared" si="11"/>
        <v>9.2972195919553309E-3</v>
      </c>
      <c r="AA27" s="36">
        <f t="shared" si="12"/>
        <v>87.288173372058765</v>
      </c>
      <c r="AB27" s="37">
        <f t="shared" si="13"/>
        <v>1911.0981733720587</v>
      </c>
      <c r="AC27" s="8"/>
      <c r="AD27" s="8"/>
      <c r="AE27" s="8"/>
      <c r="AF27" s="8"/>
      <c r="AG27" s="8"/>
      <c r="AH27" s="8"/>
      <c r="AI27" s="8"/>
    </row>
    <row r="28" spans="1:35" ht="12.75" customHeight="1" x14ac:dyDescent="0.2">
      <c r="A28" s="38" t="s">
        <v>51</v>
      </c>
      <c r="B28" s="38" t="s">
        <v>74</v>
      </c>
      <c r="C28" s="3" t="s">
        <v>75</v>
      </c>
      <c r="D28" s="3" t="s">
        <v>76</v>
      </c>
      <c r="E28" s="3" t="s">
        <v>77</v>
      </c>
      <c r="F28" s="32">
        <v>397800</v>
      </c>
      <c r="G28" s="32">
        <v>468668.0901490415</v>
      </c>
      <c r="H28" s="32">
        <f t="shared" si="0"/>
        <v>500515.74022996693</v>
      </c>
      <c r="I28" s="33">
        <f t="shared" si="17"/>
        <v>105108.30544829305</v>
      </c>
      <c r="J28" s="6">
        <v>1</v>
      </c>
      <c r="K28" s="33">
        <f t="shared" si="18"/>
        <v>105108.30544829305</v>
      </c>
      <c r="L28" s="32">
        <f t="shared" si="19"/>
        <v>605624.04567826004</v>
      </c>
      <c r="M28" s="8"/>
      <c r="N28" s="34"/>
      <c r="O28" s="33">
        <f t="shared" si="14"/>
        <v>0</v>
      </c>
      <c r="P28" s="6"/>
      <c r="Q28" s="33">
        <f t="shared" si="15"/>
        <v>0</v>
      </c>
      <c r="R28" s="32">
        <f t="shared" si="16"/>
        <v>0</v>
      </c>
      <c r="S28" s="8"/>
      <c r="T28" s="35">
        <f t="shared" si="7"/>
        <v>605624.04567826004</v>
      </c>
      <c r="U28" s="32"/>
      <c r="V28" s="33">
        <f t="shared" si="8"/>
        <v>344.60492698329534</v>
      </c>
      <c r="W28" s="33"/>
      <c r="X28" s="33">
        <f t="shared" si="9"/>
        <v>72.367034666492017</v>
      </c>
      <c r="Y28" s="33">
        <f t="shared" si="10"/>
        <v>416.97</v>
      </c>
      <c r="Z28" s="33">
        <f t="shared" si="11"/>
        <v>2.1255841635135319E-3</v>
      </c>
      <c r="AA28" s="36">
        <f t="shared" si="12"/>
        <v>19.956327496256378</v>
      </c>
      <c r="AB28" s="37">
        <f t="shared" si="13"/>
        <v>436.92632749625642</v>
      </c>
      <c r="AC28" s="8"/>
      <c r="AD28" s="8"/>
      <c r="AE28" s="8"/>
      <c r="AF28" s="8"/>
      <c r="AG28" s="8"/>
      <c r="AH28" s="8"/>
      <c r="AI28" s="8"/>
    </row>
    <row r="29" spans="1:35" ht="12.75" customHeight="1" x14ac:dyDescent="0.2">
      <c r="A29" s="40" t="s">
        <v>51</v>
      </c>
      <c r="B29" s="40" t="s">
        <v>78</v>
      </c>
      <c r="C29" s="1" t="s">
        <v>79</v>
      </c>
      <c r="D29" s="3" t="s">
        <v>80</v>
      </c>
      <c r="E29" s="3" t="s">
        <v>81</v>
      </c>
      <c r="F29" s="32">
        <v>413100</v>
      </c>
      <c r="G29" s="32">
        <v>486671.4492501819</v>
      </c>
      <c r="H29" s="32">
        <f t="shared" si="0"/>
        <v>519742.4910938195</v>
      </c>
      <c r="I29" s="33">
        <f t="shared" si="17"/>
        <v>109145.92312970209</v>
      </c>
      <c r="J29" s="6">
        <v>0</v>
      </c>
      <c r="K29" s="33">
        <f t="shared" si="18"/>
        <v>0</v>
      </c>
      <c r="L29" s="32">
        <f t="shared" si="19"/>
        <v>519742.4910938195</v>
      </c>
      <c r="M29" s="8"/>
      <c r="N29" s="34"/>
      <c r="O29" s="33">
        <f t="shared" si="14"/>
        <v>0</v>
      </c>
      <c r="P29" s="6"/>
      <c r="Q29" s="33">
        <f t="shared" si="15"/>
        <v>0</v>
      </c>
      <c r="R29" s="32">
        <f t="shared" si="16"/>
        <v>0</v>
      </c>
      <c r="S29" s="8"/>
      <c r="T29" s="35">
        <f t="shared" si="7"/>
        <v>519742.4910938195</v>
      </c>
      <c r="U29" s="32"/>
      <c r="V29" s="33">
        <f t="shared" si="8"/>
        <v>295.73763537231201</v>
      </c>
      <c r="W29" s="33"/>
      <c r="X29" s="33">
        <f t="shared" si="9"/>
        <v>62.104903428185523</v>
      </c>
      <c r="Y29" s="33">
        <f t="shared" si="10"/>
        <v>357.84</v>
      </c>
      <c r="Z29" s="33">
        <f t="shared" si="11"/>
        <v>1.8241577021648613E-3</v>
      </c>
      <c r="AA29" s="36">
        <f t="shared" si="12"/>
        <v>17.126345375591484</v>
      </c>
      <c r="AB29" s="37">
        <f t="shared" si="13"/>
        <v>374.96634537559146</v>
      </c>
      <c r="AC29" s="8"/>
      <c r="AD29" s="8"/>
      <c r="AE29" s="8"/>
      <c r="AF29" s="8"/>
      <c r="AG29" s="8"/>
      <c r="AH29" s="8"/>
      <c r="AI29" s="8"/>
    </row>
    <row r="30" spans="1:35" ht="12.75" customHeight="1" x14ac:dyDescent="0.2">
      <c r="A30" s="38" t="s">
        <v>51</v>
      </c>
      <c r="B30" s="38" t="s">
        <v>74</v>
      </c>
      <c r="C30" s="1" t="s">
        <v>82</v>
      </c>
      <c r="D30" s="3" t="s">
        <v>83</v>
      </c>
      <c r="E30" s="3" t="s">
        <v>84</v>
      </c>
      <c r="F30" s="32">
        <v>945000</v>
      </c>
      <c r="G30" s="32">
        <v>1113304.4966737453</v>
      </c>
      <c r="H30" s="32">
        <f t="shared" si="0"/>
        <v>1188957.464709847</v>
      </c>
      <c r="I30" s="33">
        <f t="shared" si="17"/>
        <v>249681.06758906785</v>
      </c>
      <c r="J30" s="6">
        <v>0</v>
      </c>
      <c r="K30" s="33">
        <f t="shared" si="18"/>
        <v>0</v>
      </c>
      <c r="L30" s="32">
        <f t="shared" si="19"/>
        <v>1188957.464709847</v>
      </c>
      <c r="M30" s="8"/>
      <c r="N30" s="34"/>
      <c r="O30" s="33">
        <f t="shared" si="14"/>
        <v>0</v>
      </c>
      <c r="P30" s="6"/>
      <c r="Q30" s="33">
        <f t="shared" si="15"/>
        <v>0</v>
      </c>
      <c r="R30" s="32">
        <f t="shared" si="16"/>
        <v>0</v>
      </c>
      <c r="S30" s="8"/>
      <c r="T30" s="35">
        <f t="shared" si="7"/>
        <v>1188957.464709847</v>
      </c>
      <c r="U30" s="32"/>
      <c r="V30" s="33">
        <f t="shared" si="8"/>
        <v>676.52630907962055</v>
      </c>
      <c r="W30" s="33"/>
      <c r="X30" s="33">
        <f t="shared" si="9"/>
        <v>142.07052490672032</v>
      </c>
      <c r="Y30" s="33">
        <f t="shared" si="10"/>
        <v>818.6</v>
      </c>
      <c r="Z30" s="33">
        <f t="shared" si="11"/>
        <v>4.1729697490279329E-3</v>
      </c>
      <c r="AA30" s="36">
        <f t="shared" si="12"/>
        <v>39.178477320755619</v>
      </c>
      <c r="AB30" s="37">
        <f t="shared" si="13"/>
        <v>857.77847732075566</v>
      </c>
      <c r="AC30" s="8"/>
      <c r="AD30" s="8"/>
      <c r="AE30" s="8"/>
      <c r="AF30" s="8"/>
      <c r="AG30" s="8"/>
      <c r="AH30" s="8"/>
      <c r="AI30" s="8"/>
    </row>
    <row r="31" spans="1:35" ht="12.75" customHeight="1" x14ac:dyDescent="0.2">
      <c r="A31" s="38" t="s">
        <v>51</v>
      </c>
      <c r="B31" s="38" t="s">
        <v>74</v>
      </c>
      <c r="C31" s="3" t="s">
        <v>82</v>
      </c>
      <c r="D31" s="3" t="s">
        <v>85</v>
      </c>
      <c r="E31" s="3" t="s">
        <v>86</v>
      </c>
      <c r="F31" s="32">
        <v>2014500</v>
      </c>
      <c r="G31" s="32">
        <v>2373191.1816419372</v>
      </c>
      <c r="H31" s="32">
        <f t="shared" si="0"/>
        <v>2534457.894517642</v>
      </c>
      <c r="I31" s="33">
        <f t="shared" si="17"/>
        <v>532236.15784870484</v>
      </c>
      <c r="J31" s="6">
        <v>0</v>
      </c>
      <c r="K31" s="33">
        <f t="shared" si="18"/>
        <v>0</v>
      </c>
      <c r="L31" s="32">
        <f t="shared" si="19"/>
        <v>2534457.894517642</v>
      </c>
      <c r="M31" s="8"/>
      <c r="N31" s="34"/>
      <c r="O31" s="33">
        <f t="shared" si="14"/>
        <v>0</v>
      </c>
      <c r="P31" s="6"/>
      <c r="Q31" s="33">
        <f t="shared" si="15"/>
        <v>0</v>
      </c>
      <c r="R31" s="32">
        <f t="shared" si="16"/>
        <v>0</v>
      </c>
      <c r="S31" s="8"/>
      <c r="T31" s="35">
        <f t="shared" si="7"/>
        <v>2534457.894517642</v>
      </c>
      <c r="U31" s="32"/>
      <c r="V31" s="33">
        <f t="shared" si="8"/>
        <v>1442.1268176436943</v>
      </c>
      <c r="W31" s="33"/>
      <c r="X31" s="33">
        <f t="shared" si="9"/>
        <v>302.84663170517581</v>
      </c>
      <c r="Y31" s="33">
        <f t="shared" si="10"/>
        <v>1744.97</v>
      </c>
      <c r="Z31" s="33">
        <f t="shared" si="11"/>
        <v>8.8953176434904378E-3</v>
      </c>
      <c r="AA31" s="36">
        <f t="shared" si="12"/>
        <v>83.51486387783892</v>
      </c>
      <c r="AB31" s="37">
        <f t="shared" si="13"/>
        <v>1828.484863877839</v>
      </c>
      <c r="AC31" s="8"/>
      <c r="AD31" s="8"/>
      <c r="AE31" s="8"/>
      <c r="AF31" s="8"/>
      <c r="AG31" s="8"/>
      <c r="AH31" s="8"/>
      <c r="AI31" s="8"/>
    </row>
    <row r="32" spans="1:35" ht="12.75" customHeight="1" x14ac:dyDescent="0.2">
      <c r="A32" s="38" t="s">
        <v>51</v>
      </c>
      <c r="B32" s="38" t="s">
        <v>74</v>
      </c>
      <c r="C32" s="3" t="s">
        <v>75</v>
      </c>
      <c r="D32" s="3" t="s">
        <v>87</v>
      </c>
      <c r="E32" s="3" t="s">
        <v>88</v>
      </c>
      <c r="F32" s="32">
        <v>132600</v>
      </c>
      <c r="G32" s="32">
        <v>156222.69671634716</v>
      </c>
      <c r="H32" s="32">
        <f t="shared" si="0"/>
        <v>166838.58007665563</v>
      </c>
      <c r="I32" s="33">
        <f t="shared" si="17"/>
        <v>35036.101816097682</v>
      </c>
      <c r="J32" s="6">
        <v>1</v>
      </c>
      <c r="K32" s="33">
        <f t="shared" si="18"/>
        <v>35036.101816097682</v>
      </c>
      <c r="L32" s="32">
        <f t="shared" si="19"/>
        <v>201874.68189275332</v>
      </c>
      <c r="M32" s="8"/>
      <c r="N32" s="34"/>
      <c r="O32" s="33">
        <f t="shared" si="14"/>
        <v>0</v>
      </c>
      <c r="P32" s="6"/>
      <c r="Q32" s="33">
        <f t="shared" si="15"/>
        <v>0</v>
      </c>
      <c r="R32" s="32">
        <f t="shared" si="16"/>
        <v>0</v>
      </c>
      <c r="S32" s="8"/>
      <c r="T32" s="35">
        <f t="shared" si="7"/>
        <v>201874.68189275332</v>
      </c>
      <c r="U32" s="32"/>
      <c r="V32" s="33">
        <f t="shared" si="8"/>
        <v>114.86830899443177</v>
      </c>
      <c r="W32" s="33"/>
      <c r="X32" s="33">
        <f t="shared" si="9"/>
        <v>24.122344888830671</v>
      </c>
      <c r="Y32" s="33">
        <f t="shared" si="10"/>
        <v>138.99</v>
      </c>
      <c r="Z32" s="33">
        <f t="shared" si="11"/>
        <v>7.0852805450451065E-4</v>
      </c>
      <c r="AA32" s="36">
        <f t="shared" si="12"/>
        <v>6.6521091654187927</v>
      </c>
      <c r="AB32" s="37">
        <f t="shared" si="13"/>
        <v>145.64210916541879</v>
      </c>
      <c r="AC32" s="8"/>
      <c r="AD32" s="8"/>
      <c r="AE32" s="8"/>
      <c r="AF32" s="8"/>
      <c r="AG32" s="8"/>
      <c r="AH32" s="8"/>
      <c r="AI32" s="8"/>
    </row>
    <row r="33" spans="1:35" ht="12.75" customHeight="1" x14ac:dyDescent="0.2">
      <c r="A33" s="38" t="s">
        <v>51</v>
      </c>
      <c r="B33" s="38" t="s">
        <v>89</v>
      </c>
      <c r="C33" s="3"/>
      <c r="D33" s="3" t="s">
        <v>90</v>
      </c>
      <c r="E33" s="3" t="s">
        <v>91</v>
      </c>
      <c r="F33" s="32">
        <v>3182500</v>
      </c>
      <c r="G33" s="32">
        <v>3749228.5704884534</v>
      </c>
      <c r="H33" s="32">
        <f t="shared" si="0"/>
        <v>4004001.878285775</v>
      </c>
      <c r="I33" s="33">
        <f t="shared" si="17"/>
        <v>840840.39444001275</v>
      </c>
      <c r="J33" s="6">
        <v>1</v>
      </c>
      <c r="K33" s="33">
        <f t="shared" si="18"/>
        <v>840840.39444001275</v>
      </c>
      <c r="L33" s="32">
        <f t="shared" si="19"/>
        <v>4844842.2727257879</v>
      </c>
      <c r="M33" s="8"/>
      <c r="N33" s="34"/>
      <c r="O33" s="33">
        <f t="shared" si="14"/>
        <v>0</v>
      </c>
      <c r="P33" s="6"/>
      <c r="Q33" s="33">
        <f t="shared" si="15"/>
        <v>0</v>
      </c>
      <c r="R33" s="32">
        <f t="shared" si="16"/>
        <v>0</v>
      </c>
      <c r="S33" s="8"/>
      <c r="T33" s="35">
        <f t="shared" si="7"/>
        <v>4844842.2727257879</v>
      </c>
      <c r="U33" s="32"/>
      <c r="V33" s="33">
        <f t="shared" si="8"/>
        <v>2756.7540119191549</v>
      </c>
      <c r="W33" s="33"/>
      <c r="X33" s="33">
        <f t="shared" si="9"/>
        <v>578.91834250302247</v>
      </c>
      <c r="Y33" s="33">
        <f t="shared" si="10"/>
        <v>3335.67</v>
      </c>
      <c r="Z33" s="33">
        <f t="shared" si="11"/>
        <v>1.7004214515929643E-2</v>
      </c>
      <c r="AA33" s="36">
        <f t="shared" si="12"/>
        <v>159.64631253912154</v>
      </c>
      <c r="AB33" s="37">
        <f t="shared" si="13"/>
        <v>3495.3163125391216</v>
      </c>
      <c r="AC33" s="8"/>
      <c r="AD33" s="8"/>
      <c r="AE33" s="8"/>
      <c r="AF33" s="8"/>
      <c r="AG33" s="8"/>
      <c r="AH33" s="8"/>
      <c r="AI33" s="8"/>
    </row>
    <row r="34" spans="1:35" ht="12.75" customHeight="1" x14ac:dyDescent="0.2">
      <c r="A34" s="38" t="s">
        <v>51</v>
      </c>
      <c r="B34" s="38" t="s">
        <v>74</v>
      </c>
      <c r="C34" s="3" t="s">
        <v>92</v>
      </c>
      <c r="D34" s="3" t="s">
        <v>93</v>
      </c>
      <c r="E34" s="3" t="s">
        <v>94</v>
      </c>
      <c r="F34" s="32">
        <v>4870000</v>
      </c>
      <c r="G34" s="32">
        <v>5417448.8422186319</v>
      </c>
      <c r="H34" s="32">
        <f t="shared" si="0"/>
        <v>5785583.6025848137</v>
      </c>
      <c r="I34" s="33">
        <f t="shared" si="17"/>
        <v>1214972.5565428108</v>
      </c>
      <c r="J34" s="6"/>
      <c r="K34" s="33">
        <f t="shared" si="18"/>
        <v>0</v>
      </c>
      <c r="L34" s="32">
        <f t="shared" si="19"/>
        <v>5785583.6025848137</v>
      </c>
      <c r="M34" s="8"/>
      <c r="N34" s="34">
        <v>225000</v>
      </c>
      <c r="O34" s="33">
        <f t="shared" si="14"/>
        <v>47250</v>
      </c>
      <c r="P34" s="6"/>
      <c r="Q34" s="33">
        <f t="shared" si="15"/>
        <v>0</v>
      </c>
      <c r="R34" s="32">
        <f t="shared" si="16"/>
        <v>225000</v>
      </c>
      <c r="S34" s="8"/>
      <c r="T34" s="35">
        <f t="shared" si="7"/>
        <v>6010583.6025848137</v>
      </c>
      <c r="U34" s="32"/>
      <c r="V34" s="33">
        <f t="shared" si="8"/>
        <v>3420.0701545395796</v>
      </c>
      <c r="W34" s="33"/>
      <c r="X34" s="33">
        <f t="shared" si="9"/>
        <v>718.21473245331174</v>
      </c>
      <c r="Y34" s="33">
        <f t="shared" si="10"/>
        <v>4138.28</v>
      </c>
      <c r="Z34" s="33">
        <f t="shared" si="11"/>
        <v>2.1095672187890682E-2</v>
      </c>
      <c r="AA34" s="36">
        <f t="shared" si="12"/>
        <v>198.05950296474046</v>
      </c>
      <c r="AB34" s="37">
        <f t="shared" si="13"/>
        <v>4336.3395029647399</v>
      </c>
      <c r="AC34" s="8"/>
      <c r="AD34" s="8"/>
      <c r="AE34" s="8"/>
      <c r="AF34" s="8"/>
      <c r="AG34" s="8"/>
      <c r="AH34" s="8"/>
      <c r="AI34" s="8"/>
    </row>
    <row r="35" spans="1:35" ht="12.75" customHeight="1" x14ac:dyDescent="0.2">
      <c r="A35" s="38" t="s">
        <v>51</v>
      </c>
      <c r="B35" s="38" t="s">
        <v>74</v>
      </c>
      <c r="C35" s="3" t="s">
        <v>92</v>
      </c>
      <c r="D35" s="3" t="s">
        <v>95</v>
      </c>
      <c r="E35" s="3" t="s">
        <v>94</v>
      </c>
      <c r="F35" s="32">
        <v>0</v>
      </c>
      <c r="G35" s="32">
        <v>0</v>
      </c>
      <c r="H35" s="32">
        <f t="shared" si="0"/>
        <v>0</v>
      </c>
      <c r="I35" s="33">
        <f t="shared" si="17"/>
        <v>0</v>
      </c>
      <c r="J35" s="6"/>
      <c r="K35" s="33">
        <f t="shared" si="18"/>
        <v>0</v>
      </c>
      <c r="L35" s="32">
        <f t="shared" si="19"/>
        <v>0</v>
      </c>
      <c r="M35" s="8"/>
      <c r="N35" s="34">
        <v>50000</v>
      </c>
      <c r="O35" s="33">
        <f t="shared" si="14"/>
        <v>10500</v>
      </c>
      <c r="P35" s="6"/>
      <c r="Q35" s="33">
        <f t="shared" si="15"/>
        <v>0</v>
      </c>
      <c r="R35" s="32">
        <f t="shared" si="16"/>
        <v>50000</v>
      </c>
      <c r="S35" s="8"/>
      <c r="T35" s="35">
        <f t="shared" si="7"/>
        <v>50000</v>
      </c>
      <c r="U35" s="32"/>
      <c r="V35" s="33">
        <f t="shared" si="8"/>
        <v>28.450399999999998</v>
      </c>
      <c r="W35" s="33"/>
      <c r="X35" s="33">
        <f t="shared" si="9"/>
        <v>5.9745839999999992</v>
      </c>
      <c r="Y35" s="33">
        <f t="shared" si="10"/>
        <v>34.42</v>
      </c>
      <c r="Z35" s="33">
        <f t="shared" si="11"/>
        <v>1.7546251986506409E-4</v>
      </c>
      <c r="AA35" s="36">
        <f t="shared" si="12"/>
        <v>1.6473530288057763</v>
      </c>
      <c r="AB35" s="37">
        <f t="shared" si="13"/>
        <v>36.067353028805776</v>
      </c>
      <c r="AC35" s="8"/>
      <c r="AD35" s="8"/>
      <c r="AE35" s="8"/>
      <c r="AF35" s="8"/>
      <c r="AG35" s="8"/>
      <c r="AH35" s="8"/>
      <c r="AI35" s="8"/>
    </row>
    <row r="36" spans="1:35" ht="12.75" customHeight="1" x14ac:dyDescent="0.2">
      <c r="A36" s="38" t="s">
        <v>51</v>
      </c>
      <c r="B36" s="38" t="s">
        <v>74</v>
      </c>
      <c r="C36" s="3" t="s">
        <v>75</v>
      </c>
      <c r="D36" s="3" t="s">
        <v>96</v>
      </c>
      <c r="E36" s="3" t="s">
        <v>97</v>
      </c>
      <c r="F36" s="32">
        <v>86700</v>
      </c>
      <c r="G36" s="32">
        <v>102096.46870904769</v>
      </c>
      <c r="H36" s="32">
        <f t="shared" si="0"/>
        <v>109034.28393113778</v>
      </c>
      <c r="I36" s="33">
        <f t="shared" si="17"/>
        <v>22897.199625538931</v>
      </c>
      <c r="J36" s="6">
        <v>1</v>
      </c>
      <c r="K36" s="33">
        <f t="shared" si="18"/>
        <v>22897.199625538931</v>
      </c>
      <c r="L36" s="32">
        <f t="shared" si="19"/>
        <v>131931.48355667671</v>
      </c>
      <c r="M36" s="8"/>
      <c r="N36" s="34"/>
      <c r="O36" s="33">
        <f t="shared" si="14"/>
        <v>0</v>
      </c>
      <c r="P36" s="6"/>
      <c r="Q36" s="33">
        <f t="shared" si="15"/>
        <v>0</v>
      </c>
      <c r="R36" s="32">
        <f t="shared" si="16"/>
        <v>0</v>
      </c>
      <c r="S36" s="8"/>
      <c r="T36" s="35">
        <f t="shared" si="7"/>
        <v>131931.48355667671</v>
      </c>
      <c r="U36" s="32"/>
      <c r="V36" s="33">
        <f t="shared" si="8"/>
        <v>75.070069595617497</v>
      </c>
      <c r="W36" s="33"/>
      <c r="X36" s="33">
        <f t="shared" si="9"/>
        <v>15.764714615079674</v>
      </c>
      <c r="Y36" s="33">
        <f t="shared" si="10"/>
        <v>90.83</v>
      </c>
      <c r="Z36" s="33">
        <f t="shared" si="11"/>
        <v>4.6302326203787823E-4</v>
      </c>
      <c r="AA36" s="36">
        <f t="shared" si="12"/>
        <v>4.3471550147132083</v>
      </c>
      <c r="AB36" s="37">
        <f t="shared" si="13"/>
        <v>95.177155014713207</v>
      </c>
      <c r="AC36" s="8"/>
      <c r="AD36" s="8"/>
      <c r="AE36" s="8"/>
      <c r="AF36" s="8"/>
      <c r="AG36" s="8"/>
      <c r="AH36" s="8"/>
      <c r="AI36" s="8"/>
    </row>
    <row r="37" spans="1:35" ht="12.75" customHeight="1" x14ac:dyDescent="0.2">
      <c r="A37" s="38" t="s">
        <v>51</v>
      </c>
      <c r="B37" s="38" t="s">
        <v>74</v>
      </c>
      <c r="C37" s="3" t="s">
        <v>75</v>
      </c>
      <c r="D37" s="3" t="s">
        <v>98</v>
      </c>
      <c r="E37" s="3" t="s">
        <v>99</v>
      </c>
      <c r="F37" s="32">
        <v>124200</v>
      </c>
      <c r="G37" s="32">
        <v>146349.88688668955</v>
      </c>
      <c r="H37" s="32">
        <f t="shared" si="0"/>
        <v>156294.87799002687</v>
      </c>
      <c r="I37" s="33">
        <f t="shared" si="17"/>
        <v>32821.924377905641</v>
      </c>
      <c r="J37" s="6">
        <v>0</v>
      </c>
      <c r="K37" s="33">
        <f t="shared" si="18"/>
        <v>0</v>
      </c>
      <c r="L37" s="32">
        <f t="shared" si="19"/>
        <v>156294.87799002687</v>
      </c>
      <c r="M37" s="8"/>
      <c r="N37" s="34"/>
      <c r="O37" s="33">
        <f t="shared" si="14"/>
        <v>0</v>
      </c>
      <c r="P37" s="6"/>
      <c r="Q37" s="33">
        <f t="shared" si="15"/>
        <v>0</v>
      </c>
      <c r="R37" s="32">
        <f t="shared" si="16"/>
        <v>0</v>
      </c>
      <c r="S37" s="8"/>
      <c r="T37" s="35">
        <f t="shared" si="7"/>
        <v>156294.87799002687</v>
      </c>
      <c r="U37" s="32"/>
      <c r="V37" s="33">
        <f t="shared" si="8"/>
        <v>88.933035935349196</v>
      </c>
      <c r="W37" s="33"/>
      <c r="X37" s="33">
        <f t="shared" si="9"/>
        <v>18.675937546423331</v>
      </c>
      <c r="Y37" s="33">
        <f t="shared" si="10"/>
        <v>107.61</v>
      </c>
      <c r="Z37" s="33">
        <f t="shared" si="11"/>
        <v>5.4856251489481531E-4</v>
      </c>
      <c r="AA37" s="36">
        <f t="shared" si="12"/>
        <v>5.1502515813419398</v>
      </c>
      <c r="AB37" s="37">
        <f t="shared" si="13"/>
        <v>112.76025158134193</v>
      </c>
      <c r="AC37" s="8"/>
      <c r="AD37" s="8"/>
      <c r="AE37" s="8"/>
      <c r="AF37" s="8"/>
      <c r="AG37" s="8"/>
      <c r="AH37" s="8"/>
      <c r="AI37" s="8"/>
    </row>
    <row r="38" spans="1:35" ht="12.75" customHeight="1" x14ac:dyDescent="0.2">
      <c r="A38" s="38" t="s">
        <v>51</v>
      </c>
      <c r="B38" s="38" t="s">
        <v>100</v>
      </c>
      <c r="C38" s="3" t="s">
        <v>101</v>
      </c>
      <c r="D38" s="3" t="s">
        <v>102</v>
      </c>
      <c r="E38" s="3" t="s">
        <v>103</v>
      </c>
      <c r="F38" s="32">
        <v>1401100</v>
      </c>
      <c r="G38" s="32">
        <v>1650617.652814877</v>
      </c>
      <c r="H38" s="32">
        <f t="shared" si="0"/>
        <v>1762782.9453303742</v>
      </c>
      <c r="I38" s="33">
        <f t="shared" si="17"/>
        <v>370184.41851937858</v>
      </c>
      <c r="J38" s="6">
        <v>0</v>
      </c>
      <c r="K38" s="33">
        <f t="shared" si="18"/>
        <v>0</v>
      </c>
      <c r="L38" s="32">
        <f t="shared" si="19"/>
        <v>1762782.9453303742</v>
      </c>
      <c r="M38" s="8"/>
      <c r="N38" s="34"/>
      <c r="O38" s="33">
        <f t="shared" si="14"/>
        <v>0</v>
      </c>
      <c r="P38" s="6"/>
      <c r="Q38" s="33">
        <f t="shared" si="15"/>
        <v>0</v>
      </c>
      <c r="R38" s="32">
        <f t="shared" si="16"/>
        <v>0</v>
      </c>
      <c r="S38" s="8"/>
      <c r="T38" s="35">
        <f t="shared" si="7"/>
        <v>1762782.9453303742</v>
      </c>
      <c r="U38" s="32"/>
      <c r="V38" s="33">
        <f t="shared" si="8"/>
        <v>1003.0375981565454</v>
      </c>
      <c r="W38" s="33"/>
      <c r="X38" s="33">
        <f t="shared" si="9"/>
        <v>210.63789561287453</v>
      </c>
      <c r="Y38" s="33">
        <f t="shared" si="10"/>
        <v>1213.68</v>
      </c>
      <c r="Z38" s="33">
        <f t="shared" si="11"/>
        <v>6.186965459321063E-3</v>
      </c>
      <c r="AA38" s="36">
        <f t="shared" si="12"/>
        <v>58.087141894276428</v>
      </c>
      <c r="AB38" s="37">
        <f t="shared" si="13"/>
        <v>1271.7671418942764</v>
      </c>
      <c r="AC38" s="8"/>
      <c r="AD38" s="8"/>
      <c r="AE38" s="8"/>
      <c r="AF38" s="8"/>
      <c r="AG38" s="8"/>
      <c r="AH38" s="8"/>
      <c r="AI38" s="8"/>
    </row>
    <row r="39" spans="1:35" ht="12.75" customHeight="1" x14ac:dyDescent="0.2">
      <c r="A39" s="38" t="s">
        <v>51</v>
      </c>
      <c r="B39" s="38" t="s">
        <v>74</v>
      </c>
      <c r="C39" s="3" t="s">
        <v>75</v>
      </c>
      <c r="D39" s="3" t="s">
        <v>104</v>
      </c>
      <c r="E39" s="3" t="s">
        <v>88</v>
      </c>
      <c r="F39" s="32">
        <v>153000</v>
      </c>
      <c r="G39" s="32">
        <v>180265.89241916043</v>
      </c>
      <c r="H39" s="32">
        <f t="shared" si="0"/>
        <v>192515.59574644576</v>
      </c>
      <c r="I39" s="33">
        <f t="shared" si="17"/>
        <v>40428.275106753608</v>
      </c>
      <c r="J39" s="6">
        <v>1</v>
      </c>
      <c r="K39" s="33">
        <f t="shared" si="18"/>
        <v>40428.275106753608</v>
      </c>
      <c r="L39" s="32">
        <f t="shared" si="19"/>
        <v>232943.87085319936</v>
      </c>
      <c r="M39" s="8"/>
      <c r="N39" s="34"/>
      <c r="O39" s="33">
        <f t="shared" si="14"/>
        <v>0</v>
      </c>
      <c r="P39" s="6"/>
      <c r="Q39" s="33">
        <f t="shared" si="15"/>
        <v>0</v>
      </c>
      <c r="R39" s="32">
        <f t="shared" si="16"/>
        <v>0</v>
      </c>
      <c r="S39" s="8"/>
      <c r="T39" s="35">
        <f t="shared" si="7"/>
        <v>232943.87085319936</v>
      </c>
      <c r="U39" s="32"/>
      <c r="V39" s="33">
        <f t="shared" si="8"/>
        <v>132.54692606643727</v>
      </c>
      <c r="W39" s="33"/>
      <c r="X39" s="33">
        <f t="shared" si="9"/>
        <v>27.834854473951829</v>
      </c>
      <c r="Y39" s="33">
        <f t="shared" si="10"/>
        <v>160.38</v>
      </c>
      <c r="Z39" s="33">
        <f t="shared" si="11"/>
        <v>8.1756766228817477E-4</v>
      </c>
      <c r="AA39" s="36">
        <f t="shared" si="12"/>
        <v>7.6758419163239502</v>
      </c>
      <c r="AB39" s="37">
        <f t="shared" si="13"/>
        <v>168.05584191632394</v>
      </c>
      <c r="AC39" s="8"/>
      <c r="AD39" s="8"/>
      <c r="AE39" s="8"/>
      <c r="AF39" s="8"/>
      <c r="AG39" s="8"/>
      <c r="AH39" s="8"/>
      <c r="AI39" s="8"/>
    </row>
    <row r="40" spans="1:35" ht="12.75" customHeight="1" x14ac:dyDescent="0.2">
      <c r="A40" s="38" t="s">
        <v>51</v>
      </c>
      <c r="B40" s="38" t="s">
        <v>74</v>
      </c>
      <c r="C40" s="3" t="s">
        <v>75</v>
      </c>
      <c r="D40" s="3" t="s">
        <v>105</v>
      </c>
      <c r="E40" s="3" t="s">
        <v>88</v>
      </c>
      <c r="F40" s="32">
        <v>158100</v>
      </c>
      <c r="G40" s="32">
        <v>186305.72902083336</v>
      </c>
      <c r="H40" s="32">
        <f t="shared" si="0"/>
        <v>198965.86055238338</v>
      </c>
      <c r="I40" s="33">
        <f t="shared" si="17"/>
        <v>41782.830716000506</v>
      </c>
      <c r="J40" s="6">
        <v>1</v>
      </c>
      <c r="K40" s="33">
        <f t="shared" si="18"/>
        <v>41782.830716000506</v>
      </c>
      <c r="L40" s="32">
        <f t="shared" si="19"/>
        <v>240748.69126838387</v>
      </c>
      <c r="M40" s="8"/>
      <c r="N40" s="34"/>
      <c r="O40" s="33">
        <f t="shared" si="14"/>
        <v>0</v>
      </c>
      <c r="P40" s="6"/>
      <c r="Q40" s="33">
        <f t="shared" si="15"/>
        <v>0</v>
      </c>
      <c r="R40" s="32">
        <f t="shared" si="16"/>
        <v>0</v>
      </c>
      <c r="S40" s="8"/>
      <c r="T40" s="35">
        <f t="shared" si="7"/>
        <v>240748.69126838387</v>
      </c>
      <c r="U40" s="32"/>
      <c r="V40" s="33">
        <f t="shared" si="8"/>
        <v>136.98793132124055</v>
      </c>
      <c r="W40" s="33"/>
      <c r="X40" s="33">
        <f t="shared" si="9"/>
        <v>28.767465577460513</v>
      </c>
      <c r="Y40" s="33">
        <f t="shared" si="10"/>
        <v>165.76</v>
      </c>
      <c r="Z40" s="33">
        <f t="shared" si="11"/>
        <v>8.4499323918747879E-4</v>
      </c>
      <c r="AA40" s="36">
        <f t="shared" si="12"/>
        <v>7.933330565219217</v>
      </c>
      <c r="AB40" s="37">
        <f t="shared" si="13"/>
        <v>173.69333056521921</v>
      </c>
      <c r="AC40" s="8"/>
      <c r="AD40" s="8"/>
      <c r="AE40" s="8"/>
      <c r="AF40" s="8"/>
      <c r="AG40" s="8"/>
      <c r="AH40" s="8"/>
      <c r="AI40" s="8"/>
    </row>
    <row r="41" spans="1:35" ht="12.75" customHeight="1" x14ac:dyDescent="0.2">
      <c r="A41" s="38" t="s">
        <v>51</v>
      </c>
      <c r="B41" s="38" t="s">
        <v>74</v>
      </c>
      <c r="C41" s="3" t="s">
        <v>75</v>
      </c>
      <c r="D41" s="3" t="s">
        <v>106</v>
      </c>
      <c r="E41" s="3" t="s">
        <v>88</v>
      </c>
      <c r="F41" s="32">
        <v>153000</v>
      </c>
      <c r="G41" s="32">
        <v>180265.89241916043</v>
      </c>
      <c r="H41" s="32">
        <f t="shared" si="0"/>
        <v>192515.59574644576</v>
      </c>
      <c r="I41" s="33">
        <f t="shared" si="17"/>
        <v>40428.275106753608</v>
      </c>
      <c r="J41" s="6">
        <v>1</v>
      </c>
      <c r="K41" s="33">
        <f t="shared" si="18"/>
        <v>40428.275106753608</v>
      </c>
      <c r="L41" s="32">
        <f t="shared" si="19"/>
        <v>232943.87085319936</v>
      </c>
      <c r="M41" s="8"/>
      <c r="N41" s="34"/>
      <c r="O41" s="33">
        <f t="shared" si="14"/>
        <v>0</v>
      </c>
      <c r="P41" s="6"/>
      <c r="Q41" s="33">
        <f t="shared" si="15"/>
        <v>0</v>
      </c>
      <c r="R41" s="32">
        <f t="shared" si="16"/>
        <v>0</v>
      </c>
      <c r="S41" s="8"/>
      <c r="T41" s="35">
        <f t="shared" si="7"/>
        <v>232943.87085319936</v>
      </c>
      <c r="U41" s="32"/>
      <c r="V41" s="33">
        <f t="shared" si="8"/>
        <v>132.54692606643727</v>
      </c>
      <c r="W41" s="33"/>
      <c r="X41" s="33">
        <f t="shared" si="9"/>
        <v>27.834854473951829</v>
      </c>
      <c r="Y41" s="33">
        <f t="shared" si="10"/>
        <v>160.38</v>
      </c>
      <c r="Z41" s="33">
        <f t="shared" si="11"/>
        <v>8.1756766228817477E-4</v>
      </c>
      <c r="AA41" s="36">
        <f t="shared" si="12"/>
        <v>7.6758419163239502</v>
      </c>
      <c r="AB41" s="37">
        <f t="shared" si="13"/>
        <v>168.05584191632394</v>
      </c>
      <c r="AC41" s="8"/>
      <c r="AD41" s="8"/>
      <c r="AE41" s="8"/>
      <c r="AF41" s="8"/>
      <c r="AG41" s="8"/>
      <c r="AH41" s="8"/>
      <c r="AI41" s="8"/>
    </row>
    <row r="42" spans="1:35" ht="12.75" customHeight="1" x14ac:dyDescent="0.2">
      <c r="A42" s="38" t="s">
        <v>51</v>
      </c>
      <c r="B42" s="38" t="s">
        <v>74</v>
      </c>
      <c r="C42" s="3" t="s">
        <v>75</v>
      </c>
      <c r="D42" s="3" t="s">
        <v>107</v>
      </c>
      <c r="E42" s="3" t="s">
        <v>88</v>
      </c>
      <c r="F42" s="32">
        <v>156600</v>
      </c>
      <c r="G42" s="32">
        <v>184447.31775878015</v>
      </c>
      <c r="H42" s="32">
        <f t="shared" si="0"/>
        <v>196981.16368901797</v>
      </c>
      <c r="I42" s="33">
        <f t="shared" si="17"/>
        <v>41366.044374693774</v>
      </c>
      <c r="J42" s="6">
        <v>1</v>
      </c>
      <c r="K42" s="33">
        <f t="shared" si="18"/>
        <v>41366.044374693774</v>
      </c>
      <c r="L42" s="32">
        <f t="shared" si="19"/>
        <v>238347.20806371173</v>
      </c>
      <c r="M42" s="8"/>
      <c r="N42" s="34"/>
      <c r="O42" s="33">
        <f t="shared" si="14"/>
        <v>0</v>
      </c>
      <c r="P42" s="6"/>
      <c r="Q42" s="33">
        <f t="shared" si="15"/>
        <v>0</v>
      </c>
      <c r="R42" s="32">
        <f t="shared" si="16"/>
        <v>0</v>
      </c>
      <c r="S42" s="8"/>
      <c r="T42" s="35">
        <f t="shared" si="7"/>
        <v>238347.20806371173</v>
      </c>
      <c r="U42" s="32"/>
      <c r="V42" s="33">
        <f t="shared" si="8"/>
        <v>135.62146816591647</v>
      </c>
      <c r="W42" s="33"/>
      <c r="X42" s="33">
        <f t="shared" si="9"/>
        <v>28.48050831484246</v>
      </c>
      <c r="Y42" s="33">
        <f t="shared" si="10"/>
        <v>164.1</v>
      </c>
      <c r="Z42" s="33">
        <f t="shared" si="11"/>
        <v>8.3653107233750768E-4</v>
      </c>
      <c r="AA42" s="36">
        <f t="shared" si="12"/>
        <v>7.8538823947422394</v>
      </c>
      <c r="AB42" s="37">
        <f t="shared" si="13"/>
        <v>171.95388239474224</v>
      </c>
      <c r="AC42" s="8"/>
      <c r="AD42" s="8"/>
      <c r="AE42" s="8"/>
      <c r="AF42" s="8"/>
      <c r="AG42" s="8"/>
      <c r="AH42" s="8"/>
      <c r="AI42" s="8"/>
    </row>
    <row r="43" spans="1:35" ht="12.75" customHeight="1" x14ac:dyDescent="0.2">
      <c r="A43" s="38" t="s">
        <v>51</v>
      </c>
      <c r="B43" s="38" t="s">
        <v>74</v>
      </c>
      <c r="C43" s="3" t="s">
        <v>75</v>
      </c>
      <c r="D43" s="3" t="s">
        <v>108</v>
      </c>
      <c r="E43" s="3" t="s">
        <v>109</v>
      </c>
      <c r="F43" s="32">
        <v>688500</v>
      </c>
      <c r="G43" s="32">
        <v>811080.36518234364</v>
      </c>
      <c r="H43" s="32">
        <f t="shared" si="0"/>
        <v>866196.13730504562</v>
      </c>
      <c r="I43" s="33">
        <f t="shared" si="17"/>
        <v>181901.18883405958</v>
      </c>
      <c r="J43" s="6">
        <v>1</v>
      </c>
      <c r="K43" s="33">
        <f t="shared" si="18"/>
        <v>181901.18883405958</v>
      </c>
      <c r="L43" s="32">
        <f t="shared" si="19"/>
        <v>1048097.3261391053</v>
      </c>
      <c r="M43" s="8"/>
      <c r="N43" s="34"/>
      <c r="O43" s="33">
        <f t="shared" si="14"/>
        <v>0</v>
      </c>
      <c r="P43" s="6"/>
      <c r="Q43" s="33">
        <f t="shared" si="15"/>
        <v>0</v>
      </c>
      <c r="R43" s="32">
        <f t="shared" si="16"/>
        <v>0</v>
      </c>
      <c r="S43" s="8"/>
      <c r="T43" s="35">
        <f t="shared" si="7"/>
        <v>1048097.3261391053</v>
      </c>
      <c r="U43" s="32"/>
      <c r="V43" s="33">
        <f t="shared" si="8"/>
        <v>596.37576335175993</v>
      </c>
      <c r="W43" s="33"/>
      <c r="X43" s="33">
        <f t="shared" si="9"/>
        <v>125.23891030386959</v>
      </c>
      <c r="Y43" s="33">
        <f t="shared" si="10"/>
        <v>721.61</v>
      </c>
      <c r="Z43" s="33">
        <f t="shared" si="11"/>
        <v>3.6785447112094387E-3</v>
      </c>
      <c r="AA43" s="36">
        <f t="shared" si="12"/>
        <v>34.536502589091697</v>
      </c>
      <c r="AB43" s="37">
        <f t="shared" si="13"/>
        <v>756.14650258909171</v>
      </c>
      <c r="AC43" s="8"/>
      <c r="AD43" s="8"/>
      <c r="AE43" s="8"/>
      <c r="AF43" s="8"/>
      <c r="AG43" s="8"/>
      <c r="AH43" s="8"/>
      <c r="AI43" s="8"/>
    </row>
    <row r="44" spans="1:35" ht="12.75" customHeight="1" x14ac:dyDescent="0.2">
      <c r="A44" s="38" t="s">
        <v>51</v>
      </c>
      <c r="B44" s="38" t="s">
        <v>74</v>
      </c>
      <c r="C44" s="3" t="s">
        <v>75</v>
      </c>
      <c r="D44" s="3" t="s">
        <v>110</v>
      </c>
      <c r="E44" s="3" t="s">
        <v>88</v>
      </c>
      <c r="F44" s="32">
        <v>209100</v>
      </c>
      <c r="G44" s="32">
        <v>246355.64292592739</v>
      </c>
      <c r="H44" s="32">
        <f t="shared" si="0"/>
        <v>263096.37794987852</v>
      </c>
      <c r="I44" s="33">
        <f t="shared" si="17"/>
        <v>55250.23936947449</v>
      </c>
      <c r="J44" s="6">
        <v>1</v>
      </c>
      <c r="K44" s="33">
        <f t="shared" si="18"/>
        <v>55250.23936947449</v>
      </c>
      <c r="L44" s="32">
        <f t="shared" si="19"/>
        <v>318346.61731935298</v>
      </c>
      <c r="M44" s="8"/>
      <c r="N44" s="34"/>
      <c r="O44" s="33">
        <f t="shared" si="14"/>
        <v>0</v>
      </c>
      <c r="P44" s="6"/>
      <c r="Q44" s="33">
        <f t="shared" si="15"/>
        <v>0</v>
      </c>
      <c r="R44" s="32">
        <f t="shared" si="16"/>
        <v>0</v>
      </c>
      <c r="S44" s="8"/>
      <c r="T44" s="35">
        <f t="shared" si="7"/>
        <v>318346.61731935298</v>
      </c>
      <c r="U44" s="32"/>
      <c r="V44" s="33">
        <f t="shared" si="8"/>
        <v>181.14177202765038</v>
      </c>
      <c r="W44" s="33"/>
      <c r="X44" s="33">
        <f t="shared" si="9"/>
        <v>38.039772125806579</v>
      </c>
      <c r="Y44" s="33">
        <f t="shared" si="10"/>
        <v>219.18</v>
      </c>
      <c r="Z44" s="33">
        <f t="shared" si="11"/>
        <v>1.117311885648598E-3</v>
      </c>
      <c r="AA44" s="36">
        <f t="shared" si="12"/>
        <v>10.490030123580768</v>
      </c>
      <c r="AB44" s="37">
        <f t="shared" si="13"/>
        <v>229.67003012358077</v>
      </c>
      <c r="AC44" s="8"/>
      <c r="AD44" s="8"/>
      <c r="AE44" s="8"/>
      <c r="AF44" s="8"/>
      <c r="AG44" s="8"/>
      <c r="AH44" s="8"/>
      <c r="AI44" s="8"/>
    </row>
    <row r="45" spans="1:35" ht="12.75" customHeight="1" x14ac:dyDescent="0.2">
      <c r="A45" s="38" t="s">
        <v>51</v>
      </c>
      <c r="B45" s="38" t="s">
        <v>74</v>
      </c>
      <c r="C45" s="3" t="s">
        <v>75</v>
      </c>
      <c r="D45" s="3" t="s">
        <v>111</v>
      </c>
      <c r="E45" s="3" t="s">
        <v>88</v>
      </c>
      <c r="F45" s="32">
        <v>280500</v>
      </c>
      <c r="G45" s="32">
        <v>330448.75253383466</v>
      </c>
      <c r="H45" s="32">
        <f t="shared" si="0"/>
        <v>352903.91101716377</v>
      </c>
      <c r="I45" s="33">
        <f t="shared" si="17"/>
        <v>74109.821313604392</v>
      </c>
      <c r="J45" s="6">
        <v>1</v>
      </c>
      <c r="K45" s="33">
        <f t="shared" si="18"/>
        <v>74109.821313604392</v>
      </c>
      <c r="L45" s="32">
        <f t="shared" si="19"/>
        <v>427013.73233076814</v>
      </c>
      <c r="M45" s="8"/>
      <c r="N45" s="34"/>
      <c r="O45" s="33">
        <f t="shared" si="14"/>
        <v>0</v>
      </c>
      <c r="P45" s="6"/>
      <c r="Q45" s="33">
        <f t="shared" si="15"/>
        <v>0</v>
      </c>
      <c r="R45" s="32">
        <f t="shared" si="16"/>
        <v>0</v>
      </c>
      <c r="S45" s="8"/>
      <c r="T45" s="35">
        <f t="shared" si="7"/>
        <v>427013.73233076814</v>
      </c>
      <c r="U45" s="32"/>
      <c r="V45" s="33">
        <f t="shared" si="8"/>
        <v>242.97422980606572</v>
      </c>
      <c r="W45" s="33"/>
      <c r="X45" s="33">
        <f t="shared" si="9"/>
        <v>51.024588259273798</v>
      </c>
      <c r="Y45" s="33">
        <f t="shared" si="10"/>
        <v>294</v>
      </c>
      <c r="Z45" s="33">
        <f t="shared" si="11"/>
        <v>1.4987211168021161E-3</v>
      </c>
      <c r="AA45" s="36">
        <f t="shared" si="12"/>
        <v>14.070941036284085</v>
      </c>
      <c r="AB45" s="37">
        <f t="shared" si="13"/>
        <v>308.07094103628407</v>
      </c>
      <c r="AC45" s="8"/>
      <c r="AD45" s="8"/>
      <c r="AE45" s="8"/>
      <c r="AF45" s="8"/>
      <c r="AG45" s="8"/>
      <c r="AH45" s="8"/>
      <c r="AI45" s="8"/>
    </row>
    <row r="46" spans="1:35" ht="12.75" customHeight="1" x14ac:dyDescent="0.2">
      <c r="A46" s="41">
        <v>43815</v>
      </c>
      <c r="B46" s="38" t="s">
        <v>112</v>
      </c>
      <c r="C46" s="42" t="s">
        <v>113</v>
      </c>
      <c r="D46" s="42" t="s">
        <v>114</v>
      </c>
      <c r="E46" s="42" t="s">
        <v>115</v>
      </c>
      <c r="F46" s="32">
        <v>19996500</v>
      </c>
      <c r="G46" s="32">
        <v>23557453.459194127</v>
      </c>
      <c r="H46" s="32">
        <f t="shared" si="0"/>
        <v>25158265.527127989</v>
      </c>
      <c r="I46" s="33">
        <f t="shared" si="17"/>
        <v>5283235.7606968777</v>
      </c>
      <c r="J46" s="6">
        <v>0</v>
      </c>
      <c r="K46" s="33">
        <f t="shared" si="18"/>
        <v>0</v>
      </c>
      <c r="L46" s="32">
        <f t="shared" si="19"/>
        <v>25158265.527127989</v>
      </c>
      <c r="M46" s="8"/>
      <c r="N46" s="34"/>
      <c r="O46" s="33">
        <f t="shared" si="14"/>
        <v>0</v>
      </c>
      <c r="P46" s="6"/>
      <c r="Q46" s="33">
        <f t="shared" si="15"/>
        <v>0</v>
      </c>
      <c r="R46" s="32">
        <f t="shared" si="16"/>
        <v>0</v>
      </c>
      <c r="S46" s="8"/>
      <c r="T46" s="35">
        <f t="shared" si="7"/>
        <v>25158265.527127989</v>
      </c>
      <c r="U46" s="32"/>
      <c r="V46" s="33">
        <f t="shared" si="8"/>
        <v>14315.254351060041</v>
      </c>
      <c r="W46" s="33"/>
      <c r="X46" s="33">
        <f t="shared" si="9"/>
        <v>3006.2034137226083</v>
      </c>
      <c r="Y46" s="33">
        <f t="shared" si="10"/>
        <v>17321.46</v>
      </c>
      <c r="Z46" s="33">
        <f t="shared" si="11"/>
        <v>8.8299448557289731E-2</v>
      </c>
      <c r="AA46" s="36">
        <f t="shared" si="12"/>
        <v>829.01102830732418</v>
      </c>
      <c r="AB46" s="37">
        <f t="shared" si="13"/>
        <v>18150.471028307322</v>
      </c>
      <c r="AC46" s="8"/>
      <c r="AD46" s="8"/>
      <c r="AE46" s="8"/>
      <c r="AF46" s="8"/>
      <c r="AG46" s="8"/>
      <c r="AH46" s="8"/>
      <c r="AI46" s="8"/>
    </row>
    <row r="47" spans="1:35" ht="12.75" customHeight="1" x14ac:dyDescent="0.2">
      <c r="A47" s="2">
        <v>43815</v>
      </c>
      <c r="B47" s="2">
        <v>6304030</v>
      </c>
      <c r="C47" s="3" t="s">
        <v>116</v>
      </c>
      <c r="D47" s="3" t="s">
        <v>117</v>
      </c>
      <c r="E47" s="3" t="s">
        <v>118</v>
      </c>
      <c r="F47" s="32">
        <v>75670</v>
      </c>
      <c r="G47" s="32">
        <v>76218.834643749622</v>
      </c>
      <c r="H47" s="32">
        <f t="shared" si="0"/>
        <v>81398.173340647292</v>
      </c>
      <c r="I47" s="33">
        <f t="shared" si="17"/>
        <v>17093.616401535932</v>
      </c>
      <c r="J47" s="6">
        <v>0</v>
      </c>
      <c r="K47" s="33">
        <f t="shared" si="18"/>
        <v>0</v>
      </c>
      <c r="L47" s="32">
        <f t="shared" si="19"/>
        <v>81398.173340647292</v>
      </c>
      <c r="M47" s="8"/>
      <c r="N47" s="34"/>
      <c r="O47" s="33">
        <f t="shared" si="14"/>
        <v>0</v>
      </c>
      <c r="P47" s="6"/>
      <c r="Q47" s="33">
        <f t="shared" si="15"/>
        <v>0</v>
      </c>
      <c r="R47" s="32">
        <f t="shared" si="16"/>
        <v>0</v>
      </c>
      <c r="S47" s="8"/>
      <c r="T47" s="35">
        <f t="shared" si="7"/>
        <v>81398.173340647292</v>
      </c>
      <c r="U47" s="32"/>
      <c r="V47" s="33">
        <f t="shared" si="8"/>
        <v>46.316211816215031</v>
      </c>
      <c r="W47" s="33"/>
      <c r="X47" s="33">
        <f t="shared" si="9"/>
        <v>9.7264044814051562</v>
      </c>
      <c r="Y47" s="33">
        <f t="shared" si="10"/>
        <v>56.04</v>
      </c>
      <c r="Z47" s="33">
        <f t="shared" si="11"/>
        <v>2.8567459654962787E-4</v>
      </c>
      <c r="AA47" s="36">
        <f t="shared" si="12"/>
        <v>2.6820936587529256</v>
      </c>
      <c r="AB47" s="37">
        <f t="shared" si="13"/>
        <v>58.722093658752925</v>
      </c>
      <c r="AC47" s="8"/>
      <c r="AD47" s="8"/>
      <c r="AE47" s="8"/>
      <c r="AF47" s="8"/>
      <c r="AG47" s="8"/>
      <c r="AH47" s="8"/>
      <c r="AI47" s="8"/>
    </row>
    <row r="48" spans="1:35" ht="12.75" customHeight="1" x14ac:dyDescent="0.2">
      <c r="A48" s="2">
        <v>43815</v>
      </c>
      <c r="B48" s="2">
        <v>6004080</v>
      </c>
      <c r="C48" s="3" t="s">
        <v>119</v>
      </c>
      <c r="D48" s="3" t="s">
        <v>120</v>
      </c>
      <c r="E48" s="3" t="s">
        <v>121</v>
      </c>
      <c r="F48" s="32">
        <v>2298600</v>
      </c>
      <c r="G48" s="32">
        <v>2707937.5102192699</v>
      </c>
      <c r="H48" s="32">
        <f t="shared" si="0"/>
        <v>2891951.4170313384</v>
      </c>
      <c r="I48" s="33">
        <f t="shared" si="17"/>
        <v>607309.79757658101</v>
      </c>
      <c r="J48" s="6">
        <v>0</v>
      </c>
      <c r="K48" s="33">
        <f t="shared" si="18"/>
        <v>0</v>
      </c>
      <c r="L48" s="32">
        <f t="shared" si="19"/>
        <v>2891951.4170313384</v>
      </c>
      <c r="M48" s="8"/>
      <c r="N48" s="34"/>
      <c r="O48" s="33">
        <f t="shared" si="14"/>
        <v>0</v>
      </c>
      <c r="P48" s="6"/>
      <c r="Q48" s="33">
        <f t="shared" si="15"/>
        <v>0</v>
      </c>
      <c r="R48" s="32">
        <f t="shared" si="16"/>
        <v>0</v>
      </c>
      <c r="S48" s="8"/>
      <c r="T48" s="35">
        <f t="shared" si="7"/>
        <v>2891951.4170313384</v>
      </c>
      <c r="U48" s="32"/>
      <c r="V48" s="33">
        <f t="shared" si="8"/>
        <v>1645.5434919021675</v>
      </c>
      <c r="W48" s="33"/>
      <c r="X48" s="33">
        <f t="shared" si="9"/>
        <v>345.56413329945514</v>
      </c>
      <c r="Y48" s="33">
        <f t="shared" si="10"/>
        <v>1991.11</v>
      </c>
      <c r="Z48" s="33">
        <f t="shared" si="11"/>
        <v>1.0150063275087964E-2</v>
      </c>
      <c r="AA48" s="36">
        <f t="shared" si="12"/>
        <v>95.295208866515651</v>
      </c>
      <c r="AB48" s="37">
        <f t="shared" si="13"/>
        <v>2086.4052088665157</v>
      </c>
      <c r="AC48" s="8"/>
      <c r="AD48" s="8"/>
      <c r="AE48" s="8"/>
      <c r="AF48" s="8"/>
      <c r="AG48" s="8"/>
      <c r="AH48" s="8"/>
      <c r="AI48" s="8"/>
    </row>
    <row r="49" spans="1:35" ht="12.75" customHeight="1" x14ac:dyDescent="0.2">
      <c r="A49" s="38" t="s">
        <v>51</v>
      </c>
      <c r="B49" s="38" t="s">
        <v>122</v>
      </c>
      <c r="C49" s="3" t="s">
        <v>123</v>
      </c>
      <c r="D49" s="3" t="s">
        <v>124</v>
      </c>
      <c r="E49" s="3" t="s">
        <v>125</v>
      </c>
      <c r="F49" s="32">
        <v>1285200</v>
      </c>
      <c r="G49" s="32">
        <v>1514024.4250539667</v>
      </c>
      <c r="H49" s="32">
        <f t="shared" si="0"/>
        <v>1616907.7258730158</v>
      </c>
      <c r="I49" s="33">
        <f t="shared" si="17"/>
        <v>339550.62243333331</v>
      </c>
      <c r="J49" s="6">
        <v>1</v>
      </c>
      <c r="K49" s="33">
        <f t="shared" si="18"/>
        <v>339550.62243333331</v>
      </c>
      <c r="L49" s="32">
        <f t="shared" si="19"/>
        <v>1956458.348306349</v>
      </c>
      <c r="M49" s="8"/>
      <c r="N49" s="32">
        <v>240000</v>
      </c>
      <c r="O49" s="33">
        <f t="shared" si="14"/>
        <v>50400</v>
      </c>
      <c r="P49" s="6"/>
      <c r="Q49" s="33">
        <f t="shared" si="15"/>
        <v>0</v>
      </c>
      <c r="R49" s="32">
        <f t="shared" si="16"/>
        <v>240000</v>
      </c>
      <c r="S49" s="8"/>
      <c r="T49" s="35">
        <f t="shared" si="7"/>
        <v>2196458.348306349</v>
      </c>
      <c r="U49" s="32"/>
      <c r="V49" s="33">
        <f t="shared" si="8"/>
        <v>1249.8023718530987</v>
      </c>
      <c r="W49" s="33"/>
      <c r="X49" s="33">
        <f t="shared" si="9"/>
        <v>262.45849808915074</v>
      </c>
      <c r="Y49" s="33">
        <f t="shared" si="10"/>
        <v>1512.26</v>
      </c>
      <c r="Z49" s="33">
        <f t="shared" si="11"/>
        <v>7.7090340003237012E-3</v>
      </c>
      <c r="AA49" s="36">
        <f t="shared" si="12"/>
        <v>72.377283304527111</v>
      </c>
      <c r="AB49" s="37">
        <f t="shared" si="13"/>
        <v>1584.637283304527</v>
      </c>
      <c r="AC49" s="8"/>
      <c r="AD49" s="8"/>
      <c r="AE49" s="8"/>
      <c r="AF49" s="8"/>
      <c r="AG49" s="8"/>
      <c r="AH49" s="8"/>
      <c r="AI49" s="8"/>
    </row>
    <row r="50" spans="1:35" ht="12.75" customHeight="1" x14ac:dyDescent="0.2">
      <c r="A50" s="38" t="s">
        <v>51</v>
      </c>
      <c r="B50" s="38" t="s">
        <v>122</v>
      </c>
      <c r="C50" s="3" t="s">
        <v>123</v>
      </c>
      <c r="D50" s="3" t="s">
        <v>126</v>
      </c>
      <c r="E50" s="3" t="s">
        <v>125</v>
      </c>
      <c r="F50" s="32">
        <v>1468800</v>
      </c>
      <c r="G50" s="32">
        <v>1730413.1863792862</v>
      </c>
      <c r="H50" s="32">
        <f t="shared" si="0"/>
        <v>1848000.8669011269</v>
      </c>
      <c r="I50" s="33">
        <f t="shared" si="17"/>
        <v>388080.18204923667</v>
      </c>
      <c r="J50" s="6">
        <v>1</v>
      </c>
      <c r="K50" s="33">
        <f t="shared" si="18"/>
        <v>388080.18204923667</v>
      </c>
      <c r="L50" s="32">
        <f t="shared" si="19"/>
        <v>2236081.0489503634</v>
      </c>
      <c r="M50" s="8"/>
      <c r="N50" s="32">
        <v>290000</v>
      </c>
      <c r="O50" s="33">
        <f t="shared" si="14"/>
        <v>60900</v>
      </c>
      <c r="P50" s="6"/>
      <c r="Q50" s="33">
        <f t="shared" si="15"/>
        <v>0</v>
      </c>
      <c r="R50" s="32">
        <f t="shared" si="16"/>
        <v>290000</v>
      </c>
      <c r="S50" s="8"/>
      <c r="T50" s="35">
        <f t="shared" si="7"/>
        <v>2526081.0489503634</v>
      </c>
      <c r="U50" s="32"/>
      <c r="V50" s="33">
        <f t="shared" si="8"/>
        <v>1437.3603255011483</v>
      </c>
      <c r="W50" s="33"/>
      <c r="X50" s="33">
        <f t="shared" si="9"/>
        <v>301.84566835524117</v>
      </c>
      <c r="Y50" s="33">
        <f t="shared" si="10"/>
        <v>1739.21</v>
      </c>
      <c r="Z50" s="33">
        <f t="shared" si="11"/>
        <v>8.8659549440592116E-3</v>
      </c>
      <c r="AA50" s="36">
        <f t="shared" si="12"/>
        <v>83.239188298352516</v>
      </c>
      <c r="AB50" s="37">
        <f t="shared" si="13"/>
        <v>1822.4491882983525</v>
      </c>
      <c r="AC50" s="8"/>
      <c r="AD50" s="8"/>
      <c r="AE50" s="8"/>
      <c r="AF50" s="8"/>
      <c r="AG50" s="8"/>
      <c r="AH50" s="8"/>
      <c r="AI50" s="8"/>
    </row>
    <row r="51" spans="1:35" ht="12.75" customHeight="1" x14ac:dyDescent="0.2">
      <c r="A51" s="38" t="s">
        <v>51</v>
      </c>
      <c r="B51" s="38" t="s">
        <v>122</v>
      </c>
      <c r="C51" s="3" t="s">
        <v>123</v>
      </c>
      <c r="D51" s="3" t="s">
        <v>127</v>
      </c>
      <c r="E51" s="3" t="s">
        <v>125</v>
      </c>
      <c r="F51" s="32">
        <v>1479000</v>
      </c>
      <c r="G51" s="32">
        <v>1742376.7088787539</v>
      </c>
      <c r="H51" s="32">
        <f t="shared" si="0"/>
        <v>1860777.3529590419</v>
      </c>
      <c r="I51" s="33">
        <f t="shared" si="17"/>
        <v>390763.24412139878</v>
      </c>
      <c r="J51" s="6">
        <v>1</v>
      </c>
      <c r="K51" s="33">
        <f t="shared" si="18"/>
        <v>390763.24412139878</v>
      </c>
      <c r="L51" s="32">
        <f t="shared" si="19"/>
        <v>2251540.5970804407</v>
      </c>
      <c r="M51" s="8"/>
      <c r="N51" s="32">
        <v>285000</v>
      </c>
      <c r="O51" s="33">
        <f t="shared" si="14"/>
        <v>59850</v>
      </c>
      <c r="P51" s="6"/>
      <c r="Q51" s="33">
        <f t="shared" si="15"/>
        <v>0</v>
      </c>
      <c r="R51" s="32">
        <f t="shared" si="16"/>
        <v>285000</v>
      </c>
      <c r="S51" s="8"/>
      <c r="T51" s="35">
        <f t="shared" si="7"/>
        <v>2536540.5970804407</v>
      </c>
      <c r="U51" s="32"/>
      <c r="V51" s="33">
        <f t="shared" si="8"/>
        <v>1443.3118920635475</v>
      </c>
      <c r="W51" s="33"/>
      <c r="X51" s="33">
        <f t="shared" si="9"/>
        <v>303.09549733334495</v>
      </c>
      <c r="Y51" s="33">
        <f t="shared" si="10"/>
        <v>1746.41</v>
      </c>
      <c r="Z51" s="33">
        <f t="shared" si="11"/>
        <v>8.9026583183482444E-3</v>
      </c>
      <c r="AA51" s="36">
        <f t="shared" si="12"/>
        <v>83.583782772710506</v>
      </c>
      <c r="AB51" s="37">
        <f t="shared" si="13"/>
        <v>1829.9937827727106</v>
      </c>
      <c r="AC51" s="8"/>
      <c r="AD51" s="8"/>
      <c r="AE51" s="8"/>
      <c r="AF51" s="8"/>
      <c r="AG51" s="8"/>
      <c r="AH51" s="8"/>
      <c r="AI51" s="8"/>
    </row>
    <row r="52" spans="1:35" ht="12.75" customHeight="1" x14ac:dyDescent="0.2">
      <c r="A52" s="38" t="s">
        <v>51</v>
      </c>
      <c r="B52" s="38" t="s">
        <v>122</v>
      </c>
      <c r="C52" s="3" t="s">
        <v>123</v>
      </c>
      <c r="D52" s="3" t="s">
        <v>128</v>
      </c>
      <c r="E52" s="3" t="s">
        <v>125</v>
      </c>
      <c r="F52" s="32">
        <v>1071000</v>
      </c>
      <c r="G52" s="32">
        <v>1261745.0962302447</v>
      </c>
      <c r="H52" s="32">
        <f t="shared" si="0"/>
        <v>1347485.1266711599</v>
      </c>
      <c r="I52" s="33">
        <f t="shared" si="17"/>
        <v>282971.87660094356</v>
      </c>
      <c r="J52" s="6">
        <v>1</v>
      </c>
      <c r="K52" s="33">
        <f t="shared" si="18"/>
        <v>282971.87660094356</v>
      </c>
      <c r="L52" s="32">
        <f t="shared" si="19"/>
        <v>1630457.0032721034</v>
      </c>
      <c r="M52" s="8"/>
      <c r="N52" s="32">
        <v>225000</v>
      </c>
      <c r="O52" s="33">
        <f t="shared" si="14"/>
        <v>47250</v>
      </c>
      <c r="P52" s="6"/>
      <c r="Q52" s="33">
        <f t="shared" si="15"/>
        <v>0</v>
      </c>
      <c r="R52" s="32">
        <f t="shared" si="16"/>
        <v>225000</v>
      </c>
      <c r="S52" s="8"/>
      <c r="T52" s="35">
        <f t="shared" si="7"/>
        <v>1855457.0032721034</v>
      </c>
      <c r="U52" s="32"/>
      <c r="V52" s="33">
        <f t="shared" si="8"/>
        <v>1055.7698785178529</v>
      </c>
      <c r="W52" s="33"/>
      <c r="X52" s="33">
        <f t="shared" si="9"/>
        <v>221.71167448874911</v>
      </c>
      <c r="Y52" s="33">
        <f t="shared" si="10"/>
        <v>1277.48</v>
      </c>
      <c r="Z52" s="33">
        <f t="shared" si="11"/>
        <v>6.5121981370488682E-3</v>
      </c>
      <c r="AA52" s="36">
        <f t="shared" si="12"/>
        <v>61.140631819837388</v>
      </c>
      <c r="AB52" s="37">
        <f t="shared" si="13"/>
        <v>1338.6206318198374</v>
      </c>
      <c r="AC52" s="8"/>
      <c r="AD52" s="8"/>
      <c r="AE52" s="8"/>
      <c r="AF52" s="8"/>
      <c r="AG52" s="8"/>
      <c r="AH52" s="8"/>
      <c r="AI52" s="8"/>
    </row>
    <row r="53" spans="1:35" ht="12.75" customHeight="1" x14ac:dyDescent="0.2">
      <c r="A53" s="38" t="s">
        <v>51</v>
      </c>
      <c r="B53" s="38" t="s">
        <v>129</v>
      </c>
      <c r="C53" s="3" t="s">
        <v>130</v>
      </c>
      <c r="D53" s="3" t="s">
        <v>131</v>
      </c>
      <c r="E53" s="3" t="s">
        <v>132</v>
      </c>
      <c r="F53" s="32">
        <v>612000</v>
      </c>
      <c r="G53" s="32">
        <v>720947.41897276347</v>
      </c>
      <c r="H53" s="32">
        <f t="shared" si="0"/>
        <v>769938.33943182277</v>
      </c>
      <c r="I53" s="33">
        <f t="shared" si="17"/>
        <v>161687.05128068276</v>
      </c>
      <c r="J53" s="6">
        <v>1</v>
      </c>
      <c r="K53" s="33">
        <f t="shared" si="18"/>
        <v>161687.05128068276</v>
      </c>
      <c r="L53" s="32">
        <f t="shared" si="19"/>
        <v>931625.39071250556</v>
      </c>
      <c r="M53" s="8"/>
      <c r="N53" s="32">
        <v>65000</v>
      </c>
      <c r="O53" s="33">
        <f t="shared" si="14"/>
        <v>13650</v>
      </c>
      <c r="P53" s="6">
        <v>1</v>
      </c>
      <c r="Q53" s="33">
        <f t="shared" si="15"/>
        <v>13650</v>
      </c>
      <c r="R53" s="32">
        <f t="shared" si="16"/>
        <v>78650</v>
      </c>
      <c r="S53" s="8"/>
      <c r="T53" s="35">
        <f t="shared" si="7"/>
        <v>1010275.3907125056</v>
      </c>
      <c r="U53" s="32"/>
      <c r="V53" s="33">
        <f t="shared" si="8"/>
        <v>574.85477951854136</v>
      </c>
      <c r="W53" s="33"/>
      <c r="X53" s="33">
        <f t="shared" si="9"/>
        <v>120.71950369889369</v>
      </c>
      <c r="Y53" s="33">
        <f t="shared" si="10"/>
        <v>695.57</v>
      </c>
      <c r="Z53" s="33">
        <f t="shared" si="11"/>
        <v>3.5458008408641088E-3</v>
      </c>
      <c r="AA53" s="36">
        <f t="shared" si="12"/>
        <v>33.29021924016368</v>
      </c>
      <c r="AB53" s="37">
        <f t="shared" si="13"/>
        <v>728.8602192401637</v>
      </c>
      <c r="AC53" s="8"/>
      <c r="AD53" s="8"/>
      <c r="AE53" s="8"/>
      <c r="AF53" s="8"/>
      <c r="AG53" s="8"/>
      <c r="AH53" s="8"/>
      <c r="AI53" s="8"/>
    </row>
    <row r="54" spans="1:35" ht="12.75" customHeight="1" x14ac:dyDescent="0.2">
      <c r="A54" s="38" t="s">
        <v>51</v>
      </c>
      <c r="B54" s="38" t="s">
        <v>129</v>
      </c>
      <c r="C54" s="3" t="s">
        <v>133</v>
      </c>
      <c r="D54" s="3" t="s">
        <v>134</v>
      </c>
      <c r="E54" s="3" t="s">
        <v>132</v>
      </c>
      <c r="F54" s="32">
        <v>790500</v>
      </c>
      <c r="G54" s="32">
        <v>931296.34369641007</v>
      </c>
      <c r="H54" s="32">
        <f t="shared" si="0"/>
        <v>994581.21565399622</v>
      </c>
      <c r="I54" s="33">
        <f t="shared" si="17"/>
        <v>208862.0552873392</v>
      </c>
      <c r="J54" s="6">
        <v>1</v>
      </c>
      <c r="K54" s="33">
        <f t="shared" si="18"/>
        <v>208862.0552873392</v>
      </c>
      <c r="L54" s="32">
        <f t="shared" si="19"/>
        <v>1203443.2709413355</v>
      </c>
      <c r="M54" s="8"/>
      <c r="N54" s="32">
        <v>60000</v>
      </c>
      <c r="O54" s="33">
        <f t="shared" si="14"/>
        <v>12600</v>
      </c>
      <c r="P54" s="6">
        <v>1</v>
      </c>
      <c r="Q54" s="33">
        <f t="shared" si="15"/>
        <v>12600</v>
      </c>
      <c r="R54" s="32">
        <f t="shared" si="16"/>
        <v>72600</v>
      </c>
      <c r="S54" s="8"/>
      <c r="T54" s="35">
        <f t="shared" si="7"/>
        <v>1276043.2709413355</v>
      </c>
      <c r="U54" s="32"/>
      <c r="V54" s="33">
        <f t="shared" si="8"/>
        <v>726.07882951178738</v>
      </c>
      <c r="W54" s="33"/>
      <c r="X54" s="33">
        <f t="shared" si="9"/>
        <v>152.47655419747537</v>
      </c>
      <c r="Y54" s="33">
        <f t="shared" si="10"/>
        <v>878.56</v>
      </c>
      <c r="Z54" s="33">
        <f t="shared" si="11"/>
        <v>4.4786272938015887E-3</v>
      </c>
      <c r="AA54" s="36">
        <f t="shared" si="12"/>
        <v>42.048183526658995</v>
      </c>
      <c r="AB54" s="37">
        <f t="shared" si="13"/>
        <v>920.60818352665899</v>
      </c>
      <c r="AC54" s="8"/>
      <c r="AD54" s="8"/>
      <c r="AE54" s="8"/>
      <c r="AF54" s="8"/>
      <c r="AG54" s="8"/>
      <c r="AH54" s="8"/>
      <c r="AI54" s="8"/>
    </row>
    <row r="55" spans="1:35" ht="12.75" customHeight="1" x14ac:dyDescent="0.2">
      <c r="A55" s="38" t="s">
        <v>51</v>
      </c>
      <c r="B55" s="38" t="s">
        <v>129</v>
      </c>
      <c r="C55" s="3" t="s">
        <v>135</v>
      </c>
      <c r="D55" s="3" t="s">
        <v>136</v>
      </c>
      <c r="E55" s="3" t="s">
        <v>132</v>
      </c>
      <c r="F55" s="32">
        <v>734400</v>
      </c>
      <c r="G55" s="32">
        <v>865206.59318964311</v>
      </c>
      <c r="H55" s="32">
        <f t="shared" si="0"/>
        <v>924000.43345056346</v>
      </c>
      <c r="I55" s="33">
        <f t="shared" si="17"/>
        <v>194040.09102461833</v>
      </c>
      <c r="J55" s="6">
        <v>1</v>
      </c>
      <c r="K55" s="33">
        <f t="shared" si="18"/>
        <v>194040.09102461833</v>
      </c>
      <c r="L55" s="32">
        <f t="shared" si="19"/>
        <v>1118040.5244751817</v>
      </c>
      <c r="M55" s="8"/>
      <c r="N55" s="32">
        <v>65000</v>
      </c>
      <c r="O55" s="33">
        <f t="shared" si="14"/>
        <v>13650</v>
      </c>
      <c r="P55" s="6">
        <v>1</v>
      </c>
      <c r="Q55" s="33">
        <f t="shared" si="15"/>
        <v>13650</v>
      </c>
      <c r="R55" s="32">
        <f t="shared" si="16"/>
        <v>78650</v>
      </c>
      <c r="S55" s="8"/>
      <c r="T55" s="35">
        <f t="shared" si="7"/>
        <v>1196690.5244751817</v>
      </c>
      <c r="U55" s="32"/>
      <c r="V55" s="33">
        <f t="shared" si="8"/>
        <v>680.92648195057416</v>
      </c>
      <c r="W55" s="33"/>
      <c r="X55" s="33">
        <f t="shared" si="9"/>
        <v>142.99456120962057</v>
      </c>
      <c r="Y55" s="33">
        <f t="shared" si="10"/>
        <v>823.92</v>
      </c>
      <c r="Z55" s="33">
        <f t="shared" si="11"/>
        <v>4.2000894644748281E-3</v>
      </c>
      <c r="AA55" s="36">
        <f t="shared" si="12"/>
        <v>39.433094349031229</v>
      </c>
      <c r="AB55" s="37">
        <f t="shared" si="13"/>
        <v>863.35309434903115</v>
      </c>
      <c r="AC55" s="8"/>
      <c r="AD55" s="8"/>
      <c r="AE55" s="8"/>
      <c r="AF55" s="8"/>
      <c r="AG55" s="8"/>
      <c r="AH55" s="8"/>
      <c r="AI55" s="8"/>
    </row>
    <row r="56" spans="1:35" ht="12.75" customHeight="1" x14ac:dyDescent="0.2">
      <c r="A56" s="38" t="s">
        <v>51</v>
      </c>
      <c r="B56" s="38" t="s">
        <v>129</v>
      </c>
      <c r="C56" s="3" t="s">
        <v>137</v>
      </c>
      <c r="D56" s="3" t="s">
        <v>138</v>
      </c>
      <c r="E56" s="3" t="s">
        <v>132</v>
      </c>
      <c r="F56" s="32">
        <v>673200</v>
      </c>
      <c r="G56" s="32">
        <v>793077.00608120323</v>
      </c>
      <c r="H56" s="32">
        <f t="shared" si="0"/>
        <v>846969.38644119306</v>
      </c>
      <c r="I56" s="33">
        <f t="shared" si="17"/>
        <v>177863.57115265055</v>
      </c>
      <c r="J56" s="6">
        <v>1</v>
      </c>
      <c r="K56" s="33">
        <f t="shared" si="18"/>
        <v>177863.57115265055</v>
      </c>
      <c r="L56" s="32">
        <f t="shared" si="19"/>
        <v>1024832.9575938436</v>
      </c>
      <c r="M56" s="8"/>
      <c r="N56" s="32">
        <v>70000</v>
      </c>
      <c r="O56" s="33">
        <f t="shared" si="14"/>
        <v>14700</v>
      </c>
      <c r="P56" s="6">
        <v>1</v>
      </c>
      <c r="Q56" s="33">
        <f t="shared" si="15"/>
        <v>14700</v>
      </c>
      <c r="R56" s="32">
        <f t="shared" si="16"/>
        <v>84700</v>
      </c>
      <c r="S56" s="8"/>
      <c r="T56" s="35">
        <f t="shared" si="7"/>
        <v>1109532.9575938436</v>
      </c>
      <c r="U56" s="32"/>
      <c r="V56" s="33">
        <f t="shared" si="8"/>
        <v>631.33312913455768</v>
      </c>
      <c r="W56" s="33"/>
      <c r="X56" s="33">
        <f t="shared" si="9"/>
        <v>132.57995711825711</v>
      </c>
      <c r="Y56" s="33">
        <f t="shared" si="10"/>
        <v>763.91</v>
      </c>
      <c r="Z56" s="33">
        <f t="shared" si="11"/>
        <v>3.8941770351574984E-3</v>
      </c>
      <c r="AA56" s="36">
        <f t="shared" si="12"/>
        <v>36.560995125944814</v>
      </c>
      <c r="AB56" s="37">
        <f t="shared" si="13"/>
        <v>800.4709951259448</v>
      </c>
      <c r="AC56" s="8"/>
      <c r="AD56" s="8"/>
      <c r="AE56" s="8"/>
      <c r="AF56" s="8"/>
      <c r="AG56" s="8"/>
      <c r="AH56" s="8"/>
      <c r="AI56" s="8"/>
    </row>
    <row r="57" spans="1:35" ht="12.75" customHeight="1" x14ac:dyDescent="0.2">
      <c r="A57" s="38" t="s">
        <v>51</v>
      </c>
      <c r="B57" s="38" t="s">
        <v>129</v>
      </c>
      <c r="C57" s="3" t="s">
        <v>139</v>
      </c>
      <c r="D57" s="3" t="s">
        <v>140</v>
      </c>
      <c r="E57" s="3" t="s">
        <v>132</v>
      </c>
      <c r="F57" s="32">
        <v>785400</v>
      </c>
      <c r="G57" s="32">
        <v>925256.50709473714</v>
      </c>
      <c r="H57" s="32">
        <f t="shared" si="0"/>
        <v>988130.95084805856</v>
      </c>
      <c r="I57" s="33">
        <f t="shared" si="17"/>
        <v>207507.49967809228</v>
      </c>
      <c r="J57" s="6">
        <v>1</v>
      </c>
      <c r="K57" s="33">
        <f t="shared" si="18"/>
        <v>207507.49967809228</v>
      </c>
      <c r="L57" s="32">
        <f t="shared" si="19"/>
        <v>1195638.4505261509</v>
      </c>
      <c r="M57" s="8"/>
      <c r="N57" s="32">
        <v>50000</v>
      </c>
      <c r="O57" s="33">
        <f t="shared" si="14"/>
        <v>10500</v>
      </c>
      <c r="P57" s="6">
        <v>1</v>
      </c>
      <c r="Q57" s="33">
        <f t="shared" si="15"/>
        <v>10500</v>
      </c>
      <c r="R57" s="32">
        <f t="shared" si="16"/>
        <v>60500</v>
      </c>
      <c r="S57" s="8"/>
      <c r="T57" s="35">
        <f t="shared" si="7"/>
        <v>1256138.4505261509</v>
      </c>
      <c r="U57" s="32"/>
      <c r="V57" s="33">
        <f t="shared" si="8"/>
        <v>714.75282745698394</v>
      </c>
      <c r="W57" s="33"/>
      <c r="X57" s="33">
        <f t="shared" si="9"/>
        <v>150.09809376596661</v>
      </c>
      <c r="Y57" s="33">
        <f t="shared" si="10"/>
        <v>864.85</v>
      </c>
      <c r="Z57" s="33">
        <f t="shared" si="11"/>
        <v>4.4087379519262247E-3</v>
      </c>
      <c r="AA57" s="36">
        <f t="shared" si="12"/>
        <v>41.392018215069015</v>
      </c>
      <c r="AB57" s="37">
        <f t="shared" si="13"/>
        <v>906.24201821506904</v>
      </c>
      <c r="AC57" s="8"/>
      <c r="AD57" s="8"/>
      <c r="AE57" s="8"/>
      <c r="AF57" s="8"/>
      <c r="AG57" s="8"/>
      <c r="AH57" s="8"/>
      <c r="AI57" s="8"/>
    </row>
    <row r="58" spans="1:35" ht="12.75" customHeight="1" x14ac:dyDescent="0.2">
      <c r="A58" s="38" t="s">
        <v>51</v>
      </c>
      <c r="B58" s="38" t="s">
        <v>122</v>
      </c>
      <c r="C58" s="3" t="s">
        <v>123</v>
      </c>
      <c r="D58" s="3" t="s">
        <v>141</v>
      </c>
      <c r="E58" s="3" t="s">
        <v>125</v>
      </c>
      <c r="F58" s="32">
        <v>1004700</v>
      </c>
      <c r="G58" s="32">
        <v>1183575.672520132</v>
      </c>
      <c r="H58" s="32">
        <f t="shared" si="0"/>
        <v>1264003.8148558519</v>
      </c>
      <c r="I58" s="33">
        <f t="shared" si="17"/>
        <v>265440.80111972889</v>
      </c>
      <c r="J58" s="6">
        <v>1</v>
      </c>
      <c r="K58" s="33">
        <f t="shared" si="18"/>
        <v>265440.80111972889</v>
      </c>
      <c r="L58" s="32">
        <f t="shared" si="19"/>
        <v>1529444.6159755809</v>
      </c>
      <c r="M58" s="8"/>
      <c r="N58" s="34">
        <v>255000</v>
      </c>
      <c r="O58" s="33">
        <f t="shared" si="14"/>
        <v>53550</v>
      </c>
      <c r="P58" s="6"/>
      <c r="Q58" s="33">
        <f t="shared" si="15"/>
        <v>0</v>
      </c>
      <c r="R58" s="32">
        <f t="shared" si="16"/>
        <v>255000</v>
      </c>
      <c r="S58" s="8"/>
      <c r="T58" s="35">
        <f t="shared" si="7"/>
        <v>1784444.6159755809</v>
      </c>
      <c r="U58" s="32"/>
      <c r="V58" s="33">
        <f t="shared" si="8"/>
        <v>1015.3632620470333</v>
      </c>
      <c r="W58" s="33"/>
      <c r="X58" s="33">
        <f t="shared" si="9"/>
        <v>213.22628502987698</v>
      </c>
      <c r="Y58" s="33">
        <f t="shared" si="10"/>
        <v>1228.5899999999999</v>
      </c>
      <c r="Z58" s="33">
        <f t="shared" si="11"/>
        <v>6.262972030244598E-3</v>
      </c>
      <c r="AA58" s="36">
        <f t="shared" si="12"/>
        <v>58.800739618259399</v>
      </c>
      <c r="AB58" s="37">
        <f t="shared" si="13"/>
        <v>1287.3907396182594</v>
      </c>
      <c r="AC58" s="8"/>
      <c r="AD58" s="8"/>
      <c r="AE58" s="8"/>
      <c r="AF58" s="8"/>
      <c r="AG58" s="8"/>
      <c r="AH58" s="8"/>
      <c r="AI58" s="8"/>
    </row>
    <row r="59" spans="1:35" ht="12.75" customHeight="1" x14ac:dyDescent="0.2">
      <c r="A59" s="38" t="s">
        <v>51</v>
      </c>
      <c r="B59" s="38" t="s">
        <v>122</v>
      </c>
      <c r="C59" s="3" t="s">
        <v>123</v>
      </c>
      <c r="D59" s="42" t="s">
        <v>142</v>
      </c>
      <c r="E59" s="42" t="s">
        <v>125</v>
      </c>
      <c r="F59" s="32">
        <v>3595600</v>
      </c>
      <c r="G59" s="32">
        <v>4235900.019738635</v>
      </c>
      <c r="H59" s="32">
        <f t="shared" si="0"/>
        <v>4523744.369379594</v>
      </c>
      <c r="I59" s="33">
        <f t="shared" si="17"/>
        <v>949986.31756971474</v>
      </c>
      <c r="J59" s="6">
        <v>1</v>
      </c>
      <c r="K59" s="33">
        <f t="shared" si="18"/>
        <v>949986.31756971474</v>
      </c>
      <c r="L59" s="32">
        <f t="shared" si="19"/>
        <v>5473730.686949309</v>
      </c>
      <c r="M59" s="8"/>
      <c r="N59" s="34">
        <v>575000</v>
      </c>
      <c r="O59" s="33">
        <f t="shared" si="14"/>
        <v>120750</v>
      </c>
      <c r="P59" s="6"/>
      <c r="Q59" s="33">
        <f t="shared" si="15"/>
        <v>0</v>
      </c>
      <c r="R59" s="32">
        <f t="shared" si="16"/>
        <v>575000</v>
      </c>
      <c r="S59" s="8"/>
      <c r="T59" s="35">
        <f t="shared" si="7"/>
        <v>6048730.686949309</v>
      </c>
      <c r="U59" s="32"/>
      <c r="V59" s="33">
        <f t="shared" si="8"/>
        <v>3441.7761507196519</v>
      </c>
      <c r="W59" s="33"/>
      <c r="X59" s="33">
        <f t="shared" si="9"/>
        <v>722.77299165112686</v>
      </c>
      <c r="Y59" s="33">
        <f t="shared" si="10"/>
        <v>4164.55</v>
      </c>
      <c r="Z59" s="33">
        <f t="shared" si="11"/>
        <v>2.1229588527136915E-2</v>
      </c>
      <c r="AA59" s="36">
        <f t="shared" si="12"/>
        <v>199.31679419271049</v>
      </c>
      <c r="AB59" s="37">
        <f t="shared" si="13"/>
        <v>4363.8667941927106</v>
      </c>
      <c r="AC59" s="8"/>
      <c r="AD59" s="8"/>
      <c r="AE59" s="8"/>
      <c r="AF59" s="8"/>
      <c r="AG59" s="8"/>
      <c r="AH59" s="8"/>
      <c r="AI59" s="8"/>
    </row>
    <row r="60" spans="1:35" ht="12.75" customHeight="1" x14ac:dyDescent="0.2">
      <c r="A60" s="38" t="s">
        <v>51</v>
      </c>
      <c r="B60" s="38" t="s">
        <v>122</v>
      </c>
      <c r="C60" s="3" t="s">
        <v>123</v>
      </c>
      <c r="D60" s="3" t="s">
        <v>138</v>
      </c>
      <c r="E60" s="3" t="s">
        <v>125</v>
      </c>
      <c r="F60" s="32">
        <v>1448400</v>
      </c>
      <c r="G60" s="32">
        <v>1706369.9906764729</v>
      </c>
      <c r="H60" s="32">
        <f t="shared" si="0"/>
        <v>1822323.8512313368</v>
      </c>
      <c r="I60" s="33">
        <f t="shared" si="17"/>
        <v>382688.00875858072</v>
      </c>
      <c r="J60" s="6">
        <v>1</v>
      </c>
      <c r="K60" s="33">
        <f t="shared" si="18"/>
        <v>382688.00875858072</v>
      </c>
      <c r="L60" s="32">
        <f t="shared" si="19"/>
        <v>2205011.8599899174</v>
      </c>
      <c r="M60" s="8"/>
      <c r="N60" s="34">
        <v>190000</v>
      </c>
      <c r="O60" s="33">
        <f t="shared" si="14"/>
        <v>39900</v>
      </c>
      <c r="P60" s="6"/>
      <c r="Q60" s="33">
        <f t="shared" si="15"/>
        <v>0</v>
      </c>
      <c r="R60" s="32">
        <f t="shared" si="16"/>
        <v>190000</v>
      </c>
      <c r="S60" s="8"/>
      <c r="T60" s="35">
        <f t="shared" si="7"/>
        <v>2395011.8599899174</v>
      </c>
      <c r="U60" s="32"/>
      <c r="V60" s="33">
        <f t="shared" si="8"/>
        <v>1362.7809084291428</v>
      </c>
      <c r="W60" s="33"/>
      <c r="X60" s="33">
        <f t="shared" si="9"/>
        <v>286.18399077011998</v>
      </c>
      <c r="Y60" s="33">
        <f t="shared" si="10"/>
        <v>1648.96</v>
      </c>
      <c r="Z60" s="33">
        <f t="shared" si="11"/>
        <v>8.4058883427279504E-3</v>
      </c>
      <c r="AA60" s="36">
        <f t="shared" si="12"/>
        <v>78.919792282962604</v>
      </c>
      <c r="AB60" s="37">
        <f t="shared" si="13"/>
        <v>1727.8797922829626</v>
      </c>
      <c r="AC60" s="8"/>
      <c r="AD60" s="8"/>
      <c r="AE60" s="8"/>
      <c r="AF60" s="8"/>
      <c r="AG60" s="8"/>
      <c r="AH60" s="8"/>
      <c r="AI60" s="8"/>
    </row>
    <row r="61" spans="1:35" ht="12.75" customHeight="1" x14ac:dyDescent="0.2">
      <c r="A61" s="38" t="s">
        <v>51</v>
      </c>
      <c r="B61" s="38" t="s">
        <v>122</v>
      </c>
      <c r="C61" s="3" t="s">
        <v>123</v>
      </c>
      <c r="D61" s="3" t="s">
        <v>143</v>
      </c>
      <c r="E61" s="3" t="s">
        <v>125</v>
      </c>
      <c r="F61" s="32">
        <v>1417800</v>
      </c>
      <c r="G61" s="32">
        <v>1670247.1217703139</v>
      </c>
      <c r="H61" s="32">
        <f t="shared" si="0"/>
        <v>1783746.3059496714</v>
      </c>
      <c r="I61" s="33">
        <f t="shared" si="17"/>
        <v>374586.72424943099</v>
      </c>
      <c r="J61" s="6">
        <v>1</v>
      </c>
      <c r="K61" s="33">
        <f t="shared" si="18"/>
        <v>374586.72424943099</v>
      </c>
      <c r="L61" s="32">
        <f t="shared" si="19"/>
        <v>2158333.0301991026</v>
      </c>
      <c r="M61" s="8"/>
      <c r="N61" s="34">
        <v>280000</v>
      </c>
      <c r="O61" s="33">
        <f t="shared" si="14"/>
        <v>58800</v>
      </c>
      <c r="P61" s="6"/>
      <c r="Q61" s="33">
        <f t="shared" si="15"/>
        <v>0</v>
      </c>
      <c r="R61" s="32">
        <f t="shared" si="16"/>
        <v>280000</v>
      </c>
      <c r="S61" s="8"/>
      <c r="T61" s="35">
        <f t="shared" si="7"/>
        <v>2438333.0301991026</v>
      </c>
      <c r="U61" s="32"/>
      <c r="V61" s="33">
        <f t="shared" si="8"/>
        <v>1387.4310008475309</v>
      </c>
      <c r="W61" s="33"/>
      <c r="X61" s="33">
        <f t="shared" si="9"/>
        <v>291.3605101779815</v>
      </c>
      <c r="Y61" s="33">
        <f t="shared" si="10"/>
        <v>1678.79</v>
      </c>
      <c r="Z61" s="33">
        <f t="shared" si="11"/>
        <v>8.5579524614837563E-3</v>
      </c>
      <c r="AA61" s="36">
        <f t="shared" si="12"/>
        <v>80.347466334365166</v>
      </c>
      <c r="AB61" s="37">
        <f t="shared" si="13"/>
        <v>1759.1374663343652</v>
      </c>
      <c r="AC61" s="8"/>
      <c r="AD61" s="8"/>
      <c r="AE61" s="8"/>
      <c r="AF61" s="8"/>
      <c r="AG61" s="8"/>
      <c r="AH61" s="8"/>
      <c r="AI61" s="8"/>
    </row>
    <row r="62" spans="1:35" ht="12.75" customHeight="1" x14ac:dyDescent="0.2">
      <c r="A62" s="38" t="s">
        <v>51</v>
      </c>
      <c r="B62" s="38" t="s">
        <v>122</v>
      </c>
      <c r="C62" s="3" t="s">
        <v>123</v>
      </c>
      <c r="D62" s="3" t="s">
        <v>144</v>
      </c>
      <c r="E62" s="3" t="s">
        <v>125</v>
      </c>
      <c r="F62" s="32">
        <v>2835700</v>
      </c>
      <c r="G62" s="32">
        <v>3340726.5449483842</v>
      </c>
      <c r="H62" s="32">
        <f t="shared" si="0"/>
        <v>3567740.6990072634</v>
      </c>
      <c r="I62" s="33">
        <f t="shared" si="17"/>
        <v>749225.54679152532</v>
      </c>
      <c r="J62" s="6">
        <v>1</v>
      </c>
      <c r="K62" s="33">
        <f t="shared" si="18"/>
        <v>749225.54679152532</v>
      </c>
      <c r="L62" s="32">
        <f t="shared" si="19"/>
        <v>4316966.245798789</v>
      </c>
      <c r="M62" s="8"/>
      <c r="N62" s="34">
        <v>595000</v>
      </c>
      <c r="O62" s="33">
        <f t="shared" si="14"/>
        <v>124950</v>
      </c>
      <c r="P62" s="6"/>
      <c r="Q62" s="33">
        <f t="shared" si="15"/>
        <v>0</v>
      </c>
      <c r="R62" s="32">
        <f t="shared" si="16"/>
        <v>595000</v>
      </c>
      <c r="S62" s="8"/>
      <c r="T62" s="35">
        <f t="shared" si="7"/>
        <v>4911966.245798789</v>
      </c>
      <c r="U62" s="32"/>
      <c r="V62" s="33">
        <f t="shared" si="8"/>
        <v>2794.9480895894771</v>
      </c>
      <c r="W62" s="33"/>
      <c r="X62" s="33">
        <f t="shared" si="9"/>
        <v>586.93909881379022</v>
      </c>
      <c r="Y62" s="33">
        <f t="shared" si="10"/>
        <v>3381.89</v>
      </c>
      <c r="Z62" s="33">
        <f t="shared" si="11"/>
        <v>1.7239829788101728E-2</v>
      </c>
      <c r="AA62" s="36">
        <f t="shared" si="12"/>
        <v>161.85841762312509</v>
      </c>
      <c r="AB62" s="37">
        <f t="shared" si="13"/>
        <v>3543.7484176231251</v>
      </c>
      <c r="AC62" s="8"/>
      <c r="AD62" s="8"/>
      <c r="AE62" s="8"/>
      <c r="AF62" s="8"/>
      <c r="AG62" s="8"/>
      <c r="AH62" s="8"/>
      <c r="AI62" s="8"/>
    </row>
    <row r="63" spans="1:35" ht="12.75" customHeight="1" x14ac:dyDescent="0.2">
      <c r="A63" s="38" t="s">
        <v>51</v>
      </c>
      <c r="B63" s="38" t="s">
        <v>122</v>
      </c>
      <c r="C63" s="3" t="s">
        <v>123</v>
      </c>
      <c r="D63" s="3" t="s">
        <v>144</v>
      </c>
      <c r="E63" s="3" t="s">
        <v>145</v>
      </c>
      <c r="F63" s="32">
        <v>71400</v>
      </c>
      <c r="G63" s="32">
        <v>84093.109607907318</v>
      </c>
      <c r="H63" s="32">
        <f t="shared" si="0"/>
        <v>89807.533067285258</v>
      </c>
      <c r="I63" s="33">
        <f t="shared" si="17"/>
        <v>18859.581944129903</v>
      </c>
      <c r="J63" s="6">
        <v>1</v>
      </c>
      <c r="K63" s="33">
        <f t="shared" si="18"/>
        <v>18859.581944129903</v>
      </c>
      <c r="L63" s="32">
        <f t="shared" si="19"/>
        <v>108667.11501141515</v>
      </c>
      <c r="M63" s="8"/>
      <c r="N63" s="34"/>
      <c r="O63" s="33">
        <f t="shared" si="14"/>
        <v>0</v>
      </c>
      <c r="P63" s="6"/>
      <c r="Q63" s="33">
        <f t="shared" si="15"/>
        <v>0</v>
      </c>
      <c r="R63" s="32">
        <f t="shared" si="16"/>
        <v>0</v>
      </c>
      <c r="S63" s="8"/>
      <c r="T63" s="35">
        <f t="shared" si="7"/>
        <v>108667.11501141515</v>
      </c>
      <c r="U63" s="32"/>
      <c r="V63" s="33">
        <f t="shared" si="8"/>
        <v>61.832457778415304</v>
      </c>
      <c r="W63" s="33"/>
      <c r="X63" s="33">
        <f t="shared" si="9"/>
        <v>12.984816133467215</v>
      </c>
      <c r="Y63" s="33">
        <f t="shared" si="10"/>
        <v>74.819999999999993</v>
      </c>
      <c r="Z63" s="33">
        <f t="shared" si="11"/>
        <v>3.8140923115351807E-4</v>
      </c>
      <c r="AA63" s="36">
        <f t="shared" si="12"/>
        <v>3.5809109127033167</v>
      </c>
      <c r="AB63" s="37">
        <f t="shared" si="13"/>
        <v>78.40091091270331</v>
      </c>
      <c r="AC63" s="8"/>
      <c r="AD63" s="8"/>
      <c r="AE63" s="8"/>
      <c r="AF63" s="8"/>
      <c r="AG63" s="8"/>
      <c r="AH63" s="8"/>
      <c r="AI63" s="8"/>
    </row>
    <row r="64" spans="1:35" ht="12.75" customHeight="1" x14ac:dyDescent="0.2">
      <c r="A64" s="38" t="s">
        <v>51</v>
      </c>
      <c r="B64" s="38" t="s">
        <v>122</v>
      </c>
      <c r="C64" s="3" t="s">
        <v>123</v>
      </c>
      <c r="D64" s="3" t="s">
        <v>146</v>
      </c>
      <c r="E64" s="3" t="s">
        <v>125</v>
      </c>
      <c r="F64" s="32">
        <v>1377000</v>
      </c>
      <c r="G64" s="32">
        <v>1622160.7303646873</v>
      </c>
      <c r="H64" s="32">
        <f t="shared" si="0"/>
        <v>1732392.2746100912</v>
      </c>
      <c r="I64" s="33">
        <f t="shared" si="17"/>
        <v>363802.37766811915</v>
      </c>
      <c r="J64" s="6">
        <v>1</v>
      </c>
      <c r="K64" s="33">
        <f t="shared" si="18"/>
        <v>363802.37766811915</v>
      </c>
      <c r="L64" s="32">
        <f t="shared" si="19"/>
        <v>2096194.6522782105</v>
      </c>
      <c r="M64" s="8"/>
      <c r="N64" s="34">
        <v>235000</v>
      </c>
      <c r="O64" s="33">
        <f t="shared" si="14"/>
        <v>49350</v>
      </c>
      <c r="P64" s="6"/>
      <c r="Q64" s="33">
        <f t="shared" si="15"/>
        <v>0</v>
      </c>
      <c r="R64" s="32">
        <f t="shared" si="16"/>
        <v>235000</v>
      </c>
      <c r="S64" s="8"/>
      <c r="T64" s="35">
        <f t="shared" si="7"/>
        <v>2331194.6522782105</v>
      </c>
      <c r="U64" s="32"/>
      <c r="V64" s="33">
        <f t="shared" si="8"/>
        <v>1326.4684067035198</v>
      </c>
      <c r="W64" s="33"/>
      <c r="X64" s="33">
        <f t="shared" si="9"/>
        <v>278.55836540773913</v>
      </c>
      <c r="Y64" s="33">
        <f t="shared" si="10"/>
        <v>1605.03</v>
      </c>
      <c r="Z64" s="33">
        <f t="shared" si="11"/>
        <v>8.1819467826561229E-3</v>
      </c>
      <c r="AA64" s="36">
        <f t="shared" si="12"/>
        <v>76.817287385942322</v>
      </c>
      <c r="AB64" s="37">
        <f t="shared" si="13"/>
        <v>1681.8472873859423</v>
      </c>
      <c r="AC64" s="8"/>
      <c r="AD64" s="8"/>
      <c r="AE64" s="8"/>
      <c r="AF64" s="8"/>
      <c r="AG64" s="8"/>
      <c r="AH64" s="8"/>
      <c r="AI64" s="8"/>
    </row>
    <row r="65" spans="1:35" ht="12.75" customHeight="1" x14ac:dyDescent="0.2">
      <c r="A65" s="38" t="s">
        <v>51</v>
      </c>
      <c r="B65" s="38" t="s">
        <v>122</v>
      </c>
      <c r="C65" s="3" t="s">
        <v>123</v>
      </c>
      <c r="D65" s="3" t="s">
        <v>147</v>
      </c>
      <c r="E65" s="3" t="s">
        <v>125</v>
      </c>
      <c r="F65" s="32">
        <v>1652400</v>
      </c>
      <c r="G65" s="32">
        <v>1946685.7970007276</v>
      </c>
      <c r="H65" s="32">
        <f t="shared" si="0"/>
        <v>2078969.964375278</v>
      </c>
      <c r="I65" s="33">
        <f t="shared" si="17"/>
        <v>436583.69251880836</v>
      </c>
      <c r="J65" s="6">
        <v>1</v>
      </c>
      <c r="K65" s="33">
        <f t="shared" si="18"/>
        <v>436583.69251880836</v>
      </c>
      <c r="L65" s="32">
        <f t="shared" si="19"/>
        <v>2515553.6568940864</v>
      </c>
      <c r="M65" s="8"/>
      <c r="N65" s="34">
        <v>285000</v>
      </c>
      <c r="O65" s="33">
        <f t="shared" si="14"/>
        <v>59850</v>
      </c>
      <c r="P65" s="6"/>
      <c r="Q65" s="33">
        <f t="shared" si="15"/>
        <v>0</v>
      </c>
      <c r="R65" s="32">
        <f t="shared" si="16"/>
        <v>285000</v>
      </c>
      <c r="S65" s="8"/>
      <c r="T65" s="35">
        <f t="shared" si="7"/>
        <v>2800553.6568940864</v>
      </c>
      <c r="U65" s="32"/>
      <c r="V65" s="33">
        <f t="shared" si="8"/>
        <v>1593.5374352019903</v>
      </c>
      <c r="W65" s="33"/>
      <c r="X65" s="33">
        <f t="shared" si="9"/>
        <v>334.64286139241796</v>
      </c>
      <c r="Y65" s="33">
        <f t="shared" si="10"/>
        <v>1928.18</v>
      </c>
      <c r="Z65" s="33">
        <f t="shared" si="11"/>
        <v>9.829265588420082E-3</v>
      </c>
      <c r="AA65" s="36">
        <f t="shared" si="12"/>
        <v>92.283357439939607</v>
      </c>
      <c r="AB65" s="37">
        <f t="shared" si="13"/>
        <v>2020.4633574399397</v>
      </c>
      <c r="AC65" s="8"/>
      <c r="AD65" s="8"/>
      <c r="AE65" s="8"/>
      <c r="AF65" s="8"/>
      <c r="AG65" s="8"/>
      <c r="AH65" s="8"/>
      <c r="AI65" s="8"/>
    </row>
    <row r="66" spans="1:35" ht="12.75" customHeight="1" x14ac:dyDescent="0.2">
      <c r="A66" s="38" t="s">
        <v>51</v>
      </c>
      <c r="B66" s="38" t="s">
        <v>122</v>
      </c>
      <c r="C66" s="3" t="s">
        <v>123</v>
      </c>
      <c r="D66" s="3" t="s">
        <v>148</v>
      </c>
      <c r="E66" s="3" t="s">
        <v>125</v>
      </c>
      <c r="F66" s="32">
        <v>2641900</v>
      </c>
      <c r="G66" s="32">
        <v>3112374.2611235972</v>
      </c>
      <c r="H66" s="32">
        <f t="shared" si="0"/>
        <v>3323871.0719212373</v>
      </c>
      <c r="I66" s="33">
        <f t="shared" si="17"/>
        <v>698012.92510345986</v>
      </c>
      <c r="J66" s="6">
        <v>1</v>
      </c>
      <c r="K66" s="33">
        <f t="shared" si="18"/>
        <v>698012.92510345986</v>
      </c>
      <c r="L66" s="32">
        <f t="shared" si="19"/>
        <v>4021883.9970246973</v>
      </c>
      <c r="M66" s="8"/>
      <c r="N66" s="34">
        <v>310000</v>
      </c>
      <c r="O66" s="33">
        <f t="shared" si="14"/>
        <v>65100</v>
      </c>
      <c r="P66" s="6"/>
      <c r="Q66" s="33">
        <f t="shared" si="15"/>
        <v>0</v>
      </c>
      <c r="R66" s="32">
        <f t="shared" si="16"/>
        <v>310000</v>
      </c>
      <c r="S66" s="8"/>
      <c r="T66" s="35">
        <f t="shared" si="7"/>
        <v>4331883.9970246973</v>
      </c>
      <c r="U66" s="32"/>
      <c r="V66" s="33">
        <f t="shared" si="8"/>
        <v>2464.8766493790285</v>
      </c>
      <c r="W66" s="33"/>
      <c r="X66" s="33">
        <f t="shared" si="9"/>
        <v>517.62409636959603</v>
      </c>
      <c r="Y66" s="33">
        <f t="shared" si="10"/>
        <v>2982.5</v>
      </c>
      <c r="Z66" s="33">
        <f t="shared" si="11"/>
        <v>1.5203863030143917E-2</v>
      </c>
      <c r="AA66" s="36">
        <f t="shared" si="12"/>
        <v>142.74347496842614</v>
      </c>
      <c r="AB66" s="37">
        <f t="shared" si="13"/>
        <v>3125.2434749684262</v>
      </c>
      <c r="AC66" s="8"/>
      <c r="AD66" s="8"/>
      <c r="AE66" s="8"/>
      <c r="AF66" s="8"/>
      <c r="AG66" s="8"/>
      <c r="AH66" s="8"/>
      <c r="AI66" s="8"/>
    </row>
    <row r="67" spans="1:35" ht="12.75" customHeight="1" x14ac:dyDescent="0.2">
      <c r="A67" s="38" t="s">
        <v>51</v>
      </c>
      <c r="B67" s="38" t="s">
        <v>122</v>
      </c>
      <c r="C67" s="3" t="s">
        <v>123</v>
      </c>
      <c r="D67" s="3" t="s">
        <v>149</v>
      </c>
      <c r="E67" s="3" t="s">
        <v>125</v>
      </c>
      <c r="F67" s="32">
        <v>2060400</v>
      </c>
      <c r="G67" s="32">
        <v>2427317.4096492366</v>
      </c>
      <c r="H67" s="32">
        <f t="shared" si="0"/>
        <v>2592262.1906631598</v>
      </c>
      <c r="I67" s="33">
        <f t="shared" si="17"/>
        <v>544375.06003926357</v>
      </c>
      <c r="J67" s="6">
        <v>1</v>
      </c>
      <c r="K67" s="33">
        <f t="shared" si="18"/>
        <v>544375.06003926357</v>
      </c>
      <c r="L67" s="32">
        <f t="shared" si="19"/>
        <v>3136637.2507024235</v>
      </c>
      <c r="M67" s="8"/>
      <c r="N67" s="34">
        <v>370000</v>
      </c>
      <c r="O67" s="33">
        <f t="shared" si="14"/>
        <v>77700</v>
      </c>
      <c r="P67" s="6"/>
      <c r="Q67" s="33">
        <f t="shared" si="15"/>
        <v>0</v>
      </c>
      <c r="R67" s="32">
        <f t="shared" si="16"/>
        <v>370000</v>
      </c>
      <c r="S67" s="8"/>
      <c r="T67" s="35">
        <f t="shared" si="7"/>
        <v>3506637.2507024235</v>
      </c>
      <c r="U67" s="32"/>
      <c r="V67" s="33">
        <f t="shared" si="8"/>
        <v>1995.3046487476845</v>
      </c>
      <c r="W67" s="33"/>
      <c r="X67" s="33">
        <f t="shared" si="9"/>
        <v>419.01397623701371</v>
      </c>
      <c r="Y67" s="33">
        <f t="shared" si="10"/>
        <v>2414.3200000000002</v>
      </c>
      <c r="Z67" s="33">
        <f t="shared" si="11"/>
        <v>1.230745702965199E-2</v>
      </c>
      <c r="AA67" s="36">
        <f t="shared" si="12"/>
        <v>115.55018490721562</v>
      </c>
      <c r="AB67" s="37">
        <f t="shared" si="13"/>
        <v>2529.8701849072158</v>
      </c>
      <c r="AC67" s="8"/>
      <c r="AD67" s="8"/>
      <c r="AE67" s="8"/>
      <c r="AF67" s="8"/>
      <c r="AG67" s="8"/>
      <c r="AH67" s="8"/>
      <c r="AI67" s="8"/>
    </row>
    <row r="68" spans="1:35" ht="12.75" customHeight="1" x14ac:dyDescent="0.2">
      <c r="A68" s="38" t="s">
        <v>51</v>
      </c>
      <c r="B68" s="38" t="s">
        <v>122</v>
      </c>
      <c r="C68" s="3" t="s">
        <v>123</v>
      </c>
      <c r="D68" s="42" t="s">
        <v>150</v>
      </c>
      <c r="E68" s="42" t="s">
        <v>125</v>
      </c>
      <c r="F68" s="32">
        <v>3437500</v>
      </c>
      <c r="G68" s="32">
        <v>4049710.4414216806</v>
      </c>
      <c r="H68" s="32">
        <f t="shared" si="0"/>
        <v>4324902.5523811718</v>
      </c>
      <c r="I68" s="33">
        <f t="shared" si="17"/>
        <v>908229.53600004606</v>
      </c>
      <c r="J68" s="6">
        <v>1</v>
      </c>
      <c r="K68" s="33">
        <f t="shared" si="18"/>
        <v>908229.53600004606</v>
      </c>
      <c r="L68" s="32">
        <f t="shared" si="19"/>
        <v>5233132.0883812178</v>
      </c>
      <c r="M68" s="8"/>
      <c r="N68" s="34">
        <v>605000</v>
      </c>
      <c r="O68" s="33">
        <f t="shared" si="14"/>
        <v>127050</v>
      </c>
      <c r="P68" s="6"/>
      <c r="Q68" s="33">
        <f t="shared" si="15"/>
        <v>0</v>
      </c>
      <c r="R68" s="32">
        <f t="shared" si="16"/>
        <v>605000</v>
      </c>
      <c r="S68" s="8"/>
      <c r="T68" s="35">
        <f t="shared" si="7"/>
        <v>5838132.0883812178</v>
      </c>
      <c r="U68" s="32"/>
      <c r="V68" s="33">
        <f t="shared" si="8"/>
        <v>3321.9438633456198</v>
      </c>
      <c r="W68" s="33"/>
      <c r="X68" s="33">
        <f t="shared" si="9"/>
        <v>697.60821130258023</v>
      </c>
      <c r="Y68" s="33">
        <f t="shared" si="10"/>
        <v>4019.55</v>
      </c>
      <c r="Z68" s="33">
        <f t="shared" si="11"/>
        <v>2.049042335048281E-2</v>
      </c>
      <c r="AA68" s="36">
        <f t="shared" si="12"/>
        <v>192.37704436189011</v>
      </c>
      <c r="AB68" s="37">
        <f t="shared" si="13"/>
        <v>4211.9270443618907</v>
      </c>
      <c r="AC68" s="8"/>
      <c r="AD68" s="8"/>
      <c r="AE68" s="8"/>
      <c r="AF68" s="8"/>
      <c r="AG68" s="8"/>
      <c r="AH68" s="8"/>
      <c r="AI68" s="8"/>
    </row>
    <row r="69" spans="1:35" ht="12.75" customHeight="1" x14ac:dyDescent="0.2">
      <c r="A69" s="38" t="s">
        <v>51</v>
      </c>
      <c r="B69" s="38" t="s">
        <v>122</v>
      </c>
      <c r="C69" s="3" t="s">
        <v>123</v>
      </c>
      <c r="D69" s="3" t="s">
        <v>151</v>
      </c>
      <c r="E69" s="3" t="s">
        <v>125</v>
      </c>
      <c r="F69" s="32">
        <v>2325700</v>
      </c>
      <c r="G69" s="32">
        <v>2739878.9537858088</v>
      </c>
      <c r="H69" s="32">
        <f t="shared" si="0"/>
        <v>2926063.3943704306</v>
      </c>
      <c r="I69" s="33">
        <f t="shared" si="17"/>
        <v>614473.31281779043</v>
      </c>
      <c r="J69" s="6">
        <v>1</v>
      </c>
      <c r="K69" s="33">
        <f t="shared" si="18"/>
        <v>614473.31281779043</v>
      </c>
      <c r="L69" s="32">
        <f t="shared" si="19"/>
        <v>3540536.7071882212</v>
      </c>
      <c r="M69" s="8"/>
      <c r="N69" s="34">
        <v>395000</v>
      </c>
      <c r="O69" s="33">
        <f t="shared" si="14"/>
        <v>82950</v>
      </c>
      <c r="P69" s="6"/>
      <c r="Q69" s="33">
        <f t="shared" si="15"/>
        <v>0</v>
      </c>
      <c r="R69" s="32">
        <f t="shared" si="16"/>
        <v>395000</v>
      </c>
      <c r="S69" s="8"/>
      <c r="T69" s="35">
        <f t="shared" si="7"/>
        <v>3935536.7071882212</v>
      </c>
      <c r="U69" s="32"/>
      <c r="V69" s="33">
        <f t="shared" si="8"/>
        <v>2239.3518706837549</v>
      </c>
      <c r="W69" s="33"/>
      <c r="X69" s="33">
        <f t="shared" si="9"/>
        <v>470.26389284358856</v>
      </c>
      <c r="Y69" s="33">
        <f t="shared" si="10"/>
        <v>2709.62</v>
      </c>
      <c r="Z69" s="33">
        <f t="shared" si="11"/>
        <v>1.3812805144589624E-2</v>
      </c>
      <c r="AA69" s="36">
        <f t="shared" si="12"/>
        <v>129.68334439025875</v>
      </c>
      <c r="AB69" s="37">
        <f t="shared" si="13"/>
        <v>2839.3033443902586</v>
      </c>
      <c r="AC69" s="8"/>
      <c r="AD69" s="8"/>
      <c r="AE69" s="8"/>
      <c r="AF69" s="8"/>
      <c r="AG69" s="8"/>
      <c r="AH69" s="8"/>
      <c r="AI69" s="8"/>
    </row>
    <row r="70" spans="1:35" ht="12.75" customHeight="1" x14ac:dyDescent="0.2">
      <c r="A70" s="38" t="s">
        <v>51</v>
      </c>
      <c r="B70" s="38" t="s">
        <v>122</v>
      </c>
      <c r="C70" s="3" t="s">
        <v>123</v>
      </c>
      <c r="D70" s="3" t="s">
        <v>152</v>
      </c>
      <c r="E70" s="3" t="s">
        <v>125</v>
      </c>
      <c r="F70" s="32">
        <v>1652400</v>
      </c>
      <c r="G70" s="32">
        <v>1946685.7970007276</v>
      </c>
      <c r="H70" s="32">
        <f t="shared" si="0"/>
        <v>2078969.964375278</v>
      </c>
      <c r="I70" s="33">
        <f t="shared" si="17"/>
        <v>436583.69251880836</v>
      </c>
      <c r="J70" s="6">
        <v>1</v>
      </c>
      <c r="K70" s="33">
        <f t="shared" si="18"/>
        <v>436583.69251880836</v>
      </c>
      <c r="L70" s="32">
        <f t="shared" si="19"/>
        <v>2515553.6568940864</v>
      </c>
      <c r="M70" s="8"/>
      <c r="N70" s="34">
        <v>320000</v>
      </c>
      <c r="O70" s="33">
        <f t="shared" si="14"/>
        <v>67200</v>
      </c>
      <c r="P70" s="6"/>
      <c r="Q70" s="33">
        <f t="shared" si="15"/>
        <v>0</v>
      </c>
      <c r="R70" s="32">
        <f t="shared" si="16"/>
        <v>320000</v>
      </c>
      <c r="S70" s="8"/>
      <c r="T70" s="35">
        <f t="shared" si="7"/>
        <v>2835553.6568940864</v>
      </c>
      <c r="U70" s="32"/>
      <c r="V70" s="33">
        <f t="shared" si="8"/>
        <v>1613.4527152019903</v>
      </c>
      <c r="W70" s="33"/>
      <c r="X70" s="33">
        <f t="shared" si="9"/>
        <v>338.82507019241797</v>
      </c>
      <c r="Y70" s="33">
        <f t="shared" si="10"/>
        <v>1952.28</v>
      </c>
      <c r="Z70" s="33">
        <f t="shared" si="11"/>
        <v>9.9521199384708676E-3</v>
      </c>
      <c r="AA70" s="36">
        <f t="shared" si="12"/>
        <v>93.436791722165609</v>
      </c>
      <c r="AB70" s="37">
        <f t="shared" si="13"/>
        <v>2045.7167917221657</v>
      </c>
      <c r="AC70" s="8"/>
      <c r="AD70" s="8"/>
      <c r="AE70" s="8"/>
      <c r="AF70" s="8"/>
      <c r="AG70" s="8"/>
      <c r="AH70" s="8"/>
      <c r="AI70" s="8"/>
    </row>
    <row r="71" spans="1:35" ht="12.75" customHeight="1" x14ac:dyDescent="0.2">
      <c r="A71" s="38" t="s">
        <v>51</v>
      </c>
      <c r="B71" s="38" t="s">
        <v>122</v>
      </c>
      <c r="C71" s="3" t="s">
        <v>123</v>
      </c>
      <c r="D71" s="3" t="s">
        <v>153</v>
      </c>
      <c r="E71" s="3" t="s">
        <v>125</v>
      </c>
      <c r="F71" s="32">
        <v>1875300</v>
      </c>
      <c r="G71" s="32">
        <v>2209302.5384696205</v>
      </c>
      <c r="H71" s="32">
        <f t="shared" si="0"/>
        <v>2359432.4398796037</v>
      </c>
      <c r="I71" s="33">
        <f t="shared" si="17"/>
        <v>495480.81237471674</v>
      </c>
      <c r="J71" s="6">
        <v>1</v>
      </c>
      <c r="K71" s="33">
        <f t="shared" si="18"/>
        <v>495480.81237471674</v>
      </c>
      <c r="L71" s="32">
        <f t="shared" si="19"/>
        <v>2854913.2522543203</v>
      </c>
      <c r="M71" s="8"/>
      <c r="N71" s="34">
        <v>321300</v>
      </c>
      <c r="O71" s="33">
        <f t="shared" si="14"/>
        <v>67473</v>
      </c>
      <c r="P71" s="6"/>
      <c r="Q71" s="33">
        <f t="shared" si="15"/>
        <v>0</v>
      </c>
      <c r="R71" s="32">
        <f t="shared" si="16"/>
        <v>321300</v>
      </c>
      <c r="S71" s="8"/>
      <c r="T71" s="35">
        <f t="shared" si="7"/>
        <v>3176213.2522543203</v>
      </c>
      <c r="U71" s="32"/>
      <c r="V71" s="33">
        <f t="shared" si="8"/>
        <v>1807.2907502387261</v>
      </c>
      <c r="W71" s="33"/>
      <c r="X71" s="33">
        <f t="shared" si="9"/>
        <v>379.53105755013246</v>
      </c>
      <c r="Y71" s="33">
        <f t="shared" si="10"/>
        <v>2186.8200000000002</v>
      </c>
      <c r="Z71" s="33">
        <f t="shared" si="11"/>
        <v>1.1147732355936068E-2</v>
      </c>
      <c r="AA71" s="36">
        <f t="shared" si="12"/>
        <v>104.66195672437675</v>
      </c>
      <c r="AB71" s="37">
        <f t="shared" si="13"/>
        <v>2291.4819567243767</v>
      </c>
      <c r="AC71" s="8"/>
      <c r="AD71" s="8"/>
      <c r="AE71" s="8"/>
      <c r="AF71" s="8"/>
      <c r="AG71" s="8"/>
      <c r="AH71" s="8"/>
      <c r="AI71" s="8"/>
    </row>
    <row r="72" spans="1:35" ht="12.75" customHeight="1" x14ac:dyDescent="0.2">
      <c r="A72" s="38" t="s">
        <v>51</v>
      </c>
      <c r="B72" s="38" t="s">
        <v>122</v>
      </c>
      <c r="C72" s="3" t="s">
        <v>123</v>
      </c>
      <c r="D72" s="3" t="s">
        <v>154</v>
      </c>
      <c r="E72" s="3" t="s">
        <v>125</v>
      </c>
      <c r="F72" s="32">
        <v>1346400</v>
      </c>
      <c r="G72" s="32">
        <v>1586154.0121624065</v>
      </c>
      <c r="H72" s="32">
        <f t="shared" si="0"/>
        <v>1693938.7728823861</v>
      </c>
      <c r="I72" s="33">
        <f t="shared" si="17"/>
        <v>355727.14230530109</v>
      </c>
      <c r="J72" s="6">
        <v>1</v>
      </c>
      <c r="K72" s="33">
        <f t="shared" si="18"/>
        <v>355727.14230530109</v>
      </c>
      <c r="L72" s="32">
        <f t="shared" si="19"/>
        <v>2049665.9151876871</v>
      </c>
      <c r="M72" s="8"/>
      <c r="N72" s="34">
        <v>220000</v>
      </c>
      <c r="O72" s="33">
        <f t="shared" si="14"/>
        <v>46200</v>
      </c>
      <c r="P72" s="6"/>
      <c r="Q72" s="33">
        <f t="shared" si="15"/>
        <v>0</v>
      </c>
      <c r="R72" s="32">
        <f t="shared" si="16"/>
        <v>220000</v>
      </c>
      <c r="S72" s="8"/>
      <c r="T72" s="35">
        <f t="shared" si="7"/>
        <v>2269665.9151876871</v>
      </c>
      <c r="U72" s="32"/>
      <c r="V72" s="33">
        <f t="shared" si="8"/>
        <v>1291.4580630691153</v>
      </c>
      <c r="W72" s="33"/>
      <c r="X72" s="33">
        <f t="shared" si="9"/>
        <v>271.20619324451422</v>
      </c>
      <c r="Y72" s="33">
        <f t="shared" si="10"/>
        <v>1562.66</v>
      </c>
      <c r="Z72" s="33">
        <f t="shared" si="11"/>
        <v>7.9659576203469206E-3</v>
      </c>
      <c r="AA72" s="36">
        <f t="shared" si="12"/>
        <v>74.789444625032942</v>
      </c>
      <c r="AB72" s="37">
        <f t="shared" si="13"/>
        <v>1637.449444625033</v>
      </c>
      <c r="AC72" s="8"/>
      <c r="AD72" s="8"/>
      <c r="AE72" s="8"/>
      <c r="AF72" s="8"/>
      <c r="AG72" s="8"/>
      <c r="AH72" s="8"/>
      <c r="AI72" s="8"/>
    </row>
    <row r="73" spans="1:35" ht="12.75" customHeight="1" x14ac:dyDescent="0.2">
      <c r="A73" s="38" t="s">
        <v>51</v>
      </c>
      <c r="B73" s="38" t="s">
        <v>122</v>
      </c>
      <c r="C73" s="3" t="s">
        <v>123</v>
      </c>
      <c r="D73" s="3" t="s">
        <v>155</v>
      </c>
      <c r="E73" s="3" t="s">
        <v>125</v>
      </c>
      <c r="F73" s="32">
        <v>1723800</v>
      </c>
      <c r="G73" s="32">
        <v>2030778.9066086349</v>
      </c>
      <c r="H73" s="32">
        <f t="shared" si="0"/>
        <v>2168777.4974425631</v>
      </c>
      <c r="I73" s="33">
        <f t="shared" si="17"/>
        <v>455443.27446293825</v>
      </c>
      <c r="J73" s="6">
        <v>1</v>
      </c>
      <c r="K73" s="33">
        <f t="shared" si="18"/>
        <v>455443.27446293825</v>
      </c>
      <c r="L73" s="32">
        <f t="shared" si="19"/>
        <v>2624220.7719055014</v>
      </c>
      <c r="M73" s="8"/>
      <c r="N73" s="34">
        <v>315000</v>
      </c>
      <c r="O73" s="33">
        <f t="shared" si="14"/>
        <v>66150</v>
      </c>
      <c r="P73" s="6"/>
      <c r="Q73" s="33">
        <f t="shared" si="15"/>
        <v>0</v>
      </c>
      <c r="R73" s="32">
        <f t="shared" si="16"/>
        <v>315000</v>
      </c>
      <c r="S73" s="8"/>
      <c r="T73" s="35">
        <f t="shared" si="7"/>
        <v>2939220.7719055014</v>
      </c>
      <c r="U73" s="32"/>
      <c r="V73" s="33">
        <f t="shared" si="8"/>
        <v>1672.4401329804055</v>
      </c>
      <c r="W73" s="33"/>
      <c r="X73" s="33">
        <f t="shared" si="9"/>
        <v>351.21242792588509</v>
      </c>
      <c r="Y73" s="33">
        <f t="shared" si="10"/>
        <v>2023.65</v>
      </c>
      <c r="Z73" s="33">
        <f t="shared" si="11"/>
        <v>1.0315942136110893E-2</v>
      </c>
      <c r="AA73" s="36">
        <f t="shared" si="12"/>
        <v>96.852584449239089</v>
      </c>
      <c r="AB73" s="37">
        <f t="shared" si="13"/>
        <v>2120.5025844492393</v>
      </c>
      <c r="AC73" s="8"/>
      <c r="AD73" s="8"/>
      <c r="AE73" s="8"/>
      <c r="AF73" s="8"/>
      <c r="AG73" s="8"/>
      <c r="AH73" s="8"/>
      <c r="AI73" s="8"/>
    </row>
    <row r="74" spans="1:35" ht="12.75" customHeight="1" x14ac:dyDescent="0.2">
      <c r="A74" s="38" t="s">
        <v>51</v>
      </c>
      <c r="B74" s="38" t="s">
        <v>122</v>
      </c>
      <c r="C74" s="3" t="s">
        <v>123</v>
      </c>
      <c r="D74" s="3" t="s">
        <v>156</v>
      </c>
      <c r="E74" s="3" t="s">
        <v>125</v>
      </c>
      <c r="F74" s="32">
        <v>1540200</v>
      </c>
      <c r="G74" s="32">
        <v>1814506.2959871937</v>
      </c>
      <c r="H74" s="32">
        <f t="shared" si="0"/>
        <v>1937808.3999684122</v>
      </c>
      <c r="I74" s="33">
        <f t="shared" si="17"/>
        <v>406939.76399336656</v>
      </c>
      <c r="J74" s="6">
        <v>1</v>
      </c>
      <c r="K74" s="33">
        <f t="shared" si="18"/>
        <v>406939.76399336656</v>
      </c>
      <c r="L74" s="32">
        <f t="shared" si="19"/>
        <v>2344748.1639617789</v>
      </c>
      <c r="M74" s="8"/>
      <c r="N74" s="34">
        <v>255000</v>
      </c>
      <c r="O74" s="33">
        <f t="shared" si="14"/>
        <v>53550</v>
      </c>
      <c r="P74" s="6"/>
      <c r="Q74" s="33">
        <f t="shared" si="15"/>
        <v>0</v>
      </c>
      <c r="R74" s="32">
        <f t="shared" si="16"/>
        <v>255000</v>
      </c>
      <c r="S74" s="8"/>
      <c r="T74" s="35">
        <f t="shared" si="7"/>
        <v>2599748.1639617789</v>
      </c>
      <c r="U74" s="32"/>
      <c r="V74" s="33">
        <f t="shared" si="8"/>
        <v>1479.2775032795639</v>
      </c>
      <c r="W74" s="33"/>
      <c r="X74" s="33">
        <f t="shared" si="9"/>
        <v>310.6482756887084</v>
      </c>
      <c r="Y74" s="33">
        <f t="shared" si="10"/>
        <v>1789.93</v>
      </c>
      <c r="Z74" s="33">
        <f t="shared" si="11"/>
        <v>9.1245098251619451E-3</v>
      </c>
      <c r="AA74" s="36">
        <f t="shared" si="12"/>
        <v>85.666664928829846</v>
      </c>
      <c r="AB74" s="37">
        <f t="shared" si="13"/>
        <v>1875.5966649288298</v>
      </c>
      <c r="AC74" s="8"/>
      <c r="AD74" s="8"/>
      <c r="AE74" s="8"/>
      <c r="AF74" s="8"/>
      <c r="AG74" s="8"/>
      <c r="AH74" s="8"/>
      <c r="AI74" s="8"/>
    </row>
    <row r="75" spans="1:35" ht="12.75" customHeight="1" x14ac:dyDescent="0.2">
      <c r="A75" s="38" t="s">
        <v>51</v>
      </c>
      <c r="B75" s="38" t="s">
        <v>122</v>
      </c>
      <c r="C75" s="3" t="s">
        <v>123</v>
      </c>
      <c r="D75" s="3" t="s">
        <v>157</v>
      </c>
      <c r="E75" s="3" t="s">
        <v>125</v>
      </c>
      <c r="F75" s="32">
        <v>1448400</v>
      </c>
      <c r="G75" s="32">
        <v>1706369.9906764729</v>
      </c>
      <c r="H75" s="32">
        <f t="shared" si="0"/>
        <v>1822323.8512313368</v>
      </c>
      <c r="I75" s="33">
        <f t="shared" si="17"/>
        <v>382688.00875858072</v>
      </c>
      <c r="J75" s="6">
        <v>1</v>
      </c>
      <c r="K75" s="33">
        <f t="shared" si="18"/>
        <v>382688.00875858072</v>
      </c>
      <c r="L75" s="32">
        <f t="shared" si="19"/>
        <v>2205011.8599899174</v>
      </c>
      <c r="M75" s="8"/>
      <c r="N75" s="34">
        <v>285000</v>
      </c>
      <c r="O75" s="33">
        <f t="shared" si="14"/>
        <v>59850</v>
      </c>
      <c r="P75" s="6"/>
      <c r="Q75" s="33">
        <f t="shared" si="15"/>
        <v>0</v>
      </c>
      <c r="R75" s="32">
        <f t="shared" si="16"/>
        <v>285000</v>
      </c>
      <c r="S75" s="8"/>
      <c r="T75" s="35">
        <f t="shared" si="7"/>
        <v>2490011.8599899174</v>
      </c>
      <c r="U75" s="32"/>
      <c r="V75" s="33">
        <f t="shared" si="8"/>
        <v>1416.8366684291427</v>
      </c>
      <c r="W75" s="33"/>
      <c r="X75" s="33">
        <f t="shared" si="9"/>
        <v>297.53570037011997</v>
      </c>
      <c r="Y75" s="33">
        <f t="shared" si="10"/>
        <v>1714.37</v>
      </c>
      <c r="Z75" s="33">
        <f t="shared" si="11"/>
        <v>8.7393283027620526E-3</v>
      </c>
      <c r="AA75" s="36">
        <f t="shared" si="12"/>
        <v>82.050337361817498</v>
      </c>
      <c r="AB75" s="37">
        <f t="shared" si="13"/>
        <v>1796.4203373618175</v>
      </c>
      <c r="AC75" s="8"/>
      <c r="AD75" s="8"/>
      <c r="AE75" s="8"/>
      <c r="AF75" s="8"/>
      <c r="AG75" s="8"/>
      <c r="AH75" s="8"/>
      <c r="AI75" s="8"/>
    </row>
    <row r="76" spans="1:35" ht="12.75" customHeight="1" x14ac:dyDescent="0.2">
      <c r="A76" s="38" t="s">
        <v>51</v>
      </c>
      <c r="B76" s="38" t="s">
        <v>122</v>
      </c>
      <c r="C76" s="3" t="s">
        <v>123</v>
      </c>
      <c r="D76" s="3" t="s">
        <v>158</v>
      </c>
      <c r="E76" s="3" t="s">
        <v>125</v>
      </c>
      <c r="F76" s="32">
        <v>1850300</v>
      </c>
      <c r="G76" s="32">
        <v>2179800.2596845254</v>
      </c>
      <c r="H76" s="32">
        <f t="shared" si="0"/>
        <v>2327925.3771736771</v>
      </c>
      <c r="I76" s="33">
        <f t="shared" si="17"/>
        <v>488864.32920647215</v>
      </c>
      <c r="J76" s="6">
        <v>1</v>
      </c>
      <c r="K76" s="33">
        <f t="shared" si="18"/>
        <v>488864.32920647215</v>
      </c>
      <c r="L76" s="32">
        <f t="shared" si="19"/>
        <v>2816789.7063801493</v>
      </c>
      <c r="M76" s="8"/>
      <c r="N76" s="34">
        <v>300000</v>
      </c>
      <c r="O76" s="33">
        <f t="shared" si="14"/>
        <v>63000</v>
      </c>
      <c r="P76" s="6"/>
      <c r="Q76" s="33">
        <f t="shared" si="15"/>
        <v>0</v>
      </c>
      <c r="R76" s="32">
        <f t="shared" si="16"/>
        <v>300000</v>
      </c>
      <c r="S76" s="8"/>
      <c r="T76" s="35">
        <f t="shared" si="7"/>
        <v>3116789.7063801493</v>
      </c>
      <c r="U76" s="32"/>
      <c r="V76" s="33">
        <f t="shared" si="8"/>
        <v>1773.4782772479559</v>
      </c>
      <c r="W76" s="33"/>
      <c r="X76" s="33">
        <f t="shared" si="9"/>
        <v>372.43043822207073</v>
      </c>
      <c r="Y76" s="33">
        <f t="shared" si="10"/>
        <v>2145.91</v>
      </c>
      <c r="Z76" s="33">
        <f t="shared" si="11"/>
        <v>1.0939185822302138E-2</v>
      </c>
      <c r="AA76" s="36">
        <f t="shared" si="12"/>
        <v>102.70399006521217</v>
      </c>
      <c r="AB76" s="37">
        <f t="shared" si="13"/>
        <v>2248.613990065212</v>
      </c>
      <c r="AC76" s="8"/>
      <c r="AD76" s="8"/>
      <c r="AE76" s="8"/>
      <c r="AF76" s="8"/>
      <c r="AG76" s="8"/>
      <c r="AH76" s="8"/>
      <c r="AI76" s="8"/>
    </row>
    <row r="77" spans="1:35" ht="12.75" customHeight="1" x14ac:dyDescent="0.2">
      <c r="A77" s="38" t="s">
        <v>51</v>
      </c>
      <c r="B77" s="38" t="s">
        <v>122</v>
      </c>
      <c r="C77" s="3" t="s">
        <v>123</v>
      </c>
      <c r="D77" s="3" t="s">
        <v>158</v>
      </c>
      <c r="E77" s="3" t="s">
        <v>159</v>
      </c>
      <c r="F77" s="32">
        <v>67300</v>
      </c>
      <c r="G77" s="32">
        <v>79330.930748896004</v>
      </c>
      <c r="H77" s="32">
        <f t="shared" si="0"/>
        <v>84721.747354911393</v>
      </c>
      <c r="I77" s="33">
        <f t="shared" si="17"/>
        <v>17791.566944531391</v>
      </c>
      <c r="J77" s="6">
        <v>1</v>
      </c>
      <c r="K77" s="33">
        <f t="shared" si="18"/>
        <v>17791.566944531391</v>
      </c>
      <c r="L77" s="32">
        <f t="shared" si="19"/>
        <v>102513.31429944278</v>
      </c>
      <c r="M77" s="8"/>
      <c r="N77" s="34"/>
      <c r="O77" s="33">
        <f t="shared" si="14"/>
        <v>0</v>
      </c>
      <c r="P77" s="6"/>
      <c r="Q77" s="33">
        <f t="shared" si="15"/>
        <v>0</v>
      </c>
      <c r="R77" s="32">
        <f t="shared" si="16"/>
        <v>0</v>
      </c>
      <c r="S77" s="8"/>
      <c r="T77" s="35">
        <f t="shared" si="7"/>
        <v>102513.31429944278</v>
      </c>
      <c r="U77" s="32"/>
      <c r="V77" s="33">
        <f t="shared" si="8"/>
        <v>58.330895942897335</v>
      </c>
      <c r="W77" s="33"/>
      <c r="X77" s="33">
        <f t="shared" si="9"/>
        <v>12.249488148008439</v>
      </c>
      <c r="Y77" s="33">
        <f t="shared" si="10"/>
        <v>70.58</v>
      </c>
      <c r="Z77" s="33">
        <f t="shared" si="11"/>
        <v>3.5979502184997739E-4</v>
      </c>
      <c r="AA77" s="36">
        <f t="shared" si="12"/>
        <v>3.3779830555813968</v>
      </c>
      <c r="AB77" s="37">
        <f t="shared" si="13"/>
        <v>73.957983055581394</v>
      </c>
      <c r="AC77" s="8"/>
      <c r="AD77" s="8"/>
      <c r="AE77" s="8"/>
      <c r="AF77" s="8"/>
      <c r="AG77" s="8"/>
      <c r="AH77" s="8"/>
      <c r="AI77" s="8"/>
    </row>
    <row r="78" spans="1:35" ht="12.75" customHeight="1" x14ac:dyDescent="0.2">
      <c r="A78" s="38" t="s">
        <v>51</v>
      </c>
      <c r="B78" s="38" t="s">
        <v>122</v>
      </c>
      <c r="C78" s="3" t="s">
        <v>123</v>
      </c>
      <c r="D78" s="3" t="s">
        <v>160</v>
      </c>
      <c r="E78" s="3" t="s">
        <v>125</v>
      </c>
      <c r="F78" s="32">
        <v>1428000</v>
      </c>
      <c r="G78" s="32">
        <v>1682326.7949736598</v>
      </c>
      <c r="H78" s="32">
        <f t="shared" si="0"/>
        <v>1796646.8355615467</v>
      </c>
      <c r="I78" s="33">
        <f t="shared" si="17"/>
        <v>377295.83546792477</v>
      </c>
      <c r="J78" s="6">
        <v>1</v>
      </c>
      <c r="K78" s="33">
        <f t="shared" si="18"/>
        <v>377295.83546792477</v>
      </c>
      <c r="L78" s="32">
        <f t="shared" si="19"/>
        <v>2173942.6710294713</v>
      </c>
      <c r="M78" s="8"/>
      <c r="N78" s="34">
        <v>195000</v>
      </c>
      <c r="O78" s="33">
        <f t="shared" si="14"/>
        <v>40950</v>
      </c>
      <c r="P78" s="6"/>
      <c r="Q78" s="33">
        <f t="shared" si="15"/>
        <v>0</v>
      </c>
      <c r="R78" s="32">
        <f t="shared" si="16"/>
        <v>195000</v>
      </c>
      <c r="S78" s="8"/>
      <c r="T78" s="35">
        <f t="shared" si="7"/>
        <v>2368942.6710294713</v>
      </c>
      <c r="U78" s="32"/>
      <c r="V78" s="33">
        <f t="shared" si="8"/>
        <v>1347.9473313571375</v>
      </c>
      <c r="W78" s="33"/>
      <c r="X78" s="33">
        <f t="shared" si="9"/>
        <v>283.06893958499887</v>
      </c>
      <c r="Y78" s="33">
        <f t="shared" si="10"/>
        <v>1631.02</v>
      </c>
      <c r="Z78" s="33">
        <f t="shared" si="11"/>
        <v>8.3144357684577803E-3</v>
      </c>
      <c r="AA78" s="36">
        <f t="shared" si="12"/>
        <v>78.061177717687301</v>
      </c>
      <c r="AB78" s="37">
        <f t="shared" si="13"/>
        <v>1709.0811777176873</v>
      </c>
      <c r="AC78" s="8"/>
      <c r="AD78" s="8"/>
      <c r="AE78" s="8"/>
      <c r="AF78" s="8"/>
      <c r="AG78" s="8"/>
      <c r="AH78" s="8"/>
      <c r="AI78" s="8"/>
    </row>
    <row r="79" spans="1:35" ht="12.75" customHeight="1" x14ac:dyDescent="0.2">
      <c r="A79" s="38" t="s">
        <v>51</v>
      </c>
      <c r="B79" s="38" t="s">
        <v>122</v>
      </c>
      <c r="C79" s="3" t="s">
        <v>123</v>
      </c>
      <c r="D79" s="3" t="s">
        <v>161</v>
      </c>
      <c r="E79" s="3" t="s">
        <v>125</v>
      </c>
      <c r="F79" s="32">
        <v>1173000</v>
      </c>
      <c r="G79" s="32">
        <v>1381844.9240404328</v>
      </c>
      <c r="H79" s="32">
        <f t="shared" si="0"/>
        <v>1475746.1614661503</v>
      </c>
      <c r="I79" s="33">
        <f t="shared" si="17"/>
        <v>309906.69390789157</v>
      </c>
      <c r="J79" s="6">
        <v>1</v>
      </c>
      <c r="K79" s="33">
        <f t="shared" si="18"/>
        <v>309906.69390789157</v>
      </c>
      <c r="L79" s="32">
        <f t="shared" si="19"/>
        <v>1785652.8553740419</v>
      </c>
      <c r="M79" s="8"/>
      <c r="N79" s="34">
        <v>180000</v>
      </c>
      <c r="O79" s="33">
        <f t="shared" si="14"/>
        <v>37800</v>
      </c>
      <c r="P79" s="6"/>
      <c r="Q79" s="33">
        <f t="shared" si="15"/>
        <v>0</v>
      </c>
      <c r="R79" s="32">
        <f t="shared" si="16"/>
        <v>180000</v>
      </c>
      <c r="S79" s="8"/>
      <c r="T79" s="35">
        <f t="shared" si="7"/>
        <v>1965652.8553740419</v>
      </c>
      <c r="U79" s="32"/>
      <c r="V79" s="33">
        <f t="shared" si="8"/>
        <v>1118.4721999306728</v>
      </c>
      <c r="W79" s="33"/>
      <c r="X79" s="33">
        <f t="shared" si="9"/>
        <v>234.87916198544127</v>
      </c>
      <c r="Y79" s="33">
        <f t="shared" si="10"/>
        <v>1353.35</v>
      </c>
      <c r="Z79" s="33">
        <f t="shared" si="11"/>
        <v>6.8989599436195363E-3</v>
      </c>
      <c r="AA79" s="36">
        <f t="shared" si="12"/>
        <v>64.771796093384566</v>
      </c>
      <c r="AB79" s="37">
        <f t="shared" si="13"/>
        <v>1418.1217960933845</v>
      </c>
      <c r="AC79" s="8"/>
      <c r="AD79" s="8"/>
      <c r="AE79" s="8"/>
      <c r="AF79" s="8"/>
      <c r="AG79" s="8"/>
      <c r="AH79" s="8"/>
      <c r="AI79" s="8"/>
    </row>
    <row r="80" spans="1:35" ht="12.75" customHeight="1" x14ac:dyDescent="0.2">
      <c r="A80" s="38" t="s">
        <v>51</v>
      </c>
      <c r="B80" s="38" t="s">
        <v>162</v>
      </c>
      <c r="C80" s="3" t="s">
        <v>163</v>
      </c>
      <c r="D80" s="3" t="s">
        <v>164</v>
      </c>
      <c r="E80" s="3" t="s">
        <v>125</v>
      </c>
      <c r="F80" s="32">
        <v>734400</v>
      </c>
      <c r="G80" s="32">
        <v>865206.59318964311</v>
      </c>
      <c r="H80" s="32">
        <f t="shared" si="0"/>
        <v>924000.43345056346</v>
      </c>
      <c r="I80" s="33">
        <f t="shared" si="17"/>
        <v>194040.09102461833</v>
      </c>
      <c r="J80" s="6">
        <v>1</v>
      </c>
      <c r="K80" s="33">
        <f t="shared" si="18"/>
        <v>194040.09102461833</v>
      </c>
      <c r="L80" s="32">
        <f t="shared" si="19"/>
        <v>1118040.5244751817</v>
      </c>
      <c r="M80" s="8"/>
      <c r="N80" s="34">
        <v>165000</v>
      </c>
      <c r="O80" s="33">
        <f t="shared" si="14"/>
        <v>34650</v>
      </c>
      <c r="P80" s="6"/>
      <c r="Q80" s="33">
        <f t="shared" si="15"/>
        <v>0</v>
      </c>
      <c r="R80" s="32">
        <f t="shared" si="16"/>
        <v>165000</v>
      </c>
      <c r="S80" s="8"/>
      <c r="T80" s="35">
        <f t="shared" si="7"/>
        <v>1283040.5244751817</v>
      </c>
      <c r="U80" s="32"/>
      <c r="V80" s="33">
        <f t="shared" si="8"/>
        <v>730.06032275057407</v>
      </c>
      <c r="W80" s="33"/>
      <c r="X80" s="33">
        <f t="shared" si="9"/>
        <v>153.31266777762056</v>
      </c>
      <c r="Y80" s="33">
        <f t="shared" si="10"/>
        <v>883.37</v>
      </c>
      <c r="Z80" s="33">
        <f t="shared" si="11"/>
        <v>4.5031471869030112E-3</v>
      </c>
      <c r="AA80" s="36">
        <f t="shared" si="12"/>
        <v>42.278391779667587</v>
      </c>
      <c r="AB80" s="37">
        <f t="shared" si="13"/>
        <v>925.64839177966758</v>
      </c>
      <c r="AC80" s="8"/>
      <c r="AD80" s="8"/>
      <c r="AE80" s="8"/>
      <c r="AF80" s="8"/>
      <c r="AG80" s="8"/>
      <c r="AH80" s="8"/>
      <c r="AI80" s="8"/>
    </row>
    <row r="81" spans="1:35" ht="12.75" customHeight="1" x14ac:dyDescent="0.2">
      <c r="A81" s="38" t="s">
        <v>51</v>
      </c>
      <c r="B81" s="38" t="s">
        <v>162</v>
      </c>
      <c r="C81" s="3" t="s">
        <v>163</v>
      </c>
      <c r="D81" s="3" t="s">
        <v>165</v>
      </c>
      <c r="E81" s="3" t="s">
        <v>125</v>
      </c>
      <c r="F81" s="32">
        <v>2845900</v>
      </c>
      <c r="G81" s="32">
        <v>3352690.0674478519</v>
      </c>
      <c r="H81" s="32">
        <f t="shared" si="0"/>
        <v>3580517.1850651787</v>
      </c>
      <c r="I81" s="33">
        <f t="shared" si="17"/>
        <v>751908.60886368749</v>
      </c>
      <c r="J81" s="6">
        <v>1</v>
      </c>
      <c r="K81" s="33">
        <f t="shared" si="18"/>
        <v>751908.60886368749</v>
      </c>
      <c r="L81" s="32">
        <f t="shared" si="19"/>
        <v>4332425.7939288663</v>
      </c>
      <c r="M81" s="8"/>
      <c r="N81" s="34">
        <v>290000</v>
      </c>
      <c r="O81" s="33">
        <f t="shared" si="14"/>
        <v>60900</v>
      </c>
      <c r="P81" s="6"/>
      <c r="Q81" s="33">
        <f t="shared" si="15"/>
        <v>0</v>
      </c>
      <c r="R81" s="32">
        <f t="shared" si="16"/>
        <v>290000</v>
      </c>
      <c r="S81" s="8"/>
      <c r="T81" s="35">
        <f t="shared" si="7"/>
        <v>4622425.7939288663</v>
      </c>
      <c r="U81" s="32"/>
      <c r="V81" s="33">
        <f t="shared" si="8"/>
        <v>2630.197256151876</v>
      </c>
      <c r="W81" s="33"/>
      <c r="X81" s="33">
        <f t="shared" si="9"/>
        <v>552.34142379189393</v>
      </c>
      <c r="Y81" s="33">
        <f t="shared" si="10"/>
        <v>3182.54</v>
      </c>
      <c r="Z81" s="33">
        <f t="shared" si="11"/>
        <v>1.6223605112474171E-2</v>
      </c>
      <c r="AA81" s="36">
        <f t="shared" si="12"/>
        <v>152.31745811433859</v>
      </c>
      <c r="AB81" s="37">
        <f t="shared" si="13"/>
        <v>3334.8574581143384</v>
      </c>
      <c r="AC81" s="8"/>
      <c r="AD81" s="8"/>
      <c r="AE81" s="8"/>
      <c r="AF81" s="8"/>
      <c r="AG81" s="8"/>
      <c r="AH81" s="8"/>
      <c r="AI81" s="8"/>
    </row>
    <row r="82" spans="1:35" ht="12.75" customHeight="1" x14ac:dyDescent="0.2">
      <c r="A82" s="38" t="s">
        <v>51</v>
      </c>
      <c r="B82" s="38" t="s">
        <v>162</v>
      </c>
      <c r="C82" s="3" t="s">
        <v>163</v>
      </c>
      <c r="D82" s="3" t="s">
        <v>166</v>
      </c>
      <c r="E82" s="3" t="s">
        <v>167</v>
      </c>
      <c r="F82" s="32">
        <v>4080100</v>
      </c>
      <c r="G82" s="32">
        <v>4806664.5785967242</v>
      </c>
      <c r="H82" s="32">
        <f t="shared" si="0"/>
        <v>5133294.393540699</v>
      </c>
      <c r="I82" s="33">
        <f t="shared" si="17"/>
        <v>1077991.8226435469</v>
      </c>
      <c r="J82" s="6">
        <v>1</v>
      </c>
      <c r="K82" s="33">
        <f t="shared" si="18"/>
        <v>1077991.8226435469</v>
      </c>
      <c r="L82" s="32">
        <f t="shared" si="19"/>
        <v>6211286.2161842454</v>
      </c>
      <c r="M82" s="8"/>
      <c r="N82" s="34">
        <v>590000</v>
      </c>
      <c r="O82" s="33">
        <f t="shared" si="14"/>
        <v>123900</v>
      </c>
      <c r="P82" s="6"/>
      <c r="Q82" s="33">
        <f t="shared" si="15"/>
        <v>0</v>
      </c>
      <c r="R82" s="32">
        <f t="shared" si="16"/>
        <v>590000</v>
      </c>
      <c r="S82" s="8"/>
      <c r="T82" s="35">
        <f t="shared" si="7"/>
        <v>6801286.2161842454</v>
      </c>
      <c r="U82" s="32"/>
      <c r="V82" s="33">
        <f t="shared" si="8"/>
        <v>3869.9862672985651</v>
      </c>
      <c r="W82" s="33"/>
      <c r="X82" s="33">
        <f t="shared" si="9"/>
        <v>812.69711613269874</v>
      </c>
      <c r="Y82" s="33">
        <f t="shared" si="10"/>
        <v>4682.68</v>
      </c>
      <c r="Z82" s="33">
        <f t="shared" si="11"/>
        <v>2.387085509941134E-2</v>
      </c>
      <c r="AA82" s="36">
        <f t="shared" si="12"/>
        <v>224.11467405369649</v>
      </c>
      <c r="AB82" s="37">
        <f t="shared" si="13"/>
        <v>4906.7946740536972</v>
      </c>
      <c r="AC82" s="8"/>
      <c r="AD82" s="8"/>
      <c r="AE82" s="8"/>
      <c r="AF82" s="8"/>
      <c r="AG82" s="8"/>
      <c r="AH82" s="8"/>
      <c r="AI82" s="8"/>
    </row>
    <row r="83" spans="1:35" ht="12.75" customHeight="1" x14ac:dyDescent="0.2">
      <c r="A83" s="38" t="s">
        <v>51</v>
      </c>
      <c r="B83" s="38" t="s">
        <v>129</v>
      </c>
      <c r="C83" s="3" t="s">
        <v>168</v>
      </c>
      <c r="D83" s="3" t="s">
        <v>169</v>
      </c>
      <c r="E83" s="3" t="s">
        <v>170</v>
      </c>
      <c r="F83" s="32">
        <v>1762300</v>
      </c>
      <c r="G83" s="32">
        <v>2076077.6811211815</v>
      </c>
      <c r="H83" s="32">
        <f t="shared" si="0"/>
        <v>2217154.4834870952</v>
      </c>
      <c r="I83" s="33">
        <f t="shared" si="17"/>
        <v>465602.44153228996</v>
      </c>
      <c r="J83" s="6">
        <v>1</v>
      </c>
      <c r="K83" s="33">
        <f t="shared" si="18"/>
        <v>465602.44153228996</v>
      </c>
      <c r="L83" s="32">
        <f t="shared" si="19"/>
        <v>2682756.9250193853</v>
      </c>
      <c r="M83" s="8"/>
      <c r="N83" s="34">
        <v>175000</v>
      </c>
      <c r="O83" s="33">
        <f t="shared" si="14"/>
        <v>36750</v>
      </c>
      <c r="P83" s="6"/>
      <c r="Q83" s="33">
        <f t="shared" si="15"/>
        <v>0</v>
      </c>
      <c r="R83" s="32">
        <f t="shared" si="16"/>
        <v>175000</v>
      </c>
      <c r="S83" s="8"/>
      <c r="T83" s="35">
        <f t="shared" si="7"/>
        <v>2857756.9250193853</v>
      </c>
      <c r="U83" s="32"/>
      <c r="V83" s="33">
        <f t="shared" si="8"/>
        <v>1626.0865523914301</v>
      </c>
      <c r="W83" s="33"/>
      <c r="X83" s="33">
        <f t="shared" si="9"/>
        <v>341.47817600220031</v>
      </c>
      <c r="Y83" s="33">
        <f t="shared" si="10"/>
        <v>1967.56</v>
      </c>
      <c r="Z83" s="33">
        <f t="shared" si="11"/>
        <v>1.003001265501759E-2</v>
      </c>
      <c r="AA83" s="36">
        <f t="shared" si="12"/>
        <v>94.168097773303103</v>
      </c>
      <c r="AB83" s="37">
        <f t="shared" si="13"/>
        <v>2061.728097773303</v>
      </c>
      <c r="AC83" s="8"/>
      <c r="AD83" s="8"/>
      <c r="AE83" s="8"/>
      <c r="AF83" s="8"/>
      <c r="AG83" s="8"/>
      <c r="AH83" s="8"/>
      <c r="AI83" s="8"/>
    </row>
    <row r="84" spans="1:35" ht="12.75" customHeight="1" x14ac:dyDescent="0.2">
      <c r="A84" s="38" t="s">
        <v>51</v>
      </c>
      <c r="B84" s="38" t="s">
        <v>122</v>
      </c>
      <c r="C84" s="3" t="s">
        <v>123</v>
      </c>
      <c r="D84" s="3" t="s">
        <v>171</v>
      </c>
      <c r="E84" s="3" t="s">
        <v>172</v>
      </c>
      <c r="F84" s="32">
        <v>2298600</v>
      </c>
      <c r="G84" s="32">
        <v>2707937.5102192699</v>
      </c>
      <c r="H84" s="32">
        <f t="shared" si="0"/>
        <v>2891951.4170313384</v>
      </c>
      <c r="I84" s="33">
        <f t="shared" si="17"/>
        <v>607309.79757658101</v>
      </c>
      <c r="J84" s="6">
        <v>1</v>
      </c>
      <c r="K84" s="33">
        <f t="shared" si="18"/>
        <v>607309.79757658101</v>
      </c>
      <c r="L84" s="32">
        <f t="shared" si="19"/>
        <v>3499261.2146079196</v>
      </c>
      <c r="M84" s="8"/>
      <c r="N84" s="34">
        <v>250000</v>
      </c>
      <c r="O84" s="33">
        <f t="shared" si="14"/>
        <v>52500</v>
      </c>
      <c r="P84" s="6"/>
      <c r="Q84" s="33">
        <f t="shared" si="15"/>
        <v>0</v>
      </c>
      <c r="R84" s="32">
        <f t="shared" si="16"/>
        <v>250000</v>
      </c>
      <c r="S84" s="8"/>
      <c r="T84" s="35">
        <f t="shared" si="7"/>
        <v>3749261.2146079196</v>
      </c>
      <c r="U84" s="32"/>
      <c r="V84" s="33">
        <f t="shared" si="8"/>
        <v>2133.3596252016227</v>
      </c>
      <c r="W84" s="33"/>
      <c r="X84" s="33">
        <f t="shared" si="9"/>
        <v>448.0055212923408</v>
      </c>
      <c r="Y84" s="33">
        <f t="shared" si="10"/>
        <v>2581.37</v>
      </c>
      <c r="Z84" s="33">
        <f t="shared" si="11"/>
        <v>1.3159026290066253E-2</v>
      </c>
      <c r="AA84" s="36">
        <f t="shared" si="12"/>
        <v>123.5452553157573</v>
      </c>
      <c r="AB84" s="37">
        <f t="shared" si="13"/>
        <v>2704.9152553157573</v>
      </c>
      <c r="AC84" s="8"/>
      <c r="AD84" s="8"/>
      <c r="AE84" s="8"/>
      <c r="AF84" s="8"/>
      <c r="AG84" s="8"/>
      <c r="AH84" s="8"/>
      <c r="AI84" s="8"/>
    </row>
    <row r="85" spans="1:35" ht="12.75" customHeight="1" x14ac:dyDescent="0.2">
      <c r="A85" s="38" t="s">
        <v>51</v>
      </c>
      <c r="B85" s="38" t="s">
        <v>74</v>
      </c>
      <c r="C85" s="3" t="s">
        <v>75</v>
      </c>
      <c r="D85" s="3" t="s">
        <v>173</v>
      </c>
      <c r="E85" s="3" t="s">
        <v>174</v>
      </c>
      <c r="F85" s="32">
        <v>0</v>
      </c>
      <c r="G85" s="32">
        <v>0</v>
      </c>
      <c r="H85" s="32">
        <f t="shared" si="0"/>
        <v>0</v>
      </c>
      <c r="I85" s="33">
        <f t="shared" si="17"/>
        <v>0</v>
      </c>
      <c r="J85" s="6">
        <v>0</v>
      </c>
      <c r="K85" s="33">
        <f t="shared" si="18"/>
        <v>0</v>
      </c>
      <c r="L85" s="32">
        <f t="shared" si="19"/>
        <v>0</v>
      </c>
      <c r="M85" s="8"/>
      <c r="N85" s="34">
        <v>25000</v>
      </c>
      <c r="O85" s="43">
        <v>0</v>
      </c>
      <c r="P85" s="6"/>
      <c r="Q85" s="33">
        <f t="shared" si="15"/>
        <v>0</v>
      </c>
      <c r="R85" s="32">
        <f t="shared" si="16"/>
        <v>25000</v>
      </c>
      <c r="S85" s="8"/>
      <c r="T85" s="35">
        <f t="shared" si="7"/>
        <v>25000</v>
      </c>
      <c r="U85" s="32"/>
      <c r="V85" s="33">
        <f t="shared" si="8"/>
        <v>14.225199999999999</v>
      </c>
      <c r="W85" s="33"/>
      <c r="X85" s="33">
        <f t="shared" si="9"/>
        <v>2.9872919999999996</v>
      </c>
      <c r="Y85" s="33">
        <f t="shared" si="10"/>
        <v>17.21</v>
      </c>
      <c r="Z85" s="33">
        <f t="shared" si="11"/>
        <v>8.7731259932532046E-5</v>
      </c>
      <c r="AA85" s="36">
        <f t="shared" si="12"/>
        <v>0.82367651440288814</v>
      </c>
      <c r="AB85" s="37">
        <f t="shared" si="13"/>
        <v>18.033676514402888</v>
      </c>
      <c r="AC85" s="8"/>
      <c r="AD85" s="8"/>
      <c r="AE85" s="8"/>
      <c r="AF85" s="8"/>
      <c r="AG85" s="8"/>
      <c r="AH85" s="8"/>
      <c r="AI85" s="8"/>
    </row>
    <row r="86" spans="1:35" ht="12.75" customHeight="1" x14ac:dyDescent="0.2">
      <c r="A86" s="38" t="s">
        <v>51</v>
      </c>
      <c r="B86" s="44"/>
      <c r="C86" s="45"/>
      <c r="D86" s="46" t="s">
        <v>175</v>
      </c>
      <c r="E86" s="47" t="s">
        <v>176</v>
      </c>
      <c r="F86" s="48">
        <v>21105000</v>
      </c>
      <c r="G86" s="49">
        <v>21105000</v>
      </c>
      <c r="H86" s="32">
        <f t="shared" si="0"/>
        <v>22539159.203679051</v>
      </c>
      <c r="I86" s="33">
        <f t="shared" si="17"/>
        <v>4733223.432772601</v>
      </c>
      <c r="J86" s="50">
        <v>1</v>
      </c>
      <c r="K86" s="33">
        <f t="shared" si="18"/>
        <v>4733223.432772601</v>
      </c>
      <c r="L86" s="32">
        <f t="shared" si="19"/>
        <v>27272382.636451654</v>
      </c>
      <c r="M86" s="8"/>
      <c r="N86" s="51">
        <v>0</v>
      </c>
      <c r="O86" s="43">
        <v>0</v>
      </c>
      <c r="P86" s="6"/>
      <c r="Q86" s="33">
        <f t="shared" si="15"/>
        <v>0</v>
      </c>
      <c r="R86" s="32">
        <f t="shared" si="16"/>
        <v>0</v>
      </c>
      <c r="S86" s="8"/>
      <c r="T86" s="35">
        <f t="shared" si="7"/>
        <v>27272382.636451654</v>
      </c>
      <c r="U86" s="32"/>
      <c r="V86" s="33">
        <f t="shared" si="8"/>
        <v>15518.203899202081</v>
      </c>
      <c r="W86" s="33"/>
      <c r="X86" s="33">
        <f t="shared" si="9"/>
        <v>3258.822818832437</v>
      </c>
      <c r="Y86" s="33">
        <f t="shared" si="10"/>
        <v>18777.03</v>
      </c>
      <c r="Z86" s="33">
        <f t="shared" si="11"/>
        <v>9.5719494461996041E-2</v>
      </c>
      <c r="AA86" s="36">
        <f t="shared" si="12"/>
        <v>898.67510872971877</v>
      </c>
      <c r="AB86" s="37">
        <f t="shared" si="13"/>
        <v>19675.705108729719</v>
      </c>
      <c r="AC86" s="8"/>
      <c r="AD86" s="8"/>
      <c r="AE86" s="8"/>
      <c r="AF86" s="8"/>
      <c r="AG86" s="8"/>
      <c r="AH86" s="8"/>
      <c r="AI86" s="8"/>
    </row>
    <row r="87" spans="1:35" ht="12.75" customHeight="1" x14ac:dyDescent="0.2">
      <c r="A87" s="38" t="s">
        <v>51</v>
      </c>
      <c r="B87" s="44"/>
      <c r="C87" s="45"/>
      <c r="D87" s="46" t="s">
        <v>177</v>
      </c>
      <c r="E87" s="47" t="s">
        <v>125</v>
      </c>
      <c r="F87" s="48">
        <v>4210000</v>
      </c>
      <c r="G87" s="49">
        <v>4210000</v>
      </c>
      <c r="H87" s="32">
        <f t="shared" si="0"/>
        <v>4496084.3519302914</v>
      </c>
      <c r="I87" s="33">
        <f t="shared" si="17"/>
        <v>944177.71390536113</v>
      </c>
      <c r="J87" s="50">
        <v>1</v>
      </c>
      <c r="K87" s="33">
        <f t="shared" si="18"/>
        <v>944177.71390536113</v>
      </c>
      <c r="L87" s="32">
        <f t="shared" si="19"/>
        <v>5440262.0658356529</v>
      </c>
      <c r="M87" s="8"/>
      <c r="N87" s="51">
        <v>650000</v>
      </c>
      <c r="O87" s="43">
        <v>0</v>
      </c>
      <c r="P87" s="6"/>
      <c r="Q87" s="33">
        <f t="shared" si="15"/>
        <v>0</v>
      </c>
      <c r="R87" s="32">
        <f t="shared" si="16"/>
        <v>650000</v>
      </c>
      <c r="S87" s="8"/>
      <c r="T87" s="35">
        <f t="shared" si="7"/>
        <v>6090262.0658356529</v>
      </c>
      <c r="U87" s="32"/>
      <c r="V87" s="33">
        <f t="shared" si="8"/>
        <v>3465.407837557013</v>
      </c>
      <c r="W87" s="33"/>
      <c r="X87" s="33">
        <f t="shared" si="9"/>
        <v>727.73564588697275</v>
      </c>
      <c r="Y87" s="33">
        <f t="shared" si="10"/>
        <v>4193.1400000000003</v>
      </c>
      <c r="Z87" s="33">
        <f t="shared" si="11"/>
        <v>2.1375331509209609E-2</v>
      </c>
      <c r="AA87" s="36">
        <f t="shared" si="12"/>
        <v>200.68512141797362</v>
      </c>
      <c r="AB87" s="37">
        <f t="shared" si="13"/>
        <v>4393.8251214179736</v>
      </c>
      <c r="AC87" s="8"/>
      <c r="AD87" s="8"/>
      <c r="AE87" s="8"/>
      <c r="AF87" s="8"/>
      <c r="AG87" s="8"/>
      <c r="AH87" s="8"/>
      <c r="AI87" s="8"/>
    </row>
    <row r="88" spans="1:35" ht="12.75" customHeight="1" x14ac:dyDescent="0.2">
      <c r="A88" s="38" t="s">
        <v>51</v>
      </c>
      <c r="B88" s="44"/>
      <c r="C88" s="45"/>
      <c r="D88" s="46" t="s">
        <v>178</v>
      </c>
      <c r="E88" s="47" t="s">
        <v>179</v>
      </c>
      <c r="F88" s="48">
        <v>440000</v>
      </c>
      <c r="G88" s="49">
        <v>440000</v>
      </c>
      <c r="H88" s="32">
        <f t="shared" si="0"/>
        <v>469899.55222074309</v>
      </c>
      <c r="I88" s="33">
        <f t="shared" si="17"/>
        <v>98678.905966356047</v>
      </c>
      <c r="J88" s="50">
        <v>1</v>
      </c>
      <c r="K88" s="33">
        <f t="shared" si="18"/>
        <v>98678.905966356047</v>
      </c>
      <c r="L88" s="32">
        <f t="shared" si="19"/>
        <v>568578.45818709908</v>
      </c>
      <c r="M88" s="8"/>
      <c r="N88" s="51">
        <v>175000</v>
      </c>
      <c r="O88" s="43">
        <v>0</v>
      </c>
      <c r="P88" s="6"/>
      <c r="Q88" s="33">
        <f t="shared" si="15"/>
        <v>0</v>
      </c>
      <c r="R88" s="32">
        <f t="shared" si="16"/>
        <v>175000</v>
      </c>
      <c r="S88" s="8"/>
      <c r="T88" s="35">
        <f t="shared" si="7"/>
        <v>743578.45818709908</v>
      </c>
      <c r="U88" s="32"/>
      <c r="V88" s="33">
        <f t="shared" si="8"/>
        <v>423.10209133612483</v>
      </c>
      <c r="W88" s="33"/>
      <c r="X88" s="33">
        <f t="shared" si="9"/>
        <v>88.851439180586212</v>
      </c>
      <c r="Y88" s="33">
        <f t="shared" si="10"/>
        <v>511.95</v>
      </c>
      <c r="Z88" s="33">
        <f t="shared" si="11"/>
        <v>2.6097628426763378E-3</v>
      </c>
      <c r="AA88" s="36">
        <f t="shared" si="12"/>
        <v>24.502102937162029</v>
      </c>
      <c r="AB88" s="37">
        <f t="shared" si="13"/>
        <v>536.45210293716207</v>
      </c>
      <c r="AC88" s="8"/>
      <c r="AD88" s="8"/>
      <c r="AE88" s="8"/>
      <c r="AF88" s="8"/>
      <c r="AG88" s="8"/>
      <c r="AH88" s="8"/>
      <c r="AI88" s="8"/>
    </row>
    <row r="89" spans="1:35" ht="12.75" customHeight="1" x14ac:dyDescent="0.2">
      <c r="A89" s="52">
        <v>43815</v>
      </c>
      <c r="B89" s="44"/>
      <c r="C89" s="45"/>
      <c r="D89" s="46" t="s">
        <v>180</v>
      </c>
      <c r="E89" s="47" t="s">
        <v>181</v>
      </c>
      <c r="F89" s="48">
        <v>2900000</v>
      </c>
      <c r="G89" s="49">
        <v>2900000</v>
      </c>
      <c r="H89" s="32">
        <f t="shared" si="0"/>
        <v>3097065.2305458067</v>
      </c>
      <c r="I89" s="33">
        <f t="shared" si="17"/>
        <v>650383.69841461943</v>
      </c>
      <c r="J89" s="50">
        <v>0</v>
      </c>
      <c r="K89" s="33">
        <f t="shared" si="18"/>
        <v>0</v>
      </c>
      <c r="L89" s="32">
        <f t="shared" si="19"/>
        <v>3097065.2305458067</v>
      </c>
      <c r="M89" s="8"/>
      <c r="N89" s="51">
        <v>0</v>
      </c>
      <c r="O89" s="43">
        <v>0</v>
      </c>
      <c r="P89" s="6"/>
      <c r="Q89" s="43">
        <v>0</v>
      </c>
      <c r="R89" s="33"/>
      <c r="S89" s="8"/>
      <c r="T89" s="35">
        <f t="shared" si="7"/>
        <v>3097065.2305458067</v>
      </c>
      <c r="U89" s="32"/>
      <c r="V89" s="33">
        <f t="shared" si="8"/>
        <v>1762.2548927024081</v>
      </c>
      <c r="W89" s="33"/>
      <c r="X89" s="33">
        <f t="shared" si="9"/>
        <v>370.0735274675057</v>
      </c>
      <c r="Y89" s="33">
        <f t="shared" si="10"/>
        <v>2132.33</v>
      </c>
      <c r="Z89" s="33">
        <f t="shared" si="11"/>
        <v>1.0869959180240326E-2</v>
      </c>
      <c r="AA89" s="36">
        <f t="shared" si="12"/>
        <v>102.05404659829809</v>
      </c>
      <c r="AB89" s="37">
        <f t="shared" si="13"/>
        <v>2234.384046598298</v>
      </c>
      <c r="AC89" s="8"/>
      <c r="AD89" s="8"/>
      <c r="AE89" s="8"/>
      <c r="AF89" s="8"/>
      <c r="AG89" s="8"/>
      <c r="AH89" s="8"/>
      <c r="AI89" s="8"/>
    </row>
    <row r="90" spans="1:35" ht="12.75" customHeight="1" x14ac:dyDescent="0.2">
      <c r="A90" s="41">
        <v>43865</v>
      </c>
      <c r="B90" s="2">
        <v>5004800</v>
      </c>
      <c r="C90" s="3" t="s">
        <v>182</v>
      </c>
      <c r="D90" s="53" t="s">
        <v>183</v>
      </c>
      <c r="E90" s="54" t="s">
        <v>184</v>
      </c>
      <c r="F90" s="55">
        <v>12047.933884297521</v>
      </c>
      <c r="G90" s="32"/>
      <c r="H90" s="55"/>
      <c r="I90" s="33">
        <f t="shared" ref="I90:I131" si="20">F90*21%</f>
        <v>2530.0661157024792</v>
      </c>
      <c r="J90" s="6">
        <v>0</v>
      </c>
      <c r="K90" s="33">
        <f t="shared" si="18"/>
        <v>0</v>
      </c>
      <c r="L90" s="32">
        <f t="shared" ref="L90:L131" si="21">F90+K90</f>
        <v>12047.933884297521</v>
      </c>
      <c r="M90" s="8"/>
      <c r="N90" s="34"/>
      <c r="O90" s="33"/>
      <c r="P90" s="6"/>
      <c r="Q90" s="33"/>
      <c r="R90" s="33"/>
      <c r="S90" s="8"/>
      <c r="T90" s="35">
        <f t="shared" ref="T90:T131" si="22">L90</f>
        <v>12047.933884297521</v>
      </c>
      <c r="U90" s="32"/>
      <c r="V90" s="33">
        <f t="shared" si="8"/>
        <v>6.8553707636363637</v>
      </c>
      <c r="W90" s="33"/>
      <c r="X90" s="33">
        <f t="shared" si="9"/>
        <v>1.4396278603636363</v>
      </c>
      <c r="Y90" s="33">
        <f t="shared" si="10"/>
        <v>8.2899999999999991</v>
      </c>
      <c r="Z90" s="33">
        <f t="shared" si="11"/>
        <v>4.225985734112089E-5</v>
      </c>
      <c r="AA90" s="36">
        <f t="shared" si="12"/>
        <v>0.39676224894828249</v>
      </c>
      <c r="AB90" s="37">
        <f t="shared" si="13"/>
        <v>8.6867622489482823</v>
      </c>
      <c r="AC90" s="8"/>
      <c r="AD90" s="8"/>
      <c r="AE90" s="8"/>
      <c r="AF90" s="8"/>
      <c r="AG90" s="8"/>
      <c r="AH90" s="8"/>
      <c r="AI90" s="8"/>
    </row>
    <row r="91" spans="1:35" ht="12.75" customHeight="1" x14ac:dyDescent="0.2">
      <c r="A91" s="41">
        <v>43865</v>
      </c>
      <c r="B91" s="2">
        <v>5004800</v>
      </c>
      <c r="C91" s="3" t="s">
        <v>185</v>
      </c>
      <c r="D91" s="53" t="s">
        <v>186</v>
      </c>
      <c r="E91" s="54" t="s">
        <v>184</v>
      </c>
      <c r="F91" s="55">
        <v>13600.826446280991</v>
      </c>
      <c r="G91" s="32"/>
      <c r="H91" s="55"/>
      <c r="I91" s="33">
        <f t="shared" si="20"/>
        <v>2856.1735537190079</v>
      </c>
      <c r="J91" s="6">
        <v>0</v>
      </c>
      <c r="K91" s="33">
        <f t="shared" si="18"/>
        <v>0</v>
      </c>
      <c r="L91" s="32">
        <f t="shared" si="21"/>
        <v>13600.826446280991</v>
      </c>
      <c r="M91" s="8"/>
      <c r="N91" s="34"/>
      <c r="O91" s="33"/>
      <c r="P91" s="6"/>
      <c r="Q91" s="33"/>
      <c r="R91" s="33"/>
      <c r="S91" s="8"/>
      <c r="T91" s="35">
        <f t="shared" si="22"/>
        <v>13600.826446280991</v>
      </c>
      <c r="U91" s="32"/>
      <c r="V91" s="33">
        <f t="shared" si="8"/>
        <v>7.7389790545454531</v>
      </c>
      <c r="W91" s="33"/>
      <c r="X91" s="33">
        <f t="shared" si="9"/>
        <v>1.6251856014545452</v>
      </c>
      <c r="Y91" s="33">
        <f t="shared" si="10"/>
        <v>9.36</v>
      </c>
      <c r="Z91" s="33">
        <f t="shared" si="11"/>
        <v>4.7714386575740837E-5</v>
      </c>
      <c r="AA91" s="36">
        <f t="shared" si="12"/>
        <v>0.44797281666537081</v>
      </c>
      <c r="AB91" s="37">
        <f t="shared" si="13"/>
        <v>9.8079728166653695</v>
      </c>
      <c r="AC91" s="8"/>
      <c r="AD91" s="8"/>
      <c r="AE91" s="8"/>
      <c r="AF91" s="8"/>
      <c r="AG91" s="8"/>
      <c r="AH91" s="8"/>
      <c r="AI91" s="8"/>
    </row>
    <row r="92" spans="1:35" ht="12.75" customHeight="1" x14ac:dyDescent="0.2">
      <c r="A92" s="41">
        <v>43865</v>
      </c>
      <c r="B92" s="2">
        <v>5004800</v>
      </c>
      <c r="C92" s="3" t="s">
        <v>187</v>
      </c>
      <c r="D92" s="53" t="s">
        <v>188</v>
      </c>
      <c r="E92" s="54" t="s">
        <v>184</v>
      </c>
      <c r="F92" s="55">
        <v>28909.090909090908</v>
      </c>
      <c r="G92" s="32"/>
      <c r="H92" s="55"/>
      <c r="I92" s="33">
        <f t="shared" si="20"/>
        <v>6070.9090909090901</v>
      </c>
      <c r="J92" s="6">
        <v>0</v>
      </c>
      <c r="K92" s="33">
        <f t="shared" si="18"/>
        <v>0</v>
      </c>
      <c r="L92" s="32">
        <f t="shared" si="21"/>
        <v>28909.090909090908</v>
      </c>
      <c r="M92" s="8"/>
      <c r="N92" s="34"/>
      <c r="O92" s="33"/>
      <c r="P92" s="6"/>
      <c r="Q92" s="33"/>
      <c r="R92" s="33"/>
      <c r="S92" s="8"/>
      <c r="T92" s="35">
        <f t="shared" si="22"/>
        <v>28909.090909090908</v>
      </c>
      <c r="U92" s="32"/>
      <c r="V92" s="33">
        <f t="shared" si="8"/>
        <v>16.449503999999997</v>
      </c>
      <c r="W92" s="33"/>
      <c r="X92" s="33">
        <f t="shared" si="9"/>
        <v>3.4543958399999997</v>
      </c>
      <c r="Y92" s="33">
        <f t="shared" si="10"/>
        <v>19.899999999999999</v>
      </c>
      <c r="Z92" s="33">
        <f t="shared" si="11"/>
        <v>1.0144404838218404E-4</v>
      </c>
      <c r="AA92" s="36">
        <f t="shared" si="12"/>
        <v>0.95242083885052131</v>
      </c>
      <c r="AB92" s="37">
        <f t="shared" si="13"/>
        <v>20.85242083885052</v>
      </c>
      <c r="AC92" s="8"/>
      <c r="AD92" s="8"/>
      <c r="AE92" s="8"/>
      <c r="AF92" s="8"/>
      <c r="AG92" s="8"/>
      <c r="AH92" s="8"/>
      <c r="AI92" s="8"/>
    </row>
    <row r="93" spans="1:35" ht="12.75" customHeight="1" x14ac:dyDescent="0.2">
      <c r="A93" s="41">
        <v>43865</v>
      </c>
      <c r="B93" s="2">
        <v>5004800</v>
      </c>
      <c r="C93" s="3" t="s">
        <v>189</v>
      </c>
      <c r="D93" s="53" t="s">
        <v>190</v>
      </c>
      <c r="E93" s="54" t="s">
        <v>191</v>
      </c>
      <c r="F93" s="55">
        <v>135123.96694214875</v>
      </c>
      <c r="G93" s="32"/>
      <c r="H93" s="55"/>
      <c r="I93" s="33">
        <f t="shared" si="20"/>
        <v>28376.033057851237</v>
      </c>
      <c r="J93" s="6">
        <v>0</v>
      </c>
      <c r="K93" s="33">
        <f t="shared" si="18"/>
        <v>0</v>
      </c>
      <c r="L93" s="32">
        <f t="shared" si="21"/>
        <v>135123.96694214875</v>
      </c>
      <c r="M93" s="8"/>
      <c r="N93" s="34"/>
      <c r="O93" s="33"/>
      <c r="P93" s="6"/>
      <c r="Q93" s="33"/>
      <c r="R93" s="33"/>
      <c r="S93" s="8"/>
      <c r="T93" s="35">
        <f t="shared" si="22"/>
        <v>135123.96694214875</v>
      </c>
      <c r="U93" s="32"/>
      <c r="V93" s="33">
        <f t="shared" si="8"/>
        <v>76.886618181818164</v>
      </c>
      <c r="W93" s="33"/>
      <c r="X93" s="33">
        <f t="shared" si="9"/>
        <v>16.146189818181814</v>
      </c>
      <c r="Y93" s="33">
        <f t="shared" si="10"/>
        <v>93.03</v>
      </c>
      <c r="Z93" s="33">
        <f t="shared" si="11"/>
        <v>4.7423818195952675E-4</v>
      </c>
      <c r="AA93" s="36">
        <f t="shared" si="12"/>
        <v>4.4524477707670354</v>
      </c>
      <c r="AB93" s="37">
        <f t="shared" si="13"/>
        <v>97.482447770767038</v>
      </c>
      <c r="AC93" s="8"/>
      <c r="AD93" s="8"/>
      <c r="AE93" s="8"/>
      <c r="AF93" s="8"/>
      <c r="AG93" s="8"/>
      <c r="AH93" s="8"/>
      <c r="AI93" s="8"/>
    </row>
    <row r="94" spans="1:35" ht="12.75" customHeight="1" x14ac:dyDescent="0.2">
      <c r="A94" s="41">
        <v>43865</v>
      </c>
      <c r="B94" s="2">
        <v>5004800</v>
      </c>
      <c r="C94" s="3" t="s">
        <v>192</v>
      </c>
      <c r="D94" s="53" t="s">
        <v>193</v>
      </c>
      <c r="E94" s="3" t="s">
        <v>191</v>
      </c>
      <c r="F94" s="49">
        <v>269000</v>
      </c>
      <c r="G94" s="32"/>
      <c r="H94" s="32"/>
      <c r="I94" s="33">
        <f t="shared" si="20"/>
        <v>56490</v>
      </c>
      <c r="J94" s="6">
        <v>0</v>
      </c>
      <c r="K94" s="33">
        <f t="shared" si="18"/>
        <v>0</v>
      </c>
      <c r="L94" s="32">
        <f t="shared" si="21"/>
        <v>269000</v>
      </c>
      <c r="M94" s="8"/>
      <c r="N94" s="34"/>
      <c r="O94" s="33"/>
      <c r="P94" s="6"/>
      <c r="Q94" s="33"/>
      <c r="R94" s="33"/>
      <c r="S94" s="8"/>
      <c r="T94" s="35">
        <f t="shared" si="22"/>
        <v>269000</v>
      </c>
      <c r="U94" s="32"/>
      <c r="V94" s="33">
        <f t="shared" si="8"/>
        <v>153.063152</v>
      </c>
      <c r="W94" s="33"/>
      <c r="X94" s="33">
        <f t="shared" si="9"/>
        <v>32.14326192</v>
      </c>
      <c r="Y94" s="33">
        <f t="shared" si="10"/>
        <v>185.21</v>
      </c>
      <c r="Z94" s="33">
        <f t="shared" si="11"/>
        <v>9.4414332667659847E-4</v>
      </c>
      <c r="AA94" s="36">
        <f t="shared" si="12"/>
        <v>8.8642142494223659</v>
      </c>
      <c r="AB94" s="37">
        <f t="shared" si="13"/>
        <v>194.07421424942237</v>
      </c>
      <c r="AC94" s="8"/>
      <c r="AD94" s="8"/>
      <c r="AE94" s="8"/>
      <c r="AF94" s="8"/>
      <c r="AG94" s="8"/>
      <c r="AH94" s="8"/>
      <c r="AI94" s="8"/>
    </row>
    <row r="95" spans="1:35" ht="12.75" customHeight="1" x14ac:dyDescent="0.2">
      <c r="A95" s="41">
        <v>43865</v>
      </c>
      <c r="B95" s="2">
        <v>5004800</v>
      </c>
      <c r="C95" s="3" t="s">
        <v>194</v>
      </c>
      <c r="D95" s="53" t="s">
        <v>195</v>
      </c>
      <c r="E95" s="3" t="s">
        <v>196</v>
      </c>
      <c r="F95" s="32">
        <v>29342.148760330576</v>
      </c>
      <c r="G95" s="32"/>
      <c r="H95" s="32"/>
      <c r="I95" s="33">
        <f t="shared" si="20"/>
        <v>6161.8512396694205</v>
      </c>
      <c r="J95" s="6">
        <v>1</v>
      </c>
      <c r="K95" s="33">
        <f t="shared" si="18"/>
        <v>6161.8512396694205</v>
      </c>
      <c r="L95" s="32">
        <f t="shared" si="21"/>
        <v>35504</v>
      </c>
      <c r="M95" s="8"/>
      <c r="N95" s="34"/>
      <c r="O95" s="33"/>
      <c r="P95" s="6"/>
      <c r="Q95" s="33"/>
      <c r="R95" s="33"/>
      <c r="S95" s="8"/>
      <c r="T95" s="35">
        <f t="shared" si="22"/>
        <v>35504</v>
      </c>
      <c r="U95" s="32"/>
      <c r="V95" s="33">
        <f t="shared" si="8"/>
        <v>20.202060031999999</v>
      </c>
      <c r="W95" s="33"/>
      <c r="X95" s="33">
        <f t="shared" si="9"/>
        <v>4.2424326067199996</v>
      </c>
      <c r="Y95" s="33">
        <f t="shared" si="10"/>
        <v>24.44</v>
      </c>
      <c r="Z95" s="33">
        <f t="shared" si="11"/>
        <v>1.2458756494776774E-4</v>
      </c>
      <c r="AA95" s="36">
        <f t="shared" si="12"/>
        <v>1.1697067990706904</v>
      </c>
      <c r="AB95" s="37">
        <f t="shared" si="13"/>
        <v>25.609706799070693</v>
      </c>
      <c r="AC95" s="8"/>
      <c r="AD95" s="8"/>
      <c r="AE95" s="8"/>
      <c r="AF95" s="8"/>
      <c r="AG95" s="8"/>
      <c r="AH95" s="8"/>
      <c r="AI95" s="8"/>
    </row>
    <row r="96" spans="1:35" ht="12.75" customHeight="1" x14ac:dyDescent="0.2">
      <c r="A96" s="41">
        <v>43865</v>
      </c>
      <c r="B96" s="2">
        <v>5004800</v>
      </c>
      <c r="C96" s="3" t="s">
        <v>197</v>
      </c>
      <c r="D96" s="53" t="s">
        <v>198</v>
      </c>
      <c r="E96" s="3" t="s">
        <v>199</v>
      </c>
      <c r="F96" s="32">
        <v>29687.5</v>
      </c>
      <c r="G96" s="32"/>
      <c r="H96" s="32"/>
      <c r="I96" s="33">
        <f t="shared" si="20"/>
        <v>6234.375</v>
      </c>
      <c r="J96" s="6">
        <v>0</v>
      </c>
      <c r="K96" s="33">
        <f t="shared" si="18"/>
        <v>0</v>
      </c>
      <c r="L96" s="32">
        <f t="shared" si="21"/>
        <v>29687.5</v>
      </c>
      <c r="M96" s="8"/>
      <c r="N96" s="34"/>
      <c r="O96" s="33"/>
      <c r="P96" s="6"/>
      <c r="Q96" s="33"/>
      <c r="R96" s="33"/>
      <c r="S96" s="8"/>
      <c r="T96" s="35">
        <f t="shared" si="22"/>
        <v>29687.5</v>
      </c>
      <c r="U96" s="32"/>
      <c r="V96" s="33">
        <f t="shared" si="8"/>
        <v>16.892424999999999</v>
      </c>
      <c r="W96" s="33"/>
      <c r="X96" s="33">
        <f t="shared" si="9"/>
        <v>3.5474092499999998</v>
      </c>
      <c r="Y96" s="33">
        <f t="shared" si="10"/>
        <v>20.440000000000001</v>
      </c>
      <c r="Z96" s="33">
        <f t="shared" si="11"/>
        <v>1.0419680145386141E-4</v>
      </c>
      <c r="AA96" s="36">
        <f t="shared" si="12"/>
        <v>0.97826542442736975</v>
      </c>
      <c r="AB96" s="37">
        <f t="shared" si="13"/>
        <v>21.418265424427371</v>
      </c>
      <c r="AC96" s="8"/>
      <c r="AD96" s="8"/>
      <c r="AE96" s="8"/>
      <c r="AF96" s="8"/>
      <c r="AG96" s="8"/>
      <c r="AH96" s="8"/>
      <c r="AI96" s="8"/>
    </row>
    <row r="97" spans="1:35" ht="12.75" customHeight="1" x14ac:dyDescent="0.2">
      <c r="A97" s="41">
        <v>43865</v>
      </c>
      <c r="B97" s="2">
        <v>5004800</v>
      </c>
      <c r="C97" s="3" t="s">
        <v>197</v>
      </c>
      <c r="D97" s="53" t="s">
        <v>200</v>
      </c>
      <c r="E97" s="3" t="s">
        <v>199</v>
      </c>
      <c r="F97" s="32">
        <v>23704</v>
      </c>
      <c r="G97" s="32"/>
      <c r="H97" s="32"/>
      <c r="I97" s="33">
        <f t="shared" si="20"/>
        <v>4977.84</v>
      </c>
      <c r="J97" s="6">
        <v>0</v>
      </c>
      <c r="K97" s="33">
        <f t="shared" si="18"/>
        <v>0</v>
      </c>
      <c r="L97" s="32">
        <f t="shared" si="21"/>
        <v>23704</v>
      </c>
      <c r="M97" s="8"/>
      <c r="N97" s="34"/>
      <c r="O97" s="33"/>
      <c r="P97" s="6"/>
      <c r="Q97" s="33"/>
      <c r="R97" s="33"/>
      <c r="S97" s="8"/>
      <c r="T97" s="35">
        <f t="shared" si="22"/>
        <v>23704</v>
      </c>
      <c r="U97" s="32"/>
      <c r="V97" s="33">
        <f t="shared" si="8"/>
        <v>13.487765631999999</v>
      </c>
      <c r="W97" s="33"/>
      <c r="X97" s="33">
        <f t="shared" si="9"/>
        <v>2.8324307827199995</v>
      </c>
      <c r="Y97" s="33">
        <f t="shared" si="10"/>
        <v>16.32</v>
      </c>
      <c r="Z97" s="33">
        <f t="shared" si="11"/>
        <v>8.3194315055137879E-5</v>
      </c>
      <c r="AA97" s="36">
        <f t="shared" si="12"/>
        <v>0.78108080854474926</v>
      </c>
      <c r="AB97" s="37">
        <f t="shared" si="13"/>
        <v>17.101080808544751</v>
      </c>
      <c r="AC97" s="8"/>
      <c r="AD97" s="8"/>
      <c r="AE97" s="8"/>
      <c r="AF97" s="8"/>
      <c r="AG97" s="8"/>
      <c r="AH97" s="8"/>
      <c r="AI97" s="8"/>
    </row>
    <row r="98" spans="1:35" ht="12.75" customHeight="1" x14ac:dyDescent="0.2">
      <c r="A98" s="41">
        <v>43865</v>
      </c>
      <c r="B98" s="2">
        <v>5004800</v>
      </c>
      <c r="C98" s="3" t="s">
        <v>197</v>
      </c>
      <c r="D98" s="53" t="s">
        <v>200</v>
      </c>
      <c r="E98" s="3" t="s">
        <v>199</v>
      </c>
      <c r="F98" s="32">
        <v>23704</v>
      </c>
      <c r="G98" s="32"/>
      <c r="H98" s="32"/>
      <c r="I98" s="33">
        <f t="shared" si="20"/>
        <v>4977.84</v>
      </c>
      <c r="J98" s="6">
        <v>0</v>
      </c>
      <c r="K98" s="33">
        <f t="shared" si="18"/>
        <v>0</v>
      </c>
      <c r="L98" s="32">
        <f t="shared" si="21"/>
        <v>23704</v>
      </c>
      <c r="M98" s="8"/>
      <c r="N98" s="34"/>
      <c r="O98" s="33"/>
      <c r="P98" s="6"/>
      <c r="Q98" s="33"/>
      <c r="R98" s="33"/>
      <c r="S98" s="8"/>
      <c r="T98" s="35">
        <f t="shared" si="22"/>
        <v>23704</v>
      </c>
      <c r="U98" s="32"/>
      <c r="V98" s="33">
        <f t="shared" si="8"/>
        <v>13.487765631999999</v>
      </c>
      <c r="W98" s="33"/>
      <c r="X98" s="33">
        <f t="shared" si="9"/>
        <v>2.8324307827199995</v>
      </c>
      <c r="Y98" s="33">
        <f t="shared" si="10"/>
        <v>16.32</v>
      </c>
      <c r="Z98" s="33">
        <f t="shared" si="11"/>
        <v>8.3194315055137879E-5</v>
      </c>
      <c r="AA98" s="36">
        <f t="shared" si="12"/>
        <v>0.78108080854474926</v>
      </c>
      <c r="AB98" s="37">
        <f t="shared" si="13"/>
        <v>17.101080808544751</v>
      </c>
      <c r="AC98" s="8"/>
      <c r="AD98" s="8"/>
      <c r="AE98" s="8"/>
      <c r="AF98" s="8"/>
      <c r="AG98" s="8"/>
      <c r="AH98" s="8"/>
      <c r="AI98" s="8"/>
    </row>
    <row r="99" spans="1:35" ht="12.75" customHeight="1" x14ac:dyDescent="0.2">
      <c r="A99" s="41">
        <v>43865</v>
      </c>
      <c r="B99" s="2">
        <v>5004800</v>
      </c>
      <c r="C99" s="3" t="s">
        <v>197</v>
      </c>
      <c r="D99" s="53" t="s">
        <v>200</v>
      </c>
      <c r="E99" s="3" t="s">
        <v>199</v>
      </c>
      <c r="F99" s="32">
        <v>23704</v>
      </c>
      <c r="G99" s="32"/>
      <c r="H99" s="32"/>
      <c r="I99" s="33">
        <f t="shared" si="20"/>
        <v>4977.84</v>
      </c>
      <c r="J99" s="6">
        <v>0</v>
      </c>
      <c r="K99" s="33">
        <f t="shared" si="18"/>
        <v>0</v>
      </c>
      <c r="L99" s="32">
        <f t="shared" si="21"/>
        <v>23704</v>
      </c>
      <c r="M99" s="8"/>
      <c r="N99" s="34"/>
      <c r="O99" s="33"/>
      <c r="P99" s="6"/>
      <c r="Q99" s="33"/>
      <c r="R99" s="33"/>
      <c r="S99" s="8"/>
      <c r="T99" s="35">
        <f t="shared" si="22"/>
        <v>23704</v>
      </c>
      <c r="U99" s="32"/>
      <c r="V99" s="33">
        <f t="shared" si="8"/>
        <v>13.487765631999999</v>
      </c>
      <c r="W99" s="33"/>
      <c r="X99" s="33">
        <f t="shared" si="9"/>
        <v>2.8324307827199995</v>
      </c>
      <c r="Y99" s="33">
        <f t="shared" si="10"/>
        <v>16.32</v>
      </c>
      <c r="Z99" s="33">
        <f t="shared" si="11"/>
        <v>8.3194315055137879E-5</v>
      </c>
      <c r="AA99" s="36">
        <f t="shared" si="12"/>
        <v>0.78108080854474926</v>
      </c>
      <c r="AB99" s="37">
        <f t="shared" si="13"/>
        <v>17.101080808544751</v>
      </c>
      <c r="AC99" s="8"/>
      <c r="AD99" s="8"/>
      <c r="AE99" s="8"/>
      <c r="AF99" s="8"/>
      <c r="AG99" s="8"/>
      <c r="AH99" s="8"/>
      <c r="AI99" s="8"/>
    </row>
    <row r="100" spans="1:35" ht="12.75" customHeight="1" x14ac:dyDescent="0.2">
      <c r="A100" s="41">
        <v>43865</v>
      </c>
      <c r="B100" s="2">
        <v>5004800</v>
      </c>
      <c r="C100" s="3" t="s">
        <v>197</v>
      </c>
      <c r="D100" s="53" t="s">
        <v>200</v>
      </c>
      <c r="E100" s="3" t="s">
        <v>199</v>
      </c>
      <c r="F100" s="32">
        <v>23704</v>
      </c>
      <c r="G100" s="32"/>
      <c r="H100" s="32"/>
      <c r="I100" s="33">
        <f t="shared" si="20"/>
        <v>4977.84</v>
      </c>
      <c r="J100" s="6">
        <v>0</v>
      </c>
      <c r="K100" s="33">
        <f t="shared" si="18"/>
        <v>0</v>
      </c>
      <c r="L100" s="32">
        <f t="shared" si="21"/>
        <v>23704</v>
      </c>
      <c r="M100" s="8"/>
      <c r="N100" s="34"/>
      <c r="O100" s="33"/>
      <c r="P100" s="6"/>
      <c r="Q100" s="33"/>
      <c r="R100" s="33"/>
      <c r="S100" s="8"/>
      <c r="T100" s="35">
        <f t="shared" si="22"/>
        <v>23704</v>
      </c>
      <c r="U100" s="32"/>
      <c r="V100" s="33">
        <f t="shared" si="8"/>
        <v>13.487765631999999</v>
      </c>
      <c r="W100" s="33"/>
      <c r="X100" s="33">
        <f t="shared" si="9"/>
        <v>2.8324307827199995</v>
      </c>
      <c r="Y100" s="33">
        <f t="shared" si="10"/>
        <v>16.32</v>
      </c>
      <c r="Z100" s="33">
        <f t="shared" si="11"/>
        <v>8.3194315055137879E-5</v>
      </c>
      <c r="AA100" s="36">
        <f t="shared" si="12"/>
        <v>0.78108080854474926</v>
      </c>
      <c r="AB100" s="37">
        <f t="shared" si="13"/>
        <v>17.101080808544751</v>
      </c>
      <c r="AC100" s="8"/>
      <c r="AD100" s="8"/>
      <c r="AE100" s="8"/>
      <c r="AF100" s="8"/>
      <c r="AG100" s="8"/>
      <c r="AH100" s="8"/>
      <c r="AI100" s="8"/>
    </row>
    <row r="101" spans="1:35" ht="12.75" customHeight="1" x14ac:dyDescent="0.2">
      <c r="A101" s="41">
        <v>43865</v>
      </c>
      <c r="B101" s="2">
        <v>5004800</v>
      </c>
      <c r="C101" s="3" t="s">
        <v>197</v>
      </c>
      <c r="D101" s="53" t="s">
        <v>200</v>
      </c>
      <c r="E101" s="3" t="s">
        <v>199</v>
      </c>
      <c r="F101" s="32">
        <v>23704</v>
      </c>
      <c r="G101" s="32"/>
      <c r="H101" s="32"/>
      <c r="I101" s="33">
        <f t="shared" si="20"/>
        <v>4977.84</v>
      </c>
      <c r="J101" s="6">
        <v>0</v>
      </c>
      <c r="K101" s="33">
        <f t="shared" si="18"/>
        <v>0</v>
      </c>
      <c r="L101" s="32">
        <f t="shared" si="21"/>
        <v>23704</v>
      </c>
      <c r="M101" s="8"/>
      <c r="N101" s="34"/>
      <c r="O101" s="33"/>
      <c r="P101" s="6"/>
      <c r="Q101" s="33"/>
      <c r="R101" s="33"/>
      <c r="S101" s="8"/>
      <c r="T101" s="35">
        <f t="shared" si="22"/>
        <v>23704</v>
      </c>
      <c r="U101" s="32"/>
      <c r="V101" s="33">
        <f t="shared" si="8"/>
        <v>13.487765631999999</v>
      </c>
      <c r="W101" s="33"/>
      <c r="X101" s="33">
        <f t="shared" si="9"/>
        <v>2.8324307827199995</v>
      </c>
      <c r="Y101" s="33">
        <f t="shared" si="10"/>
        <v>16.32</v>
      </c>
      <c r="Z101" s="33">
        <f t="shared" si="11"/>
        <v>8.3194315055137879E-5</v>
      </c>
      <c r="AA101" s="36">
        <f t="shared" si="12"/>
        <v>0.78108080854474926</v>
      </c>
      <c r="AB101" s="37">
        <f t="shared" si="13"/>
        <v>17.101080808544751</v>
      </c>
      <c r="AC101" s="8"/>
      <c r="AD101" s="8"/>
      <c r="AE101" s="8"/>
      <c r="AF101" s="8"/>
      <c r="AG101" s="8"/>
      <c r="AH101" s="8"/>
      <c r="AI101" s="8"/>
    </row>
    <row r="102" spans="1:35" ht="12.75" customHeight="1" x14ac:dyDescent="0.2">
      <c r="A102" s="41">
        <v>43865</v>
      </c>
      <c r="B102" s="56">
        <v>5004800</v>
      </c>
      <c r="C102" s="1" t="s">
        <v>201</v>
      </c>
      <c r="D102" s="53" t="s">
        <v>202</v>
      </c>
      <c r="E102" s="3" t="s">
        <v>203</v>
      </c>
      <c r="F102" s="57">
        <v>43416</v>
      </c>
      <c r="G102" s="32"/>
      <c r="H102" s="32"/>
      <c r="I102" s="33">
        <f t="shared" si="20"/>
        <v>9117.3599999999988</v>
      </c>
      <c r="J102" s="6">
        <v>0</v>
      </c>
      <c r="K102" s="33">
        <f t="shared" si="18"/>
        <v>0</v>
      </c>
      <c r="L102" s="32">
        <f t="shared" si="21"/>
        <v>43416</v>
      </c>
      <c r="M102" s="8"/>
      <c r="N102" s="34"/>
      <c r="O102" s="33"/>
      <c r="P102" s="6"/>
      <c r="Q102" s="33"/>
      <c r="R102" s="33"/>
      <c r="S102" s="8"/>
      <c r="T102" s="35">
        <f t="shared" si="22"/>
        <v>43416</v>
      </c>
      <c r="U102" s="32"/>
      <c r="V102" s="33">
        <f t="shared" si="8"/>
        <v>24.704051327999995</v>
      </c>
      <c r="W102" s="33"/>
      <c r="X102" s="33">
        <f t="shared" si="9"/>
        <v>5.1878507788799988</v>
      </c>
      <c r="Y102" s="33">
        <f t="shared" si="10"/>
        <v>29.89</v>
      </c>
      <c r="Z102" s="33">
        <f t="shared" si="11"/>
        <v>1.5236998020821515E-4</v>
      </c>
      <c r="AA102" s="36">
        <f t="shared" si="12"/>
        <v>1.4305456720222154</v>
      </c>
      <c r="AB102" s="37">
        <f t="shared" si="13"/>
        <v>31.320545672022217</v>
      </c>
      <c r="AC102" s="58"/>
      <c r="AD102" s="8"/>
      <c r="AE102" s="8"/>
      <c r="AF102" s="8"/>
      <c r="AG102" s="8"/>
      <c r="AH102" s="8"/>
      <c r="AI102" s="8"/>
    </row>
    <row r="103" spans="1:35" ht="12.75" customHeight="1" x14ac:dyDescent="0.2">
      <c r="A103" s="41">
        <v>43865</v>
      </c>
      <c r="B103" s="2">
        <v>5004800</v>
      </c>
      <c r="C103" s="3" t="s">
        <v>204</v>
      </c>
      <c r="D103" s="53" t="s">
        <v>205</v>
      </c>
      <c r="E103" s="3" t="s">
        <v>206</v>
      </c>
      <c r="F103" s="32">
        <v>21719.008264462809</v>
      </c>
      <c r="G103" s="32"/>
      <c r="H103" s="32"/>
      <c r="I103" s="33">
        <f t="shared" si="20"/>
        <v>4560.9917355371899</v>
      </c>
      <c r="J103" s="6">
        <v>0</v>
      </c>
      <c r="K103" s="33">
        <f t="shared" si="18"/>
        <v>0</v>
      </c>
      <c r="L103" s="32">
        <f t="shared" si="21"/>
        <v>21719.008264462809</v>
      </c>
      <c r="M103" s="8"/>
      <c r="N103" s="34"/>
      <c r="O103" s="33"/>
      <c r="P103" s="6"/>
      <c r="Q103" s="33"/>
      <c r="R103" s="33"/>
      <c r="S103" s="8"/>
      <c r="T103" s="35">
        <f t="shared" si="22"/>
        <v>21719.008264462809</v>
      </c>
      <c r="U103" s="32"/>
      <c r="V103" s="33">
        <f t="shared" si="8"/>
        <v>12.358289454545453</v>
      </c>
      <c r="W103" s="33"/>
      <c r="X103" s="33">
        <f t="shared" si="9"/>
        <v>2.595240785454545</v>
      </c>
      <c r="Y103" s="33">
        <f t="shared" si="10"/>
        <v>14.95</v>
      </c>
      <c r="Z103" s="33">
        <f t="shared" si="11"/>
        <v>7.6210478558474943E-5</v>
      </c>
      <c r="AA103" s="36">
        <f t="shared" si="12"/>
        <v>0.71551213772941169</v>
      </c>
      <c r="AB103" s="37">
        <f t="shared" si="13"/>
        <v>15.665512137729412</v>
      </c>
      <c r="AC103" s="8"/>
      <c r="AD103" s="8"/>
      <c r="AE103" s="8"/>
      <c r="AF103" s="8"/>
      <c r="AG103" s="8"/>
      <c r="AH103" s="8"/>
      <c r="AI103" s="8"/>
    </row>
    <row r="104" spans="1:35" ht="12.75" customHeight="1" x14ac:dyDescent="0.2">
      <c r="A104" s="41">
        <v>43865</v>
      </c>
      <c r="B104" s="2">
        <v>5004800</v>
      </c>
      <c r="C104" s="3" t="s">
        <v>207</v>
      </c>
      <c r="D104" s="53" t="s">
        <v>208</v>
      </c>
      <c r="E104" s="3" t="s">
        <v>209</v>
      </c>
      <c r="F104" s="32">
        <v>5785.1239669421484</v>
      </c>
      <c r="G104" s="32"/>
      <c r="H104" s="32"/>
      <c r="I104" s="33">
        <f t="shared" si="20"/>
        <v>1214.8760330578511</v>
      </c>
      <c r="J104" s="6">
        <v>0</v>
      </c>
      <c r="K104" s="33">
        <f t="shared" si="18"/>
        <v>0</v>
      </c>
      <c r="L104" s="32">
        <f t="shared" si="21"/>
        <v>5785.1239669421484</v>
      </c>
      <c r="M104" s="8"/>
      <c r="N104" s="34"/>
      <c r="O104" s="33"/>
      <c r="P104" s="6"/>
      <c r="Q104" s="33"/>
      <c r="R104" s="33"/>
      <c r="S104" s="8"/>
      <c r="T104" s="35">
        <f t="shared" si="22"/>
        <v>5785.1239669421484</v>
      </c>
      <c r="U104" s="32"/>
      <c r="V104" s="33">
        <f t="shared" si="8"/>
        <v>3.2917818181818177</v>
      </c>
      <c r="W104" s="33"/>
      <c r="X104" s="33">
        <f t="shared" si="9"/>
        <v>0.69127418181818179</v>
      </c>
      <c r="Y104" s="33">
        <f t="shared" si="10"/>
        <v>3.98</v>
      </c>
      <c r="Z104" s="33">
        <f t="shared" si="11"/>
        <v>2.0288809676436811E-5</v>
      </c>
      <c r="AA104" s="36">
        <f t="shared" si="12"/>
        <v>0.1904841677701043</v>
      </c>
      <c r="AB104" s="37">
        <f t="shared" si="13"/>
        <v>4.1704841677701046</v>
      </c>
      <c r="AC104" s="8"/>
      <c r="AD104" s="8"/>
      <c r="AE104" s="8"/>
      <c r="AF104" s="8"/>
      <c r="AG104" s="8"/>
      <c r="AH104" s="8"/>
      <c r="AI104" s="8"/>
    </row>
    <row r="105" spans="1:35" ht="12.75" customHeight="1" x14ac:dyDescent="0.2">
      <c r="A105" s="41">
        <v>43865</v>
      </c>
      <c r="B105" s="2">
        <v>5004800</v>
      </c>
      <c r="C105" s="45"/>
      <c r="D105" s="46" t="s">
        <v>210</v>
      </c>
      <c r="E105" s="42" t="s">
        <v>211</v>
      </c>
      <c r="F105" s="48">
        <v>162000</v>
      </c>
      <c r="G105" s="32"/>
      <c r="H105" s="55"/>
      <c r="I105" s="33">
        <f t="shared" si="20"/>
        <v>34020</v>
      </c>
      <c r="J105" s="6">
        <v>0</v>
      </c>
      <c r="K105" s="33">
        <f t="shared" si="18"/>
        <v>0</v>
      </c>
      <c r="L105" s="32">
        <f t="shared" si="21"/>
        <v>162000</v>
      </c>
      <c r="M105" s="8"/>
      <c r="N105" s="34"/>
      <c r="O105" s="33"/>
      <c r="P105" s="6"/>
      <c r="Q105" s="33"/>
      <c r="R105" s="33"/>
      <c r="S105" s="8"/>
      <c r="T105" s="35">
        <f t="shared" si="22"/>
        <v>162000</v>
      </c>
      <c r="U105" s="32"/>
      <c r="V105" s="33">
        <f t="shared" si="8"/>
        <v>92.179295999999994</v>
      </c>
      <c r="W105" s="33"/>
      <c r="X105" s="33">
        <f t="shared" si="9"/>
        <v>19.357652159999997</v>
      </c>
      <c r="Y105" s="33">
        <f t="shared" si="10"/>
        <v>111.54</v>
      </c>
      <c r="Z105" s="33">
        <f t="shared" si="11"/>
        <v>5.6859644002757838E-4</v>
      </c>
      <c r="AA105" s="36">
        <f t="shared" si="12"/>
        <v>5.3383427319290027</v>
      </c>
      <c r="AB105" s="37">
        <f t="shared" si="13"/>
        <v>116.87834273192901</v>
      </c>
      <c r="AC105" s="8"/>
      <c r="AD105" s="8"/>
      <c r="AE105" s="8"/>
      <c r="AF105" s="8"/>
      <c r="AG105" s="8"/>
      <c r="AH105" s="8"/>
      <c r="AI105" s="8"/>
    </row>
    <row r="106" spans="1:35" ht="12.75" customHeight="1" x14ac:dyDescent="0.2">
      <c r="A106" s="41">
        <v>43865</v>
      </c>
      <c r="B106" s="2">
        <v>5004800</v>
      </c>
      <c r="C106" s="3" t="s">
        <v>212</v>
      </c>
      <c r="D106" s="53" t="s">
        <v>213</v>
      </c>
      <c r="E106" s="3" t="s">
        <v>211</v>
      </c>
      <c r="F106" s="32">
        <v>144628.1</v>
      </c>
      <c r="G106" s="32"/>
      <c r="H106" s="32"/>
      <c r="I106" s="33">
        <f t="shared" si="20"/>
        <v>30371.901000000002</v>
      </c>
      <c r="J106" s="6">
        <v>0</v>
      </c>
      <c r="K106" s="33">
        <f t="shared" si="18"/>
        <v>0</v>
      </c>
      <c r="L106" s="32">
        <f t="shared" si="21"/>
        <v>144628.1</v>
      </c>
      <c r="M106" s="8"/>
      <c r="N106" s="34"/>
      <c r="O106" s="33"/>
      <c r="P106" s="6"/>
      <c r="Q106" s="33"/>
      <c r="R106" s="33"/>
      <c r="S106" s="8"/>
      <c r="T106" s="35">
        <f t="shared" si="22"/>
        <v>144628.1</v>
      </c>
      <c r="U106" s="32"/>
      <c r="V106" s="33">
        <f t="shared" si="8"/>
        <v>82.294545924800005</v>
      </c>
      <c r="W106" s="33"/>
      <c r="X106" s="33">
        <f t="shared" si="9"/>
        <v>17.281854644208</v>
      </c>
      <c r="Y106" s="33">
        <f t="shared" si="10"/>
        <v>99.58</v>
      </c>
      <c r="Z106" s="33">
        <f t="shared" si="11"/>
        <v>5.0762805718079838E-4</v>
      </c>
      <c r="AA106" s="36">
        <f t="shared" si="12"/>
        <v>4.7659330217454734</v>
      </c>
      <c r="AB106" s="37">
        <f t="shared" si="13"/>
        <v>104.34593302174547</v>
      </c>
      <c r="AC106" s="8"/>
      <c r="AD106" s="8"/>
      <c r="AE106" s="8"/>
      <c r="AF106" s="8"/>
      <c r="AG106" s="8"/>
      <c r="AH106" s="8"/>
      <c r="AI106" s="8"/>
    </row>
    <row r="107" spans="1:35" ht="12.75" customHeight="1" x14ac:dyDescent="0.2">
      <c r="A107" s="41">
        <v>43865</v>
      </c>
      <c r="B107" s="2">
        <v>5004800</v>
      </c>
      <c r="C107" s="1" t="s">
        <v>207</v>
      </c>
      <c r="D107" s="53" t="s">
        <v>214</v>
      </c>
      <c r="E107" s="3" t="s">
        <v>211</v>
      </c>
      <c r="F107" s="32">
        <v>121810</v>
      </c>
      <c r="G107" s="32"/>
      <c r="H107" s="32"/>
      <c r="I107" s="33">
        <f t="shared" si="20"/>
        <v>25580.1</v>
      </c>
      <c r="J107" s="6">
        <v>0</v>
      </c>
      <c r="K107" s="33">
        <f t="shared" si="18"/>
        <v>0</v>
      </c>
      <c r="L107" s="32">
        <f t="shared" si="21"/>
        <v>121810</v>
      </c>
      <c r="M107" s="8"/>
      <c r="N107" s="34"/>
      <c r="O107" s="33"/>
      <c r="P107" s="6"/>
      <c r="Q107" s="33"/>
      <c r="R107" s="33"/>
      <c r="S107" s="8"/>
      <c r="T107" s="35">
        <f t="shared" si="22"/>
        <v>121810</v>
      </c>
      <c r="U107" s="32"/>
      <c r="V107" s="33">
        <f t="shared" si="8"/>
        <v>69.310864479999992</v>
      </c>
      <c r="W107" s="33"/>
      <c r="X107" s="33">
        <f t="shared" si="9"/>
        <v>14.555281540799998</v>
      </c>
      <c r="Y107" s="33">
        <f t="shared" si="10"/>
        <v>83.87</v>
      </c>
      <c r="Z107" s="33">
        <f t="shared" si="11"/>
        <v>4.2754333355848125E-4</v>
      </c>
      <c r="AA107" s="36">
        <f t="shared" si="12"/>
        <v>4.0140470228338305</v>
      </c>
      <c r="AB107" s="37">
        <f t="shared" si="13"/>
        <v>87.88404702283384</v>
      </c>
      <c r="AC107" s="8"/>
      <c r="AD107" s="8"/>
      <c r="AE107" s="8"/>
      <c r="AF107" s="8"/>
      <c r="AG107" s="8"/>
      <c r="AH107" s="8"/>
      <c r="AI107" s="8"/>
    </row>
    <row r="108" spans="1:35" ht="12.75" customHeight="1" x14ac:dyDescent="0.2">
      <c r="A108" s="41">
        <v>43865</v>
      </c>
      <c r="B108" s="2">
        <v>5004800</v>
      </c>
      <c r="C108" s="3" t="s">
        <v>215</v>
      </c>
      <c r="D108" s="53" t="s">
        <v>216</v>
      </c>
      <c r="E108" s="3" t="s">
        <v>211</v>
      </c>
      <c r="F108" s="32">
        <v>43801.652892561979</v>
      </c>
      <c r="G108" s="32"/>
      <c r="H108" s="32"/>
      <c r="I108" s="33">
        <f t="shared" si="20"/>
        <v>9198.3471074380159</v>
      </c>
      <c r="J108" s="6">
        <v>0</v>
      </c>
      <c r="K108" s="33">
        <f t="shared" si="18"/>
        <v>0</v>
      </c>
      <c r="L108" s="32">
        <f t="shared" si="21"/>
        <v>43801.652892561979</v>
      </c>
      <c r="M108" s="8"/>
      <c r="N108" s="34"/>
      <c r="O108" s="33"/>
      <c r="P108" s="6"/>
      <c r="Q108" s="33"/>
      <c r="R108" s="33"/>
      <c r="S108" s="8"/>
      <c r="T108" s="35">
        <f t="shared" si="22"/>
        <v>43801.652892561979</v>
      </c>
      <c r="U108" s="32"/>
      <c r="V108" s="33">
        <f t="shared" si="8"/>
        <v>24.923490909090901</v>
      </c>
      <c r="W108" s="33"/>
      <c r="X108" s="33">
        <f t="shared" si="9"/>
        <v>5.2339330909090895</v>
      </c>
      <c r="Y108" s="33">
        <f t="shared" si="10"/>
        <v>30.16</v>
      </c>
      <c r="Z108" s="33">
        <f t="shared" si="11"/>
        <v>1.5374635674405383E-4</v>
      </c>
      <c r="AA108" s="36">
        <f t="shared" si="12"/>
        <v>1.4434679648106394</v>
      </c>
      <c r="AB108" s="37">
        <f t="shared" si="13"/>
        <v>31.60346796481064</v>
      </c>
      <c r="AC108" s="8"/>
      <c r="AD108" s="8"/>
      <c r="AE108" s="8"/>
      <c r="AF108" s="8"/>
      <c r="AG108" s="8"/>
      <c r="AH108" s="8"/>
      <c r="AI108" s="8"/>
    </row>
    <row r="109" spans="1:35" ht="12.75" customHeight="1" x14ac:dyDescent="0.2">
      <c r="A109" s="41">
        <v>43865</v>
      </c>
      <c r="B109" s="2">
        <v>5004800</v>
      </c>
      <c r="C109" s="3" t="s">
        <v>217</v>
      </c>
      <c r="D109" s="53" t="s">
        <v>218</v>
      </c>
      <c r="E109" s="3" t="s">
        <v>219</v>
      </c>
      <c r="F109" s="32">
        <v>31900.83</v>
      </c>
      <c r="G109" s="32"/>
      <c r="H109" s="32"/>
      <c r="I109" s="33">
        <f t="shared" si="20"/>
        <v>6699.1742999999997</v>
      </c>
      <c r="J109" s="6">
        <v>0</v>
      </c>
      <c r="K109" s="33">
        <f t="shared" si="18"/>
        <v>0</v>
      </c>
      <c r="L109" s="32">
        <f t="shared" si="21"/>
        <v>31900.83</v>
      </c>
      <c r="M109" s="8"/>
      <c r="N109" s="34"/>
      <c r="O109" s="33"/>
      <c r="P109" s="6"/>
      <c r="Q109" s="33"/>
      <c r="R109" s="33"/>
      <c r="S109" s="8"/>
      <c r="T109" s="35">
        <f t="shared" si="22"/>
        <v>31900.83</v>
      </c>
      <c r="U109" s="32"/>
      <c r="V109" s="33">
        <f t="shared" si="8"/>
        <v>18.151827476640001</v>
      </c>
      <c r="W109" s="33"/>
      <c r="X109" s="33">
        <f t="shared" si="9"/>
        <v>3.8118837700944002</v>
      </c>
      <c r="Y109" s="33">
        <f t="shared" si="10"/>
        <v>21.96</v>
      </c>
      <c r="Z109" s="33">
        <f t="shared" si="11"/>
        <v>1.1194529158154581E-4</v>
      </c>
      <c r="AA109" s="36">
        <f t="shared" si="12"/>
        <v>1.0510131467918316</v>
      </c>
      <c r="AB109" s="37">
        <f t="shared" si="13"/>
        <v>23.011013146791832</v>
      </c>
      <c r="AC109" s="8"/>
      <c r="AD109" s="8"/>
      <c r="AE109" s="8"/>
      <c r="AF109" s="8"/>
      <c r="AG109" s="8"/>
      <c r="AH109" s="8"/>
      <c r="AI109" s="8"/>
    </row>
    <row r="110" spans="1:35" ht="12.75" customHeight="1" x14ac:dyDescent="0.2">
      <c r="A110" s="41">
        <v>43865</v>
      </c>
      <c r="B110" s="2">
        <v>5004800</v>
      </c>
      <c r="C110" s="3" t="s">
        <v>220</v>
      </c>
      <c r="D110" s="53" t="s">
        <v>221</v>
      </c>
      <c r="E110" s="3" t="s">
        <v>222</v>
      </c>
      <c r="F110" s="32">
        <v>40008.264462809915</v>
      </c>
      <c r="G110" s="32"/>
      <c r="H110" s="32"/>
      <c r="I110" s="33">
        <f t="shared" si="20"/>
        <v>8401.7355371900812</v>
      </c>
      <c r="J110" s="6">
        <v>0</v>
      </c>
      <c r="K110" s="33">
        <f t="shared" si="18"/>
        <v>0</v>
      </c>
      <c r="L110" s="32">
        <f t="shared" si="21"/>
        <v>40008.264462809915</v>
      </c>
      <c r="M110" s="8"/>
      <c r="N110" s="34"/>
      <c r="O110" s="33"/>
      <c r="P110" s="6"/>
      <c r="Q110" s="33"/>
      <c r="R110" s="33"/>
      <c r="S110" s="8"/>
      <c r="T110" s="35">
        <f t="shared" si="22"/>
        <v>40008.264462809915</v>
      </c>
      <c r="U110" s="32"/>
      <c r="V110" s="33">
        <f t="shared" si="8"/>
        <v>22.765022545454542</v>
      </c>
      <c r="W110" s="33"/>
      <c r="X110" s="33">
        <f t="shared" si="9"/>
        <v>4.780654734545454</v>
      </c>
      <c r="Y110" s="33">
        <f t="shared" si="10"/>
        <v>27.55</v>
      </c>
      <c r="Z110" s="33">
        <f t="shared" si="11"/>
        <v>1.4044138356427994E-4</v>
      </c>
      <c r="AA110" s="36">
        <f t="shared" si="12"/>
        <v>1.3185524678558727</v>
      </c>
      <c r="AB110" s="37">
        <f t="shared" si="13"/>
        <v>28.868552467855874</v>
      </c>
      <c r="AC110" s="8"/>
      <c r="AD110" s="8"/>
      <c r="AE110" s="8"/>
      <c r="AF110" s="8"/>
      <c r="AG110" s="8"/>
      <c r="AH110" s="8"/>
      <c r="AI110" s="8"/>
    </row>
    <row r="111" spans="1:35" ht="12.75" customHeight="1" x14ac:dyDescent="0.2">
      <c r="A111" s="41">
        <v>43865</v>
      </c>
      <c r="B111" s="2">
        <v>5004800</v>
      </c>
      <c r="C111" s="3" t="s">
        <v>223</v>
      </c>
      <c r="D111" s="3" t="s">
        <v>224</v>
      </c>
      <c r="E111" s="42" t="s">
        <v>225</v>
      </c>
      <c r="F111" s="55">
        <v>88217.355371900834</v>
      </c>
      <c r="G111" s="32"/>
      <c r="H111" s="55"/>
      <c r="I111" s="33">
        <f t="shared" si="20"/>
        <v>18525.644628099173</v>
      </c>
      <c r="J111" s="6">
        <v>1</v>
      </c>
      <c r="K111" s="33">
        <f t="shared" si="18"/>
        <v>18525.644628099173</v>
      </c>
      <c r="L111" s="32">
        <f t="shared" si="21"/>
        <v>106743</v>
      </c>
      <c r="M111" s="8"/>
      <c r="N111" s="34"/>
      <c r="O111" s="33"/>
      <c r="P111" s="6"/>
      <c r="Q111" s="33"/>
      <c r="R111" s="33"/>
      <c r="S111" s="8"/>
      <c r="T111" s="35">
        <f t="shared" si="22"/>
        <v>106743</v>
      </c>
      <c r="U111" s="32"/>
      <c r="V111" s="33">
        <f t="shared" si="8"/>
        <v>60.737620943999993</v>
      </c>
      <c r="W111" s="33"/>
      <c r="X111" s="33">
        <f t="shared" si="9"/>
        <v>12.754900398239998</v>
      </c>
      <c r="Y111" s="33">
        <f t="shared" si="10"/>
        <v>73.489999999999995</v>
      </c>
      <c r="Z111" s="33">
        <f t="shared" si="11"/>
        <v>3.7462930229179421E-4</v>
      </c>
      <c r="AA111" s="36">
        <f t="shared" si="12"/>
        <v>3.5172566556344123</v>
      </c>
      <c r="AB111" s="37">
        <f t="shared" si="13"/>
        <v>77.007256655634407</v>
      </c>
      <c r="AC111" s="8"/>
      <c r="AD111" s="8"/>
      <c r="AE111" s="8"/>
      <c r="AF111" s="8"/>
      <c r="AG111" s="8"/>
      <c r="AH111" s="8"/>
      <c r="AI111" s="8"/>
    </row>
    <row r="112" spans="1:35" ht="12.75" customHeight="1" x14ac:dyDescent="0.2">
      <c r="A112" s="41">
        <v>43865</v>
      </c>
      <c r="B112" s="2">
        <v>5004800</v>
      </c>
      <c r="C112" s="3" t="s">
        <v>226</v>
      </c>
      <c r="D112" s="3" t="s">
        <v>227</v>
      </c>
      <c r="E112" s="42" t="s">
        <v>228</v>
      </c>
      <c r="F112" s="55">
        <v>42000</v>
      </c>
      <c r="G112" s="32"/>
      <c r="H112" s="55"/>
      <c r="I112" s="33">
        <f t="shared" si="20"/>
        <v>8820</v>
      </c>
      <c r="J112" s="6">
        <v>0</v>
      </c>
      <c r="K112" s="33">
        <f t="shared" si="18"/>
        <v>0</v>
      </c>
      <c r="L112" s="32">
        <f t="shared" si="21"/>
        <v>42000</v>
      </c>
      <c r="M112" s="8"/>
      <c r="N112" s="34"/>
      <c r="O112" s="33"/>
      <c r="P112" s="6"/>
      <c r="Q112" s="33"/>
      <c r="R112" s="33"/>
      <c r="S112" s="8"/>
      <c r="T112" s="35">
        <f t="shared" si="22"/>
        <v>42000</v>
      </c>
      <c r="U112" s="32"/>
      <c r="V112" s="33">
        <f t="shared" si="8"/>
        <v>23.898335999999997</v>
      </c>
      <c r="W112" s="33"/>
      <c r="X112" s="33">
        <f t="shared" si="9"/>
        <v>5.0186505599999993</v>
      </c>
      <c r="Y112" s="33">
        <f t="shared" si="10"/>
        <v>28.92</v>
      </c>
      <c r="Z112" s="33">
        <f t="shared" si="11"/>
        <v>1.4742522006094285E-4</v>
      </c>
      <c r="AA112" s="36">
        <f t="shared" si="12"/>
        <v>1.38412113867121</v>
      </c>
      <c r="AB112" s="37">
        <f t="shared" si="13"/>
        <v>30.304121138671213</v>
      </c>
      <c r="AC112" s="8"/>
      <c r="AD112" s="8"/>
      <c r="AE112" s="8"/>
      <c r="AF112" s="8"/>
      <c r="AG112" s="8"/>
      <c r="AH112" s="8"/>
      <c r="AI112" s="8"/>
    </row>
    <row r="113" spans="1:35" ht="12.75" customHeight="1" x14ac:dyDescent="0.2">
      <c r="A113" s="41">
        <v>43865</v>
      </c>
      <c r="B113" s="2">
        <v>5004800</v>
      </c>
      <c r="C113" s="3" t="s">
        <v>229</v>
      </c>
      <c r="D113" s="3" t="s">
        <v>230</v>
      </c>
      <c r="E113" s="3" t="s">
        <v>228</v>
      </c>
      <c r="F113" s="32">
        <v>33357.85</v>
      </c>
      <c r="G113" s="32"/>
      <c r="H113" s="32"/>
      <c r="I113" s="33">
        <f t="shared" si="20"/>
        <v>7005.1484999999993</v>
      </c>
      <c r="J113" s="6">
        <v>0</v>
      </c>
      <c r="K113" s="33">
        <f t="shared" si="18"/>
        <v>0</v>
      </c>
      <c r="L113" s="32">
        <f t="shared" si="21"/>
        <v>33357.85</v>
      </c>
      <c r="M113" s="8"/>
      <c r="N113" s="34"/>
      <c r="O113" s="33"/>
      <c r="P113" s="6"/>
      <c r="Q113" s="33"/>
      <c r="R113" s="33"/>
      <c r="S113" s="8"/>
      <c r="T113" s="35">
        <f t="shared" si="22"/>
        <v>33357.85</v>
      </c>
      <c r="U113" s="32"/>
      <c r="V113" s="33">
        <f t="shared" si="8"/>
        <v>18.980883512799998</v>
      </c>
      <c r="W113" s="33"/>
      <c r="X113" s="33">
        <f t="shared" si="9"/>
        <v>3.9859855376879998</v>
      </c>
      <c r="Y113" s="33">
        <f t="shared" si="10"/>
        <v>22.97</v>
      </c>
      <c r="Z113" s="33">
        <f t="shared" si="11"/>
        <v>1.1709395936375716E-4</v>
      </c>
      <c r="AA113" s="36">
        <f t="shared" si="12"/>
        <v>1.09935209388927</v>
      </c>
      <c r="AB113" s="37">
        <f t="shared" si="13"/>
        <v>24.069352093889268</v>
      </c>
      <c r="AC113" s="8"/>
      <c r="AD113" s="8"/>
      <c r="AE113" s="8"/>
      <c r="AF113" s="8"/>
      <c r="AG113" s="8"/>
      <c r="AH113" s="8"/>
      <c r="AI113" s="8"/>
    </row>
    <row r="114" spans="1:35" ht="12.75" customHeight="1" x14ac:dyDescent="0.2">
      <c r="A114" s="41">
        <v>43865</v>
      </c>
      <c r="B114" s="2">
        <v>5004800</v>
      </c>
      <c r="C114" s="3" t="s">
        <v>229</v>
      </c>
      <c r="D114" s="3" t="s">
        <v>231</v>
      </c>
      <c r="E114" s="3" t="s">
        <v>228</v>
      </c>
      <c r="F114" s="32">
        <v>7438.02</v>
      </c>
      <c r="G114" s="32"/>
      <c r="H114" s="32"/>
      <c r="I114" s="33">
        <f t="shared" si="20"/>
        <v>1561.9842000000001</v>
      </c>
      <c r="J114" s="6">
        <v>0</v>
      </c>
      <c r="K114" s="33">
        <f t="shared" si="18"/>
        <v>0</v>
      </c>
      <c r="L114" s="32">
        <f t="shared" si="21"/>
        <v>7438.02</v>
      </c>
      <c r="M114" s="8"/>
      <c r="N114" s="34"/>
      <c r="O114" s="33"/>
      <c r="P114" s="6"/>
      <c r="Q114" s="33"/>
      <c r="R114" s="33"/>
      <c r="S114" s="8"/>
      <c r="T114" s="35">
        <f t="shared" si="22"/>
        <v>7438.02</v>
      </c>
      <c r="U114" s="32"/>
      <c r="V114" s="33">
        <f t="shared" si="8"/>
        <v>4.2322928841600005</v>
      </c>
      <c r="W114" s="33"/>
      <c r="X114" s="33">
        <f t="shared" si="9"/>
        <v>0.88878150567360015</v>
      </c>
      <c r="Y114" s="33">
        <f t="shared" si="10"/>
        <v>5.12</v>
      </c>
      <c r="Z114" s="33">
        <f t="shared" si="11"/>
        <v>2.6100177272200118E-5</v>
      </c>
      <c r="AA114" s="36">
        <f t="shared" si="12"/>
        <v>0.24504495954345074</v>
      </c>
      <c r="AB114" s="37">
        <f t="shared" si="13"/>
        <v>5.3650449595434511</v>
      </c>
      <c r="AC114" s="8"/>
      <c r="AD114" s="8"/>
      <c r="AE114" s="8"/>
      <c r="AF114" s="8"/>
      <c r="AG114" s="8"/>
      <c r="AH114" s="8"/>
      <c r="AI114" s="8"/>
    </row>
    <row r="115" spans="1:35" ht="12.75" customHeight="1" x14ac:dyDescent="0.2">
      <c r="A115" s="41">
        <v>43865</v>
      </c>
      <c r="B115" s="2">
        <v>5004800</v>
      </c>
      <c r="C115" s="45"/>
      <c r="D115" s="1" t="s">
        <v>232</v>
      </c>
      <c r="E115" s="1" t="s">
        <v>233</v>
      </c>
      <c r="F115" s="49">
        <v>30000</v>
      </c>
      <c r="G115" s="32"/>
      <c r="H115" s="32"/>
      <c r="I115" s="33">
        <f t="shared" si="20"/>
        <v>6300</v>
      </c>
      <c r="J115" s="50">
        <v>1</v>
      </c>
      <c r="K115" s="33">
        <f t="shared" si="18"/>
        <v>6300</v>
      </c>
      <c r="L115" s="32">
        <f t="shared" si="21"/>
        <v>36300</v>
      </c>
      <c r="M115" s="8"/>
      <c r="N115" s="34"/>
      <c r="O115" s="33"/>
      <c r="P115" s="6"/>
      <c r="Q115" s="33"/>
      <c r="R115" s="33"/>
      <c r="S115" s="8"/>
      <c r="T115" s="35">
        <f t="shared" si="22"/>
        <v>36300</v>
      </c>
      <c r="U115" s="32"/>
      <c r="V115" s="33">
        <f t="shared" si="8"/>
        <v>20.654990399999996</v>
      </c>
      <c r="W115" s="33"/>
      <c r="X115" s="33">
        <f t="shared" si="9"/>
        <v>4.3375479839999986</v>
      </c>
      <c r="Y115" s="33">
        <f t="shared" si="10"/>
        <v>24.99</v>
      </c>
      <c r="Z115" s="33">
        <f t="shared" si="11"/>
        <v>1.2739129492817986E-4</v>
      </c>
      <c r="AA115" s="36">
        <f t="shared" si="12"/>
        <v>1.1960299880841472</v>
      </c>
      <c r="AB115" s="37">
        <f t="shared" si="13"/>
        <v>26.186029988084144</v>
      </c>
      <c r="AC115" s="8"/>
      <c r="AD115" s="8"/>
      <c r="AE115" s="8"/>
      <c r="AF115" s="8"/>
      <c r="AG115" s="8"/>
      <c r="AH115" s="8"/>
      <c r="AI115" s="8"/>
    </row>
    <row r="116" spans="1:35" ht="12.75" customHeight="1" x14ac:dyDescent="0.2">
      <c r="A116" s="41">
        <v>43865</v>
      </c>
      <c r="B116" s="2">
        <v>5004800</v>
      </c>
      <c r="C116" s="45"/>
      <c r="D116" s="1" t="s">
        <v>234</v>
      </c>
      <c r="E116" s="1" t="s">
        <v>235</v>
      </c>
      <c r="F116" s="49">
        <v>41951</v>
      </c>
      <c r="G116" s="32"/>
      <c r="H116" s="32"/>
      <c r="I116" s="33">
        <f t="shared" si="20"/>
        <v>8809.7099999999991</v>
      </c>
      <c r="J116" s="6">
        <v>0</v>
      </c>
      <c r="K116" s="33">
        <f t="shared" si="18"/>
        <v>0</v>
      </c>
      <c r="L116" s="32">
        <f t="shared" si="21"/>
        <v>41951</v>
      </c>
      <c r="N116" s="32"/>
      <c r="O116" s="32"/>
      <c r="Q116" s="32"/>
      <c r="R116" s="32"/>
      <c r="S116" s="59"/>
      <c r="T116" s="35">
        <f t="shared" si="22"/>
        <v>41951</v>
      </c>
      <c r="U116" s="32"/>
      <c r="V116" s="33">
        <f t="shared" si="8"/>
        <v>23.870454607999999</v>
      </c>
      <c r="W116" s="33"/>
      <c r="X116" s="33">
        <f t="shared" si="9"/>
        <v>5.0127954676800002</v>
      </c>
      <c r="Y116" s="33">
        <f t="shared" si="10"/>
        <v>28.88</v>
      </c>
      <c r="Z116" s="33">
        <f t="shared" si="11"/>
        <v>1.4722131242600377E-4</v>
      </c>
      <c r="AA116" s="36">
        <f t="shared" si="12"/>
        <v>1.3822067249247767</v>
      </c>
      <c r="AB116" s="37">
        <f t="shared" si="13"/>
        <v>30.262206724924777</v>
      </c>
      <c r="AC116" s="8"/>
      <c r="AD116" s="8"/>
      <c r="AE116" s="8"/>
      <c r="AF116" s="8"/>
      <c r="AG116" s="8"/>
      <c r="AH116" s="8"/>
      <c r="AI116" s="8"/>
    </row>
    <row r="117" spans="1:35" ht="12.75" customHeight="1" x14ac:dyDescent="0.2">
      <c r="A117" s="41">
        <v>43865</v>
      </c>
      <c r="B117" s="2">
        <v>5004800</v>
      </c>
      <c r="C117" s="45"/>
      <c r="D117" s="1" t="s">
        <v>236</v>
      </c>
      <c r="E117" s="1" t="s">
        <v>237</v>
      </c>
      <c r="F117" s="49">
        <v>33094</v>
      </c>
      <c r="G117" s="32"/>
      <c r="H117" s="32"/>
      <c r="I117" s="33">
        <f t="shared" si="20"/>
        <v>6949.74</v>
      </c>
      <c r="J117" s="6">
        <v>0</v>
      </c>
      <c r="K117" s="33">
        <f t="shared" si="18"/>
        <v>0</v>
      </c>
      <c r="L117" s="32">
        <f t="shared" si="21"/>
        <v>33094</v>
      </c>
      <c r="N117" s="32"/>
      <c r="O117" s="32"/>
      <c r="Q117" s="32"/>
      <c r="R117" s="32"/>
      <c r="S117" s="59"/>
      <c r="T117" s="35">
        <f t="shared" si="22"/>
        <v>33094</v>
      </c>
      <c r="U117" s="32"/>
      <c r="V117" s="33">
        <f t="shared" si="8"/>
        <v>18.830750752</v>
      </c>
      <c r="W117" s="33"/>
      <c r="X117" s="33">
        <f t="shared" si="9"/>
        <v>3.9544576579199999</v>
      </c>
      <c r="Y117" s="33">
        <f t="shared" si="10"/>
        <v>22.79</v>
      </c>
      <c r="Z117" s="33">
        <f t="shared" si="11"/>
        <v>1.1617637500653138E-4</v>
      </c>
      <c r="AA117" s="36">
        <f t="shared" si="12"/>
        <v>1.0907372320303208</v>
      </c>
      <c r="AB117" s="37">
        <f t="shared" si="13"/>
        <v>23.88073723203032</v>
      </c>
      <c r="AC117" s="8"/>
      <c r="AD117" s="8"/>
      <c r="AE117" s="8"/>
      <c r="AF117" s="8"/>
      <c r="AG117" s="8"/>
      <c r="AH117" s="8"/>
      <c r="AI117" s="8"/>
    </row>
    <row r="118" spans="1:35" ht="12.75" customHeight="1" x14ac:dyDescent="0.2">
      <c r="A118" s="41">
        <v>43865</v>
      </c>
      <c r="B118" s="2">
        <v>5004800</v>
      </c>
      <c r="C118" s="45"/>
      <c r="D118" s="1" t="s">
        <v>238</v>
      </c>
      <c r="E118" s="1" t="s">
        <v>237</v>
      </c>
      <c r="F118" s="49">
        <v>25000</v>
      </c>
      <c r="G118" s="32"/>
      <c r="H118" s="32"/>
      <c r="I118" s="33">
        <f t="shared" si="20"/>
        <v>5250</v>
      </c>
      <c r="J118" s="6">
        <v>0</v>
      </c>
      <c r="K118" s="33">
        <f t="shared" si="18"/>
        <v>0</v>
      </c>
      <c r="L118" s="32">
        <f t="shared" si="21"/>
        <v>25000</v>
      </c>
      <c r="N118" s="32"/>
      <c r="O118" s="32"/>
      <c r="Q118" s="32"/>
      <c r="R118" s="32"/>
      <c r="S118" s="59"/>
      <c r="T118" s="35">
        <f t="shared" si="22"/>
        <v>25000</v>
      </c>
      <c r="U118" s="32"/>
      <c r="V118" s="33">
        <f t="shared" si="8"/>
        <v>14.225199999999999</v>
      </c>
      <c r="W118" s="33"/>
      <c r="X118" s="33">
        <f t="shared" si="9"/>
        <v>2.9872919999999996</v>
      </c>
      <c r="Y118" s="33">
        <f t="shared" si="10"/>
        <v>17.21</v>
      </c>
      <c r="Z118" s="33">
        <f t="shared" si="11"/>
        <v>8.7731259932532046E-5</v>
      </c>
      <c r="AA118" s="36">
        <f t="shared" si="12"/>
        <v>0.82367651440288814</v>
      </c>
      <c r="AB118" s="37">
        <f t="shared" si="13"/>
        <v>18.033676514402888</v>
      </c>
      <c r="AC118" s="8"/>
      <c r="AD118" s="8"/>
      <c r="AE118" s="8"/>
      <c r="AF118" s="8"/>
      <c r="AG118" s="8"/>
      <c r="AH118" s="8"/>
      <c r="AI118" s="8"/>
    </row>
    <row r="119" spans="1:35" ht="12.75" customHeight="1" x14ac:dyDescent="0.2">
      <c r="A119" s="41">
        <v>43865</v>
      </c>
      <c r="B119" s="2">
        <v>5004800</v>
      </c>
      <c r="C119" s="45"/>
      <c r="D119" s="1" t="s">
        <v>239</v>
      </c>
      <c r="E119" s="1" t="s">
        <v>237</v>
      </c>
      <c r="F119" s="49">
        <v>59800</v>
      </c>
      <c r="G119" s="32"/>
      <c r="H119" s="32"/>
      <c r="I119" s="33">
        <f t="shared" si="20"/>
        <v>12558</v>
      </c>
      <c r="J119" s="6">
        <v>0</v>
      </c>
      <c r="K119" s="33">
        <f t="shared" si="18"/>
        <v>0</v>
      </c>
      <c r="L119" s="32">
        <f t="shared" si="21"/>
        <v>59800</v>
      </c>
      <c r="N119" s="32"/>
      <c r="O119" s="32"/>
      <c r="Q119" s="32"/>
      <c r="R119" s="32"/>
      <c r="S119" s="59"/>
      <c r="T119" s="35">
        <f t="shared" si="22"/>
        <v>59800</v>
      </c>
      <c r="U119" s="32"/>
      <c r="V119" s="33">
        <f t="shared" si="8"/>
        <v>34.026678399999994</v>
      </c>
      <c r="W119" s="33"/>
      <c r="X119" s="33">
        <f t="shared" si="9"/>
        <v>7.1456024639999987</v>
      </c>
      <c r="Y119" s="33">
        <f t="shared" si="10"/>
        <v>41.17</v>
      </c>
      <c r="Z119" s="33">
        <f t="shared" si="11"/>
        <v>2.0987193326103102E-4</v>
      </c>
      <c r="AA119" s="36">
        <f t="shared" si="12"/>
        <v>1.9704103485163802</v>
      </c>
      <c r="AB119" s="37">
        <f t="shared" si="13"/>
        <v>43.140410348516383</v>
      </c>
      <c r="AC119" s="8"/>
      <c r="AD119" s="8"/>
      <c r="AE119" s="8"/>
      <c r="AF119" s="8"/>
      <c r="AG119" s="8"/>
      <c r="AH119" s="8"/>
      <c r="AI119" s="8"/>
    </row>
    <row r="120" spans="1:35" ht="12.75" customHeight="1" x14ac:dyDescent="0.2">
      <c r="A120" s="41">
        <v>43865</v>
      </c>
      <c r="B120" s="2">
        <v>5004800</v>
      </c>
      <c r="C120" s="45"/>
      <c r="D120" s="1" t="s">
        <v>240</v>
      </c>
      <c r="E120" s="1" t="s">
        <v>237</v>
      </c>
      <c r="F120" s="49">
        <v>22845</v>
      </c>
      <c r="G120" s="32"/>
      <c r="H120" s="32"/>
      <c r="I120" s="33">
        <f t="shared" si="20"/>
        <v>4797.45</v>
      </c>
      <c r="J120" s="6">
        <v>0</v>
      </c>
      <c r="K120" s="33">
        <f t="shared" si="18"/>
        <v>0</v>
      </c>
      <c r="L120" s="32">
        <f t="shared" si="21"/>
        <v>22845</v>
      </c>
      <c r="N120" s="32"/>
      <c r="O120" s="32"/>
      <c r="Q120" s="32"/>
      <c r="R120" s="32"/>
      <c r="S120" s="59"/>
      <c r="T120" s="35">
        <f t="shared" si="22"/>
        <v>22845</v>
      </c>
      <c r="U120" s="32"/>
      <c r="V120" s="33">
        <f t="shared" si="8"/>
        <v>12.998987759999999</v>
      </c>
      <c r="W120" s="33"/>
      <c r="X120" s="33">
        <f t="shared" si="9"/>
        <v>2.7297874296</v>
      </c>
      <c r="Y120" s="33">
        <f t="shared" si="10"/>
        <v>15.73</v>
      </c>
      <c r="Z120" s="33">
        <f t="shared" si="11"/>
        <v>8.0186677439786689E-5</v>
      </c>
      <c r="AA120" s="36">
        <f t="shared" si="12"/>
        <v>0.7528432057848593</v>
      </c>
      <c r="AB120" s="37">
        <f t="shared" si="13"/>
        <v>16.48284320578486</v>
      </c>
      <c r="AC120" s="8"/>
      <c r="AD120" s="8"/>
      <c r="AE120" s="8"/>
      <c r="AF120" s="8"/>
      <c r="AG120" s="8"/>
      <c r="AH120" s="8"/>
      <c r="AI120" s="8"/>
    </row>
    <row r="121" spans="1:35" ht="12.75" customHeight="1" x14ac:dyDescent="0.2">
      <c r="A121" s="41">
        <v>43865</v>
      </c>
      <c r="B121" s="2">
        <v>5004800</v>
      </c>
      <c r="C121" s="45"/>
      <c r="D121" s="1" t="s">
        <v>241</v>
      </c>
      <c r="E121" s="1" t="s">
        <v>237</v>
      </c>
      <c r="F121" s="49">
        <v>19498</v>
      </c>
      <c r="G121" s="32"/>
      <c r="H121" s="32"/>
      <c r="I121" s="33">
        <f t="shared" si="20"/>
        <v>4094.58</v>
      </c>
      <c r="J121" s="6">
        <v>0</v>
      </c>
      <c r="K121" s="33">
        <f t="shared" si="18"/>
        <v>0</v>
      </c>
      <c r="L121" s="32">
        <f t="shared" si="21"/>
        <v>19498</v>
      </c>
      <c r="N121" s="32"/>
      <c r="O121" s="32"/>
      <c r="Q121" s="32"/>
      <c r="R121" s="32"/>
      <c r="S121" s="59"/>
      <c r="T121" s="35">
        <f t="shared" si="22"/>
        <v>19498</v>
      </c>
      <c r="U121" s="32"/>
      <c r="V121" s="33">
        <f t="shared" si="8"/>
        <v>11.094517983999999</v>
      </c>
      <c r="W121" s="33"/>
      <c r="X121" s="33">
        <f t="shared" si="9"/>
        <v>2.32984877664</v>
      </c>
      <c r="Y121" s="33">
        <f t="shared" si="10"/>
        <v>13.42</v>
      </c>
      <c r="Z121" s="33">
        <f t="shared" si="11"/>
        <v>6.8411011522055777E-5</v>
      </c>
      <c r="AA121" s="36">
        <f t="shared" si="12"/>
        <v>0.64228581192834155</v>
      </c>
      <c r="AB121" s="37">
        <f t="shared" si="13"/>
        <v>14.062285811928341</v>
      </c>
      <c r="AC121" s="8"/>
      <c r="AD121" s="8"/>
      <c r="AE121" s="8"/>
      <c r="AF121" s="8"/>
      <c r="AG121" s="8"/>
      <c r="AH121" s="8"/>
      <c r="AI121" s="8"/>
    </row>
    <row r="122" spans="1:35" ht="12.75" customHeight="1" x14ac:dyDescent="0.2">
      <c r="A122" s="41">
        <v>43865</v>
      </c>
      <c r="B122" s="2">
        <v>5004800</v>
      </c>
      <c r="C122" s="45"/>
      <c r="D122" s="1" t="s">
        <v>242</v>
      </c>
      <c r="E122" s="1" t="s">
        <v>237</v>
      </c>
      <c r="F122" s="49">
        <v>10420</v>
      </c>
      <c r="G122" s="32"/>
      <c r="H122" s="32"/>
      <c r="I122" s="33">
        <f t="shared" si="20"/>
        <v>2188.1999999999998</v>
      </c>
      <c r="J122" s="6">
        <v>0</v>
      </c>
      <c r="K122" s="33">
        <f t="shared" si="18"/>
        <v>0</v>
      </c>
      <c r="L122" s="32">
        <f t="shared" si="21"/>
        <v>10420</v>
      </c>
      <c r="N122" s="32"/>
      <c r="O122" s="32"/>
      <c r="Q122" s="32"/>
      <c r="R122" s="32"/>
      <c r="S122" s="59"/>
      <c r="T122" s="35">
        <f t="shared" si="22"/>
        <v>10420</v>
      </c>
      <c r="U122" s="32"/>
      <c r="V122" s="33">
        <f t="shared" si="8"/>
        <v>5.9290633599999998</v>
      </c>
      <c r="W122" s="33"/>
      <c r="X122" s="33">
        <f t="shared" si="9"/>
        <v>1.2451033055999998</v>
      </c>
      <c r="Y122" s="33">
        <f t="shared" si="10"/>
        <v>7.17</v>
      </c>
      <c r="Z122" s="33">
        <f t="shared" si="11"/>
        <v>3.6550443562827114E-5</v>
      </c>
      <c r="AA122" s="36">
        <f t="shared" si="12"/>
        <v>0.34315866404815265</v>
      </c>
      <c r="AB122" s="37">
        <f t="shared" si="13"/>
        <v>7.5131586640481522</v>
      </c>
      <c r="AC122" s="8"/>
      <c r="AD122" s="8"/>
      <c r="AE122" s="8"/>
      <c r="AF122" s="8"/>
      <c r="AG122" s="8"/>
      <c r="AH122" s="8"/>
      <c r="AI122" s="8"/>
    </row>
    <row r="123" spans="1:35" ht="12.75" customHeight="1" x14ac:dyDescent="0.2">
      <c r="A123" s="41">
        <v>43865</v>
      </c>
      <c r="B123" s="2">
        <v>5004800</v>
      </c>
      <c r="C123" s="45"/>
      <c r="D123" s="1" t="s">
        <v>243</v>
      </c>
      <c r="E123" s="1" t="s">
        <v>237</v>
      </c>
      <c r="F123" s="49">
        <v>13445</v>
      </c>
      <c r="G123" s="32"/>
      <c r="H123" s="32"/>
      <c r="I123" s="33">
        <f t="shared" si="20"/>
        <v>2823.45</v>
      </c>
      <c r="J123" s="6">
        <v>0</v>
      </c>
      <c r="K123" s="33">
        <f t="shared" si="18"/>
        <v>0</v>
      </c>
      <c r="L123" s="32">
        <f t="shared" si="21"/>
        <v>13445</v>
      </c>
      <c r="N123" s="32"/>
      <c r="O123" s="32"/>
      <c r="Q123" s="32"/>
      <c r="R123" s="32"/>
      <c r="S123" s="59"/>
      <c r="T123" s="35">
        <f t="shared" si="22"/>
        <v>13445</v>
      </c>
      <c r="U123" s="32"/>
      <c r="V123" s="33">
        <f t="shared" si="8"/>
        <v>7.6503125599999997</v>
      </c>
      <c r="W123" s="33"/>
      <c r="X123" s="33">
        <f t="shared" si="9"/>
        <v>1.6065656375999999</v>
      </c>
      <c r="Y123" s="33">
        <f t="shared" si="10"/>
        <v>9.26</v>
      </c>
      <c r="Z123" s="33">
        <f t="shared" si="11"/>
        <v>4.7204617488393179E-5</v>
      </c>
      <c r="AA123" s="36">
        <f t="shared" si="12"/>
        <v>0.44318678229928782</v>
      </c>
      <c r="AB123" s="37">
        <f t="shared" si="13"/>
        <v>9.7031867822992872</v>
      </c>
      <c r="AC123" s="8"/>
      <c r="AD123" s="8"/>
      <c r="AE123" s="8"/>
      <c r="AF123" s="8"/>
      <c r="AG123" s="8"/>
      <c r="AH123" s="8"/>
      <c r="AI123" s="8"/>
    </row>
    <row r="124" spans="1:35" ht="12.75" customHeight="1" x14ac:dyDescent="0.2">
      <c r="A124" s="41">
        <v>43865</v>
      </c>
      <c r="B124" s="2">
        <v>5004800</v>
      </c>
      <c r="C124" s="45"/>
      <c r="D124" s="1" t="s">
        <v>244</v>
      </c>
      <c r="E124" s="1" t="s">
        <v>237</v>
      </c>
      <c r="F124" s="49">
        <v>17386</v>
      </c>
      <c r="G124" s="32"/>
      <c r="H124" s="32"/>
      <c r="I124" s="33">
        <f t="shared" si="20"/>
        <v>3651.06</v>
      </c>
      <c r="J124" s="6">
        <v>0</v>
      </c>
      <c r="K124" s="33">
        <f t="shared" si="18"/>
        <v>0</v>
      </c>
      <c r="L124" s="32">
        <f t="shared" si="21"/>
        <v>17386</v>
      </c>
      <c r="N124" s="32"/>
      <c r="O124" s="32"/>
      <c r="Q124" s="32"/>
      <c r="R124" s="32"/>
      <c r="S124" s="59"/>
      <c r="T124" s="35">
        <f t="shared" si="22"/>
        <v>17386</v>
      </c>
      <c r="U124" s="32"/>
      <c r="V124" s="33">
        <f t="shared" si="8"/>
        <v>9.8927730879999984</v>
      </c>
      <c r="W124" s="33"/>
      <c r="X124" s="33">
        <f t="shared" si="9"/>
        <v>2.0774823484799998</v>
      </c>
      <c r="Y124" s="33">
        <f t="shared" si="10"/>
        <v>11.97</v>
      </c>
      <c r="Z124" s="33">
        <f t="shared" si="11"/>
        <v>6.1019359755514732E-5</v>
      </c>
      <c r="AA124" s="36">
        <f t="shared" si="12"/>
        <v>0.57288831362013781</v>
      </c>
      <c r="AB124" s="37">
        <f t="shared" si="13"/>
        <v>12.542888313620139</v>
      </c>
      <c r="AC124" s="8"/>
      <c r="AD124" s="8"/>
      <c r="AE124" s="8"/>
      <c r="AF124" s="8"/>
      <c r="AG124" s="8"/>
      <c r="AH124" s="8"/>
      <c r="AI124" s="8"/>
    </row>
    <row r="125" spans="1:35" ht="12.75" customHeight="1" x14ac:dyDescent="0.2">
      <c r="A125" s="41">
        <v>43865</v>
      </c>
      <c r="B125" s="2">
        <v>5004800</v>
      </c>
      <c r="C125" s="45"/>
      <c r="D125" s="1" t="s">
        <v>245</v>
      </c>
      <c r="E125" s="1" t="s">
        <v>246</v>
      </c>
      <c r="F125" s="49">
        <v>90470</v>
      </c>
      <c r="G125" s="32"/>
      <c r="H125" s="32"/>
      <c r="I125" s="33">
        <f t="shared" si="20"/>
        <v>18998.7</v>
      </c>
      <c r="J125" s="6">
        <v>0</v>
      </c>
      <c r="K125" s="33">
        <f t="shared" si="18"/>
        <v>0</v>
      </c>
      <c r="L125" s="32">
        <f t="shared" si="21"/>
        <v>90470</v>
      </c>
      <c r="N125" s="32"/>
      <c r="O125" s="32"/>
      <c r="Q125" s="32"/>
      <c r="R125" s="32"/>
      <c r="S125" s="59"/>
      <c r="T125" s="35">
        <f t="shared" si="22"/>
        <v>90470</v>
      </c>
      <c r="U125" s="32"/>
      <c r="V125" s="33">
        <f t="shared" si="8"/>
        <v>51.478153759999998</v>
      </c>
      <c r="W125" s="33"/>
      <c r="X125" s="33">
        <f t="shared" si="9"/>
        <v>10.8104122896</v>
      </c>
      <c r="Y125" s="33">
        <f t="shared" si="10"/>
        <v>62.29</v>
      </c>
      <c r="Z125" s="33">
        <f t="shared" si="11"/>
        <v>3.1753516450885649E-4</v>
      </c>
      <c r="AA125" s="36">
        <f t="shared" si="12"/>
        <v>2.9812208066331141</v>
      </c>
      <c r="AB125" s="37">
        <f t="shared" si="13"/>
        <v>65.27122080663311</v>
      </c>
      <c r="AC125" s="8"/>
      <c r="AD125" s="8"/>
      <c r="AE125" s="8"/>
      <c r="AF125" s="8"/>
      <c r="AG125" s="8"/>
      <c r="AH125" s="8"/>
      <c r="AI125" s="8"/>
    </row>
    <row r="126" spans="1:35" ht="12.75" customHeight="1" x14ac:dyDescent="0.2">
      <c r="A126" s="41">
        <v>43865</v>
      </c>
      <c r="B126" s="2">
        <v>5004800</v>
      </c>
      <c r="C126" s="45"/>
      <c r="D126" s="1" t="s">
        <v>247</v>
      </c>
      <c r="E126" s="1" t="s">
        <v>184</v>
      </c>
      <c r="F126" s="49">
        <v>32071</v>
      </c>
      <c r="G126" s="32"/>
      <c r="H126" s="32"/>
      <c r="I126" s="33">
        <f t="shared" si="20"/>
        <v>6734.91</v>
      </c>
      <c r="J126" s="6">
        <v>0</v>
      </c>
      <c r="K126" s="33">
        <f t="shared" si="18"/>
        <v>0</v>
      </c>
      <c r="L126" s="32">
        <f t="shared" si="21"/>
        <v>32071</v>
      </c>
      <c r="N126" s="32"/>
      <c r="O126" s="32"/>
      <c r="Q126" s="32"/>
      <c r="R126" s="32"/>
      <c r="S126" s="59"/>
      <c r="T126" s="35">
        <f t="shared" si="22"/>
        <v>32071</v>
      </c>
      <c r="U126" s="32"/>
      <c r="V126" s="33">
        <f t="shared" si="8"/>
        <v>18.248655567999997</v>
      </c>
      <c r="W126" s="33"/>
      <c r="X126" s="33">
        <f t="shared" si="9"/>
        <v>3.8322176692799994</v>
      </c>
      <c r="Y126" s="33">
        <f t="shared" si="10"/>
        <v>22.08</v>
      </c>
      <c r="Z126" s="33">
        <f t="shared" si="11"/>
        <v>1.12557014486363E-4</v>
      </c>
      <c r="AA126" s="36">
        <f t="shared" si="12"/>
        <v>1.0567563880311313</v>
      </c>
      <c r="AB126" s="37">
        <f t="shared" si="13"/>
        <v>23.136756388031131</v>
      </c>
      <c r="AC126" s="8"/>
      <c r="AD126" s="8"/>
      <c r="AE126" s="8"/>
      <c r="AF126" s="8"/>
      <c r="AG126" s="8"/>
      <c r="AH126" s="8"/>
      <c r="AI126" s="8"/>
    </row>
    <row r="127" spans="1:35" ht="12.75" customHeight="1" x14ac:dyDescent="0.2">
      <c r="A127" s="41">
        <v>43865</v>
      </c>
      <c r="B127" s="2">
        <v>5004800</v>
      </c>
      <c r="C127" s="45"/>
      <c r="D127" s="1" t="s">
        <v>248</v>
      </c>
      <c r="E127" s="1" t="s">
        <v>184</v>
      </c>
      <c r="F127" s="49">
        <v>20140</v>
      </c>
      <c r="G127" s="32"/>
      <c r="H127" s="32"/>
      <c r="I127" s="33">
        <f t="shared" si="20"/>
        <v>4229.3999999999996</v>
      </c>
      <c r="J127" s="6">
        <v>0</v>
      </c>
      <c r="K127" s="33">
        <f t="shared" si="18"/>
        <v>0</v>
      </c>
      <c r="L127" s="32">
        <f t="shared" si="21"/>
        <v>20140</v>
      </c>
      <c r="N127" s="32"/>
      <c r="O127" s="32"/>
      <c r="Q127" s="32"/>
      <c r="R127" s="32"/>
      <c r="S127" s="59"/>
      <c r="T127" s="35">
        <f t="shared" si="22"/>
        <v>20140</v>
      </c>
      <c r="U127" s="32"/>
      <c r="V127" s="33">
        <f t="shared" si="8"/>
        <v>11.459821119999999</v>
      </c>
      <c r="W127" s="33"/>
      <c r="X127" s="33">
        <f t="shared" si="9"/>
        <v>2.4065624351999997</v>
      </c>
      <c r="Y127" s="33">
        <f t="shared" si="10"/>
        <v>13.87</v>
      </c>
      <c r="Z127" s="33">
        <f t="shared" si="11"/>
        <v>7.0704972415120234E-5</v>
      </c>
      <c r="AA127" s="36">
        <f t="shared" si="12"/>
        <v>0.66382296657571505</v>
      </c>
      <c r="AB127" s="37">
        <f t="shared" si="13"/>
        <v>14.533822966575714</v>
      </c>
      <c r="AC127" s="8"/>
      <c r="AD127" s="8"/>
      <c r="AE127" s="8"/>
      <c r="AF127" s="8"/>
      <c r="AG127" s="8"/>
      <c r="AH127" s="8"/>
      <c r="AI127" s="8"/>
    </row>
    <row r="128" spans="1:35" ht="12.75" customHeight="1" x14ac:dyDescent="0.2">
      <c r="A128" s="41">
        <v>43865</v>
      </c>
      <c r="B128" s="2">
        <v>5004800</v>
      </c>
      <c r="C128" s="45"/>
      <c r="D128" s="1" t="s">
        <v>249</v>
      </c>
      <c r="E128" s="1" t="s">
        <v>184</v>
      </c>
      <c r="F128" s="49">
        <v>34673</v>
      </c>
      <c r="G128" s="32"/>
      <c r="H128" s="32"/>
      <c r="I128" s="33">
        <f t="shared" si="20"/>
        <v>7281.33</v>
      </c>
      <c r="J128" s="6">
        <v>0</v>
      </c>
      <c r="K128" s="33">
        <f t="shared" si="18"/>
        <v>0</v>
      </c>
      <c r="L128" s="32">
        <f t="shared" si="21"/>
        <v>34673</v>
      </c>
      <c r="N128" s="32"/>
      <c r="O128" s="32"/>
      <c r="Q128" s="32"/>
      <c r="R128" s="32"/>
      <c r="S128" s="59"/>
      <c r="T128" s="35">
        <f t="shared" si="22"/>
        <v>34673</v>
      </c>
      <c r="U128" s="32"/>
      <c r="V128" s="33">
        <f t="shared" si="8"/>
        <v>19.729214383999999</v>
      </c>
      <c r="W128" s="33"/>
      <c r="X128" s="33">
        <f t="shared" si="9"/>
        <v>4.1431350206399999</v>
      </c>
      <c r="Y128" s="33">
        <f t="shared" si="10"/>
        <v>23.87</v>
      </c>
      <c r="Z128" s="33">
        <f t="shared" si="11"/>
        <v>1.216818811498861E-4</v>
      </c>
      <c r="AA128" s="36">
        <f t="shared" si="12"/>
        <v>1.1424264031840174</v>
      </c>
      <c r="AB128" s="37">
        <f t="shared" si="13"/>
        <v>25.012426403184019</v>
      </c>
      <c r="AC128" s="8"/>
      <c r="AD128" s="8"/>
      <c r="AE128" s="8"/>
      <c r="AF128" s="8"/>
      <c r="AG128" s="8"/>
      <c r="AH128" s="8"/>
      <c r="AI128" s="8"/>
    </row>
    <row r="129" spans="1:35" ht="12.75" customHeight="1" x14ac:dyDescent="0.2">
      <c r="A129" s="41">
        <v>43865</v>
      </c>
      <c r="B129" s="2">
        <v>5004800</v>
      </c>
      <c r="C129" s="45"/>
      <c r="D129" s="1" t="s">
        <v>250</v>
      </c>
      <c r="E129" s="1" t="s">
        <v>251</v>
      </c>
      <c r="F129" s="49">
        <v>17310</v>
      </c>
      <c r="G129" s="32"/>
      <c r="H129" s="32"/>
      <c r="I129" s="33">
        <f t="shared" si="20"/>
        <v>3635.1</v>
      </c>
      <c r="J129" s="6">
        <v>0</v>
      </c>
      <c r="K129" s="33">
        <f t="shared" si="18"/>
        <v>0</v>
      </c>
      <c r="L129" s="32">
        <f t="shared" si="21"/>
        <v>17310</v>
      </c>
      <c r="N129" s="32"/>
      <c r="O129" s="32"/>
      <c r="Q129" s="32"/>
      <c r="R129" s="32"/>
      <c r="S129" s="59"/>
      <c r="T129" s="35">
        <f t="shared" si="22"/>
        <v>17310</v>
      </c>
      <c r="U129" s="32"/>
      <c r="V129" s="33">
        <f t="shared" si="8"/>
        <v>9.8495284799999983</v>
      </c>
      <c r="W129" s="33"/>
      <c r="X129" s="33">
        <f t="shared" si="9"/>
        <v>2.0684009807999999</v>
      </c>
      <c r="Y129" s="33">
        <f t="shared" si="10"/>
        <v>11.92</v>
      </c>
      <c r="Z129" s="33">
        <f t="shared" si="11"/>
        <v>6.0764475211840896E-5</v>
      </c>
      <c r="AA129" s="36">
        <f t="shared" si="12"/>
        <v>0.57049529643709618</v>
      </c>
      <c r="AB129" s="37">
        <f t="shared" si="13"/>
        <v>12.490495296437096</v>
      </c>
      <c r="AC129" s="8"/>
      <c r="AD129" s="8"/>
      <c r="AE129" s="8"/>
      <c r="AF129" s="8"/>
      <c r="AG129" s="8"/>
      <c r="AH129" s="8"/>
      <c r="AI129" s="8"/>
    </row>
    <row r="130" spans="1:35" ht="12.75" customHeight="1" x14ac:dyDescent="0.2">
      <c r="A130" s="41">
        <v>43865</v>
      </c>
      <c r="B130" s="2">
        <v>5004800</v>
      </c>
      <c r="C130" s="45"/>
      <c r="D130" s="1" t="s">
        <v>252</v>
      </c>
      <c r="E130" s="1" t="s">
        <v>228</v>
      </c>
      <c r="F130" s="49">
        <v>87000</v>
      </c>
      <c r="G130" s="32"/>
      <c r="H130" s="32"/>
      <c r="I130" s="33">
        <f t="shared" si="20"/>
        <v>18270</v>
      </c>
      <c r="J130" s="6">
        <v>0</v>
      </c>
      <c r="K130" s="33">
        <f t="shared" si="18"/>
        <v>0</v>
      </c>
      <c r="L130" s="32">
        <f t="shared" si="21"/>
        <v>87000</v>
      </c>
      <c r="N130" s="32"/>
      <c r="O130" s="32"/>
      <c r="Q130" s="32"/>
      <c r="R130" s="32"/>
      <c r="S130" s="59"/>
      <c r="T130" s="35">
        <f t="shared" si="22"/>
        <v>87000</v>
      </c>
      <c r="U130" s="32"/>
      <c r="V130" s="33">
        <f t="shared" si="8"/>
        <v>49.503695999999998</v>
      </c>
      <c r="W130" s="33"/>
      <c r="X130" s="33">
        <f t="shared" si="9"/>
        <v>10.395776159999999</v>
      </c>
      <c r="Y130" s="33">
        <f t="shared" si="10"/>
        <v>59.9</v>
      </c>
      <c r="Z130" s="33">
        <f t="shared" si="11"/>
        <v>3.0535168332124744E-4</v>
      </c>
      <c r="AA130" s="36">
        <f t="shared" si="12"/>
        <v>2.8668345852837298</v>
      </c>
      <c r="AB130" s="37">
        <f t="shared" si="13"/>
        <v>62.766834585283732</v>
      </c>
      <c r="AC130" s="8"/>
      <c r="AD130" s="8"/>
      <c r="AE130" s="8"/>
      <c r="AF130" s="8"/>
      <c r="AG130" s="8"/>
      <c r="AH130" s="8"/>
      <c r="AI130" s="8"/>
    </row>
    <row r="131" spans="1:35" ht="12.75" customHeight="1" x14ac:dyDescent="0.2">
      <c r="A131" s="41">
        <v>43865</v>
      </c>
      <c r="B131" s="2">
        <v>5004800</v>
      </c>
      <c r="C131" s="45"/>
      <c r="D131" s="1" t="s">
        <v>253</v>
      </c>
      <c r="E131" s="1" t="s">
        <v>254</v>
      </c>
      <c r="F131" s="49">
        <v>71500</v>
      </c>
      <c r="G131" s="32"/>
      <c r="H131" s="32"/>
      <c r="I131" s="33">
        <f t="shared" si="20"/>
        <v>15015</v>
      </c>
      <c r="J131" s="6">
        <v>0</v>
      </c>
      <c r="K131" s="33">
        <f t="shared" si="18"/>
        <v>0</v>
      </c>
      <c r="L131" s="32">
        <f t="shared" si="21"/>
        <v>71500</v>
      </c>
      <c r="N131" s="32"/>
      <c r="O131" s="32"/>
      <c r="Q131" s="32"/>
      <c r="R131" s="32"/>
      <c r="S131" s="59"/>
      <c r="T131" s="35">
        <f t="shared" si="22"/>
        <v>71500</v>
      </c>
      <c r="U131" s="32"/>
      <c r="V131" s="33">
        <f t="shared" si="8"/>
        <v>40.684072</v>
      </c>
      <c r="W131" s="33"/>
      <c r="X131" s="33">
        <f t="shared" si="9"/>
        <v>8.5436551200000004</v>
      </c>
      <c r="Y131" s="33">
        <f t="shared" si="10"/>
        <v>49.23</v>
      </c>
      <c r="Z131" s="33">
        <f t="shared" si="11"/>
        <v>2.5095932170125226E-4</v>
      </c>
      <c r="AA131" s="36">
        <f t="shared" si="12"/>
        <v>2.3561647184226713</v>
      </c>
      <c r="AB131" s="37">
        <f t="shared" si="13"/>
        <v>51.586164718422665</v>
      </c>
      <c r="AC131" s="8"/>
      <c r="AD131" s="8"/>
      <c r="AE131" s="8"/>
      <c r="AF131" s="8"/>
      <c r="AG131" s="8"/>
      <c r="AH131" s="8"/>
      <c r="AI131" s="8"/>
    </row>
    <row r="132" spans="1:35" ht="12.75" customHeight="1" x14ac:dyDescent="0.2">
      <c r="A132" s="2"/>
      <c r="B132" s="2"/>
      <c r="C132" s="3"/>
      <c r="D132" s="3"/>
      <c r="E132" s="3"/>
      <c r="F132" s="60">
        <f t="shared" ref="F132:I132" si="23">SUM(F7:F131)</f>
        <v>192010986.67190081</v>
      </c>
      <c r="G132" s="60">
        <f t="shared" si="23"/>
        <v>219528210.98497003</v>
      </c>
      <c r="H132" s="60">
        <f t="shared" si="23"/>
        <v>234445927.36740497</v>
      </c>
      <c r="I132" s="60">
        <f t="shared" si="23"/>
        <v>49663917.248254277</v>
      </c>
      <c r="J132" s="59"/>
      <c r="K132" s="60">
        <f t="shared" ref="K132:L132" si="24">SUM(K7:K131)</f>
        <v>31581032.65202143</v>
      </c>
      <c r="L132" s="60">
        <f t="shared" si="24"/>
        <v>268075876.69132739</v>
      </c>
      <c r="M132" s="8"/>
      <c r="N132" s="60">
        <f t="shared" ref="N132:O132" si="25">SUM(N7:N131)</f>
        <v>16385950</v>
      </c>
      <c r="O132" s="60">
        <f t="shared" si="25"/>
        <v>3262549.5</v>
      </c>
      <c r="P132" s="59"/>
      <c r="Q132" s="60">
        <f t="shared" ref="Q132:R132" si="26">SUM(Q7:Q131)</f>
        <v>458134.94999999995</v>
      </c>
      <c r="R132" s="60">
        <f t="shared" si="26"/>
        <v>16844084.949999999</v>
      </c>
      <c r="S132" s="61" t="s">
        <v>255</v>
      </c>
      <c r="T132" s="60">
        <f>SUM(T7:T131)</f>
        <v>284919961.64132744</v>
      </c>
      <c r="U132" s="35"/>
      <c r="V132" s="60">
        <f>SUM(V7:V131)</f>
        <v>162121.73753360819</v>
      </c>
      <c r="W132" s="37"/>
      <c r="X132" s="60">
        <f t="shared" ref="X132:AB132" si="27">SUM(X7:X131)</f>
        <v>34045.564882057748</v>
      </c>
      <c r="Y132" s="60">
        <f t="shared" si="27"/>
        <v>196167.25000000006</v>
      </c>
      <c r="Z132" s="60">
        <f t="shared" si="27"/>
        <v>0.99999999999999956</v>
      </c>
      <c r="AA132" s="60">
        <f t="shared" si="27"/>
        <v>9388.6319999999996</v>
      </c>
      <c r="AB132" s="62">
        <f t="shared" si="27"/>
        <v>205555.88200000001</v>
      </c>
      <c r="AC132" s="8"/>
      <c r="AD132" s="8"/>
      <c r="AE132" s="8"/>
      <c r="AF132" s="8"/>
      <c r="AG132" s="8"/>
      <c r="AH132" s="8"/>
      <c r="AI132" s="8"/>
    </row>
    <row r="133" spans="1:35" ht="12.75" customHeight="1" x14ac:dyDescent="0.2">
      <c r="A133" s="2"/>
      <c r="B133" s="2"/>
      <c r="C133" s="3"/>
      <c r="D133" s="3"/>
      <c r="E133" s="3"/>
      <c r="F133" s="30"/>
      <c r="G133" s="30"/>
      <c r="H133" s="30"/>
      <c r="I133" s="5"/>
      <c r="J133" s="6"/>
      <c r="K133" s="5"/>
      <c r="L133" s="63"/>
      <c r="M133" s="8"/>
      <c r="N133" s="4"/>
      <c r="O133" s="9"/>
      <c r="P133" s="6"/>
      <c r="Q133" s="10"/>
      <c r="R133" s="61"/>
      <c r="S133" s="8"/>
      <c r="T133" s="35"/>
      <c r="U133" s="32"/>
      <c r="V133" s="33"/>
      <c r="W133" s="33"/>
      <c r="X133" s="33"/>
      <c r="Y133" s="37"/>
      <c r="Z133" s="33"/>
      <c r="AA133" s="33"/>
      <c r="AB133" s="33"/>
      <c r="AC133" s="8"/>
      <c r="AD133" s="8"/>
      <c r="AE133" s="8"/>
      <c r="AF133" s="8"/>
      <c r="AG133" s="8"/>
      <c r="AH133" s="8"/>
      <c r="AI133" s="8"/>
    </row>
    <row r="134" spans="1:35" ht="12.75" customHeight="1" x14ac:dyDescent="0.2">
      <c r="A134" s="2"/>
      <c r="B134" s="2"/>
      <c r="C134" s="3"/>
      <c r="D134" s="1"/>
      <c r="E134" s="3"/>
      <c r="F134" s="64"/>
      <c r="G134" s="30"/>
      <c r="H134" s="30"/>
      <c r="I134" s="5"/>
      <c r="J134" s="6"/>
      <c r="K134" s="5"/>
      <c r="L134" s="63"/>
      <c r="M134" s="8"/>
      <c r="N134" s="4"/>
      <c r="O134" s="9"/>
      <c r="P134" s="6"/>
      <c r="Q134" s="10"/>
      <c r="R134" s="65"/>
      <c r="S134" s="61" t="s">
        <v>256</v>
      </c>
      <c r="T134" s="35"/>
      <c r="U134" s="32"/>
      <c r="V134" s="33">
        <v>2586.4</v>
      </c>
      <c r="W134" s="33"/>
      <c r="X134" s="33">
        <f t="shared" ref="X134:X137" si="28">V134/100*21</f>
        <v>543.14400000000001</v>
      </c>
      <c r="Y134" s="66">
        <f t="shared" ref="Y134:Y137" si="29">V134+X134</f>
        <v>3129.5439999999999</v>
      </c>
      <c r="Z134" s="33"/>
      <c r="AA134" s="33"/>
      <c r="AB134" s="33"/>
      <c r="AC134" s="8"/>
      <c r="AD134" s="8"/>
      <c r="AE134" s="8"/>
      <c r="AF134" s="8"/>
      <c r="AG134" s="8"/>
      <c r="AH134" s="8"/>
      <c r="AI134" s="8"/>
    </row>
    <row r="135" spans="1:35" ht="12.75" customHeight="1" x14ac:dyDescent="0.2">
      <c r="A135" s="2"/>
      <c r="B135" s="2"/>
      <c r="C135" s="42"/>
      <c r="D135" s="42"/>
      <c r="E135" s="3"/>
      <c r="F135" s="30"/>
      <c r="G135" s="67"/>
      <c r="H135" s="67"/>
      <c r="I135" s="5"/>
      <c r="J135" s="6"/>
      <c r="K135" s="5"/>
      <c r="L135" s="67"/>
      <c r="M135" s="67"/>
      <c r="N135" s="67"/>
      <c r="O135" s="67"/>
      <c r="P135" s="68"/>
      <c r="Q135" s="67"/>
      <c r="R135" s="65"/>
      <c r="S135" s="69" t="s">
        <v>257</v>
      </c>
      <c r="T135" s="70"/>
      <c r="U135" s="32"/>
      <c r="V135" s="33">
        <v>2586.4</v>
      </c>
      <c r="W135" s="71"/>
      <c r="X135" s="33">
        <f t="shared" si="28"/>
        <v>543.14400000000001</v>
      </c>
      <c r="Y135" s="66">
        <f t="shared" si="29"/>
        <v>3129.5439999999999</v>
      </c>
      <c r="Z135" s="33"/>
      <c r="AA135" s="37"/>
      <c r="AB135" s="33"/>
      <c r="AC135" s="8"/>
      <c r="AD135" s="8"/>
      <c r="AE135" s="8"/>
      <c r="AF135" s="8"/>
      <c r="AG135" s="8"/>
      <c r="AH135" s="8"/>
      <c r="AI135" s="8"/>
    </row>
    <row r="136" spans="1:35" ht="12.75" customHeight="1" x14ac:dyDescent="0.2">
      <c r="A136" s="2"/>
      <c r="B136" s="2"/>
      <c r="C136" s="3"/>
      <c r="D136" s="1"/>
      <c r="E136" s="3"/>
      <c r="F136" s="4"/>
      <c r="G136" s="4"/>
      <c r="H136" s="4"/>
      <c r="I136" s="5"/>
      <c r="J136" s="6"/>
      <c r="K136" s="5"/>
      <c r="L136" s="7"/>
      <c r="M136" s="8"/>
      <c r="N136" s="4"/>
      <c r="O136" s="9"/>
      <c r="P136" s="6"/>
      <c r="Q136" s="10"/>
      <c r="S136" s="61" t="s">
        <v>258</v>
      </c>
      <c r="T136" s="34"/>
      <c r="U136" s="32"/>
      <c r="V136" s="33">
        <v>1293.2</v>
      </c>
      <c r="W136" s="33"/>
      <c r="X136" s="33">
        <f t="shared" si="28"/>
        <v>271.572</v>
      </c>
      <c r="Y136" s="66">
        <f t="shared" si="29"/>
        <v>1564.7719999999999</v>
      </c>
      <c r="Z136" s="33"/>
      <c r="AA136" s="33"/>
      <c r="AB136" s="33"/>
      <c r="AC136" s="8"/>
      <c r="AD136" s="8"/>
      <c r="AE136" s="8"/>
      <c r="AF136" s="8"/>
      <c r="AG136" s="8"/>
      <c r="AH136" s="8"/>
      <c r="AI136" s="8"/>
    </row>
    <row r="137" spans="1:35" ht="12.75" customHeight="1" x14ac:dyDescent="0.2">
      <c r="A137" s="2"/>
      <c r="B137" s="2"/>
      <c r="C137" s="3"/>
      <c r="D137" s="3"/>
      <c r="E137" s="3"/>
      <c r="F137" s="4"/>
      <c r="G137" s="4"/>
      <c r="H137" s="4"/>
      <c r="I137" s="5"/>
      <c r="J137" s="6"/>
      <c r="K137" s="5"/>
      <c r="L137" s="7"/>
      <c r="M137" s="8"/>
      <c r="N137" s="4"/>
      <c r="O137" s="9"/>
      <c r="P137" s="6"/>
      <c r="Q137" s="10"/>
      <c r="S137" s="61" t="s">
        <v>259</v>
      </c>
      <c r="T137" s="34"/>
      <c r="U137" s="32"/>
      <c r="V137" s="33">
        <v>1293.2</v>
      </c>
      <c r="W137" s="33"/>
      <c r="X137" s="33">
        <f t="shared" si="28"/>
        <v>271.572</v>
      </c>
      <c r="Y137" s="66">
        <f t="shared" si="29"/>
        <v>1564.7719999999999</v>
      </c>
      <c r="Z137" s="33"/>
      <c r="AA137" s="33"/>
      <c r="AB137" s="33"/>
      <c r="AC137" s="8"/>
      <c r="AD137" s="8"/>
      <c r="AE137" s="8"/>
      <c r="AF137" s="8"/>
      <c r="AG137" s="8"/>
      <c r="AH137" s="8"/>
      <c r="AI137" s="8"/>
    </row>
    <row r="138" spans="1:35" ht="12.75" customHeight="1" x14ac:dyDescent="0.2">
      <c r="A138" s="41"/>
      <c r="B138" s="72"/>
      <c r="C138" s="42"/>
      <c r="D138" s="42"/>
      <c r="E138" s="42"/>
      <c r="F138" s="4"/>
      <c r="G138" s="4"/>
      <c r="H138" s="4"/>
      <c r="I138" s="5"/>
      <c r="J138" s="6"/>
      <c r="K138" s="5"/>
      <c r="L138" s="7"/>
      <c r="M138" s="8"/>
      <c r="N138" s="4"/>
      <c r="O138" s="9"/>
      <c r="P138" s="6"/>
      <c r="Q138" s="10"/>
      <c r="S138" s="8"/>
      <c r="T138" s="34"/>
      <c r="U138" s="32"/>
      <c r="V138" s="33"/>
      <c r="W138" s="33"/>
      <c r="X138" s="33"/>
      <c r="Y138" s="33"/>
      <c r="Z138" s="33"/>
      <c r="AA138" s="33"/>
      <c r="AB138" s="33"/>
      <c r="AC138" s="8"/>
      <c r="AD138" s="8"/>
      <c r="AE138" s="8"/>
      <c r="AF138" s="8"/>
      <c r="AG138" s="8"/>
      <c r="AH138" s="8"/>
      <c r="AI138" s="8"/>
    </row>
    <row r="139" spans="1:35" ht="12.75" customHeight="1" x14ac:dyDescent="0.2">
      <c r="A139" s="41"/>
      <c r="B139" s="72"/>
      <c r="C139" s="42"/>
      <c r="D139" s="42"/>
      <c r="E139" s="42"/>
      <c r="F139" s="4"/>
      <c r="G139" s="4"/>
      <c r="H139" s="4"/>
      <c r="I139" s="5"/>
      <c r="J139" s="6"/>
      <c r="K139" s="5"/>
      <c r="L139" s="7"/>
      <c r="M139" s="8"/>
      <c r="N139" s="4"/>
      <c r="O139" s="9"/>
      <c r="P139" s="6"/>
      <c r="Q139" s="10"/>
      <c r="R139" s="24"/>
      <c r="S139" s="8"/>
      <c r="T139" s="34"/>
      <c r="U139" s="32"/>
      <c r="V139" s="33"/>
      <c r="W139" s="33"/>
      <c r="X139" s="33"/>
      <c r="Y139" s="37"/>
      <c r="Z139" s="33"/>
      <c r="AA139" s="33"/>
      <c r="AB139" s="33"/>
      <c r="AC139" s="8"/>
      <c r="AD139" s="8"/>
      <c r="AE139" s="8"/>
      <c r="AF139" s="8"/>
      <c r="AG139" s="8"/>
      <c r="AH139" s="8"/>
      <c r="AI139" s="8"/>
    </row>
    <row r="140" spans="1:35" ht="12.75" customHeight="1" x14ac:dyDescent="0.2">
      <c r="A140" s="41"/>
      <c r="B140" s="72"/>
      <c r="C140" s="42"/>
      <c r="D140" s="42"/>
      <c r="E140" s="42"/>
      <c r="F140" s="4"/>
      <c r="G140" s="4"/>
      <c r="H140" s="4"/>
      <c r="I140" s="5"/>
      <c r="J140" s="6"/>
      <c r="K140" s="5"/>
      <c r="L140" s="7"/>
      <c r="M140" s="8"/>
      <c r="N140" s="4"/>
      <c r="O140" s="9"/>
      <c r="P140" s="6"/>
      <c r="Q140" s="10"/>
      <c r="S140" s="24" t="s">
        <v>260</v>
      </c>
      <c r="T140" s="34"/>
      <c r="U140" s="32"/>
      <c r="V140" s="33"/>
      <c r="W140" s="33"/>
      <c r="X140" s="33"/>
      <c r="Y140" s="62">
        <f>SUM(Y132:Y137)</f>
        <v>205555.88200000004</v>
      </c>
      <c r="Z140" s="33"/>
      <c r="AA140" s="33"/>
      <c r="AB140" s="33"/>
      <c r="AC140" s="8"/>
      <c r="AD140" s="8"/>
      <c r="AE140" s="8"/>
      <c r="AF140" s="8"/>
      <c r="AG140" s="8"/>
      <c r="AH140" s="8"/>
      <c r="AI140" s="8"/>
    </row>
    <row r="141" spans="1:35" ht="12.75" customHeight="1" x14ac:dyDescent="0.2">
      <c r="A141" s="41"/>
      <c r="B141" s="72"/>
      <c r="C141" s="42"/>
      <c r="D141" s="42"/>
      <c r="E141" s="42"/>
      <c r="F141" s="4"/>
      <c r="G141" s="4"/>
      <c r="H141" s="4"/>
      <c r="I141" s="5"/>
      <c r="J141" s="6"/>
      <c r="K141" s="5"/>
      <c r="L141" s="7"/>
      <c r="M141" s="8"/>
      <c r="N141" s="4"/>
      <c r="O141" s="9"/>
      <c r="P141" s="6"/>
      <c r="Q141" s="10"/>
      <c r="S141" s="9" t="s">
        <v>261</v>
      </c>
      <c r="T141" s="34"/>
      <c r="U141" s="32"/>
      <c r="V141" s="33"/>
      <c r="W141" s="33"/>
      <c r="X141" s="33"/>
      <c r="Y141" s="73">
        <v>0</v>
      </c>
      <c r="Z141" s="33"/>
      <c r="AA141" s="33"/>
      <c r="AB141" s="33"/>
      <c r="AC141" s="8"/>
      <c r="AD141" s="8"/>
      <c r="AE141" s="8"/>
      <c r="AF141" s="8"/>
      <c r="AG141" s="8"/>
      <c r="AH141" s="8"/>
      <c r="AI141" s="8"/>
    </row>
    <row r="142" spans="1:35" ht="12.75" customHeight="1" x14ac:dyDescent="0.2">
      <c r="A142" s="2"/>
      <c r="B142" s="2"/>
      <c r="C142" s="3"/>
      <c r="D142" s="3"/>
      <c r="E142" s="3"/>
      <c r="F142" s="4"/>
      <c r="G142" s="4"/>
      <c r="H142" s="4"/>
      <c r="I142" s="5"/>
      <c r="J142" s="6"/>
      <c r="K142" s="5"/>
      <c r="L142" s="7"/>
      <c r="M142" s="8"/>
      <c r="N142" s="4"/>
      <c r="O142" s="9"/>
      <c r="P142" s="6"/>
      <c r="Q142" s="10"/>
      <c r="S142" s="9" t="s">
        <v>262</v>
      </c>
      <c r="T142" s="33"/>
      <c r="U142" s="32"/>
      <c r="V142" s="33"/>
      <c r="W142" s="33"/>
      <c r="X142" s="33"/>
      <c r="Y142" s="35">
        <f>Y140-Y141</f>
        <v>205555.88200000004</v>
      </c>
      <c r="Z142" s="33"/>
      <c r="AA142" s="33"/>
      <c r="AB142" s="33"/>
      <c r="AC142" s="8"/>
      <c r="AD142" s="8"/>
      <c r="AE142" s="8"/>
      <c r="AF142" s="8"/>
      <c r="AG142" s="8"/>
      <c r="AH142" s="8"/>
      <c r="AI142" s="8"/>
    </row>
    <row r="143" spans="1:35" ht="15.75" customHeight="1" x14ac:dyDescent="0.2">
      <c r="A143" s="2"/>
      <c r="B143" s="2"/>
      <c r="C143" s="3"/>
      <c r="D143" s="3"/>
      <c r="E143" s="3"/>
      <c r="I143" s="74"/>
      <c r="J143" s="75"/>
      <c r="K143" s="74"/>
      <c r="P143" s="75"/>
      <c r="T143" s="32"/>
      <c r="U143" s="32"/>
      <c r="V143" s="33"/>
      <c r="W143" s="33"/>
      <c r="X143" s="33"/>
      <c r="Y143" s="33"/>
      <c r="Z143" s="33"/>
      <c r="AA143" s="33"/>
      <c r="AB143" s="33"/>
    </row>
    <row r="144" spans="1:35" ht="15.75" customHeight="1" x14ac:dyDescent="0.2">
      <c r="A144" s="2"/>
      <c r="B144" s="2"/>
      <c r="C144" s="3"/>
      <c r="D144" s="3"/>
      <c r="E144" s="3"/>
      <c r="I144" s="74"/>
      <c r="J144" s="75"/>
      <c r="K144" s="74"/>
      <c r="P144" s="75"/>
    </row>
    <row r="145" spans="1:16" ht="15.75" customHeight="1" x14ac:dyDescent="0.2">
      <c r="A145" s="2"/>
      <c r="B145" s="2"/>
      <c r="C145" s="3"/>
      <c r="D145" s="3"/>
      <c r="E145" s="3"/>
      <c r="I145" s="74"/>
      <c r="J145" s="75"/>
      <c r="K145" s="74"/>
      <c r="P145" s="75"/>
    </row>
    <row r="146" spans="1:16" ht="15.75" customHeight="1" x14ac:dyDescent="0.2">
      <c r="A146" s="2"/>
      <c r="B146" s="2"/>
      <c r="C146" s="3"/>
      <c r="D146" s="3"/>
      <c r="E146" s="3"/>
      <c r="I146" s="74"/>
      <c r="J146" s="75"/>
      <c r="K146" s="74"/>
      <c r="P146" s="75"/>
    </row>
    <row r="147" spans="1:16" ht="15.75" customHeight="1" x14ac:dyDescent="0.2">
      <c r="A147" s="2"/>
      <c r="B147" s="2"/>
      <c r="C147" s="3"/>
      <c r="D147" s="3"/>
      <c r="E147" s="3"/>
      <c r="I147" s="74"/>
      <c r="J147" s="75"/>
      <c r="K147" s="74"/>
      <c r="P147" s="75"/>
    </row>
    <row r="148" spans="1:16" ht="15.75" customHeight="1" x14ac:dyDescent="0.2">
      <c r="A148" s="2"/>
      <c r="B148" s="2"/>
      <c r="C148" s="3"/>
      <c r="D148" s="3"/>
      <c r="E148" s="3"/>
      <c r="I148" s="74"/>
      <c r="J148" s="75"/>
      <c r="K148" s="74"/>
      <c r="P148" s="75"/>
    </row>
    <row r="149" spans="1:16" ht="15.75" customHeight="1" x14ac:dyDescent="0.2">
      <c r="A149" s="2"/>
      <c r="B149" s="2"/>
      <c r="C149" s="3"/>
      <c r="D149" s="3"/>
      <c r="E149" s="3"/>
      <c r="I149" s="74"/>
      <c r="J149" s="75"/>
      <c r="K149" s="74"/>
      <c r="P149" s="75"/>
    </row>
    <row r="150" spans="1:16" ht="15.75" customHeight="1" x14ac:dyDescent="0.2">
      <c r="A150" s="2"/>
      <c r="B150" s="2"/>
      <c r="C150" s="3"/>
      <c r="D150" s="3"/>
      <c r="E150" s="3"/>
      <c r="I150" s="74"/>
      <c r="J150" s="75"/>
      <c r="K150" s="74"/>
      <c r="P150" s="75"/>
    </row>
    <row r="151" spans="1:16" ht="15.75" customHeight="1" x14ac:dyDescent="0.2">
      <c r="A151" s="2"/>
      <c r="B151" s="2"/>
      <c r="C151" s="3"/>
      <c r="D151" s="3"/>
      <c r="E151" s="3"/>
      <c r="I151" s="74"/>
      <c r="J151" s="75"/>
      <c r="K151" s="74"/>
      <c r="P151" s="75"/>
    </row>
    <row r="152" spans="1:16" ht="15.75" customHeight="1" x14ac:dyDescent="0.2">
      <c r="A152" s="2"/>
      <c r="B152" s="2"/>
      <c r="C152" s="3"/>
      <c r="D152" s="3"/>
      <c r="E152" s="3"/>
      <c r="I152" s="74"/>
      <c r="J152" s="75"/>
      <c r="K152" s="74"/>
      <c r="P152" s="75"/>
    </row>
    <row r="153" spans="1:16" ht="15.75" customHeight="1" x14ac:dyDescent="0.2">
      <c r="A153" s="2"/>
      <c r="B153" s="2"/>
      <c r="C153" s="3"/>
      <c r="D153" s="3"/>
      <c r="E153" s="3"/>
      <c r="I153" s="74"/>
      <c r="J153" s="75"/>
      <c r="K153" s="74"/>
      <c r="P153" s="75"/>
    </row>
    <row r="154" spans="1:16" ht="15.75" customHeight="1" x14ac:dyDescent="0.2">
      <c r="A154" s="2"/>
      <c r="B154" s="2"/>
      <c r="C154" s="3"/>
      <c r="D154" s="3"/>
      <c r="E154" s="3"/>
      <c r="I154" s="74"/>
      <c r="J154" s="75"/>
      <c r="K154" s="74"/>
      <c r="P154" s="75"/>
    </row>
    <row r="155" spans="1:16" ht="15.75" customHeight="1" x14ac:dyDescent="0.2">
      <c r="A155" s="2"/>
      <c r="B155" s="2"/>
      <c r="C155" s="3"/>
      <c r="D155" s="3"/>
      <c r="E155" s="3"/>
      <c r="I155" s="74"/>
      <c r="J155" s="75"/>
      <c r="K155" s="74"/>
      <c r="P155" s="75"/>
    </row>
    <row r="156" spans="1:16" ht="15.75" customHeight="1" x14ac:dyDescent="0.2">
      <c r="A156" s="2"/>
      <c r="B156" s="2"/>
      <c r="C156" s="3"/>
      <c r="D156" s="3"/>
      <c r="E156" s="3"/>
      <c r="I156" s="74"/>
      <c r="J156" s="75"/>
      <c r="K156" s="74"/>
      <c r="P156" s="75"/>
    </row>
    <row r="157" spans="1:16" ht="15.75" customHeight="1" x14ac:dyDescent="0.2">
      <c r="A157" s="2"/>
      <c r="B157" s="2"/>
      <c r="C157" s="3"/>
      <c r="D157" s="3"/>
      <c r="E157" s="3"/>
      <c r="I157" s="74"/>
      <c r="J157" s="75"/>
      <c r="K157" s="74"/>
      <c r="P157" s="75"/>
    </row>
    <row r="158" spans="1:16" ht="15.75" customHeight="1" x14ac:dyDescent="0.2">
      <c r="A158" s="2"/>
      <c r="B158" s="2"/>
      <c r="C158" s="3"/>
      <c r="D158" s="3"/>
      <c r="E158" s="3"/>
      <c r="I158" s="74"/>
      <c r="J158" s="75"/>
      <c r="K158" s="74"/>
      <c r="P158" s="75"/>
    </row>
    <row r="159" spans="1:16" ht="15.75" customHeight="1" x14ac:dyDescent="0.2">
      <c r="A159" s="2"/>
      <c r="B159" s="2"/>
      <c r="C159" s="3"/>
      <c r="D159" s="3"/>
      <c r="E159" s="3"/>
      <c r="I159" s="74"/>
      <c r="J159" s="75"/>
      <c r="K159" s="74"/>
      <c r="P159" s="75"/>
    </row>
    <row r="160" spans="1:16" ht="15.75" customHeight="1" x14ac:dyDescent="0.2">
      <c r="A160" s="2"/>
      <c r="B160" s="2"/>
      <c r="C160" s="3"/>
      <c r="D160" s="3"/>
      <c r="E160" s="3"/>
      <c r="I160" s="74"/>
      <c r="J160" s="75"/>
      <c r="K160" s="74"/>
      <c r="P160" s="75"/>
    </row>
    <row r="161" spans="1:16" ht="15.75" customHeight="1" x14ac:dyDescent="0.2">
      <c r="A161" s="2"/>
      <c r="B161" s="2"/>
      <c r="C161" s="3"/>
      <c r="D161" s="3"/>
      <c r="E161" s="3"/>
      <c r="I161" s="74"/>
      <c r="J161" s="75"/>
      <c r="K161" s="74"/>
      <c r="P161" s="75"/>
    </row>
    <row r="162" spans="1:16" ht="15.75" customHeight="1" x14ac:dyDescent="0.2">
      <c r="A162" s="2"/>
      <c r="B162" s="2"/>
      <c r="C162" s="3"/>
      <c r="D162" s="3"/>
      <c r="E162" s="3"/>
      <c r="I162" s="74"/>
      <c r="J162" s="75"/>
      <c r="K162" s="74"/>
      <c r="P162" s="75"/>
    </row>
    <row r="163" spans="1:16" ht="15.75" customHeight="1" x14ac:dyDescent="0.2">
      <c r="A163" s="2"/>
      <c r="B163" s="2"/>
      <c r="C163" s="3"/>
      <c r="D163" s="3"/>
      <c r="E163" s="3"/>
      <c r="I163" s="74"/>
      <c r="J163" s="75"/>
      <c r="K163" s="74"/>
      <c r="P163" s="75"/>
    </row>
    <row r="164" spans="1:16" ht="15.75" customHeight="1" x14ac:dyDescent="0.2">
      <c r="A164" s="2"/>
      <c r="B164" s="2"/>
      <c r="C164" s="3"/>
      <c r="D164" s="3"/>
      <c r="E164" s="3"/>
      <c r="I164" s="74"/>
      <c r="J164" s="75"/>
      <c r="K164" s="74"/>
      <c r="P164" s="75"/>
    </row>
    <row r="165" spans="1:16" ht="15.75" customHeight="1" x14ac:dyDescent="0.2">
      <c r="A165" s="2"/>
      <c r="B165" s="2"/>
      <c r="C165" s="3"/>
      <c r="D165" s="3"/>
      <c r="E165" s="3"/>
      <c r="I165" s="74"/>
      <c r="J165" s="75"/>
      <c r="K165" s="74"/>
      <c r="P165" s="75"/>
    </row>
    <row r="166" spans="1:16" ht="15.75" customHeight="1" x14ac:dyDescent="0.2">
      <c r="A166" s="2"/>
      <c r="B166" s="2"/>
      <c r="C166" s="3"/>
      <c r="D166" s="3"/>
      <c r="E166" s="3"/>
      <c r="I166" s="74"/>
      <c r="J166" s="75"/>
      <c r="K166" s="74"/>
      <c r="P166" s="75"/>
    </row>
    <row r="167" spans="1:16" ht="15.75" customHeight="1" x14ac:dyDescent="0.2">
      <c r="A167" s="2"/>
      <c r="B167" s="2"/>
      <c r="C167" s="3"/>
      <c r="D167" s="3"/>
      <c r="E167" s="3"/>
      <c r="I167" s="74"/>
      <c r="J167" s="75"/>
      <c r="K167" s="74"/>
      <c r="P167" s="75"/>
    </row>
    <row r="168" spans="1:16" ht="15.75" customHeight="1" x14ac:dyDescent="0.2">
      <c r="A168" s="2"/>
      <c r="B168" s="2"/>
      <c r="C168" s="3"/>
      <c r="D168" s="3"/>
      <c r="E168" s="3"/>
      <c r="I168" s="74"/>
      <c r="J168" s="75"/>
      <c r="K168" s="74"/>
      <c r="P168" s="75"/>
    </row>
    <row r="169" spans="1:16" ht="15.75" customHeight="1" x14ac:dyDescent="0.2">
      <c r="A169" s="2"/>
      <c r="B169" s="2"/>
      <c r="C169" s="3"/>
      <c r="D169" s="3"/>
      <c r="E169" s="3"/>
      <c r="I169" s="74"/>
      <c r="J169" s="75"/>
      <c r="K169" s="74"/>
      <c r="P169" s="75"/>
    </row>
    <row r="170" spans="1:16" ht="15.75" customHeight="1" x14ac:dyDescent="0.2">
      <c r="A170" s="2"/>
      <c r="B170" s="2"/>
      <c r="C170" s="3"/>
      <c r="D170" s="3"/>
      <c r="E170" s="3"/>
      <c r="I170" s="74"/>
      <c r="J170" s="75"/>
      <c r="K170" s="74"/>
      <c r="P170" s="75"/>
    </row>
    <row r="171" spans="1:16" ht="15.75" customHeight="1" x14ac:dyDescent="0.2">
      <c r="A171" s="2"/>
      <c r="B171" s="2"/>
      <c r="C171" s="3"/>
      <c r="D171" s="3"/>
      <c r="E171" s="3"/>
      <c r="I171" s="74"/>
      <c r="J171" s="75"/>
      <c r="K171" s="74"/>
      <c r="P171" s="75"/>
    </row>
    <row r="172" spans="1:16" ht="15.75" customHeight="1" x14ac:dyDescent="0.2">
      <c r="A172" s="2"/>
      <c r="B172" s="2"/>
      <c r="C172" s="3"/>
      <c r="D172" s="3"/>
      <c r="E172" s="3"/>
      <c r="I172" s="74"/>
      <c r="J172" s="75"/>
      <c r="K172" s="74"/>
      <c r="P172" s="75"/>
    </row>
    <row r="173" spans="1:16" ht="15.75" customHeight="1" x14ac:dyDescent="0.2">
      <c r="A173" s="2"/>
      <c r="B173" s="2"/>
      <c r="C173" s="3"/>
      <c r="D173" s="3"/>
      <c r="E173" s="3"/>
      <c r="I173" s="74"/>
      <c r="J173" s="75"/>
      <c r="K173" s="74"/>
      <c r="P173" s="75"/>
    </row>
    <row r="174" spans="1:16" ht="15.75" customHeight="1" x14ac:dyDescent="0.2">
      <c r="A174" s="2"/>
      <c r="B174" s="2"/>
      <c r="C174" s="3"/>
      <c r="D174" s="3"/>
      <c r="E174" s="3"/>
      <c r="I174" s="74"/>
      <c r="J174" s="75"/>
      <c r="K174" s="74"/>
      <c r="P174" s="75"/>
    </row>
    <row r="175" spans="1:16" ht="15.75" customHeight="1" x14ac:dyDescent="0.2">
      <c r="A175" s="2"/>
      <c r="B175" s="2"/>
      <c r="C175" s="3"/>
      <c r="D175" s="3"/>
      <c r="E175" s="3"/>
      <c r="I175" s="74"/>
      <c r="J175" s="75"/>
      <c r="K175" s="74"/>
      <c r="P175" s="75"/>
    </row>
    <row r="176" spans="1:16" ht="15.75" customHeight="1" x14ac:dyDescent="0.2">
      <c r="A176" s="2"/>
      <c r="B176" s="2"/>
      <c r="C176" s="3"/>
      <c r="D176" s="3"/>
      <c r="E176" s="3"/>
      <c r="I176" s="74"/>
      <c r="J176" s="75"/>
      <c r="K176" s="74"/>
      <c r="P176" s="75"/>
    </row>
    <row r="177" spans="1:16" ht="15.75" customHeight="1" x14ac:dyDescent="0.2">
      <c r="A177" s="2"/>
      <c r="B177" s="2"/>
      <c r="C177" s="3"/>
      <c r="D177" s="3"/>
      <c r="E177" s="3"/>
      <c r="I177" s="74"/>
      <c r="J177" s="75"/>
      <c r="K177" s="74"/>
      <c r="P177" s="75"/>
    </row>
    <row r="178" spans="1:16" ht="15.75" customHeight="1" x14ac:dyDescent="0.2">
      <c r="A178" s="2"/>
      <c r="B178" s="2"/>
      <c r="C178" s="3"/>
      <c r="D178" s="3"/>
      <c r="E178" s="3"/>
      <c r="I178" s="74"/>
      <c r="J178" s="75"/>
      <c r="K178" s="74"/>
      <c r="P178" s="75"/>
    </row>
    <row r="179" spans="1:16" ht="15.75" customHeight="1" x14ac:dyDescent="0.2">
      <c r="A179" s="2"/>
      <c r="B179" s="2"/>
      <c r="C179" s="3"/>
      <c r="D179" s="3"/>
      <c r="E179" s="3"/>
      <c r="I179" s="74"/>
      <c r="J179" s="75"/>
      <c r="K179" s="74"/>
      <c r="P179" s="75"/>
    </row>
    <row r="180" spans="1:16" ht="15.75" customHeight="1" x14ac:dyDescent="0.2">
      <c r="A180" s="2"/>
      <c r="B180" s="2"/>
      <c r="C180" s="3"/>
      <c r="D180" s="3"/>
      <c r="E180" s="3"/>
      <c r="I180" s="74"/>
      <c r="J180" s="75"/>
      <c r="K180" s="74"/>
      <c r="P180" s="75"/>
    </row>
    <row r="181" spans="1:16" ht="15.75" customHeight="1" x14ac:dyDescent="0.2">
      <c r="A181" s="2"/>
      <c r="B181" s="2"/>
      <c r="C181" s="3"/>
      <c r="D181" s="3"/>
      <c r="E181" s="3"/>
      <c r="I181" s="74"/>
      <c r="J181" s="75"/>
      <c r="K181" s="74"/>
      <c r="P181" s="75"/>
    </row>
    <row r="182" spans="1:16" ht="15.75" customHeight="1" x14ac:dyDescent="0.2">
      <c r="A182" s="2"/>
      <c r="B182" s="2"/>
      <c r="C182" s="3"/>
      <c r="D182" s="3"/>
      <c r="E182" s="3"/>
      <c r="I182" s="74"/>
      <c r="J182" s="75"/>
      <c r="K182" s="74"/>
      <c r="P182" s="75"/>
    </row>
    <row r="183" spans="1:16" ht="15.75" customHeight="1" x14ac:dyDescent="0.2">
      <c r="A183" s="2"/>
      <c r="B183" s="2"/>
      <c r="C183" s="3"/>
      <c r="D183" s="3"/>
      <c r="E183" s="3"/>
      <c r="I183" s="74"/>
      <c r="J183" s="75"/>
      <c r="K183" s="74"/>
      <c r="P183" s="75"/>
    </row>
    <row r="184" spans="1:16" ht="15.75" customHeight="1" x14ac:dyDescent="0.2">
      <c r="A184" s="2"/>
      <c r="B184" s="2"/>
      <c r="C184" s="3"/>
      <c r="D184" s="3"/>
      <c r="E184" s="3"/>
      <c r="I184" s="74"/>
      <c r="J184" s="75"/>
      <c r="K184" s="74"/>
      <c r="P184" s="75"/>
    </row>
    <row r="185" spans="1:16" ht="15.75" customHeight="1" x14ac:dyDescent="0.2">
      <c r="A185" s="2"/>
      <c r="B185" s="2"/>
      <c r="C185" s="3"/>
      <c r="D185" s="3"/>
      <c r="E185" s="3"/>
      <c r="I185" s="74"/>
      <c r="J185" s="75"/>
      <c r="K185" s="74"/>
      <c r="P185" s="75"/>
    </row>
    <row r="186" spans="1:16" ht="15.75" customHeight="1" x14ac:dyDescent="0.2">
      <c r="A186" s="2"/>
      <c r="B186" s="2"/>
      <c r="C186" s="3"/>
      <c r="D186" s="3"/>
      <c r="E186" s="3"/>
      <c r="I186" s="74"/>
      <c r="J186" s="75"/>
      <c r="K186" s="74"/>
      <c r="P186" s="75"/>
    </row>
    <row r="187" spans="1:16" ht="15.75" customHeight="1" x14ac:dyDescent="0.2">
      <c r="A187" s="2"/>
      <c r="B187" s="2"/>
      <c r="C187" s="3"/>
      <c r="D187" s="3"/>
      <c r="E187" s="3"/>
      <c r="I187" s="74"/>
      <c r="J187" s="75"/>
      <c r="K187" s="74"/>
      <c r="P187" s="75"/>
    </row>
    <row r="188" spans="1:16" ht="15.75" customHeight="1" x14ac:dyDescent="0.2">
      <c r="A188" s="2"/>
      <c r="B188" s="2"/>
      <c r="C188" s="3"/>
      <c r="D188" s="3"/>
      <c r="E188" s="3"/>
      <c r="I188" s="74"/>
      <c r="J188" s="75"/>
      <c r="K188" s="74"/>
      <c r="P188" s="75"/>
    </row>
    <row r="189" spans="1:16" ht="15.75" customHeight="1" x14ac:dyDescent="0.2">
      <c r="A189" s="2"/>
      <c r="B189" s="2"/>
      <c r="C189" s="3"/>
      <c r="D189" s="3"/>
      <c r="E189" s="3"/>
      <c r="I189" s="74"/>
      <c r="J189" s="75"/>
      <c r="K189" s="74"/>
      <c r="P189" s="75"/>
    </row>
    <row r="190" spans="1:16" ht="15.75" customHeight="1" x14ac:dyDescent="0.2">
      <c r="A190" s="2"/>
      <c r="B190" s="2"/>
      <c r="C190" s="3"/>
      <c r="D190" s="3"/>
      <c r="E190" s="3"/>
      <c r="I190" s="74"/>
      <c r="J190" s="75"/>
      <c r="K190" s="74"/>
      <c r="P190" s="75"/>
    </row>
    <row r="191" spans="1:16" ht="15.75" customHeight="1" x14ac:dyDescent="0.2">
      <c r="A191" s="2"/>
      <c r="B191" s="2"/>
      <c r="C191" s="3"/>
      <c r="D191" s="3"/>
      <c r="E191" s="3"/>
      <c r="I191" s="74"/>
      <c r="J191" s="75"/>
      <c r="K191" s="74"/>
      <c r="P191" s="75"/>
    </row>
    <row r="192" spans="1:16" ht="15.75" customHeight="1" x14ac:dyDescent="0.2">
      <c r="A192" s="2"/>
      <c r="B192" s="2"/>
      <c r="C192" s="3"/>
      <c r="D192" s="3"/>
      <c r="E192" s="3"/>
      <c r="I192" s="74"/>
      <c r="J192" s="75"/>
      <c r="K192" s="74"/>
      <c r="P192" s="75"/>
    </row>
    <row r="193" spans="1:16" ht="15.75" customHeight="1" x14ac:dyDescent="0.2">
      <c r="A193" s="2"/>
      <c r="B193" s="2"/>
      <c r="C193" s="3"/>
      <c r="D193" s="3"/>
      <c r="E193" s="3"/>
      <c r="I193" s="74"/>
      <c r="J193" s="75"/>
      <c r="K193" s="74"/>
      <c r="P193" s="75"/>
    </row>
    <row r="194" spans="1:16" ht="15.75" customHeight="1" x14ac:dyDescent="0.2">
      <c r="A194" s="2"/>
      <c r="B194" s="2"/>
      <c r="C194" s="3"/>
      <c r="D194" s="3"/>
      <c r="E194" s="3"/>
      <c r="I194" s="74"/>
      <c r="J194" s="75"/>
      <c r="K194" s="74"/>
      <c r="P194" s="75"/>
    </row>
    <row r="195" spans="1:16" ht="15.75" customHeight="1" x14ac:dyDescent="0.2">
      <c r="A195" s="2"/>
      <c r="B195" s="2"/>
      <c r="C195" s="3"/>
      <c r="D195" s="3"/>
      <c r="E195" s="3"/>
      <c r="I195" s="74"/>
      <c r="J195" s="75"/>
      <c r="K195" s="74"/>
      <c r="P195" s="75"/>
    </row>
    <row r="196" spans="1:16" ht="15.75" customHeight="1" x14ac:dyDescent="0.2">
      <c r="A196" s="2"/>
      <c r="B196" s="2"/>
      <c r="C196" s="3"/>
      <c r="D196" s="3"/>
      <c r="E196" s="3"/>
      <c r="I196" s="74"/>
      <c r="J196" s="75"/>
      <c r="K196" s="74"/>
      <c r="P196" s="75"/>
    </row>
    <row r="197" spans="1:16" ht="15.75" customHeight="1" x14ac:dyDescent="0.2">
      <c r="A197" s="2"/>
      <c r="B197" s="2"/>
      <c r="C197" s="3"/>
      <c r="D197" s="3"/>
      <c r="E197" s="3"/>
      <c r="I197" s="74"/>
      <c r="J197" s="75"/>
      <c r="K197" s="74"/>
      <c r="P197" s="75"/>
    </row>
    <row r="198" spans="1:16" ht="15.75" customHeight="1" x14ac:dyDescent="0.2">
      <c r="A198" s="2"/>
      <c r="B198" s="2"/>
      <c r="C198" s="3"/>
      <c r="D198" s="3"/>
      <c r="E198" s="3"/>
      <c r="I198" s="74"/>
      <c r="J198" s="75"/>
      <c r="K198" s="74"/>
      <c r="P198" s="75"/>
    </row>
    <row r="199" spans="1:16" ht="15.75" customHeight="1" x14ac:dyDescent="0.2">
      <c r="A199" s="2"/>
      <c r="B199" s="2"/>
      <c r="C199" s="3"/>
      <c r="D199" s="3"/>
      <c r="E199" s="3"/>
      <c r="I199" s="74"/>
      <c r="J199" s="75"/>
      <c r="K199" s="74"/>
      <c r="P199" s="75"/>
    </row>
    <row r="200" spans="1:16" ht="15.75" customHeight="1" x14ac:dyDescent="0.2">
      <c r="A200" s="2"/>
      <c r="B200" s="2"/>
      <c r="C200" s="3"/>
      <c r="D200" s="3"/>
      <c r="E200" s="3"/>
      <c r="I200" s="74"/>
      <c r="J200" s="75"/>
      <c r="K200" s="74"/>
      <c r="P200" s="75"/>
    </row>
    <row r="201" spans="1:16" ht="15.75" customHeight="1" x14ac:dyDescent="0.2">
      <c r="A201" s="2"/>
      <c r="B201" s="2"/>
      <c r="C201" s="3"/>
      <c r="D201" s="3"/>
      <c r="E201" s="3"/>
      <c r="I201" s="74"/>
      <c r="J201" s="75"/>
      <c r="K201" s="74"/>
      <c r="P201" s="75"/>
    </row>
    <row r="202" spans="1:16" ht="15.75" customHeight="1" x14ac:dyDescent="0.2">
      <c r="A202" s="2"/>
      <c r="B202" s="2"/>
      <c r="C202" s="3"/>
      <c r="D202" s="3"/>
      <c r="E202" s="3"/>
      <c r="I202" s="74"/>
      <c r="J202" s="75"/>
      <c r="K202" s="74"/>
      <c r="P202" s="75"/>
    </row>
    <row r="203" spans="1:16" ht="15.75" customHeight="1" x14ac:dyDescent="0.2">
      <c r="A203" s="2"/>
      <c r="B203" s="2"/>
      <c r="C203" s="3"/>
      <c r="D203" s="3"/>
      <c r="E203" s="3"/>
      <c r="I203" s="74"/>
      <c r="J203" s="75"/>
      <c r="K203" s="74"/>
      <c r="P203" s="75"/>
    </row>
    <row r="204" spans="1:16" ht="15.75" customHeight="1" x14ac:dyDescent="0.2">
      <c r="A204" s="2"/>
      <c r="B204" s="2"/>
      <c r="C204" s="3"/>
      <c r="D204" s="3"/>
      <c r="E204" s="3"/>
      <c r="I204" s="74"/>
      <c r="J204" s="75"/>
      <c r="K204" s="74"/>
      <c r="P204" s="75"/>
    </row>
    <row r="205" spans="1:16" ht="15.75" customHeight="1" x14ac:dyDescent="0.2">
      <c r="A205" s="2"/>
      <c r="B205" s="2"/>
      <c r="C205" s="3"/>
      <c r="D205" s="3"/>
      <c r="E205" s="3"/>
      <c r="I205" s="74"/>
      <c r="J205" s="75"/>
      <c r="K205" s="74"/>
      <c r="P205" s="75"/>
    </row>
    <row r="206" spans="1:16" ht="15.75" customHeight="1" x14ac:dyDescent="0.2">
      <c r="A206" s="2"/>
      <c r="B206" s="2"/>
      <c r="C206" s="3"/>
      <c r="D206" s="3"/>
      <c r="E206" s="3"/>
      <c r="I206" s="74"/>
      <c r="J206" s="75"/>
      <c r="K206" s="74"/>
      <c r="P206" s="75"/>
    </row>
    <row r="207" spans="1:16" ht="15.75" customHeight="1" x14ac:dyDescent="0.2">
      <c r="A207" s="2"/>
      <c r="B207" s="2"/>
      <c r="C207" s="3"/>
      <c r="D207" s="3"/>
      <c r="E207" s="3"/>
      <c r="I207" s="74"/>
      <c r="J207" s="75"/>
      <c r="K207" s="74"/>
      <c r="P207" s="75"/>
    </row>
    <row r="208" spans="1:16" ht="15.75" customHeight="1" x14ac:dyDescent="0.2">
      <c r="A208" s="2"/>
      <c r="B208" s="2"/>
      <c r="C208" s="3"/>
      <c r="D208" s="3"/>
      <c r="E208" s="3"/>
      <c r="I208" s="74"/>
      <c r="J208" s="75"/>
      <c r="K208" s="74"/>
      <c r="P208" s="75"/>
    </row>
    <row r="209" spans="1:16" ht="15.75" customHeight="1" x14ac:dyDescent="0.2">
      <c r="A209" s="2"/>
      <c r="B209" s="2"/>
      <c r="C209" s="3"/>
      <c r="D209" s="3"/>
      <c r="E209" s="3"/>
      <c r="I209" s="74"/>
      <c r="J209" s="75"/>
      <c r="K209" s="74"/>
      <c r="P209" s="75"/>
    </row>
    <row r="210" spans="1:16" ht="15.75" customHeight="1" x14ac:dyDescent="0.2">
      <c r="A210" s="2"/>
      <c r="B210" s="2"/>
      <c r="C210" s="3"/>
      <c r="D210" s="3"/>
      <c r="E210" s="3"/>
      <c r="I210" s="74"/>
      <c r="J210" s="75"/>
      <c r="K210" s="74"/>
      <c r="P210" s="75"/>
    </row>
    <row r="211" spans="1:16" ht="15.75" customHeight="1" x14ac:dyDescent="0.2">
      <c r="A211" s="2"/>
      <c r="B211" s="2"/>
      <c r="C211" s="3"/>
      <c r="D211" s="3"/>
      <c r="E211" s="3"/>
      <c r="I211" s="74"/>
      <c r="J211" s="75"/>
      <c r="K211" s="74"/>
      <c r="P211" s="75"/>
    </row>
    <row r="212" spans="1:16" ht="15.75" customHeight="1" x14ac:dyDescent="0.2">
      <c r="A212" s="2"/>
      <c r="B212" s="2"/>
      <c r="C212" s="3"/>
      <c r="D212" s="3"/>
      <c r="E212" s="3"/>
      <c r="I212" s="74"/>
      <c r="J212" s="75"/>
      <c r="K212" s="74"/>
      <c r="P212" s="75"/>
    </row>
    <row r="213" spans="1:16" ht="15.75" customHeight="1" x14ac:dyDescent="0.2">
      <c r="A213" s="2"/>
      <c r="B213" s="2"/>
      <c r="C213" s="3"/>
      <c r="D213" s="3"/>
      <c r="E213" s="3"/>
      <c r="I213" s="74"/>
      <c r="J213" s="75"/>
      <c r="K213" s="74"/>
      <c r="P213" s="75"/>
    </row>
    <row r="214" spans="1:16" ht="15.75" customHeight="1" x14ac:dyDescent="0.2">
      <c r="A214" s="2"/>
      <c r="B214" s="2"/>
      <c r="C214" s="3"/>
      <c r="D214" s="3"/>
      <c r="E214" s="3"/>
      <c r="I214" s="74"/>
      <c r="J214" s="75"/>
      <c r="K214" s="74"/>
      <c r="P214" s="75"/>
    </row>
    <row r="215" spans="1:16" ht="15.75" customHeight="1" x14ac:dyDescent="0.2">
      <c r="A215" s="2"/>
      <c r="B215" s="2"/>
      <c r="C215" s="3"/>
      <c r="D215" s="3"/>
      <c r="E215" s="3"/>
      <c r="I215" s="74"/>
      <c r="J215" s="75"/>
      <c r="K215" s="74"/>
      <c r="P215" s="75"/>
    </row>
    <row r="216" spans="1:16" ht="15.75" customHeight="1" x14ac:dyDescent="0.2">
      <c r="A216" s="2"/>
      <c r="B216" s="2"/>
      <c r="C216" s="3"/>
      <c r="D216" s="3"/>
      <c r="E216" s="3"/>
      <c r="I216" s="74"/>
      <c r="J216" s="75"/>
      <c r="K216" s="74"/>
      <c r="P216" s="75"/>
    </row>
    <row r="217" spans="1:16" ht="15.75" customHeight="1" x14ac:dyDescent="0.2">
      <c r="A217" s="2"/>
      <c r="B217" s="2"/>
      <c r="C217" s="3"/>
      <c r="D217" s="3"/>
      <c r="E217" s="3"/>
      <c r="I217" s="74"/>
      <c r="J217" s="75"/>
      <c r="K217" s="74"/>
      <c r="P217" s="75"/>
    </row>
    <row r="218" spans="1:16" ht="15.75" customHeight="1" x14ac:dyDescent="0.2">
      <c r="A218" s="2"/>
      <c r="B218" s="2"/>
      <c r="C218" s="3"/>
      <c r="D218" s="3"/>
      <c r="E218" s="3"/>
      <c r="I218" s="74"/>
      <c r="J218" s="75"/>
      <c r="K218" s="74"/>
      <c r="P218" s="75"/>
    </row>
    <row r="219" spans="1:16" ht="15.75" customHeight="1" x14ac:dyDescent="0.2">
      <c r="A219" s="2"/>
      <c r="B219" s="2"/>
      <c r="C219" s="3"/>
      <c r="D219" s="3"/>
      <c r="E219" s="3"/>
      <c r="I219" s="74"/>
      <c r="J219" s="75"/>
      <c r="K219" s="74"/>
      <c r="P219" s="75"/>
    </row>
    <row r="220" spans="1:16" ht="15.75" customHeight="1" x14ac:dyDescent="0.2">
      <c r="A220" s="2"/>
      <c r="B220" s="2"/>
      <c r="C220" s="3"/>
      <c r="D220" s="3"/>
      <c r="E220" s="3"/>
      <c r="I220" s="74"/>
      <c r="J220" s="75"/>
      <c r="K220" s="74"/>
      <c r="P220" s="75"/>
    </row>
    <row r="221" spans="1:16" ht="15.75" customHeight="1" x14ac:dyDescent="0.2">
      <c r="A221" s="2"/>
      <c r="B221" s="2"/>
      <c r="C221" s="3"/>
      <c r="D221" s="3"/>
      <c r="E221" s="3"/>
      <c r="I221" s="74"/>
      <c r="J221" s="75"/>
      <c r="K221" s="74"/>
      <c r="P221" s="75"/>
    </row>
    <row r="222" spans="1:16" ht="15.75" customHeight="1" x14ac:dyDescent="0.2">
      <c r="A222" s="2"/>
      <c r="B222" s="2"/>
      <c r="C222" s="3"/>
      <c r="D222" s="3"/>
      <c r="E222" s="3"/>
      <c r="I222" s="74"/>
      <c r="J222" s="75"/>
      <c r="K222" s="74"/>
      <c r="P222" s="75"/>
    </row>
    <row r="223" spans="1:16" ht="15.75" customHeight="1" x14ac:dyDescent="0.2">
      <c r="A223" s="2"/>
      <c r="B223" s="2"/>
      <c r="C223" s="3"/>
      <c r="D223" s="3"/>
      <c r="E223" s="3"/>
      <c r="I223" s="74"/>
      <c r="J223" s="75"/>
      <c r="K223" s="74"/>
      <c r="P223" s="75"/>
    </row>
    <row r="224" spans="1:16" ht="15.75" customHeight="1" x14ac:dyDescent="0.2">
      <c r="A224" s="2"/>
      <c r="B224" s="2"/>
      <c r="C224" s="3"/>
      <c r="D224" s="3"/>
      <c r="E224" s="3"/>
      <c r="I224" s="74"/>
      <c r="J224" s="75"/>
      <c r="K224" s="74"/>
      <c r="P224" s="75"/>
    </row>
    <row r="225" spans="1:16" ht="15.75" customHeight="1" x14ac:dyDescent="0.2">
      <c r="A225" s="2"/>
      <c r="B225" s="2"/>
      <c r="C225" s="3"/>
      <c r="D225" s="3"/>
      <c r="E225" s="3"/>
      <c r="I225" s="74"/>
      <c r="J225" s="75"/>
      <c r="K225" s="74"/>
      <c r="P225" s="75"/>
    </row>
    <row r="226" spans="1:16" ht="15.75" customHeight="1" x14ac:dyDescent="0.2">
      <c r="A226" s="2"/>
      <c r="B226" s="2"/>
      <c r="C226" s="3"/>
      <c r="D226" s="3"/>
      <c r="E226" s="3"/>
      <c r="I226" s="74"/>
      <c r="J226" s="75"/>
      <c r="K226" s="74"/>
      <c r="P226" s="75"/>
    </row>
    <row r="227" spans="1:16" ht="15.75" customHeight="1" x14ac:dyDescent="0.2">
      <c r="A227" s="2"/>
      <c r="B227" s="2"/>
      <c r="C227" s="3"/>
      <c r="D227" s="3"/>
      <c r="E227" s="3"/>
      <c r="I227" s="74"/>
      <c r="J227" s="75"/>
      <c r="K227" s="74"/>
      <c r="P227" s="75"/>
    </row>
    <row r="228" spans="1:16" ht="15.75" customHeight="1" x14ac:dyDescent="0.2">
      <c r="A228" s="2"/>
      <c r="B228" s="2"/>
      <c r="C228" s="3"/>
      <c r="D228" s="3"/>
      <c r="E228" s="3"/>
      <c r="I228" s="74"/>
      <c r="J228" s="75"/>
      <c r="K228" s="74"/>
      <c r="P228" s="75"/>
    </row>
    <row r="229" spans="1:16" ht="15.75" customHeight="1" x14ac:dyDescent="0.2">
      <c r="A229" s="2"/>
      <c r="B229" s="2"/>
      <c r="C229" s="3"/>
      <c r="D229" s="3"/>
      <c r="E229" s="3"/>
      <c r="I229" s="74"/>
      <c r="J229" s="75"/>
      <c r="K229" s="74"/>
      <c r="P229" s="75"/>
    </row>
    <row r="230" spans="1:16" ht="15.75" customHeight="1" x14ac:dyDescent="0.2">
      <c r="A230" s="2"/>
      <c r="B230" s="2"/>
      <c r="C230" s="3"/>
      <c r="D230" s="3"/>
      <c r="E230" s="3"/>
      <c r="I230" s="74"/>
      <c r="J230" s="75"/>
      <c r="K230" s="74"/>
      <c r="P230" s="75"/>
    </row>
    <row r="231" spans="1:16" ht="15.75" customHeight="1" x14ac:dyDescent="0.2">
      <c r="A231" s="2"/>
      <c r="B231" s="2"/>
      <c r="C231" s="3"/>
      <c r="D231" s="3"/>
      <c r="E231" s="3"/>
      <c r="I231" s="74"/>
      <c r="J231" s="75"/>
      <c r="K231" s="74"/>
      <c r="P231" s="75"/>
    </row>
    <row r="232" spans="1:16" ht="15.75" customHeight="1" x14ac:dyDescent="0.2">
      <c r="A232" s="2"/>
      <c r="B232" s="2"/>
      <c r="C232" s="3"/>
      <c r="D232" s="3"/>
      <c r="E232" s="3"/>
      <c r="I232" s="74"/>
      <c r="J232" s="75"/>
      <c r="K232" s="74"/>
      <c r="P232" s="75"/>
    </row>
    <row r="233" spans="1:16" ht="15.75" customHeight="1" x14ac:dyDescent="0.2">
      <c r="A233" s="2"/>
      <c r="B233" s="2"/>
      <c r="C233" s="3"/>
      <c r="D233" s="3"/>
      <c r="E233" s="3"/>
      <c r="I233" s="74"/>
      <c r="J233" s="75"/>
      <c r="K233" s="74"/>
      <c r="P233" s="75"/>
    </row>
    <row r="234" spans="1:16" ht="15.75" customHeight="1" x14ac:dyDescent="0.2">
      <c r="A234" s="2"/>
      <c r="B234" s="2"/>
      <c r="C234" s="3"/>
      <c r="D234" s="3"/>
      <c r="E234" s="3"/>
      <c r="I234" s="74"/>
      <c r="J234" s="75"/>
      <c r="K234" s="74"/>
      <c r="P234" s="75"/>
    </row>
    <row r="235" spans="1:16" ht="15.75" customHeight="1" x14ac:dyDescent="0.2">
      <c r="A235" s="2"/>
      <c r="B235" s="2"/>
      <c r="C235" s="3"/>
      <c r="D235" s="3"/>
      <c r="E235" s="3"/>
      <c r="I235" s="74"/>
      <c r="J235" s="75"/>
      <c r="K235" s="74"/>
      <c r="P235" s="75"/>
    </row>
    <row r="236" spans="1:16" ht="15.75" customHeight="1" x14ac:dyDescent="0.2">
      <c r="A236" s="2"/>
      <c r="B236" s="2"/>
      <c r="C236" s="3"/>
      <c r="D236" s="3"/>
      <c r="E236" s="3"/>
      <c r="I236" s="74"/>
      <c r="J236" s="75"/>
      <c r="K236" s="74"/>
      <c r="P236" s="75"/>
    </row>
    <row r="237" spans="1:16" ht="15.75" customHeight="1" x14ac:dyDescent="0.2">
      <c r="A237" s="2"/>
      <c r="B237" s="2"/>
      <c r="C237" s="3"/>
      <c r="D237" s="3"/>
      <c r="E237" s="3"/>
      <c r="I237" s="74"/>
      <c r="J237" s="75"/>
      <c r="K237" s="74"/>
      <c r="P237" s="75"/>
    </row>
    <row r="238" spans="1:16" ht="15.75" customHeight="1" x14ac:dyDescent="0.2">
      <c r="A238" s="2"/>
      <c r="B238" s="2"/>
      <c r="C238" s="3"/>
      <c r="D238" s="3"/>
      <c r="E238" s="3"/>
      <c r="I238" s="74"/>
      <c r="J238" s="75"/>
      <c r="K238" s="74"/>
      <c r="P238" s="75"/>
    </row>
    <row r="239" spans="1:16" ht="15.75" customHeight="1" x14ac:dyDescent="0.2">
      <c r="A239" s="2"/>
      <c r="B239" s="2"/>
      <c r="C239" s="3"/>
      <c r="D239" s="3"/>
      <c r="E239" s="3"/>
      <c r="I239" s="74"/>
      <c r="J239" s="75"/>
      <c r="K239" s="74"/>
      <c r="P239" s="75"/>
    </row>
    <row r="240" spans="1:16" ht="15.75" customHeight="1" x14ac:dyDescent="0.2">
      <c r="A240" s="2"/>
      <c r="B240" s="2"/>
      <c r="C240" s="3"/>
      <c r="D240" s="3"/>
      <c r="E240" s="3"/>
      <c r="I240" s="74"/>
      <c r="J240" s="75"/>
      <c r="K240" s="74"/>
      <c r="P240" s="75"/>
    </row>
    <row r="241" spans="1:16" ht="15.75" customHeight="1" x14ac:dyDescent="0.2">
      <c r="A241" s="2"/>
      <c r="B241" s="2"/>
      <c r="C241" s="3"/>
      <c r="D241" s="3"/>
      <c r="E241" s="3"/>
      <c r="I241" s="74"/>
      <c r="J241" s="75"/>
      <c r="K241" s="74"/>
      <c r="P241" s="75"/>
    </row>
    <row r="242" spans="1:16" ht="15.75" customHeight="1" x14ac:dyDescent="0.2">
      <c r="A242" s="2"/>
      <c r="B242" s="2"/>
      <c r="C242" s="3"/>
      <c r="D242" s="3"/>
      <c r="E242" s="3"/>
      <c r="I242" s="74"/>
      <c r="J242" s="75"/>
      <c r="K242" s="74"/>
      <c r="P242" s="75"/>
    </row>
    <row r="243" spans="1:16" ht="15.75" customHeight="1" x14ac:dyDescent="0.2">
      <c r="A243" s="2"/>
      <c r="B243" s="2"/>
      <c r="C243" s="3"/>
      <c r="D243" s="3"/>
      <c r="E243" s="3"/>
      <c r="I243" s="74"/>
      <c r="J243" s="75"/>
      <c r="K243" s="74"/>
      <c r="P243" s="75"/>
    </row>
    <row r="244" spans="1:16" ht="15.75" customHeight="1" x14ac:dyDescent="0.2">
      <c r="A244" s="2"/>
      <c r="B244" s="2"/>
      <c r="C244" s="3"/>
      <c r="D244" s="3"/>
      <c r="E244" s="3"/>
      <c r="I244" s="74"/>
      <c r="J244" s="75"/>
      <c r="K244" s="74"/>
      <c r="P244" s="75"/>
    </row>
    <row r="245" spans="1:16" ht="15.75" customHeight="1" x14ac:dyDescent="0.2">
      <c r="A245" s="2"/>
      <c r="B245" s="2"/>
      <c r="C245" s="3"/>
      <c r="D245" s="3"/>
      <c r="E245" s="3"/>
      <c r="I245" s="74"/>
      <c r="J245" s="75"/>
      <c r="K245" s="74"/>
      <c r="P245" s="75"/>
    </row>
    <row r="246" spans="1:16" ht="15.75" customHeight="1" x14ac:dyDescent="0.2">
      <c r="A246" s="2"/>
      <c r="B246" s="2"/>
      <c r="C246" s="3"/>
      <c r="D246" s="3"/>
      <c r="E246" s="3"/>
      <c r="I246" s="74"/>
      <c r="J246" s="75"/>
      <c r="K246" s="74"/>
      <c r="P246" s="75"/>
    </row>
    <row r="247" spans="1:16" ht="15.75" customHeight="1" x14ac:dyDescent="0.2">
      <c r="A247" s="2"/>
      <c r="B247" s="2"/>
      <c r="C247" s="3"/>
      <c r="D247" s="3"/>
      <c r="E247" s="3"/>
      <c r="I247" s="74"/>
      <c r="J247" s="75"/>
      <c r="K247" s="74"/>
      <c r="P247" s="75"/>
    </row>
    <row r="248" spans="1:16" ht="15.75" customHeight="1" x14ac:dyDescent="0.2">
      <c r="A248" s="2"/>
      <c r="B248" s="2"/>
      <c r="C248" s="3"/>
      <c r="D248" s="3"/>
      <c r="E248" s="3"/>
      <c r="I248" s="74"/>
      <c r="J248" s="75"/>
      <c r="K248" s="74"/>
      <c r="P248" s="75"/>
    </row>
    <row r="249" spans="1:16" ht="15.75" customHeight="1" x14ac:dyDescent="0.2">
      <c r="A249" s="2"/>
      <c r="B249" s="2"/>
      <c r="C249" s="3"/>
      <c r="D249" s="3"/>
      <c r="E249" s="3"/>
      <c r="I249" s="74"/>
      <c r="J249" s="75"/>
      <c r="K249" s="74"/>
      <c r="P249" s="75"/>
    </row>
    <row r="250" spans="1:16" ht="15.75" customHeight="1" x14ac:dyDescent="0.2">
      <c r="A250" s="2"/>
      <c r="B250" s="2"/>
      <c r="C250" s="3"/>
      <c r="D250" s="3"/>
      <c r="E250" s="3"/>
      <c r="I250" s="74"/>
      <c r="J250" s="75"/>
      <c r="K250" s="74"/>
      <c r="P250" s="75"/>
    </row>
    <row r="251" spans="1:16" ht="15.75" customHeight="1" x14ac:dyDescent="0.2">
      <c r="A251" s="2"/>
      <c r="B251" s="2"/>
      <c r="C251" s="3"/>
      <c r="D251" s="3"/>
      <c r="E251" s="3"/>
      <c r="I251" s="74"/>
      <c r="J251" s="75"/>
      <c r="K251" s="74"/>
      <c r="P251" s="75"/>
    </row>
    <row r="252" spans="1:16" ht="15.75" customHeight="1" x14ac:dyDescent="0.2">
      <c r="A252" s="2"/>
      <c r="B252" s="2"/>
      <c r="C252" s="3"/>
      <c r="D252" s="3"/>
      <c r="E252" s="3"/>
      <c r="I252" s="74"/>
      <c r="J252" s="75"/>
      <c r="K252" s="74"/>
      <c r="P252" s="75"/>
    </row>
    <row r="253" spans="1:16" ht="15.75" customHeight="1" x14ac:dyDescent="0.2">
      <c r="A253" s="2"/>
      <c r="B253" s="2"/>
      <c r="C253" s="3"/>
      <c r="D253" s="3"/>
      <c r="E253" s="3"/>
      <c r="I253" s="74"/>
      <c r="J253" s="75"/>
      <c r="K253" s="74"/>
      <c r="P253" s="75"/>
    </row>
    <row r="254" spans="1:16" ht="15.75" customHeight="1" x14ac:dyDescent="0.2">
      <c r="A254" s="2"/>
      <c r="B254" s="2"/>
      <c r="C254" s="3"/>
      <c r="D254" s="3"/>
      <c r="E254" s="3"/>
      <c r="I254" s="74"/>
      <c r="J254" s="75"/>
      <c r="K254" s="74"/>
      <c r="P254" s="75"/>
    </row>
    <row r="255" spans="1:16" ht="15.75" customHeight="1" x14ac:dyDescent="0.2">
      <c r="A255" s="2"/>
      <c r="B255" s="2"/>
      <c r="C255" s="3"/>
      <c r="D255" s="3"/>
      <c r="E255" s="3"/>
      <c r="I255" s="74"/>
      <c r="J255" s="75"/>
      <c r="K255" s="74"/>
      <c r="P255" s="75"/>
    </row>
    <row r="256" spans="1:16" ht="15.75" customHeight="1" x14ac:dyDescent="0.2">
      <c r="A256" s="2"/>
      <c r="B256" s="2"/>
      <c r="C256" s="3"/>
      <c r="D256" s="3"/>
      <c r="E256" s="3"/>
      <c r="I256" s="74"/>
      <c r="J256" s="75"/>
      <c r="K256" s="74"/>
      <c r="P256" s="75"/>
    </row>
    <row r="257" spans="1:16" ht="15.75" customHeight="1" x14ac:dyDescent="0.2">
      <c r="A257" s="2"/>
      <c r="B257" s="2"/>
      <c r="C257" s="3"/>
      <c r="D257" s="3"/>
      <c r="E257" s="3"/>
      <c r="I257" s="74"/>
      <c r="J257" s="75"/>
      <c r="K257" s="74"/>
      <c r="P257" s="75"/>
    </row>
    <row r="258" spans="1:16" ht="15.75" customHeight="1" x14ac:dyDescent="0.2">
      <c r="A258" s="2"/>
      <c r="B258" s="2"/>
      <c r="C258" s="3"/>
      <c r="D258" s="3"/>
      <c r="E258" s="3"/>
      <c r="I258" s="74"/>
      <c r="J258" s="75"/>
      <c r="K258" s="74"/>
      <c r="P258" s="75"/>
    </row>
    <row r="259" spans="1:16" ht="15.75" customHeight="1" x14ac:dyDescent="0.2">
      <c r="A259" s="2"/>
      <c r="B259" s="2"/>
      <c r="C259" s="3"/>
      <c r="D259" s="3"/>
      <c r="E259" s="3"/>
      <c r="I259" s="74"/>
      <c r="J259" s="75"/>
      <c r="K259" s="74"/>
      <c r="P259" s="75"/>
    </row>
    <row r="260" spans="1:16" ht="15.75" customHeight="1" x14ac:dyDescent="0.2">
      <c r="A260" s="2"/>
      <c r="B260" s="2"/>
      <c r="C260" s="3"/>
      <c r="D260" s="3"/>
      <c r="E260" s="3"/>
      <c r="I260" s="74"/>
      <c r="J260" s="75"/>
      <c r="K260" s="74"/>
      <c r="P260" s="75"/>
    </row>
    <row r="261" spans="1:16" ht="15.75" customHeight="1" x14ac:dyDescent="0.2">
      <c r="A261" s="2"/>
      <c r="B261" s="2"/>
      <c r="C261" s="3"/>
      <c r="D261" s="3"/>
      <c r="E261" s="3"/>
      <c r="I261" s="74"/>
      <c r="J261" s="75"/>
      <c r="K261" s="74"/>
      <c r="P261" s="75"/>
    </row>
    <row r="262" spans="1:16" ht="15.75" customHeight="1" x14ac:dyDescent="0.2">
      <c r="A262" s="2"/>
      <c r="B262" s="2"/>
      <c r="C262" s="3"/>
      <c r="D262" s="3"/>
      <c r="E262" s="3"/>
      <c r="I262" s="74"/>
      <c r="J262" s="75"/>
      <c r="K262" s="74"/>
      <c r="P262" s="75"/>
    </row>
    <row r="263" spans="1:16" ht="15.75" customHeight="1" x14ac:dyDescent="0.2">
      <c r="A263" s="2"/>
      <c r="B263" s="2"/>
      <c r="C263" s="3"/>
      <c r="D263" s="3"/>
      <c r="E263" s="3"/>
      <c r="I263" s="74"/>
      <c r="J263" s="75"/>
      <c r="K263" s="74"/>
      <c r="P263" s="75"/>
    </row>
    <row r="264" spans="1:16" ht="15.75" customHeight="1" x14ac:dyDescent="0.2">
      <c r="A264" s="2"/>
      <c r="B264" s="2"/>
      <c r="C264" s="3"/>
      <c r="D264" s="3"/>
      <c r="E264" s="3"/>
      <c r="I264" s="74"/>
      <c r="J264" s="75"/>
      <c r="K264" s="74"/>
      <c r="P264" s="75"/>
    </row>
    <row r="265" spans="1:16" ht="15.75" customHeight="1" x14ac:dyDescent="0.2">
      <c r="A265" s="2"/>
      <c r="B265" s="2"/>
      <c r="C265" s="3"/>
      <c r="D265" s="3"/>
      <c r="E265" s="3"/>
      <c r="I265" s="74"/>
      <c r="J265" s="75"/>
      <c r="K265" s="74"/>
      <c r="P265" s="75"/>
    </row>
    <row r="266" spans="1:16" ht="15.75" customHeight="1" x14ac:dyDescent="0.2">
      <c r="A266" s="2"/>
      <c r="B266" s="2"/>
      <c r="C266" s="3"/>
      <c r="D266" s="3"/>
      <c r="E266" s="3"/>
      <c r="I266" s="74"/>
      <c r="J266" s="75"/>
      <c r="K266" s="74"/>
      <c r="P266" s="75"/>
    </row>
    <row r="267" spans="1:16" ht="15.75" customHeight="1" x14ac:dyDescent="0.2">
      <c r="A267" s="2"/>
      <c r="B267" s="2"/>
      <c r="C267" s="3"/>
      <c r="D267" s="3"/>
      <c r="E267" s="3"/>
      <c r="I267" s="74"/>
      <c r="J267" s="75"/>
      <c r="K267" s="74"/>
      <c r="P267" s="75"/>
    </row>
    <row r="268" spans="1:16" ht="15.75" customHeight="1" x14ac:dyDescent="0.2">
      <c r="A268" s="2"/>
      <c r="B268" s="2"/>
      <c r="C268" s="3"/>
      <c r="D268" s="3"/>
      <c r="E268" s="3"/>
      <c r="I268" s="74"/>
      <c r="J268" s="75"/>
      <c r="K268" s="74"/>
      <c r="P268" s="75"/>
    </row>
    <row r="269" spans="1:16" ht="15.75" customHeight="1" x14ac:dyDescent="0.2">
      <c r="A269" s="2"/>
      <c r="B269" s="2"/>
      <c r="C269" s="3"/>
      <c r="D269" s="3"/>
      <c r="E269" s="3"/>
      <c r="I269" s="74"/>
      <c r="J269" s="75"/>
      <c r="K269" s="74"/>
      <c r="P269" s="75"/>
    </row>
    <row r="270" spans="1:16" ht="15.75" customHeight="1" x14ac:dyDescent="0.2">
      <c r="A270" s="2"/>
      <c r="B270" s="2"/>
      <c r="C270" s="3"/>
      <c r="D270" s="3"/>
      <c r="E270" s="3"/>
      <c r="I270" s="74"/>
      <c r="J270" s="75"/>
      <c r="K270" s="74"/>
      <c r="P270" s="75"/>
    </row>
    <row r="271" spans="1:16" ht="15.75" customHeight="1" x14ac:dyDescent="0.2">
      <c r="A271" s="2"/>
      <c r="B271" s="2"/>
      <c r="C271" s="3"/>
      <c r="D271" s="3"/>
      <c r="E271" s="3"/>
      <c r="I271" s="74"/>
      <c r="J271" s="75"/>
      <c r="K271" s="74"/>
      <c r="P271" s="75"/>
    </row>
    <row r="272" spans="1:16" ht="15.75" customHeight="1" x14ac:dyDescent="0.2">
      <c r="A272" s="2"/>
      <c r="B272" s="2"/>
      <c r="C272" s="3"/>
      <c r="D272" s="3"/>
      <c r="E272" s="3"/>
      <c r="I272" s="74"/>
      <c r="J272" s="75"/>
      <c r="K272" s="74"/>
      <c r="P272" s="75"/>
    </row>
    <row r="273" spans="1:16" ht="15.75" customHeight="1" x14ac:dyDescent="0.2">
      <c r="A273" s="2"/>
      <c r="B273" s="2"/>
      <c r="C273" s="3"/>
      <c r="D273" s="3"/>
      <c r="E273" s="3"/>
      <c r="I273" s="74"/>
      <c r="J273" s="75"/>
      <c r="K273" s="74"/>
      <c r="P273" s="75"/>
    </row>
    <row r="274" spans="1:16" ht="15.75" customHeight="1" x14ac:dyDescent="0.2">
      <c r="A274" s="2"/>
      <c r="B274" s="2"/>
      <c r="C274" s="3"/>
      <c r="D274" s="3"/>
      <c r="E274" s="3"/>
      <c r="I274" s="74"/>
      <c r="J274" s="75"/>
      <c r="K274" s="74"/>
      <c r="P274" s="75"/>
    </row>
    <row r="275" spans="1:16" ht="15.75" customHeight="1" x14ac:dyDescent="0.2">
      <c r="A275" s="2"/>
      <c r="B275" s="2"/>
      <c r="C275" s="3"/>
      <c r="D275" s="3"/>
      <c r="E275" s="3"/>
      <c r="I275" s="74"/>
      <c r="J275" s="75"/>
      <c r="K275" s="74"/>
      <c r="P275" s="75"/>
    </row>
    <row r="276" spans="1:16" ht="15.75" customHeight="1" x14ac:dyDescent="0.2">
      <c r="A276" s="2"/>
      <c r="B276" s="2"/>
      <c r="C276" s="3"/>
      <c r="D276" s="3"/>
      <c r="E276" s="3"/>
      <c r="I276" s="74"/>
      <c r="J276" s="75"/>
      <c r="K276" s="74"/>
      <c r="P276" s="75"/>
    </row>
    <row r="277" spans="1:16" ht="15.75" customHeight="1" x14ac:dyDescent="0.2">
      <c r="A277" s="2"/>
      <c r="B277" s="2"/>
      <c r="C277" s="3"/>
      <c r="D277" s="3"/>
      <c r="E277" s="3"/>
      <c r="I277" s="74"/>
      <c r="J277" s="75"/>
      <c r="K277" s="74"/>
      <c r="P277" s="75"/>
    </row>
    <row r="278" spans="1:16" ht="15.75" customHeight="1" x14ac:dyDescent="0.2">
      <c r="A278" s="2"/>
      <c r="B278" s="2"/>
      <c r="C278" s="3"/>
      <c r="D278" s="3"/>
      <c r="E278" s="3"/>
      <c r="I278" s="74"/>
      <c r="J278" s="75"/>
      <c r="K278" s="74"/>
      <c r="P278" s="75"/>
    </row>
    <row r="279" spans="1:16" ht="15.75" customHeight="1" x14ac:dyDescent="0.2">
      <c r="A279" s="2"/>
      <c r="B279" s="2"/>
      <c r="C279" s="3"/>
      <c r="D279" s="3"/>
      <c r="E279" s="3"/>
      <c r="I279" s="74"/>
      <c r="J279" s="75"/>
      <c r="K279" s="74"/>
      <c r="P279" s="75"/>
    </row>
    <row r="280" spans="1:16" ht="15.75" customHeight="1" x14ac:dyDescent="0.2">
      <c r="A280" s="2"/>
      <c r="B280" s="2"/>
      <c r="C280" s="3"/>
      <c r="D280" s="3"/>
      <c r="E280" s="3"/>
      <c r="I280" s="74"/>
      <c r="J280" s="75"/>
      <c r="K280" s="74"/>
      <c r="P280" s="75"/>
    </row>
    <row r="281" spans="1:16" ht="15.75" customHeight="1" x14ac:dyDescent="0.2">
      <c r="A281" s="2"/>
      <c r="B281" s="2"/>
      <c r="C281" s="3"/>
      <c r="D281" s="3"/>
      <c r="E281" s="3"/>
      <c r="I281" s="74"/>
      <c r="J281" s="75"/>
      <c r="K281" s="74"/>
      <c r="P281" s="75"/>
    </row>
    <row r="282" spans="1:16" ht="15.75" customHeight="1" x14ac:dyDescent="0.2">
      <c r="A282" s="2"/>
      <c r="B282" s="2"/>
      <c r="C282" s="3"/>
      <c r="D282" s="3"/>
      <c r="E282" s="3"/>
      <c r="I282" s="74"/>
      <c r="J282" s="75"/>
      <c r="K282" s="74"/>
      <c r="P282" s="75"/>
    </row>
    <row r="283" spans="1:16" ht="15.75" customHeight="1" x14ac:dyDescent="0.2">
      <c r="A283" s="2"/>
      <c r="B283" s="2"/>
      <c r="C283" s="3"/>
      <c r="D283" s="3"/>
      <c r="E283" s="3"/>
      <c r="I283" s="74"/>
      <c r="J283" s="75"/>
      <c r="K283" s="74"/>
      <c r="P283" s="75"/>
    </row>
    <row r="284" spans="1:16" ht="15.75" customHeight="1" x14ac:dyDescent="0.2">
      <c r="A284" s="2"/>
      <c r="B284" s="2"/>
      <c r="C284" s="3"/>
      <c r="D284" s="3"/>
      <c r="E284" s="3"/>
      <c r="I284" s="74"/>
      <c r="J284" s="75"/>
      <c r="K284" s="74"/>
      <c r="P284" s="75"/>
    </row>
    <row r="285" spans="1:16" ht="15.75" customHeight="1" x14ac:dyDescent="0.2">
      <c r="A285" s="2"/>
      <c r="B285" s="2"/>
      <c r="C285" s="3"/>
      <c r="D285" s="3"/>
      <c r="E285" s="3"/>
      <c r="I285" s="74"/>
      <c r="J285" s="75"/>
      <c r="K285" s="74"/>
      <c r="P285" s="75"/>
    </row>
    <row r="286" spans="1:16" ht="15.75" customHeight="1" x14ac:dyDescent="0.2">
      <c r="A286" s="2"/>
      <c r="B286" s="2"/>
      <c r="C286" s="3"/>
      <c r="D286" s="3"/>
      <c r="E286" s="3"/>
      <c r="I286" s="74"/>
      <c r="J286" s="75"/>
      <c r="K286" s="74"/>
      <c r="P286" s="75"/>
    </row>
    <row r="287" spans="1:16" ht="15.75" customHeight="1" x14ac:dyDescent="0.2">
      <c r="A287" s="2"/>
      <c r="B287" s="2"/>
      <c r="C287" s="3"/>
      <c r="D287" s="3"/>
      <c r="E287" s="3"/>
      <c r="I287" s="74"/>
      <c r="J287" s="75"/>
      <c r="K287" s="74"/>
      <c r="P287" s="75"/>
    </row>
    <row r="288" spans="1:16" ht="15.75" customHeight="1" x14ac:dyDescent="0.2">
      <c r="A288" s="2"/>
      <c r="B288" s="2"/>
      <c r="C288" s="3"/>
      <c r="D288" s="3"/>
      <c r="E288" s="3"/>
      <c r="I288" s="74"/>
      <c r="J288" s="75"/>
      <c r="K288" s="74"/>
      <c r="P288" s="75"/>
    </row>
    <row r="289" spans="1:16" ht="15.75" customHeight="1" x14ac:dyDescent="0.2">
      <c r="A289" s="2"/>
      <c r="B289" s="2"/>
      <c r="C289" s="3"/>
      <c r="D289" s="3"/>
      <c r="E289" s="3"/>
      <c r="I289" s="74"/>
      <c r="J289" s="75"/>
      <c r="K289" s="74"/>
      <c r="P289" s="75"/>
    </row>
    <row r="290" spans="1:16" ht="15.75" customHeight="1" x14ac:dyDescent="0.2">
      <c r="A290" s="2"/>
      <c r="B290" s="2"/>
      <c r="C290" s="3"/>
      <c r="D290" s="3"/>
      <c r="E290" s="3"/>
      <c r="I290" s="74"/>
      <c r="J290" s="75"/>
      <c r="K290" s="74"/>
      <c r="P290" s="75"/>
    </row>
    <row r="291" spans="1:16" ht="15.75" customHeight="1" x14ac:dyDescent="0.2">
      <c r="A291" s="2"/>
      <c r="B291" s="2"/>
      <c r="C291" s="3"/>
      <c r="D291" s="3"/>
      <c r="E291" s="3"/>
      <c r="I291" s="74"/>
      <c r="J291" s="75"/>
      <c r="K291" s="74"/>
      <c r="P291" s="75"/>
    </row>
    <row r="292" spans="1:16" ht="15.75" customHeight="1" x14ac:dyDescent="0.2">
      <c r="A292" s="2"/>
      <c r="B292" s="2"/>
      <c r="C292" s="3"/>
      <c r="D292" s="3"/>
      <c r="E292" s="3"/>
      <c r="I292" s="74"/>
      <c r="J292" s="75"/>
      <c r="K292" s="74"/>
      <c r="P292" s="75"/>
    </row>
    <row r="293" spans="1:16" ht="15.75" customHeight="1" x14ac:dyDescent="0.2">
      <c r="A293" s="2"/>
      <c r="B293" s="2"/>
      <c r="C293" s="3"/>
      <c r="D293" s="3"/>
      <c r="E293" s="3"/>
      <c r="I293" s="74"/>
      <c r="J293" s="75"/>
      <c r="K293" s="74"/>
      <c r="P293" s="75"/>
    </row>
    <row r="294" spans="1:16" ht="15.75" customHeight="1" x14ac:dyDescent="0.2">
      <c r="A294" s="2"/>
      <c r="B294" s="2"/>
      <c r="C294" s="3"/>
      <c r="D294" s="3"/>
      <c r="E294" s="3"/>
      <c r="I294" s="74"/>
      <c r="J294" s="75"/>
      <c r="K294" s="74"/>
      <c r="P294" s="75"/>
    </row>
    <row r="295" spans="1:16" ht="15.75" customHeight="1" x14ac:dyDescent="0.2">
      <c r="A295" s="2"/>
      <c r="B295" s="2"/>
      <c r="C295" s="3"/>
      <c r="D295" s="3"/>
      <c r="E295" s="3"/>
      <c r="I295" s="74"/>
      <c r="J295" s="75"/>
      <c r="K295" s="74"/>
      <c r="P295" s="75"/>
    </row>
    <row r="296" spans="1:16" ht="15.75" customHeight="1" x14ac:dyDescent="0.2">
      <c r="A296" s="2"/>
      <c r="B296" s="2"/>
      <c r="C296" s="3"/>
      <c r="D296" s="3"/>
      <c r="E296" s="3"/>
      <c r="I296" s="74"/>
      <c r="J296" s="75"/>
      <c r="K296" s="74"/>
      <c r="P296" s="75"/>
    </row>
    <row r="297" spans="1:16" ht="15.75" customHeight="1" x14ac:dyDescent="0.2">
      <c r="A297" s="2"/>
      <c r="B297" s="2"/>
      <c r="C297" s="3"/>
      <c r="D297" s="3"/>
      <c r="E297" s="3"/>
      <c r="I297" s="74"/>
      <c r="J297" s="75"/>
      <c r="K297" s="74"/>
      <c r="P297" s="75"/>
    </row>
    <row r="298" spans="1:16" ht="15.75" customHeight="1" x14ac:dyDescent="0.2">
      <c r="A298" s="2"/>
      <c r="B298" s="2"/>
      <c r="C298" s="3"/>
      <c r="D298" s="3"/>
      <c r="E298" s="3"/>
      <c r="I298" s="74"/>
      <c r="J298" s="75"/>
      <c r="K298" s="74"/>
      <c r="P298" s="75"/>
    </row>
    <row r="299" spans="1:16" ht="15.75" customHeight="1" x14ac:dyDescent="0.2">
      <c r="A299" s="2"/>
      <c r="B299" s="2"/>
      <c r="C299" s="3"/>
      <c r="D299" s="3"/>
      <c r="E299" s="3"/>
      <c r="I299" s="74"/>
      <c r="J299" s="75"/>
      <c r="K299" s="74"/>
      <c r="P299" s="75"/>
    </row>
    <row r="300" spans="1:16" ht="15.75" customHeight="1" x14ac:dyDescent="0.2">
      <c r="A300" s="2"/>
      <c r="B300" s="2"/>
      <c r="C300" s="3"/>
      <c r="D300" s="3"/>
      <c r="E300" s="3"/>
      <c r="I300" s="74"/>
      <c r="J300" s="75"/>
      <c r="K300" s="74"/>
      <c r="P300" s="75"/>
    </row>
    <row r="301" spans="1:16" ht="15.75" customHeight="1" x14ac:dyDescent="0.2">
      <c r="A301" s="2"/>
      <c r="B301" s="2"/>
      <c r="C301" s="3"/>
      <c r="D301" s="3"/>
      <c r="E301" s="3"/>
      <c r="I301" s="74"/>
      <c r="J301" s="75"/>
      <c r="K301" s="74"/>
      <c r="P301" s="75"/>
    </row>
    <row r="302" spans="1:16" ht="15.75" customHeight="1" x14ac:dyDescent="0.2">
      <c r="A302" s="2"/>
      <c r="B302" s="2"/>
      <c r="C302" s="3"/>
      <c r="D302" s="3"/>
      <c r="E302" s="3"/>
      <c r="I302" s="74"/>
      <c r="J302" s="75"/>
      <c r="K302" s="74"/>
      <c r="P302" s="75"/>
    </row>
    <row r="303" spans="1:16" ht="15.75" customHeight="1" x14ac:dyDescent="0.2">
      <c r="A303" s="2"/>
      <c r="B303" s="2"/>
      <c r="C303" s="3"/>
      <c r="D303" s="3"/>
      <c r="E303" s="3"/>
      <c r="I303" s="74"/>
      <c r="J303" s="75"/>
      <c r="K303" s="74"/>
      <c r="P303" s="75"/>
    </row>
    <row r="304" spans="1:16" ht="15.75" customHeight="1" x14ac:dyDescent="0.2">
      <c r="A304" s="2"/>
      <c r="B304" s="2"/>
      <c r="C304" s="3"/>
      <c r="D304" s="3"/>
      <c r="E304" s="3"/>
      <c r="I304" s="74"/>
      <c r="J304" s="75"/>
      <c r="K304" s="74"/>
      <c r="P304" s="75"/>
    </row>
    <row r="305" spans="1:16" ht="15.75" customHeight="1" x14ac:dyDescent="0.2">
      <c r="A305" s="2"/>
      <c r="B305" s="2"/>
      <c r="C305" s="3"/>
      <c r="D305" s="3"/>
      <c r="E305" s="3"/>
      <c r="I305" s="74"/>
      <c r="J305" s="75"/>
      <c r="K305" s="74"/>
      <c r="P305" s="75"/>
    </row>
    <row r="306" spans="1:16" ht="15.75" customHeight="1" x14ac:dyDescent="0.2">
      <c r="A306" s="2"/>
      <c r="B306" s="2"/>
      <c r="C306" s="3"/>
      <c r="D306" s="3"/>
      <c r="E306" s="3"/>
      <c r="I306" s="74"/>
      <c r="J306" s="75"/>
      <c r="K306" s="74"/>
      <c r="P306" s="75"/>
    </row>
    <row r="307" spans="1:16" ht="15.75" customHeight="1" x14ac:dyDescent="0.2">
      <c r="A307" s="2"/>
      <c r="B307" s="2"/>
      <c r="C307" s="3"/>
      <c r="D307" s="3"/>
      <c r="E307" s="3"/>
      <c r="I307" s="74"/>
      <c r="J307" s="75"/>
      <c r="K307" s="74"/>
      <c r="P307" s="75"/>
    </row>
    <row r="308" spans="1:16" ht="15.75" customHeight="1" x14ac:dyDescent="0.2">
      <c r="A308" s="2"/>
      <c r="B308" s="2"/>
      <c r="C308" s="3"/>
      <c r="D308" s="3"/>
      <c r="E308" s="3"/>
      <c r="I308" s="74"/>
      <c r="J308" s="75"/>
      <c r="K308" s="74"/>
      <c r="P308" s="75"/>
    </row>
    <row r="309" spans="1:16" ht="15.75" customHeight="1" x14ac:dyDescent="0.2">
      <c r="A309" s="2"/>
      <c r="B309" s="2"/>
      <c r="C309" s="3"/>
      <c r="D309" s="3"/>
      <c r="E309" s="3"/>
      <c r="I309" s="74"/>
      <c r="J309" s="75"/>
      <c r="K309" s="74"/>
      <c r="P309" s="75"/>
    </row>
    <row r="310" spans="1:16" ht="15.75" customHeight="1" x14ac:dyDescent="0.2">
      <c r="A310" s="2"/>
      <c r="B310" s="2"/>
      <c r="C310" s="3"/>
      <c r="D310" s="3"/>
      <c r="E310" s="3"/>
      <c r="I310" s="74"/>
      <c r="J310" s="75"/>
      <c r="K310" s="74"/>
      <c r="P310" s="75"/>
    </row>
    <row r="311" spans="1:16" ht="15.75" customHeight="1" x14ac:dyDescent="0.2">
      <c r="A311" s="2"/>
      <c r="B311" s="2"/>
      <c r="C311" s="3"/>
      <c r="D311" s="3"/>
      <c r="E311" s="3"/>
      <c r="I311" s="74"/>
      <c r="J311" s="75"/>
      <c r="K311" s="74"/>
      <c r="P311" s="75"/>
    </row>
    <row r="312" spans="1:16" ht="15.75" customHeight="1" x14ac:dyDescent="0.2">
      <c r="A312" s="2"/>
      <c r="B312" s="2"/>
      <c r="C312" s="3"/>
      <c r="D312" s="3"/>
      <c r="E312" s="3"/>
      <c r="I312" s="74"/>
      <c r="J312" s="75"/>
      <c r="K312" s="74"/>
      <c r="P312" s="75"/>
    </row>
    <row r="313" spans="1:16" ht="15.75" customHeight="1" x14ac:dyDescent="0.2">
      <c r="A313" s="2"/>
      <c r="B313" s="2"/>
      <c r="C313" s="3"/>
      <c r="D313" s="3"/>
      <c r="E313" s="3"/>
      <c r="I313" s="74"/>
      <c r="J313" s="75"/>
      <c r="K313" s="74"/>
      <c r="P313" s="75"/>
    </row>
    <row r="314" spans="1:16" ht="15.75" customHeight="1" x14ac:dyDescent="0.2">
      <c r="A314" s="2"/>
      <c r="B314" s="2"/>
      <c r="C314" s="3"/>
      <c r="D314" s="3"/>
      <c r="E314" s="3"/>
      <c r="I314" s="74"/>
      <c r="J314" s="75"/>
      <c r="K314" s="74"/>
      <c r="P314" s="75"/>
    </row>
    <row r="315" spans="1:16" ht="15.75" customHeight="1" x14ac:dyDescent="0.2">
      <c r="A315" s="2"/>
      <c r="B315" s="2"/>
      <c r="C315" s="3"/>
      <c r="D315" s="3"/>
      <c r="E315" s="3"/>
      <c r="I315" s="74"/>
      <c r="J315" s="75"/>
      <c r="K315" s="74"/>
      <c r="P315" s="75"/>
    </row>
    <row r="316" spans="1:16" ht="15.75" customHeight="1" x14ac:dyDescent="0.2">
      <c r="A316" s="2"/>
      <c r="B316" s="2"/>
      <c r="C316" s="3"/>
      <c r="D316" s="3"/>
      <c r="E316" s="3"/>
      <c r="I316" s="74"/>
      <c r="J316" s="75"/>
      <c r="K316" s="74"/>
      <c r="P316" s="75"/>
    </row>
    <row r="317" spans="1:16" ht="15.75" customHeight="1" x14ac:dyDescent="0.2">
      <c r="A317" s="2"/>
      <c r="B317" s="2"/>
      <c r="C317" s="3"/>
      <c r="D317" s="3"/>
      <c r="E317" s="3"/>
      <c r="I317" s="74"/>
      <c r="J317" s="75"/>
      <c r="K317" s="74"/>
      <c r="P317" s="75"/>
    </row>
    <row r="318" spans="1:16" ht="15.75" customHeight="1" x14ac:dyDescent="0.2">
      <c r="A318" s="2"/>
      <c r="B318" s="2"/>
      <c r="C318" s="3"/>
      <c r="D318" s="3"/>
      <c r="E318" s="3"/>
      <c r="I318" s="74"/>
      <c r="J318" s="75"/>
      <c r="K318" s="74"/>
      <c r="P318" s="75"/>
    </row>
    <row r="319" spans="1:16" ht="15.75" customHeight="1" x14ac:dyDescent="0.2">
      <c r="A319" s="2"/>
      <c r="B319" s="2"/>
      <c r="C319" s="3"/>
      <c r="D319" s="3"/>
      <c r="E319" s="3"/>
      <c r="I319" s="74"/>
      <c r="J319" s="75"/>
      <c r="K319" s="74"/>
      <c r="P319" s="75"/>
    </row>
    <row r="320" spans="1:16" ht="15.75" customHeight="1" x14ac:dyDescent="0.2">
      <c r="A320" s="2"/>
      <c r="B320" s="2"/>
      <c r="C320" s="3"/>
      <c r="D320" s="3"/>
      <c r="E320" s="3"/>
      <c r="I320" s="74"/>
      <c r="J320" s="75"/>
      <c r="K320" s="74"/>
      <c r="P320" s="75"/>
    </row>
    <row r="321" spans="1:16" ht="15.75" customHeight="1" x14ac:dyDescent="0.2">
      <c r="A321" s="2"/>
      <c r="B321" s="2"/>
      <c r="C321" s="3"/>
      <c r="D321" s="3"/>
      <c r="E321" s="3"/>
      <c r="I321" s="74"/>
      <c r="J321" s="75"/>
      <c r="K321" s="74"/>
      <c r="P321" s="75"/>
    </row>
    <row r="322" spans="1:16" ht="15.75" customHeight="1" x14ac:dyDescent="0.2">
      <c r="A322" s="2"/>
      <c r="B322" s="2"/>
      <c r="C322" s="3"/>
      <c r="D322" s="3"/>
      <c r="E322" s="3"/>
      <c r="I322" s="74"/>
      <c r="J322" s="75"/>
      <c r="K322" s="74"/>
      <c r="P322" s="75"/>
    </row>
    <row r="323" spans="1:16" ht="15.75" customHeight="1" x14ac:dyDescent="0.2">
      <c r="A323" s="2"/>
      <c r="B323" s="2"/>
      <c r="C323" s="3"/>
      <c r="D323" s="3"/>
      <c r="E323" s="3"/>
      <c r="I323" s="74"/>
      <c r="J323" s="75"/>
      <c r="K323" s="74"/>
      <c r="P323" s="75"/>
    </row>
    <row r="324" spans="1:16" ht="15.75" customHeight="1" x14ac:dyDescent="0.2">
      <c r="A324" s="2"/>
      <c r="B324" s="2"/>
      <c r="C324" s="3"/>
      <c r="D324" s="3"/>
      <c r="E324" s="3"/>
      <c r="I324" s="74"/>
      <c r="J324" s="75"/>
      <c r="K324" s="74"/>
      <c r="P324" s="75"/>
    </row>
    <row r="325" spans="1:16" ht="15.75" customHeight="1" x14ac:dyDescent="0.2">
      <c r="A325" s="2"/>
      <c r="B325" s="2"/>
      <c r="C325" s="3"/>
      <c r="D325" s="3"/>
      <c r="E325" s="3"/>
      <c r="I325" s="74"/>
      <c r="J325" s="75"/>
      <c r="K325" s="74"/>
      <c r="P325" s="75"/>
    </row>
    <row r="326" spans="1:16" ht="15.75" customHeight="1" x14ac:dyDescent="0.2">
      <c r="A326" s="2"/>
      <c r="B326" s="2"/>
      <c r="C326" s="3"/>
      <c r="D326" s="3"/>
      <c r="E326" s="3"/>
      <c r="I326" s="74"/>
      <c r="J326" s="75"/>
      <c r="K326" s="74"/>
      <c r="P326" s="75"/>
    </row>
    <row r="327" spans="1:16" ht="15.75" customHeight="1" x14ac:dyDescent="0.2">
      <c r="A327" s="2"/>
      <c r="B327" s="2"/>
      <c r="C327" s="3"/>
      <c r="D327" s="3"/>
      <c r="E327" s="3"/>
      <c r="I327" s="74"/>
      <c r="J327" s="75"/>
      <c r="K327" s="74"/>
      <c r="P327" s="75"/>
    </row>
    <row r="328" spans="1:16" ht="15.75" customHeight="1" x14ac:dyDescent="0.2">
      <c r="A328" s="2"/>
      <c r="B328" s="2"/>
      <c r="C328" s="3"/>
      <c r="D328" s="3"/>
      <c r="E328" s="3"/>
      <c r="I328" s="74"/>
      <c r="J328" s="75"/>
      <c r="K328" s="74"/>
      <c r="P328" s="75"/>
    </row>
    <row r="329" spans="1:16" ht="15.75" customHeight="1" x14ac:dyDescent="0.2">
      <c r="A329" s="2"/>
      <c r="B329" s="2"/>
      <c r="C329" s="3"/>
      <c r="D329" s="3"/>
      <c r="E329" s="3"/>
      <c r="I329" s="74"/>
      <c r="J329" s="75"/>
      <c r="K329" s="74"/>
      <c r="P329" s="75"/>
    </row>
    <row r="330" spans="1:16" ht="15.75" customHeight="1" x14ac:dyDescent="0.2">
      <c r="A330" s="2"/>
      <c r="B330" s="2"/>
      <c r="C330" s="3"/>
      <c r="D330" s="3"/>
      <c r="E330" s="3"/>
      <c r="I330" s="74"/>
      <c r="J330" s="75"/>
      <c r="K330" s="74"/>
      <c r="P330" s="75"/>
    </row>
    <row r="331" spans="1:16" ht="15.75" customHeight="1" x14ac:dyDescent="0.2">
      <c r="A331" s="2"/>
      <c r="B331" s="2"/>
      <c r="C331" s="3"/>
      <c r="D331" s="3"/>
      <c r="E331" s="3"/>
      <c r="I331" s="74"/>
      <c r="J331" s="75"/>
      <c r="K331" s="74"/>
      <c r="P331" s="75"/>
    </row>
    <row r="332" spans="1:16" ht="15.75" customHeight="1" x14ac:dyDescent="0.2">
      <c r="A332" s="2"/>
      <c r="B332" s="2"/>
      <c r="C332" s="3"/>
      <c r="D332" s="3"/>
      <c r="E332" s="3"/>
      <c r="I332" s="74"/>
      <c r="J332" s="75"/>
      <c r="K332" s="74"/>
      <c r="P332" s="75"/>
    </row>
    <row r="333" spans="1:16" ht="15.75" customHeight="1" x14ac:dyDescent="0.2">
      <c r="A333" s="2"/>
      <c r="B333" s="2"/>
      <c r="C333" s="3"/>
      <c r="D333" s="3"/>
      <c r="E333" s="3"/>
      <c r="I333" s="74"/>
      <c r="J333" s="75"/>
      <c r="K333" s="74"/>
      <c r="P333" s="75"/>
    </row>
    <row r="334" spans="1:16" ht="15.75" customHeight="1" x14ac:dyDescent="0.2">
      <c r="A334" s="2"/>
      <c r="B334" s="2"/>
      <c r="C334" s="3"/>
      <c r="D334" s="3"/>
      <c r="E334" s="3"/>
      <c r="I334" s="74"/>
      <c r="J334" s="75"/>
      <c r="K334" s="74"/>
      <c r="P334" s="75"/>
    </row>
    <row r="335" spans="1:16" ht="15.75" customHeight="1" x14ac:dyDescent="0.2">
      <c r="A335" s="2"/>
      <c r="B335" s="2"/>
      <c r="C335" s="3"/>
      <c r="D335" s="3"/>
      <c r="E335" s="3"/>
    </row>
    <row r="336" spans="1:16" ht="15.75" customHeight="1" x14ac:dyDescent="0.2">
      <c r="A336" s="2"/>
      <c r="B336" s="2"/>
      <c r="C336" s="3"/>
      <c r="D336" s="3"/>
      <c r="E336" s="3"/>
    </row>
    <row r="337" spans="1:5" ht="15.75" customHeight="1" x14ac:dyDescent="0.2">
      <c r="A337" s="2"/>
      <c r="B337" s="2"/>
      <c r="C337" s="3"/>
      <c r="D337" s="3"/>
      <c r="E337" s="3"/>
    </row>
    <row r="338" spans="1:5" ht="15.75" customHeight="1" x14ac:dyDescent="0.2">
      <c r="A338" s="2"/>
      <c r="B338" s="2"/>
      <c r="C338" s="3"/>
      <c r="D338" s="3"/>
      <c r="E338" s="3"/>
    </row>
    <row r="339" spans="1:5" ht="15.75" customHeight="1" x14ac:dyDescent="0.2">
      <c r="A339" s="2"/>
      <c r="B339" s="2"/>
      <c r="C339" s="3"/>
      <c r="D339" s="3"/>
      <c r="E339" s="3"/>
    </row>
    <row r="340" spans="1:5" ht="15.75" customHeight="1" x14ac:dyDescent="0.2">
      <c r="A340" s="2"/>
      <c r="B340" s="2"/>
      <c r="C340" s="3"/>
      <c r="D340" s="3"/>
      <c r="E340" s="3"/>
    </row>
    <row r="341" spans="1:5" ht="15.75" customHeight="1" x14ac:dyDescent="0.2">
      <c r="A341" s="2"/>
      <c r="B341" s="2"/>
      <c r="C341" s="3"/>
      <c r="D341" s="3"/>
      <c r="E341" s="3"/>
    </row>
    <row r="342" spans="1:5" ht="15.75" customHeight="1" x14ac:dyDescent="0.2">
      <c r="A342" s="2"/>
      <c r="B342" s="2"/>
      <c r="C342" s="3"/>
      <c r="D342" s="3"/>
      <c r="E342" s="3"/>
    </row>
    <row r="343" spans="1:5" ht="15.75" customHeight="1" x14ac:dyDescent="0.2"/>
    <row r="344" spans="1:5" ht="15.75" customHeight="1" x14ac:dyDescent="0.2"/>
    <row r="345" spans="1:5" ht="15.75" customHeight="1" x14ac:dyDescent="0.2"/>
    <row r="346" spans="1:5" ht="15.75" customHeight="1" x14ac:dyDescent="0.2"/>
    <row r="347" spans="1:5" ht="15.75" customHeight="1" x14ac:dyDescent="0.2"/>
    <row r="348" spans="1:5" ht="15.75" customHeight="1" x14ac:dyDescent="0.2"/>
    <row r="349" spans="1:5" ht="15.75" customHeight="1" x14ac:dyDescent="0.2"/>
    <row r="350" spans="1:5" ht="15.75" customHeight="1" x14ac:dyDescent="0.2"/>
    <row r="351" spans="1:5" ht="15.75" customHeight="1" x14ac:dyDescent="0.2"/>
    <row r="352" spans="1:5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</sheetData>
  <mergeCells count="1">
    <mergeCell ref="A4:D4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UGV incl. wagens en materieel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Marcel</dc:creator>
  <cp:lastModifiedBy>Erik Schoeman</cp:lastModifiedBy>
  <dcterms:created xsi:type="dcterms:W3CDTF">2020-12-03T10:54:50Z</dcterms:created>
  <dcterms:modified xsi:type="dcterms:W3CDTF">2021-12-28T18:36:34Z</dcterms:modified>
</cp:coreProperties>
</file>