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blnl.sharepoint.com/sites/project-p11351/Werkbestanden/Aanbestedingsdocumenten versie juli 2022/Bijlagen 0 tot 7/"/>
    </mc:Choice>
  </mc:AlternateContent>
  <xr:revisionPtr revIDLastSave="231" documentId="14_{E258DCDC-747D-4BF9-982E-DAF8664301D2}" xr6:coauthVersionLast="47" xr6:coauthVersionMax="47" xr10:uidLastSave="{580842E2-E742-42A4-B09F-86FF1D02C581}"/>
  <bookViews>
    <workbookView xWindow="-120" yWindow="-120" windowWidth="29040" windowHeight="15840" tabRatio="648" xr2:uid="{00000000-000D-0000-FFFF-FFFF00000000}"/>
  </bookViews>
  <sheets>
    <sheet name="1. Tarievenblad" sheetId="4" r:id="rId1"/>
    <sheet name="2. Opbrengst per locatie" sheetId="5" r:id="rId2"/>
    <sheet name="3. Beschikbare ruimte per RWZI" sheetId="6" r:id="rId3"/>
    <sheet name="4. Investering +Service-kosten" sheetId="7" r:id="rId4"/>
  </sheets>
  <definedNames>
    <definedName name="_xlnm.Print_Area" localSheetId="0">'1. Tarievenblad'!$B$9:$K$16</definedName>
    <definedName name="cxz">'1. Tarievenblad'!$D$47:$H$47</definedName>
    <definedName name="graden" localSheetId="0">'1. Tarievenblad'!$D$47:$H$47</definedName>
    <definedName name="graden" localSheetId="1">#REF!</definedName>
    <definedName name="graden">#REF!</definedName>
    <definedName name="henk" localSheetId="0">'1. Tarievenblad'!$B$47:$H$51</definedName>
    <definedName name="henk" localSheetId="1">#REF!</definedName>
    <definedName name="henk">#REF!</definedName>
    <definedName name="henk_boven" localSheetId="0">'1. Tarievenblad'!$B$47:$H$47</definedName>
    <definedName name="henk_boven" localSheetId="1">#REF!</definedName>
    <definedName name="henk_boven">#REF!</definedName>
    <definedName name="henk_links" localSheetId="0">'1. Tarievenblad'!$B$47:$B$51</definedName>
    <definedName name="henk_links" localSheetId="1">#REF!</definedName>
    <definedName name="henk_links">#REF!</definedName>
    <definedName name="orientatie" localSheetId="0">'1. Tarievenblad'!$B$50:$B$51</definedName>
    <definedName name="orientatie" localSheetId="1">'2. Opbrengst per locatie'!#REF!</definedName>
    <definedName name="orientatie">#REF!</definedName>
    <definedName name="orientatie_boven">'2. Opbrengst per locatie'!#REF!</definedName>
    <definedName name="orientatie_links">'2. Opbrengst per locatie'!#REF!</definedName>
    <definedName name="sa">'3. Beschikbare ruimte per RWZI'!#REF!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4" l="1"/>
  <c r="J12" i="4"/>
  <c r="J13" i="4"/>
  <c r="J14" i="4"/>
  <c r="G16" i="6" l="1"/>
  <c r="H16" i="6"/>
  <c r="I12" i="4" l="1"/>
  <c r="I13" i="4"/>
  <c r="I14" i="4"/>
  <c r="I11" i="4"/>
  <c r="E16" i="6" l="1"/>
  <c r="F11" i="6" l="1"/>
  <c r="D32" i="5" s="1"/>
  <c r="E32" i="5" l="1"/>
  <c r="F32" i="5" l="1"/>
  <c r="I16" i="6"/>
  <c r="G32" i="5" l="1"/>
  <c r="D16" i="6"/>
  <c r="H32" i="5" l="1"/>
  <c r="F11" i="4"/>
  <c r="I32" i="5" l="1"/>
  <c r="F12" i="6"/>
  <c r="F13" i="6"/>
  <c r="F14" i="6"/>
  <c r="X11" i="4"/>
  <c r="I14" i="6" l="1"/>
  <c r="D35" i="5"/>
  <c r="I13" i="6"/>
  <c r="D34" i="5"/>
  <c r="I12" i="6"/>
  <c r="D33" i="5"/>
  <c r="J32" i="5"/>
  <c r="F16" i="6"/>
  <c r="K32" i="5" l="1"/>
  <c r="E33" i="5"/>
  <c r="D37" i="5"/>
  <c r="E35" i="5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R35" i="5" s="1"/>
  <c r="E34" i="5"/>
  <c r="F34" i="5" s="1"/>
  <c r="G34" i="5" s="1"/>
  <c r="H34" i="5" s="1"/>
  <c r="I34" i="5" s="1"/>
  <c r="J34" i="5" s="1"/>
  <c r="K34" i="5" s="1"/>
  <c r="L34" i="5" s="1"/>
  <c r="M34" i="5" s="1"/>
  <c r="N34" i="5" s="1"/>
  <c r="O34" i="5" s="1"/>
  <c r="P34" i="5" s="1"/>
  <c r="Q34" i="5" s="1"/>
  <c r="R34" i="5" s="1"/>
  <c r="D13" i="5"/>
  <c r="F33" i="5" l="1"/>
  <c r="E37" i="5"/>
  <c r="S34" i="5"/>
  <c r="S35" i="5"/>
  <c r="L32" i="5"/>
  <c r="D16" i="4"/>
  <c r="D16" i="5"/>
  <c r="F14" i="4"/>
  <c r="D15" i="5"/>
  <c r="F13" i="4"/>
  <c r="D14" i="5"/>
  <c r="F12" i="4"/>
  <c r="M32" i="5" l="1"/>
  <c r="R14" i="4"/>
  <c r="S14" i="4"/>
  <c r="R13" i="4"/>
  <c r="S13" i="4"/>
  <c r="G33" i="5"/>
  <c r="F37" i="5"/>
  <c r="F16" i="4"/>
  <c r="H33" i="5" l="1"/>
  <c r="G37" i="5"/>
  <c r="N32" i="5"/>
  <c r="D19" i="7"/>
  <c r="U16" i="7"/>
  <c r="F19" i="7"/>
  <c r="F21" i="7" s="1"/>
  <c r="E16" i="5"/>
  <c r="F16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R16" i="5" s="1"/>
  <c r="E14" i="5"/>
  <c r="F14" i="5" s="1"/>
  <c r="G14" i="5" s="1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R14" i="5" s="1"/>
  <c r="O32" i="5" l="1"/>
  <c r="I33" i="5"/>
  <c r="H37" i="5"/>
  <c r="D21" i="7"/>
  <c r="M16" i="4" s="1"/>
  <c r="U17" i="7"/>
  <c r="G19" i="7"/>
  <c r="G21" i="7" s="1"/>
  <c r="S14" i="5"/>
  <c r="S16" i="5"/>
  <c r="J33" i="5" l="1"/>
  <c r="I37" i="5"/>
  <c r="P32" i="5"/>
  <c r="H19" i="7"/>
  <c r="H21" i="7" s="1"/>
  <c r="E15" i="5"/>
  <c r="Q32" i="5" l="1"/>
  <c r="K33" i="5"/>
  <c r="J37" i="5"/>
  <c r="I19" i="7"/>
  <c r="I21" i="7" s="1"/>
  <c r="F15" i="5"/>
  <c r="L33" i="5" l="1"/>
  <c r="K37" i="5"/>
  <c r="R32" i="5"/>
  <c r="J19" i="7"/>
  <c r="J21" i="7" s="1"/>
  <c r="G15" i="5"/>
  <c r="S32" i="5" l="1"/>
  <c r="M33" i="5"/>
  <c r="L37" i="5"/>
  <c r="K19" i="7"/>
  <c r="K21" i="7" s="1"/>
  <c r="H15" i="5"/>
  <c r="N33" i="5" l="1"/>
  <c r="M37" i="5"/>
  <c r="R11" i="4"/>
  <c r="S11" i="4"/>
  <c r="L19" i="7"/>
  <c r="L21" i="7" s="1"/>
  <c r="I15" i="5"/>
  <c r="O33" i="5" l="1"/>
  <c r="N37" i="5"/>
  <c r="M19" i="7"/>
  <c r="M21" i="7" s="1"/>
  <c r="U14" i="7"/>
  <c r="U19" i="7" s="1"/>
  <c r="J15" i="5"/>
  <c r="P33" i="5" l="1"/>
  <c r="O37" i="5"/>
  <c r="N19" i="7"/>
  <c r="N21" i="7" s="1"/>
  <c r="K15" i="5"/>
  <c r="Q33" i="5" l="1"/>
  <c r="P37" i="5"/>
  <c r="O19" i="7"/>
  <c r="O21" i="7" s="1"/>
  <c r="L15" i="5"/>
  <c r="R33" i="5" l="1"/>
  <c r="Q37" i="5"/>
  <c r="P19" i="7"/>
  <c r="P21" i="7" s="1"/>
  <c r="M15" i="5"/>
  <c r="S33" i="5" l="1"/>
  <c r="R37" i="5"/>
  <c r="S37" i="5" s="1"/>
  <c r="Q19" i="7"/>
  <c r="Q21" i="7" s="1"/>
  <c r="N15" i="5"/>
  <c r="S12" i="4" l="1"/>
  <c r="R12" i="4"/>
  <c r="R16" i="4" s="1"/>
  <c r="R19" i="7"/>
  <c r="R21" i="7" s="1"/>
  <c r="O15" i="5"/>
  <c r="S19" i="7" l="1"/>
  <c r="S21" i="7" s="1"/>
  <c r="P15" i="5"/>
  <c r="T19" i="7" l="1"/>
  <c r="U15" i="7"/>
  <c r="Q15" i="5"/>
  <c r="T21" i="7" l="1"/>
  <c r="U21" i="7" s="1"/>
  <c r="N16" i="4" s="1"/>
  <c r="R15" i="5"/>
  <c r="S15" i="5" l="1"/>
  <c r="E13" i="5" l="1"/>
  <c r="F13" i="5" l="1"/>
  <c r="G13" i="5" l="1"/>
  <c r="H13" i="5" l="1"/>
  <c r="I13" i="5" l="1"/>
  <c r="J13" i="5" l="1"/>
  <c r="K13" i="5" l="1"/>
  <c r="L13" i="5" l="1"/>
  <c r="M13" i="5" l="1"/>
  <c r="N13" i="5" l="1"/>
  <c r="O13" i="5" l="1"/>
  <c r="P13" i="5" l="1"/>
  <c r="Q13" i="5" l="1"/>
  <c r="R13" i="5" l="1"/>
  <c r="S13" i="5" l="1"/>
  <c r="K16" i="4" s="1"/>
  <c r="D18" i="5" l="1"/>
  <c r="E18" i="5" l="1"/>
  <c r="F18" i="5" l="1"/>
  <c r="G18" i="5" l="1"/>
  <c r="H18" i="5" l="1"/>
  <c r="I18" i="5" l="1"/>
  <c r="J18" i="5" l="1"/>
  <c r="K18" i="5" l="1"/>
  <c r="L18" i="5" l="1"/>
  <c r="M18" i="5" l="1"/>
  <c r="N18" i="5" l="1"/>
  <c r="O18" i="5" l="1"/>
  <c r="P18" i="5" l="1"/>
  <c r="Q18" i="5" l="1"/>
  <c r="R18" i="5" l="1"/>
  <c r="S18" i="5" s="1"/>
  <c r="M21" i="4" l="1"/>
  <c r="S16" i="4"/>
  <c r="J16" i="4"/>
  <c r="I11" i="6" l="1"/>
  <c r="M20" i="4" l="1"/>
  <c r="M19" i="4"/>
</calcChain>
</file>

<file path=xl/sharedStrings.xml><?xml version="1.0" encoding="utf-8"?>
<sst xmlns="http://schemas.openxmlformats.org/spreadsheetml/2006/main" count="227" uniqueCount="121">
  <si>
    <t>Betreft: Input t.b.v. minimum opbrengstgarantie</t>
  </si>
  <si>
    <r>
      <rPr>
        <b/>
        <u/>
        <sz val="10"/>
        <color theme="1"/>
        <rFont val="Arial"/>
        <family val="2"/>
      </rPr>
      <t>Voorwaarde:</t>
    </r>
    <r>
      <rPr>
        <sz val="10"/>
        <color theme="1"/>
        <rFont val="Arial"/>
        <family val="2"/>
      </rPr>
      <t xml:space="preserve"> aanvullende opbrengsgarantie pas nadat mimumum garantie bereikt is.</t>
    </r>
  </si>
  <si>
    <t>Objectinformatie</t>
  </si>
  <si>
    <t>Input ten behoeve van minimum opbrengstgarantie</t>
  </si>
  <si>
    <t>Prijs Investering</t>
  </si>
  <si>
    <t>Prijs Service</t>
  </si>
  <si>
    <t>Optioneel: aanvullende opbrengstgarantie</t>
  </si>
  <si>
    <t>Object-code</t>
  </si>
  <si>
    <t>Objectomschrijving</t>
  </si>
  <si>
    <t>(1) 
Totale opp. modules 
[m2]</t>
  </si>
  <si>
    <t>(2) 
Rendement van modules 
[%]</t>
  </si>
  <si>
    <t>Te plaatsen vermogen [Wp]</t>
  </si>
  <si>
    <t>Orientatie</t>
  </si>
  <si>
    <t>(3) Helling</t>
  </si>
  <si>
    <t>(4) Instraling 
[kWh/m2/jaar]</t>
  </si>
  <si>
    <t>(5) 
Gemiddelde productie opbrengstgarantie over 15 jaar door ON 
[kWh/jaar]
(tabblad 2)</t>
  </si>
  <si>
    <t>(6) 
Minimum opbrengstgarantie  gehaald, gemiddeld over 15 jaar met een degradatie van 0,7% per jaar? 
[kWh/jaar]</t>
  </si>
  <si>
    <t>(7) 
Investering, excl. btw 
[€]
(tabblad 4)</t>
  </si>
  <si>
    <t>(8)  
Service-kosten over 15 jaar, contante waarde, excl. btw 
(Tabblad 4)</t>
  </si>
  <si>
    <t>(9) 
Verwachte instraling  [kWh/m2/jaar]</t>
  </si>
  <si>
    <t>(10) 
Verwachte Performance Ratio  
[%]</t>
  </si>
  <si>
    <t>(11) 
Gemiddelde aanvullende opbrengstgarantie over 15 jaar door ON 
[kWh/jaar]
(1x2x9x10)
(tabblad 2)</t>
  </si>
  <si>
    <t>(12)
 gemiddeld aanvullende opbrengstgarantie over 15 jaar
[kWh/jaar] 
(10-6)</t>
  </si>
  <si>
    <t>1</t>
  </si>
  <si>
    <t>Meijel</t>
  </si>
  <si>
    <t>Oost/West (+/-90)</t>
  </si>
  <si>
    <t>2</t>
  </si>
  <si>
    <t>Roermond</t>
  </si>
  <si>
    <t>3</t>
  </si>
  <si>
    <t>Stein</t>
  </si>
  <si>
    <t>4</t>
  </si>
  <si>
    <t>Sittard</t>
  </si>
  <si>
    <t>TOTAAL</t>
  </si>
  <si>
    <t xml:space="preserve">  Benut oppervlakte [ kWh / m2 ]</t>
  </si>
  <si>
    <t xml:space="preserve">  € / kWh</t>
  </si>
  <si>
    <t>Toelichting</t>
  </si>
  <si>
    <t xml:space="preserve">  Totale gegarandeerde gemiddelde opbrengst over 15 jaar [kWh/jaar]</t>
  </si>
  <si>
    <t>De blauwe cellen vult u verplicht in</t>
  </si>
  <si>
    <t>De oranje cellen vult u optioneel in</t>
  </si>
  <si>
    <t>Ziet u een rode cel of rode tekst? Dan voldoet uw aanbod niet aan de minimum-eisen. Uw aanbod zal niet worden meegenomen</t>
  </si>
  <si>
    <t>De waarde van deze cel wordt gebruikt voor de puntentelling</t>
  </si>
  <si>
    <t>Aantal modules maal de breedte maal de lengte uit de product sheet van de moduleleverancier</t>
  </si>
  <si>
    <t>Het rendement (of: efficiency) van de modules uit de product-sheet van de moduleleverancier</t>
  </si>
  <si>
    <t>Kies hier de hellingshoek die het dichtst in de buurt komt van de opstelling die u aanbiedt</t>
  </si>
  <si>
    <t xml:space="preserve">De door aanbesteder opgegeven instraling per m2 per jaar voor de door u opgegeven hellingshoek. </t>
  </si>
  <si>
    <t>5</t>
  </si>
  <si>
    <t>Voor deze berekening maken we gebruik van een standaard Performance Ratio van 75% (Opgebouwd uit o.a.: percentageverlies temperatuur paneel, verlies omvormer en verlies bekabeling)</t>
  </si>
  <si>
    <t>6</t>
  </si>
  <si>
    <t>Wanneer dit vakje groen is voldoet uw opgave aan de eis van minimum gemiddelde opbrengstgarantie op jaarbasis over een periode van 15 jaar</t>
  </si>
  <si>
    <t>7</t>
  </si>
  <si>
    <t>Aanneemsom voor de realisatie van de PV-installaties</t>
  </si>
  <si>
    <t xml:space="preserve">Wilt u een optionele, aanvullende opbrengstgarantie afgeven? Dit kan voor 1 of meerdere locaties. Vul hier de vastgestelde instraling of de instraling van uw keuze in. </t>
  </si>
  <si>
    <t xml:space="preserve">Vwilt u een optionele, aanvullende opbrengsgarantie afgeven? Dit kan voor 1 of meerdere logcaties. Vul hier de vastgestelde performance ratio of de performancie ratio van uw keuze in. </t>
  </si>
  <si>
    <t>10</t>
  </si>
  <si>
    <t xml:space="preserve">Wanneer uw gegarandeerde productie hoger is dan het vereiste in 6, wordt deze opgeteld bij de totale gegarandeerde productie. U maakt hierdoor meer kans op het winnen van de aanbesteding. </t>
  </si>
  <si>
    <t>11</t>
  </si>
  <si>
    <t>De totale elektriciteitsproductie inclusief extra opbrengst, gemiddeld over een periode van 15 jaar</t>
  </si>
  <si>
    <t>12</t>
  </si>
  <si>
    <t xml:space="preserve">Gemiddelde aanvullende opbrengstgarantie per jaar over een periode van 15 jaar ten opzichte van kolom 6. </t>
  </si>
  <si>
    <t>N.B.</t>
  </si>
  <si>
    <t>We gebruiken voor de puntenverdeling en rangschikking de totale (aanvullende) gegarandeerde productie. Maar let op: u geeft een jaarlijkse gemiddelde garantie per locatie voor een periode van 15 jaar.</t>
  </si>
  <si>
    <t>Gebruikte Performance Ratio:</t>
  </si>
  <si>
    <t>Hellingshoek</t>
  </si>
  <si>
    <t>Graden</t>
  </si>
  <si>
    <t>Oriëntatie</t>
  </si>
  <si>
    <t xml:space="preserve">Zoninstraling </t>
  </si>
  <si>
    <t>Graden tov azimuth</t>
  </si>
  <si>
    <t>kWh/m2/jaar</t>
  </si>
  <si>
    <t>Oost (+90)</t>
  </si>
  <si>
    <t>Gemiddelde productie opbrengst over 15 jaar [kWh/jaar] door ON</t>
  </si>
  <si>
    <t>Betreft: Productie gemiddeld over 15 jaar met een degradatie van 0,7% per jaar</t>
  </si>
  <si>
    <t>Rekenblad ten behoeve van gemiddelde minimum opbrengstgarantie over 15 jaar door ON</t>
  </si>
  <si>
    <t>Degradatie per jaar:</t>
  </si>
  <si>
    <t>Productie - Jaar 1</t>
  </si>
  <si>
    <t>Productie - Jaar 2</t>
  </si>
  <si>
    <t>Productie - Jaar 3</t>
  </si>
  <si>
    <t>Productie - Jaar 4</t>
  </si>
  <si>
    <t>Productie - Jaar 5</t>
  </si>
  <si>
    <t>Productie - Jaar 6</t>
  </si>
  <si>
    <t>Productie - Jaar 7</t>
  </si>
  <si>
    <t>Productie - Jaar 8</t>
  </si>
  <si>
    <t>Productie - Jaar 9</t>
  </si>
  <si>
    <t>Productie - Jaar 10</t>
  </si>
  <si>
    <t>Productie - Jaar 11</t>
  </si>
  <si>
    <t>Productie - Jaar 12</t>
  </si>
  <si>
    <t>Productie - Jaar 13</t>
  </si>
  <si>
    <t>Productie - Jaar 14</t>
  </si>
  <si>
    <t>Productie - Jaar 15</t>
  </si>
  <si>
    <t xml:space="preserve">Gemiddeld </t>
  </si>
  <si>
    <t>[kWh]</t>
  </si>
  <si>
    <t xml:space="preserve">1. </t>
  </si>
  <si>
    <t xml:space="preserve">Dit tabblad is ter inzage om de gemiddelde productie per jaar te garanderen met een degradatie van 0,7% per jaar. </t>
  </si>
  <si>
    <r>
      <t xml:space="preserve">Rekenblad ten behoeve van gemiddelde </t>
    </r>
    <r>
      <rPr>
        <b/>
        <sz val="14"/>
        <color theme="0"/>
        <rFont val="Arial"/>
        <family val="2"/>
      </rPr>
      <t>AANVULLENDE</t>
    </r>
    <r>
      <rPr>
        <b/>
        <sz val="14"/>
        <color theme="1"/>
        <rFont val="Arial"/>
        <family val="2"/>
      </rPr>
      <t xml:space="preserve"> opbrengstgarantie over 15 jaar door ON</t>
    </r>
  </si>
  <si>
    <t xml:space="preserve">Dit tabblad is ter inzage om de gemiddelde AANVULLENDE productie per jaar te garanderen met een degradatie van 0,7% per jaar. </t>
  </si>
  <si>
    <t>Betreft: Maximaal beschikbare ruimte per locatie</t>
  </si>
  <si>
    <t>Object-informatie</t>
  </si>
  <si>
    <t>Totaal maximale beschikbare bruto vloer oppervlakte per locatie</t>
  </si>
  <si>
    <t>Totaal benodigde bruto vloer oppervlakte per locatie door ON</t>
  </si>
  <si>
    <t xml:space="preserve">(1) 
Totale opp. weide (m2 - BVO) </t>
  </si>
  <si>
    <t>(2) 
Totale opp. daken (m2- BVO)</t>
  </si>
  <si>
    <t>Totaal BVO (weide + dak)</t>
  </si>
  <si>
    <t xml:space="preserve">(3) 
Benodigde opp. weide (m2 - BVO) </t>
  </si>
  <si>
    <t>(4) 
Benodigd opp. dak (m2- BVO)</t>
  </si>
  <si>
    <t>(5) 
Totalen</t>
  </si>
  <si>
    <t>NB</t>
  </si>
  <si>
    <t>De aanbieder dient rekening te houden dat de daken eerste prioriteit hebben alvorens de weide te benutten.</t>
  </si>
  <si>
    <t>Maximale beschikbare bruto vloeroppervlakte weide(n) voor het plaatsen van PV-installatie</t>
  </si>
  <si>
    <t>Maximale beschikbare bruto vloeroppervlakte dak(en) voor het plaatsen van een PV-installatie</t>
  </si>
  <si>
    <t>De aanbiedende partij dient aan te geven hoeveel BVO hij nodig heeft voor het plaatsen van de PV-installatie op de weide(n) per locatie</t>
  </si>
  <si>
    <t>De aanbiedende partij dient aan te geven hoeveel BVO hij nodig heeft voor het plaatsen van de PV-installatie op de dak(en) per locatie</t>
  </si>
  <si>
    <t>De waarde in cel I16 wordt gebruikt in tabblad 1. Tarievenblad</t>
  </si>
  <si>
    <t>Betreft: Inschrijfbedrag Investering en servicekosten per locatie over een periode van 15 jaar</t>
  </si>
  <si>
    <t>- Plafondbedrag investering</t>
  </si>
  <si>
    <t>= Cel D19</t>
  </si>
  <si>
    <t>- Plafondbedrag servicekosten</t>
  </si>
  <si>
    <t>= Cel U10</t>
  </si>
  <si>
    <t>Servicekosten over 15 jaar, excl. btw (€)</t>
  </si>
  <si>
    <t>Investering, excl. btw (€)</t>
  </si>
  <si>
    <t>Totalen</t>
  </si>
  <si>
    <t>Netto Contante Waarde</t>
  </si>
  <si>
    <t xml:space="preserve">De aanbieder dient rekening te houden dat de vervangingsinvesteringen van de omvormers niet binnen 15 jaar mogen plaatsvinden. WBL eist een garantie van 15 jaar over de omvormers.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</si>
</sst>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0.0%"/>
    <numFmt numFmtId="167" formatCode="&quot;€&quot;\ #,##0.0000"/>
    <numFmt numFmtId="168" formatCode="_ * #,##0_ ;_ * \-#,##0_ ;_ * &quot;-&quot;??_ ;_ @_ "/>
    <numFmt numFmtId="169" formatCode="0.000000"/>
    <numFmt numFmtId="170" formatCode="#,##0_ ;\-#,##0\ "/>
    <numFmt numFmtId="171" formatCode="#,##0.00_ ;\-#,##0.00\ "/>
    <numFmt numFmtId="172" formatCode="&quot;€&quot;\ #,##0"/>
  </numFmts>
  <fonts count="33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Modern"/>
      <family val="3"/>
      <charset val="255"/>
    </font>
    <font>
      <sz val="10"/>
      <color theme="1"/>
      <name val="Arial"/>
      <family val="2"/>
    </font>
    <font>
      <sz val="10"/>
      <name val="Plantin"/>
    </font>
    <font>
      <sz val="10"/>
      <color theme="1"/>
      <name val="Times New Roman"/>
      <family val="1"/>
    </font>
    <font>
      <b/>
      <sz val="11"/>
      <color theme="1"/>
      <name val="Plantin"/>
    </font>
    <font>
      <u/>
      <sz val="9"/>
      <color rgb="FF2B2B2B"/>
      <name val="Arial"/>
      <family val="2"/>
    </font>
    <font>
      <sz val="10"/>
      <color theme="0"/>
      <name val="Arial"/>
      <family val="2"/>
    </font>
    <font>
      <b/>
      <sz val="10"/>
      <color theme="1"/>
      <name val="Plantin"/>
    </font>
    <font>
      <b/>
      <sz val="10"/>
      <name val="Plantin"/>
    </font>
    <font>
      <b/>
      <sz val="11"/>
      <name val="Plantin"/>
    </font>
    <font>
      <sz val="11"/>
      <color theme="1"/>
      <name val="Arial"/>
      <family val="2"/>
    </font>
    <font>
      <sz val="10"/>
      <color theme="1"/>
      <name val="Plantin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7" tint="-0.499984740745262"/>
      <name val="Arial"/>
      <family val="2"/>
    </font>
    <font>
      <b/>
      <sz val="11"/>
      <color theme="1"/>
      <name val="Arial"/>
      <family val="2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2"/>
      <name val="Plantin"/>
    </font>
    <font>
      <i/>
      <sz val="8"/>
      <color theme="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u/>
      <sz val="10"/>
      <color theme="0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b/>
      <u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99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rgb="FFAFD466"/>
      </left>
      <right style="dotted">
        <color rgb="FFAFD466"/>
      </right>
      <top/>
      <bottom style="medium">
        <color indexed="64"/>
      </bottom>
      <diagonal/>
    </border>
    <border>
      <left/>
      <right style="dotted">
        <color rgb="FFAFD466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12" borderId="16" applyNumberFormat="0" applyAlignment="0" applyProtection="0"/>
  </cellStyleXfs>
  <cellXfs count="196">
    <xf numFmtId="0" fontId="0" fillId="0" borderId="0" xfId="0"/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10" fontId="5" fillId="4" borderId="1" xfId="7" applyNumberFormat="1" applyFont="1" applyFill="1" applyBorder="1" applyAlignment="1" applyProtection="1">
      <alignment horizontal="center" vertical="center"/>
      <protection locked="0"/>
    </xf>
    <xf numFmtId="3" fontId="5" fillId="2" borderId="1" xfId="7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9" fontId="9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3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6" applyNumberFormat="1" applyFont="1" applyFill="1" applyBorder="1" applyAlignment="1" applyProtection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3" fontId="5" fillId="2" borderId="1" xfId="6" applyNumberFormat="1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2" borderId="1" xfId="6" applyNumberFormat="1" applyFont="1" applyFill="1" applyBorder="1" applyAlignment="1" applyProtection="1">
      <alignment horizontal="center" vertical="center" wrapText="1"/>
    </xf>
    <xf numFmtId="0" fontId="15" fillId="2" borderId="13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49" fontId="0" fillId="2" borderId="0" xfId="0" applyNumberForma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16" fillId="2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49" fontId="16" fillId="2" borderId="0" xfId="0" applyNumberFormat="1" applyFont="1" applyFill="1" applyAlignment="1">
      <alignment horizontal="left"/>
    </xf>
    <xf numFmtId="165" fontId="10" fillId="2" borderId="1" xfId="0" applyNumberFormat="1" applyFont="1" applyFill="1" applyBorder="1" applyAlignment="1">
      <alignment horizontal="center" vertical="center" wrapText="1"/>
    </xf>
    <xf numFmtId="3" fontId="5" fillId="5" borderId="1" xfId="6" applyNumberFormat="1" applyFont="1" applyFill="1" applyBorder="1" applyAlignment="1" applyProtection="1">
      <alignment horizontal="center" vertical="center"/>
      <protection locked="0"/>
    </xf>
    <xf numFmtId="9" fontId="5" fillId="5" borderId="1" xfId="7" applyFont="1" applyFill="1" applyBorder="1" applyAlignment="1" applyProtection="1">
      <alignment horizontal="center" vertical="center"/>
      <protection locked="0"/>
    </xf>
    <xf numFmtId="0" fontId="16" fillId="6" borderId="0" xfId="0" applyFont="1" applyFill="1" applyAlignment="1">
      <alignment horizontal="center"/>
    </xf>
    <xf numFmtId="0" fontId="12" fillId="7" borderId="1" xfId="1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168" fontId="5" fillId="2" borderId="1" xfId="6" applyNumberFormat="1" applyFont="1" applyFill="1" applyBorder="1" applyAlignment="1" applyProtection="1">
      <alignment horizontal="center" vertical="center"/>
    </xf>
    <xf numFmtId="10" fontId="0" fillId="2" borderId="0" xfId="0" applyNumberFormat="1" applyFill="1" applyAlignment="1">
      <alignment horizontal="center"/>
    </xf>
    <xf numFmtId="10" fontId="0" fillId="2" borderId="0" xfId="7" applyNumberFormat="1" applyFont="1" applyFill="1" applyAlignment="1" applyProtection="1">
      <alignment horizontal="center"/>
    </xf>
    <xf numFmtId="0" fontId="16" fillId="10" borderId="0" xfId="0" applyFont="1" applyFill="1" applyAlignment="1">
      <alignment horizontal="center"/>
    </xf>
    <xf numFmtId="167" fontId="17" fillId="10" borderId="1" xfId="0" applyNumberFormat="1" applyFont="1" applyFill="1" applyBorder="1" applyAlignment="1">
      <alignment horizontal="center" vertical="center"/>
    </xf>
    <xf numFmtId="3" fontId="17" fillId="1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43" fontId="18" fillId="2" borderId="0" xfId="6" applyFont="1" applyFill="1" applyAlignment="1" applyProtection="1">
      <alignment horizontal="center"/>
    </xf>
    <xf numFmtId="168" fontId="0" fillId="2" borderId="0" xfId="0" applyNumberFormat="1" applyFill="1" applyAlignment="1">
      <alignment horizont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textRotation="90"/>
    </xf>
    <xf numFmtId="0" fontId="7" fillId="7" borderId="14" xfId="0" applyFont="1" applyFill="1" applyBorder="1" applyAlignment="1">
      <alignment horizontal="center" vertical="center"/>
    </xf>
    <xf numFmtId="168" fontId="0" fillId="2" borderId="1" xfId="6" applyNumberFormat="1" applyFont="1" applyFill="1" applyBorder="1" applyAlignment="1" applyProtection="1">
      <alignment horizontal="center" vertical="center"/>
    </xf>
    <xf numFmtId="168" fontId="0" fillId="2" borderId="1" xfId="0" applyNumberFormat="1" applyFill="1" applyBorder="1" applyAlignment="1">
      <alignment horizontal="center" vertical="center"/>
    </xf>
    <xf numFmtId="168" fontId="15" fillId="2" borderId="1" xfId="0" applyNumberFormat="1" applyFont="1" applyFill="1" applyBorder="1" applyAlignment="1">
      <alignment horizontal="center" vertical="center"/>
    </xf>
    <xf numFmtId="0" fontId="12" fillId="7" borderId="15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left"/>
    </xf>
    <xf numFmtId="49" fontId="19" fillId="2" borderId="0" xfId="0" applyNumberFormat="1" applyFont="1" applyFill="1" applyAlignment="1">
      <alignment horizontal="left"/>
    </xf>
    <xf numFmtId="1" fontId="0" fillId="2" borderId="0" xfId="0" applyNumberFormat="1" applyFill="1" applyAlignment="1">
      <alignment horizontal="right"/>
    </xf>
    <xf numFmtId="49" fontId="15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center" vertical="center"/>
    </xf>
    <xf numFmtId="9" fontId="0" fillId="11" borderId="0" xfId="0" applyNumberForma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textRotation="90"/>
    </xf>
    <xf numFmtId="0" fontId="19" fillId="0" borderId="1" xfId="0" applyFont="1" applyBorder="1" applyAlignment="1">
      <alignment horizontal="right"/>
    </xf>
    <xf numFmtId="0" fontId="19" fillId="6" borderId="1" xfId="0" applyFont="1" applyFill="1" applyBorder="1" applyAlignment="1">
      <alignment horizontal="center"/>
    </xf>
    <xf numFmtId="0" fontId="19" fillId="7" borderId="15" xfId="0" applyFont="1" applyFill="1" applyBorder="1" applyAlignment="1">
      <alignment horizontal="left" vertical="center"/>
    </xf>
    <xf numFmtId="0" fontId="0" fillId="7" borderId="12" xfId="0" applyFill="1" applyBorder="1" applyAlignment="1">
      <alignment horizontal="center" vertical="center"/>
    </xf>
    <xf numFmtId="10" fontId="15" fillId="7" borderId="12" xfId="0" applyNumberFormat="1" applyFont="1" applyFill="1" applyBorder="1" applyAlignment="1">
      <alignment horizontal="center" vertical="center"/>
    </xf>
    <xf numFmtId="0" fontId="0" fillId="7" borderId="12" xfId="0" applyFill="1" applyBorder="1" applyAlignment="1">
      <alignment vertical="center"/>
    </xf>
    <xf numFmtId="169" fontId="0" fillId="7" borderId="12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left"/>
    </xf>
    <xf numFmtId="166" fontId="0" fillId="2" borderId="0" xfId="0" applyNumberFormat="1" applyFill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70" fontId="5" fillId="4" borderId="1" xfId="6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5" fillId="0" borderId="0" xfId="0" applyFont="1"/>
    <xf numFmtId="0" fontId="0" fillId="0" borderId="1" xfId="0" applyBorder="1" applyAlignment="1">
      <alignment horizontal="center"/>
    </xf>
    <xf numFmtId="1" fontId="21" fillId="13" borderId="1" xfId="8" applyNumberFormat="1" applyFont="1" applyFill="1" applyBorder="1" applyAlignment="1" applyProtection="1">
      <alignment horizontal="center" vertical="center"/>
      <protection locked="0"/>
    </xf>
    <xf numFmtId="165" fontId="5" fillId="4" borderId="1" xfId="6" applyNumberFormat="1" applyFont="1" applyFill="1" applyBorder="1" applyAlignment="1" applyProtection="1">
      <alignment horizontal="center" vertical="center"/>
      <protection locked="0"/>
    </xf>
    <xf numFmtId="165" fontId="5" fillId="0" borderId="1" xfId="7" applyNumberFormat="1" applyFont="1" applyFill="1" applyBorder="1" applyAlignment="1" applyProtection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3" fontId="13" fillId="2" borderId="0" xfId="0" applyNumberFormat="1" applyFont="1" applyFill="1" applyAlignment="1">
      <alignment horizontal="center"/>
    </xf>
    <xf numFmtId="0" fontId="22" fillId="7" borderId="15" xfId="0" applyFont="1" applyFill="1" applyBorder="1" applyAlignment="1">
      <alignment vertical="center"/>
    </xf>
    <xf numFmtId="0" fontId="22" fillId="7" borderId="12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168" fontId="0" fillId="0" borderId="1" xfId="6" applyNumberFormat="1" applyFont="1" applyFill="1" applyBorder="1" applyAlignment="1" applyProtection="1">
      <alignment horizontal="center" vertical="center"/>
    </xf>
    <xf numFmtId="171" fontId="17" fillId="10" borderId="1" xfId="6" applyNumberFormat="1" applyFont="1" applyFill="1" applyBorder="1" applyAlignment="1" applyProtection="1">
      <alignment horizontal="center" vertical="center"/>
    </xf>
    <xf numFmtId="3" fontId="24" fillId="10" borderId="1" xfId="6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2" borderId="19" xfId="0" applyNumberFormat="1" applyFill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165" fontId="14" fillId="0" borderId="0" xfId="0" applyNumberFormat="1" applyFont="1" applyAlignment="1" applyProtection="1">
      <alignment horizontal="center" vertical="center"/>
      <protection locked="0"/>
    </xf>
    <xf numFmtId="165" fontId="14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165" fontId="17" fillId="10" borderId="19" xfId="0" applyNumberFormat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165" fontId="14" fillId="0" borderId="25" xfId="0" applyNumberFormat="1" applyFont="1" applyBorder="1" applyAlignment="1" applyProtection="1">
      <alignment horizontal="center" vertical="center"/>
      <protection locked="0"/>
    </xf>
    <xf numFmtId="165" fontId="14" fillId="2" borderId="18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3" fontId="5" fillId="0" borderId="12" xfId="6" applyNumberFormat="1" applyFont="1" applyFill="1" applyBorder="1" applyAlignment="1" applyProtection="1">
      <alignment horizontal="center" vertical="center"/>
    </xf>
    <xf numFmtId="3" fontId="5" fillId="2" borderId="12" xfId="6" applyNumberFormat="1" applyFont="1" applyFill="1" applyBorder="1" applyAlignment="1" applyProtection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3" fontId="5" fillId="2" borderId="25" xfId="6" applyNumberFormat="1" applyFont="1" applyFill="1" applyBorder="1" applyAlignment="1" applyProtection="1">
      <alignment horizontal="center" vertical="center"/>
    </xf>
    <xf numFmtId="9" fontId="5" fillId="2" borderId="25" xfId="7" applyFont="1" applyFill="1" applyBorder="1" applyAlignment="1" applyProtection="1">
      <alignment horizontal="center" vertical="center"/>
    </xf>
    <xf numFmtId="3" fontId="11" fillId="2" borderId="0" xfId="6" applyNumberFormat="1" applyFont="1" applyFill="1" applyBorder="1" applyAlignment="1" applyProtection="1">
      <alignment horizontal="center" vertical="center"/>
    </xf>
    <xf numFmtId="9" fontId="11" fillId="2" borderId="24" xfId="7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3" fontId="11" fillId="0" borderId="15" xfId="0" applyNumberFormat="1" applyFont="1" applyBorder="1" applyAlignment="1">
      <alignment horizontal="center" vertical="center"/>
    </xf>
    <xf numFmtId="4" fontId="5" fillId="0" borderId="20" xfId="0" applyNumberFormat="1" applyFont="1" applyBorder="1" applyAlignment="1">
      <alignment horizontal="center" vertical="center"/>
    </xf>
    <xf numFmtId="3" fontId="25" fillId="0" borderId="19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17" fillId="2" borderId="0" xfId="0" applyNumberFormat="1" applyFont="1" applyFill="1" applyAlignment="1">
      <alignment horizontal="center" vertical="center"/>
    </xf>
    <xf numFmtId="0" fontId="0" fillId="13" borderId="1" xfId="0" applyFill="1" applyBorder="1" applyAlignment="1" applyProtection="1">
      <alignment horizontal="center"/>
      <protection locked="0"/>
    </xf>
    <xf numFmtId="1" fontId="5" fillId="0" borderId="1" xfId="6" applyNumberFormat="1" applyFont="1" applyFill="1" applyBorder="1" applyAlignment="1" applyProtection="1">
      <alignment horizontal="center" vertical="center"/>
    </xf>
    <xf numFmtId="3" fontId="5" fillId="10" borderId="1" xfId="6" applyNumberFormat="1" applyFont="1" applyFill="1" applyBorder="1" applyAlignment="1" applyProtection="1">
      <alignment horizontal="center" vertical="center"/>
    </xf>
    <xf numFmtId="0" fontId="26" fillId="2" borderId="0" xfId="0" quotePrefix="1" applyFont="1" applyFill="1" applyAlignment="1">
      <alignment horizontal="left"/>
    </xf>
    <xf numFmtId="168" fontId="5" fillId="0" borderId="1" xfId="6" applyNumberFormat="1" applyFont="1" applyFill="1" applyBorder="1" applyAlignment="1" applyProtection="1">
      <alignment horizontal="center" vertical="center"/>
    </xf>
    <xf numFmtId="49" fontId="28" fillId="2" borderId="0" xfId="0" applyNumberFormat="1" applyFont="1" applyFill="1" applyAlignment="1">
      <alignment horizontal="left"/>
    </xf>
    <xf numFmtId="0" fontId="29" fillId="2" borderId="0" xfId="0" applyFont="1" applyFill="1" applyAlignment="1">
      <alignment horizontal="center"/>
    </xf>
    <xf numFmtId="0" fontId="30" fillId="0" borderId="0" xfId="0" applyFont="1"/>
    <xf numFmtId="0" fontId="1" fillId="0" borderId="0" xfId="0" applyFont="1" applyAlignment="1">
      <alignment horizontal="center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2" borderId="0" xfId="0" applyNumberFormat="1" applyFill="1" applyAlignment="1">
      <alignment horizontal="center"/>
    </xf>
    <xf numFmtId="172" fontId="17" fillId="10" borderId="19" xfId="0" applyNumberFormat="1" applyFont="1" applyFill="1" applyBorder="1" applyAlignment="1">
      <alignment horizontal="center" vertical="center"/>
    </xf>
    <xf numFmtId="172" fontId="31" fillId="2" borderId="0" xfId="0" applyNumberFormat="1" applyFont="1" applyFill="1" applyAlignment="1">
      <alignment horizontal="left"/>
    </xf>
    <xf numFmtId="9" fontId="27" fillId="2" borderId="0" xfId="0" quotePrefix="1" applyNumberFormat="1" applyFont="1" applyFill="1" applyAlignment="1">
      <alignment horizontal="center"/>
    </xf>
    <xf numFmtId="0" fontId="17" fillId="2" borderId="17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 vertical="center"/>
    </xf>
    <xf numFmtId="0" fontId="22" fillId="14" borderId="12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9" fontId="27" fillId="2" borderId="0" xfId="0" quotePrefix="1" applyNumberFormat="1" applyFont="1" applyFill="1" applyAlignment="1">
      <alignment horizontal="right"/>
    </xf>
    <xf numFmtId="49" fontId="27" fillId="2" borderId="0" xfId="0" applyNumberFormat="1" applyFont="1" applyFill="1" applyAlignment="1">
      <alignment horizontal="right"/>
    </xf>
  </cellXfs>
  <cellStyles count="9">
    <cellStyle name="Euro" xfId="4" xr:uid="{00000000-0005-0000-0000-000000000000}"/>
    <cellStyle name="F5" xfId="2" xr:uid="{00000000-0005-0000-0000-000001000000}"/>
    <cellStyle name="Invoer" xfId="8" builtinId="20"/>
    <cellStyle name="Komma" xfId="6" builtinId="3"/>
    <cellStyle name="Normaal" xfId="3" xr:uid="{00000000-0005-0000-0000-000004000000}"/>
    <cellStyle name="Procent" xfId="7" builtinId="5"/>
    <cellStyle name="Standaard" xfId="0" builtinId="0"/>
    <cellStyle name="Standaard 2" xfId="1" xr:uid="{00000000-0005-0000-0000-000007000000}"/>
    <cellStyle name="Valuta 2" xfId="5" xr:uid="{00000000-0005-0000-0000-000008000000}"/>
  </cellStyles>
  <dxfs count="36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779318</xdr:colOff>
      <xdr:row>16</xdr:row>
      <xdr:rowOff>8660</xdr:rowOff>
    </xdr:from>
    <xdr:to>
      <xdr:col>12</xdr:col>
      <xdr:colOff>0</xdr:colOff>
      <xdr:row>20</xdr:row>
      <xdr:rowOff>129886</xdr:rowOff>
    </xdr:to>
    <xdr:cxnSp macro="">
      <xdr:nvCxnSpPr>
        <xdr:cNvPr id="23" name="Gebogen verbindingslij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9845386" y="5671705"/>
          <a:ext cx="1013114" cy="458931"/>
        </a:xfrm>
        <a:prstGeom prst="bentConnector3">
          <a:avLst>
            <a:gd name="adj1" fmla="val -2137"/>
          </a:avLst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654844</xdr:colOff>
      <xdr:row>20</xdr:row>
      <xdr:rowOff>365127</xdr:rowOff>
    </xdr:from>
    <xdr:to>
      <xdr:col>12</xdr:col>
      <xdr:colOff>661147</xdr:colOff>
      <xdr:row>23</xdr:row>
      <xdr:rowOff>123264</xdr:rowOff>
    </xdr:to>
    <xdr:cxnSp macro="">
      <xdr:nvCxnSpPr>
        <xdr:cNvPr id="61" name="Rechte verbindingslijn met pijl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>
        <a:xfrm flipH="1" flipV="1">
          <a:off x="11345256" y="7447245"/>
          <a:ext cx="6303" cy="508931"/>
        </a:xfrm>
        <a:prstGeom prst="straightConnector1">
          <a:avLst/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649942</xdr:colOff>
      <xdr:row>16</xdr:row>
      <xdr:rowOff>23811</xdr:rowOff>
    </xdr:from>
    <xdr:to>
      <xdr:col>18</xdr:col>
      <xdr:colOff>678658</xdr:colOff>
      <xdr:row>23</xdr:row>
      <xdr:rowOff>123264</xdr:rowOff>
    </xdr:to>
    <xdr:cxnSp macro="">
      <xdr:nvCxnSpPr>
        <xdr:cNvPr id="63" name="Gebogen verbindingslijn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>
        <a:xfrm rot="10800000" flipV="1">
          <a:off x="11340354" y="6444782"/>
          <a:ext cx="4836039" cy="1511394"/>
        </a:xfrm>
        <a:prstGeom prst="bentConnector3">
          <a:avLst>
            <a:gd name="adj1" fmla="val -51"/>
          </a:avLst>
        </a:prstGeom>
        <a:ln w="28575">
          <a:solidFill>
            <a:sysClr val="windowText" lastClr="000000"/>
          </a:solidFill>
          <a:prstDash val="sysDot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141755</xdr:colOff>
      <xdr:row>5</xdr:row>
      <xdr:rowOff>123265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B4E899D-BD34-4274-AF29-3EB23FE642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08" b="25592"/>
        <a:stretch/>
      </xdr:blipFill>
      <xdr:spPr>
        <a:xfrm>
          <a:off x="0" y="0"/>
          <a:ext cx="4321549" cy="907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495674</xdr:colOff>
      <xdr:row>5</xdr:row>
      <xdr:rowOff>113927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B6C3E52-E959-4726-A188-3AE42AD4A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08" b="25592"/>
        <a:stretch/>
      </xdr:blipFill>
      <xdr:spPr>
        <a:xfrm>
          <a:off x="0" y="0"/>
          <a:ext cx="4321549" cy="9076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273424</xdr:colOff>
      <xdr:row>5</xdr:row>
      <xdr:rowOff>98052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8EB5FC6-4A2E-4C3E-A04D-FC5F3AAAC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08" b="25592"/>
        <a:stretch/>
      </xdr:blipFill>
      <xdr:spPr>
        <a:xfrm>
          <a:off x="0" y="0"/>
          <a:ext cx="4321549" cy="9076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1040716</xdr:colOff>
      <xdr:row>5</xdr:row>
      <xdr:rowOff>113927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E1836FB-6A4C-4285-8497-EEFB23856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08" b="25592"/>
        <a:stretch/>
      </xdr:blipFill>
      <xdr:spPr>
        <a:xfrm>
          <a:off x="0" y="0"/>
          <a:ext cx="4321549" cy="907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HQ665"/>
  <sheetViews>
    <sheetView showGridLines="0" tabSelected="1" zoomScaleNormal="100" workbookViewId="0">
      <selection activeCell="K11" sqref="K11:K14"/>
    </sheetView>
  </sheetViews>
  <sheetFormatPr defaultColWidth="9" defaultRowHeight="12.75"/>
  <cols>
    <col min="1" max="1" width="2.28515625" style="5" customWidth="1"/>
    <col min="2" max="2" width="20.7109375" style="30" customWidth="1"/>
    <col min="3" max="3" width="25" style="9" customWidth="1"/>
    <col min="4" max="4" width="14.5703125" style="9" customWidth="1"/>
    <col min="5" max="5" width="15.28515625" style="9" customWidth="1"/>
    <col min="6" max="6" width="12.140625" style="9" customWidth="1"/>
    <col min="7" max="7" width="17.28515625" style="9" customWidth="1"/>
    <col min="8" max="8" width="8.140625" style="9" customWidth="1"/>
    <col min="9" max="9" width="14.28515625" style="9" customWidth="1"/>
    <col min="10" max="10" width="14.85546875" style="9" customWidth="1"/>
    <col min="11" max="11" width="19.7109375" style="9" customWidth="1"/>
    <col min="12" max="12" width="2" style="9" customWidth="1"/>
    <col min="13" max="14" width="19.7109375" style="9" customWidth="1"/>
    <col min="15" max="15" width="2.140625" style="9" customWidth="1"/>
    <col min="16" max="16" width="18.85546875" style="9" customWidth="1"/>
    <col min="17" max="17" width="14.85546875" style="9" customWidth="1"/>
    <col min="18" max="18" width="27" style="9" customWidth="1"/>
    <col min="19" max="19" width="17.7109375" style="9" customWidth="1"/>
    <col min="20" max="20" width="113.5703125" style="9" bestFit="1" customWidth="1"/>
    <col min="21" max="23" width="9" style="9"/>
    <col min="24" max="24" width="10.28515625" style="9" bestFit="1" customWidth="1"/>
    <col min="25" max="16384" width="9" style="9"/>
  </cols>
  <sheetData>
    <row r="1" spans="1:225"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225">
      <c r="B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7" spans="1:225" s="5" customFormat="1" ht="12.75" customHeight="1">
      <c r="B7" s="159" t="s">
        <v>0</v>
      </c>
      <c r="C7" s="160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146" t="s">
        <v>1</v>
      </c>
      <c r="Q7" s="7"/>
      <c r="R7" s="7"/>
    </row>
    <row r="8" spans="1:225" s="5" customFormat="1" ht="12.75" customHeight="1">
      <c r="B8" s="6"/>
      <c r="C8" s="7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25" ht="28.35" customHeight="1">
      <c r="B9" s="171" t="s">
        <v>2</v>
      </c>
      <c r="C9" s="172"/>
      <c r="D9" s="171" t="s">
        <v>3</v>
      </c>
      <c r="E9" s="173"/>
      <c r="F9" s="173"/>
      <c r="G9" s="173"/>
      <c r="H9" s="173"/>
      <c r="I9" s="173"/>
      <c r="J9" s="173"/>
      <c r="K9" s="172"/>
      <c r="L9" s="174"/>
      <c r="M9" s="38" t="s">
        <v>4</v>
      </c>
      <c r="N9" s="58" t="s">
        <v>5</v>
      </c>
      <c r="O9" s="179"/>
      <c r="P9" s="183" t="s">
        <v>6</v>
      </c>
      <c r="Q9" s="184"/>
      <c r="R9" s="184"/>
      <c r="S9" s="18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</row>
    <row r="10" spans="1:225" s="11" customFormat="1" ht="129.94999999999999" customHeight="1">
      <c r="A10" s="10"/>
      <c r="B10" s="50" t="s">
        <v>7</v>
      </c>
      <c r="C10" s="51" t="s">
        <v>8</v>
      </c>
      <c r="D10" s="51" t="s">
        <v>9</v>
      </c>
      <c r="E10" s="51" t="s">
        <v>10</v>
      </c>
      <c r="F10" s="51" t="s">
        <v>11</v>
      </c>
      <c r="G10" s="51" t="s">
        <v>12</v>
      </c>
      <c r="H10" s="51" t="s">
        <v>13</v>
      </c>
      <c r="I10" s="51" t="s">
        <v>14</v>
      </c>
      <c r="J10" s="51" t="s">
        <v>15</v>
      </c>
      <c r="K10" s="51" t="s">
        <v>16</v>
      </c>
      <c r="L10" s="175"/>
      <c r="M10" s="126" t="s">
        <v>17</v>
      </c>
      <c r="N10" s="127" t="s">
        <v>18</v>
      </c>
      <c r="O10" s="180"/>
      <c r="P10" s="52" t="s">
        <v>19</v>
      </c>
      <c r="Q10" s="52" t="s">
        <v>20</v>
      </c>
      <c r="R10" s="51" t="s">
        <v>21</v>
      </c>
      <c r="S10" s="52" t="s">
        <v>22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</row>
    <row r="11" spans="1:225" ht="15" customHeight="1">
      <c r="B11" s="12" t="s">
        <v>23</v>
      </c>
      <c r="C11" s="13" t="s">
        <v>24</v>
      </c>
      <c r="D11" s="95"/>
      <c r="E11" s="3"/>
      <c r="F11" s="4">
        <f>E11*D11*1000</f>
        <v>0</v>
      </c>
      <c r="G11" s="13" t="s">
        <v>25</v>
      </c>
      <c r="H11" s="2"/>
      <c r="I11" s="14" t="str">
        <f>IF(H11=10,1008,IF(H11=15,1000,IF(H11=20,995,IF(H11=25,983,IF(H11=30,970,"0")))))</f>
        <v>0</v>
      </c>
      <c r="J11" s="14">
        <f>+'2. Opbrengst per locatie'!S13</f>
        <v>0</v>
      </c>
      <c r="K11" s="156">
        <v>204000</v>
      </c>
      <c r="L11" s="176"/>
      <c r="M11" s="128"/>
      <c r="N11" s="128"/>
      <c r="O11" s="181"/>
      <c r="P11" s="35"/>
      <c r="Q11" s="36"/>
      <c r="R11" s="15" t="str">
        <f>IF('2. Opbrengst per locatie'!S32&gt;'1. Tarievenblad'!K11,'2. Opbrengst per locatie'!S32,"")</f>
        <v/>
      </c>
      <c r="S11" s="158" t="str">
        <f>IF('2. Opbrengst per locatie'!S32&gt;'1. Tarievenblad'!K11,'2. Opbrengst per locatie'!S32-'1. Tarievenblad'!K11,"")</f>
        <v/>
      </c>
      <c r="T11" s="157"/>
      <c r="U11" s="47"/>
      <c r="V11" s="49"/>
      <c r="W11" s="5"/>
      <c r="X11" s="49">
        <f>V11*330/1000</f>
        <v>0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</row>
    <row r="12" spans="1:225" ht="15" customHeight="1">
      <c r="B12" s="12" t="s">
        <v>26</v>
      </c>
      <c r="C12" s="13" t="s">
        <v>27</v>
      </c>
      <c r="D12" s="95"/>
      <c r="E12" s="3"/>
      <c r="F12" s="4">
        <f t="shared" ref="F12:F14" si="0">E12*D12*1000</f>
        <v>0</v>
      </c>
      <c r="G12" s="13" t="s">
        <v>25</v>
      </c>
      <c r="H12" s="2"/>
      <c r="I12" s="14" t="str">
        <f t="shared" ref="I12:I14" si="1">IF(H12=10,1008,IF(H12=15,1000,IF(H12=20,995,IF(H12=25,983,IF(H12=30,970,"0")))))</f>
        <v>0</v>
      </c>
      <c r="J12" s="14">
        <f>+'2. Opbrengst per locatie'!S14</f>
        <v>0</v>
      </c>
      <c r="K12" s="156">
        <v>410000</v>
      </c>
      <c r="L12" s="176"/>
      <c r="M12" s="120"/>
      <c r="N12" s="120"/>
      <c r="O12" s="181"/>
      <c r="P12" s="35"/>
      <c r="Q12" s="36"/>
      <c r="R12" s="15" t="str">
        <f>IF('2. Opbrengst per locatie'!S33&gt;'1. Tarievenblad'!K12,'2. Opbrengst per locatie'!S33,"")</f>
        <v/>
      </c>
      <c r="S12" s="158" t="str">
        <f>IF('2. Opbrengst per locatie'!S33&gt;'1. Tarievenblad'!K12,'2. Opbrengst per locatie'!S33-'1. Tarievenblad'!K12,"")</f>
        <v/>
      </c>
      <c r="T12" s="157"/>
      <c r="U12" s="47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</row>
    <row r="13" spans="1:225" ht="15" customHeight="1">
      <c r="B13" s="12" t="s">
        <v>28</v>
      </c>
      <c r="C13" s="13" t="s">
        <v>29</v>
      </c>
      <c r="D13" s="95"/>
      <c r="E13" s="3"/>
      <c r="F13" s="4">
        <f t="shared" si="0"/>
        <v>0</v>
      </c>
      <c r="G13" s="13" t="s">
        <v>25</v>
      </c>
      <c r="H13" s="2"/>
      <c r="I13" s="14" t="str">
        <f t="shared" si="1"/>
        <v>0</v>
      </c>
      <c r="J13" s="14">
        <f>+'2. Opbrengst per locatie'!S15</f>
        <v>0</v>
      </c>
      <c r="K13" s="156">
        <v>231000</v>
      </c>
      <c r="L13" s="176"/>
      <c r="M13" s="120"/>
      <c r="N13" s="120"/>
      <c r="O13" s="181"/>
      <c r="P13" s="35"/>
      <c r="Q13" s="36"/>
      <c r="R13" s="15" t="str">
        <f>IF('2. Opbrengst per locatie'!S34&gt;'1. Tarievenblad'!K13,'2. Opbrengst per locatie'!S34,"")</f>
        <v/>
      </c>
      <c r="S13" s="158" t="str">
        <f>IF('2. Opbrengst per locatie'!S34&gt;'1. Tarievenblad'!K13,'2. Opbrengst per locatie'!S34-'1. Tarievenblad'!K13,"")</f>
        <v/>
      </c>
      <c r="T13" s="5"/>
      <c r="U13" s="47"/>
      <c r="V13" s="43"/>
      <c r="W13" s="5"/>
      <c r="X13" s="42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</row>
    <row r="14" spans="1:225" ht="15" customHeight="1">
      <c r="B14" s="12" t="s">
        <v>30</v>
      </c>
      <c r="C14" s="13" t="s">
        <v>31</v>
      </c>
      <c r="D14" s="95"/>
      <c r="E14" s="3"/>
      <c r="F14" s="4">
        <f t="shared" si="0"/>
        <v>0</v>
      </c>
      <c r="G14" s="13" t="s">
        <v>25</v>
      </c>
      <c r="H14" s="2"/>
      <c r="I14" s="14" t="str">
        <f t="shared" si="1"/>
        <v>0</v>
      </c>
      <c r="J14" s="14">
        <f>+'2. Opbrengst per locatie'!S16</f>
        <v>0</v>
      </c>
      <c r="K14" s="156">
        <v>188000</v>
      </c>
      <c r="L14" s="176"/>
      <c r="M14" s="120"/>
      <c r="N14" s="120"/>
      <c r="O14" s="181"/>
      <c r="P14" s="35"/>
      <c r="Q14" s="36"/>
      <c r="R14" s="19" t="str">
        <f>IF('2. Opbrengst per locatie'!S35&gt;'1. Tarievenblad'!K14,'2. Opbrengst per locatie'!S35,"")</f>
        <v/>
      </c>
      <c r="S14" s="41" t="str">
        <f>IF('2. Opbrengst per locatie'!S35&gt;'1. Tarievenblad'!K14,'2. Opbrengst per locatie'!S35-'1. Tarievenblad'!K14,"")</f>
        <v/>
      </c>
      <c r="T14" s="5"/>
      <c r="U14" s="47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</row>
    <row r="15" spans="1:225" ht="15" customHeight="1" thickBot="1">
      <c r="B15" s="134"/>
      <c r="C15" s="130"/>
      <c r="D15" s="130"/>
      <c r="E15" s="136"/>
      <c r="F15" s="131"/>
      <c r="G15" s="138"/>
      <c r="H15" s="138"/>
      <c r="I15" s="138"/>
      <c r="J15" s="130"/>
      <c r="K15" s="132"/>
      <c r="L15" s="177"/>
      <c r="M15" s="129"/>
      <c r="N15" s="129"/>
      <c r="O15" s="181"/>
      <c r="P15" s="142"/>
      <c r="Q15" s="143"/>
      <c r="R15" s="133"/>
      <c r="S15" s="133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</row>
    <row r="16" spans="1:225" s="26" customFormat="1" ht="38.25" customHeight="1" thickBot="1">
      <c r="A16" s="20"/>
      <c r="B16" s="135"/>
      <c r="C16" s="22" t="s">
        <v>32</v>
      </c>
      <c r="D16" s="23">
        <f>SUM(D11:D14)</f>
        <v>0</v>
      </c>
      <c r="E16" s="137"/>
      <c r="F16" s="23">
        <f>SUM(F11:F14)</f>
        <v>0</v>
      </c>
      <c r="G16" s="139"/>
      <c r="H16" s="140"/>
      <c r="I16" s="141"/>
      <c r="J16" s="23">
        <f>SUM(J11:J14)</f>
        <v>0</v>
      </c>
      <c r="K16" s="24" t="str">
        <f>IF(AND(J11&gt;=K11,J12&gt;=K12,J13&gt;=K13,J14&gt;=K14), "Minimumgarantie behaald","Minimumgarantie nog niet behaald")</f>
        <v>Minimumgarantie nog niet behaald</v>
      </c>
      <c r="L16" s="178"/>
      <c r="M16" s="34">
        <f>+'4. Investering +Service-kosten'!D21</f>
        <v>0</v>
      </c>
      <c r="N16" s="34">
        <f>+'4. Investering +Service-kosten'!U21</f>
        <v>0</v>
      </c>
      <c r="O16" s="182"/>
      <c r="P16" s="144"/>
      <c r="Q16" s="145"/>
      <c r="R16" s="23">
        <f>SUM(R11:R14)</f>
        <v>0</v>
      </c>
      <c r="S16" s="113" t="str">
        <f>IF(K16="minimumgarantie nog niet behaald",IF(SUM(S11:S14)&gt;0,CONCATENATE("+ ",ROUNDUP(SUM(S11:S14),0), " kWh/jaar"),""),IF(SUM(S11:S14)&gt;0,CONCATENATE("+ ",ROUNDUP(SUM(S11:S14),0), " kWh/jaar"),""))</f>
        <v/>
      </c>
      <c r="T16" s="157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5"/>
      <c r="DD16" s="25"/>
      <c r="DE16" s="25"/>
      <c r="DF16" s="25"/>
      <c r="DG16" s="25"/>
      <c r="DH16" s="25"/>
      <c r="DI16" s="25"/>
      <c r="DJ16" s="25"/>
      <c r="DK16" s="25"/>
      <c r="DL16" s="25"/>
    </row>
    <row r="17" spans="2:225">
      <c r="B17" s="2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</row>
    <row r="18" spans="2:225" ht="10.5" customHeight="1">
      <c r="B18" s="2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</row>
    <row r="19" spans="2:225" ht="30" customHeight="1">
      <c r="B19" s="27"/>
      <c r="C19" s="5"/>
      <c r="D19" s="5"/>
      <c r="E19" s="5"/>
      <c r="F19" s="5"/>
      <c r="G19" s="5"/>
      <c r="H19" s="5"/>
      <c r="I19" s="5"/>
      <c r="J19" s="5"/>
      <c r="K19" s="5"/>
      <c r="L19" s="5"/>
      <c r="M19" s="112">
        <f>IFERROR(M21/'3. Beschikbare ruimte per RWZI'!I16,0)</f>
        <v>0</v>
      </c>
      <c r="N19" s="186" t="s">
        <v>33</v>
      </c>
      <c r="O19" s="187"/>
      <c r="P19" s="187"/>
      <c r="Q19" s="188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</row>
    <row r="20" spans="2:225" ht="29.25" customHeight="1">
      <c r="B20" s="27"/>
      <c r="C20" s="5"/>
      <c r="D20" s="5"/>
      <c r="E20" s="5"/>
      <c r="F20" s="5"/>
      <c r="G20" s="5"/>
      <c r="H20" s="5"/>
      <c r="I20" s="5"/>
      <c r="J20" s="94"/>
      <c r="K20" s="106"/>
      <c r="L20" s="5"/>
      <c r="M20" s="45">
        <f>IFERROR((M16+N16)/M21,0)</f>
        <v>0</v>
      </c>
      <c r="N20" s="170" t="s">
        <v>34</v>
      </c>
      <c r="O20" s="170"/>
      <c r="P20" s="170"/>
      <c r="Q20" s="170"/>
      <c r="R20" s="5"/>
      <c r="S20" s="5"/>
      <c r="T20" s="42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</row>
    <row r="21" spans="2:225" ht="29.25" customHeight="1">
      <c r="B21" s="31"/>
      <c r="C21" s="61" t="s">
        <v>35</v>
      </c>
      <c r="D21" s="31"/>
      <c r="E21" s="31"/>
      <c r="F21" s="31"/>
      <c r="G21" s="31"/>
      <c r="H21" s="5"/>
      <c r="I21" s="42"/>
      <c r="J21" s="107"/>
      <c r="K21" s="40"/>
      <c r="M21" s="46">
        <f>IF(K16="minimumgarantie nog niet behaald",IF(SUM(S11:S14)&gt;0,SUM(K11:K14)+SUM(S11:S14),SUM(K11:K16)),IF(SUM(S11:S14)&gt;0,SUM(K11:K14)+SUM(S11:S14),SUM(K11:K16)))</f>
        <v>1033000</v>
      </c>
      <c r="N21" s="168" t="s">
        <v>36</v>
      </c>
      <c r="O21" s="169"/>
      <c r="P21" s="169"/>
      <c r="Q21" s="169"/>
      <c r="R21" s="169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</row>
    <row r="22" spans="2:225" ht="12" customHeight="1">
      <c r="B22" s="39"/>
      <c r="C22" s="60" t="s">
        <v>37</v>
      </c>
      <c r="D22" s="31"/>
      <c r="E22" s="31"/>
      <c r="F22" s="31"/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</row>
    <row r="23" spans="2:225" ht="12" customHeight="1">
      <c r="B23" s="37"/>
      <c r="C23" s="60" t="s">
        <v>38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48"/>
      <c r="R23" s="31"/>
      <c r="S23" s="31"/>
      <c r="T23" s="31"/>
      <c r="U23" s="31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</row>
    <row r="24" spans="2:225" ht="12" customHeight="1">
      <c r="B24" s="32"/>
      <c r="C24" s="60" t="s">
        <v>39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</row>
    <row r="25" spans="2:225" ht="12" customHeight="1">
      <c r="B25" s="44"/>
      <c r="C25" s="60" t="s">
        <v>40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</row>
    <row r="26" spans="2:225" ht="15">
      <c r="B26" s="31"/>
      <c r="C26" s="33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</row>
    <row r="27" spans="2:225">
      <c r="B27" s="62" t="s">
        <v>23</v>
      </c>
      <c r="C27" s="59" t="s">
        <v>41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</row>
    <row r="28" spans="2:225">
      <c r="B28" s="62" t="s">
        <v>26</v>
      </c>
      <c r="C28" s="59" t="s">
        <v>42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</row>
    <row r="29" spans="2:225" s="5" customFormat="1">
      <c r="B29" s="62" t="s">
        <v>28</v>
      </c>
      <c r="C29" s="59" t="s">
        <v>43</v>
      </c>
    </row>
    <row r="30" spans="2:225" s="5" customFormat="1">
      <c r="B30" s="62" t="s">
        <v>30</v>
      </c>
      <c r="C30" s="59" t="s">
        <v>44</v>
      </c>
    </row>
    <row r="31" spans="2:225" s="5" customFormat="1">
      <c r="B31" s="62" t="s">
        <v>45</v>
      </c>
      <c r="C31" s="59" t="s">
        <v>46</v>
      </c>
    </row>
    <row r="32" spans="2:225" s="5" customFormat="1">
      <c r="B32" s="62" t="s">
        <v>47</v>
      </c>
      <c r="C32" s="59" t="s">
        <v>48</v>
      </c>
    </row>
    <row r="33" spans="2:18" s="5" customFormat="1">
      <c r="B33" s="62" t="s">
        <v>49</v>
      </c>
      <c r="C33" s="146" t="s">
        <v>50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2:18" s="5" customFormat="1">
      <c r="B34" s="62">
        <v>9</v>
      </c>
      <c r="C34" s="59" t="s">
        <v>51</v>
      </c>
    </row>
    <row r="35" spans="2:18" s="5" customFormat="1">
      <c r="B35" s="62">
        <v>10</v>
      </c>
      <c r="C35" s="59" t="s">
        <v>52</v>
      </c>
    </row>
    <row r="36" spans="2:18" s="5" customFormat="1">
      <c r="B36" s="62" t="s">
        <v>53</v>
      </c>
      <c r="C36" s="59" t="s">
        <v>54</v>
      </c>
    </row>
    <row r="37" spans="2:18" s="5" customFormat="1">
      <c r="B37" s="62" t="s">
        <v>55</v>
      </c>
      <c r="C37" s="59" t="s">
        <v>56</v>
      </c>
    </row>
    <row r="38" spans="2:18" s="5" customFormat="1">
      <c r="B38" s="62" t="s">
        <v>57</v>
      </c>
      <c r="C38" s="59" t="s">
        <v>58</v>
      </c>
    </row>
    <row r="39" spans="2:18" s="5" customFormat="1">
      <c r="B39" s="62"/>
      <c r="C39" s="59"/>
    </row>
    <row r="40" spans="2:18" s="5" customFormat="1">
      <c r="B40" s="62"/>
      <c r="C40" s="59"/>
    </row>
    <row r="41" spans="2:18" s="5" customFormat="1">
      <c r="B41" s="20" t="s">
        <v>59</v>
      </c>
      <c r="C41" s="63" t="s">
        <v>60</v>
      </c>
    </row>
    <row r="42" spans="2:18" s="5" customFormat="1">
      <c r="C42" s="63"/>
    </row>
    <row r="43" spans="2:18" s="5" customFormat="1">
      <c r="B43" s="27"/>
      <c r="K43" s="64"/>
      <c r="L43" s="64"/>
      <c r="M43" s="64"/>
      <c r="N43" s="64"/>
      <c r="O43" s="64"/>
    </row>
    <row r="44" spans="2:18" s="5" customFormat="1">
      <c r="B44" s="27"/>
      <c r="C44" s="5" t="s">
        <v>61</v>
      </c>
      <c r="D44" s="65">
        <v>0.75</v>
      </c>
    </row>
    <row r="45" spans="2:18" s="5" customFormat="1" ht="13.5" thickBot="1">
      <c r="B45" s="27"/>
    </row>
    <row r="46" spans="2:18" s="5" customFormat="1">
      <c r="B46" s="29"/>
      <c r="C46" s="66" t="s">
        <v>62</v>
      </c>
      <c r="D46" s="67"/>
      <c r="E46" s="67"/>
      <c r="F46" s="67"/>
      <c r="G46" s="67"/>
      <c r="H46" s="68"/>
      <c r="I46" s="69"/>
    </row>
    <row r="47" spans="2:18" s="5" customFormat="1" ht="13.5" thickBot="1">
      <c r="B47" s="29"/>
      <c r="C47" s="70" t="s">
        <v>63</v>
      </c>
      <c r="D47" s="71">
        <v>30</v>
      </c>
      <c r="E47" s="71">
        <v>25</v>
      </c>
      <c r="F47" s="71">
        <v>20</v>
      </c>
      <c r="G47" s="71">
        <v>15</v>
      </c>
      <c r="H47" s="72">
        <v>10</v>
      </c>
      <c r="I47" s="69"/>
      <c r="J47" s="69"/>
    </row>
    <row r="48" spans="2:18" s="5" customFormat="1">
      <c r="B48" s="66" t="s">
        <v>64</v>
      </c>
      <c r="C48" s="68" t="s">
        <v>65</v>
      </c>
      <c r="D48" s="67"/>
      <c r="E48" s="73"/>
      <c r="F48" s="73"/>
      <c r="G48" s="73"/>
      <c r="H48" s="74"/>
      <c r="I48" s="64"/>
    </row>
    <row r="49" spans="2:10" s="5" customFormat="1" ht="13.5" thickBot="1">
      <c r="B49" s="75" t="s">
        <v>66</v>
      </c>
      <c r="C49" s="76" t="s">
        <v>67</v>
      </c>
      <c r="D49" s="29"/>
      <c r="E49" s="29"/>
      <c r="F49" s="29"/>
      <c r="G49" s="29"/>
      <c r="H49" s="77"/>
      <c r="I49" s="64"/>
    </row>
    <row r="50" spans="2:10" s="5" customFormat="1" ht="13.5" thickBot="1">
      <c r="B50" s="75" t="s">
        <v>68</v>
      </c>
      <c r="C50" s="64"/>
      <c r="D50" s="80">
        <v>970</v>
      </c>
      <c r="E50" s="81">
        <v>983</v>
      </c>
      <c r="F50" s="81">
        <v>995</v>
      </c>
      <c r="G50" s="81">
        <v>1000</v>
      </c>
      <c r="H50" s="76">
        <v>1008</v>
      </c>
      <c r="I50" s="64"/>
      <c r="J50" s="64"/>
    </row>
    <row r="51" spans="2:10" s="5" customFormat="1" ht="13.5" thickBot="1">
      <c r="B51" s="78" t="s">
        <v>25</v>
      </c>
      <c r="C51" s="79"/>
      <c r="D51" s="80">
        <v>970</v>
      </c>
      <c r="E51" s="81">
        <v>983</v>
      </c>
      <c r="F51" s="81">
        <v>995</v>
      </c>
      <c r="G51" s="81">
        <v>1000</v>
      </c>
      <c r="H51" s="76">
        <v>1008</v>
      </c>
      <c r="I51" s="64"/>
      <c r="J51" s="64"/>
    </row>
    <row r="52" spans="2:10" s="5" customFormat="1">
      <c r="B52" s="27"/>
    </row>
    <row r="53" spans="2:10" s="5" customFormat="1">
      <c r="B53" s="27"/>
    </row>
    <row r="54" spans="2:10" s="5" customFormat="1">
      <c r="B54" s="27"/>
    </row>
    <row r="55" spans="2:10" s="5" customFormat="1">
      <c r="B55" s="27"/>
    </row>
    <row r="56" spans="2:10" s="5" customFormat="1">
      <c r="B56" s="27"/>
    </row>
    <row r="57" spans="2:10" s="5" customFormat="1">
      <c r="B57" s="27"/>
    </row>
    <row r="58" spans="2:10" s="5" customFormat="1">
      <c r="B58" s="27"/>
    </row>
    <row r="59" spans="2:10" s="5" customFormat="1">
      <c r="B59" s="27"/>
    </row>
    <row r="60" spans="2:10" s="5" customFormat="1">
      <c r="B60" s="27"/>
    </row>
    <row r="61" spans="2:10" s="5" customFormat="1">
      <c r="B61" s="27"/>
    </row>
    <row r="62" spans="2:10" s="5" customFormat="1">
      <c r="B62" s="27"/>
    </row>
    <row r="63" spans="2:10" s="5" customFormat="1">
      <c r="B63" s="27"/>
      <c r="E63" s="28"/>
      <c r="F63" s="28"/>
    </row>
    <row r="64" spans="2:10" s="5" customFormat="1">
      <c r="B64" s="27"/>
    </row>
    <row r="65" spans="2:2" s="5" customFormat="1">
      <c r="B65" s="27"/>
    </row>
    <row r="66" spans="2:2" s="5" customFormat="1">
      <c r="B66" s="27"/>
    </row>
    <row r="67" spans="2:2" s="5" customFormat="1">
      <c r="B67" s="27"/>
    </row>
    <row r="68" spans="2:2" s="5" customFormat="1">
      <c r="B68" s="27"/>
    </row>
    <row r="69" spans="2:2" s="5" customFormat="1">
      <c r="B69" s="27"/>
    </row>
    <row r="70" spans="2:2" s="5" customFormat="1">
      <c r="B70" s="27"/>
    </row>
    <row r="71" spans="2:2" s="5" customFormat="1">
      <c r="B71" s="27"/>
    </row>
    <row r="72" spans="2:2" s="5" customFormat="1">
      <c r="B72" s="27"/>
    </row>
    <row r="73" spans="2:2" s="5" customFormat="1">
      <c r="B73" s="27"/>
    </row>
    <row r="74" spans="2:2" s="5" customFormat="1">
      <c r="B74" s="27"/>
    </row>
    <row r="75" spans="2:2" s="5" customFormat="1">
      <c r="B75" s="27"/>
    </row>
    <row r="76" spans="2:2" s="5" customFormat="1">
      <c r="B76" s="27"/>
    </row>
    <row r="77" spans="2:2" s="5" customFormat="1">
      <c r="B77" s="27"/>
    </row>
    <row r="78" spans="2:2" s="5" customFormat="1">
      <c r="B78" s="27"/>
    </row>
    <row r="79" spans="2:2" s="5" customFormat="1">
      <c r="B79" s="27"/>
    </row>
    <row r="80" spans="2:2" s="5" customFormat="1">
      <c r="B80" s="27"/>
    </row>
    <row r="81" spans="2:223" s="5" customFormat="1">
      <c r="B81" s="27"/>
    </row>
    <row r="82" spans="2:223" s="5" customFormat="1">
      <c r="B82" s="27"/>
    </row>
    <row r="83" spans="2:223" s="5" customFormat="1">
      <c r="B83" s="27"/>
    </row>
    <row r="84" spans="2:223">
      <c r="B84" s="2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</row>
    <row r="85" spans="2:223">
      <c r="B85" s="2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</row>
    <row r="86" spans="2:223">
      <c r="B86" s="2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</row>
    <row r="87" spans="2:223">
      <c r="B87" s="2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</row>
    <row r="88" spans="2:223">
      <c r="B88" s="2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</row>
    <row r="89" spans="2:223">
      <c r="B89" s="2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</row>
    <row r="90" spans="2:223">
      <c r="B90" s="2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</row>
    <row r="91" spans="2:223">
      <c r="B91" s="2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</row>
    <row r="92" spans="2:223">
      <c r="B92" s="2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</row>
    <row r="93" spans="2:223">
      <c r="B93" s="2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</row>
    <row r="94" spans="2:223">
      <c r="B94" s="2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</row>
    <row r="95" spans="2:223">
      <c r="B95" s="2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</row>
    <row r="96" spans="2:223">
      <c r="B96" s="2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</row>
    <row r="97" spans="2:223">
      <c r="B97" s="2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</row>
    <row r="98" spans="2:223">
      <c r="B98" s="2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</row>
    <row r="99" spans="2:223">
      <c r="B99" s="2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</row>
    <row r="100" spans="2:223">
      <c r="B100" s="2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</row>
    <row r="101" spans="2:223">
      <c r="B101" s="2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</row>
    <row r="102" spans="2:223">
      <c r="B102" s="2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</row>
    <row r="103" spans="2:223">
      <c r="B103" s="2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</row>
    <row r="104" spans="2:223">
      <c r="B104" s="2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</row>
    <row r="105" spans="2:223">
      <c r="B105" s="2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</row>
    <row r="106" spans="2:223">
      <c r="B106" s="2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</row>
    <row r="107" spans="2:223">
      <c r="B107" s="2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</row>
    <row r="108" spans="2:223">
      <c r="B108" s="2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</row>
    <row r="109" spans="2:223">
      <c r="B109" s="2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</row>
    <row r="110" spans="2:223">
      <c r="B110" s="2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</row>
    <row r="111" spans="2:223">
      <c r="B111" s="2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</row>
    <row r="112" spans="2:223">
      <c r="B112" s="2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</row>
    <row r="113" spans="2:223">
      <c r="B113" s="2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</row>
    <row r="114" spans="2:223">
      <c r="B114" s="2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</row>
    <row r="115" spans="2:223">
      <c r="B115" s="2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</row>
    <row r="116" spans="2:223">
      <c r="B116" s="2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</row>
    <row r="117" spans="2:223">
      <c r="B117" s="2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</row>
    <row r="118" spans="2:223">
      <c r="B118" s="2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</row>
    <row r="119" spans="2:223">
      <c r="B119" s="2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</row>
    <row r="120" spans="2:223">
      <c r="B120" s="2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</row>
    <row r="121" spans="2:223">
      <c r="B121" s="2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</row>
    <row r="122" spans="2:223">
      <c r="B122" s="2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</row>
    <row r="123" spans="2:223">
      <c r="B123" s="2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</row>
    <row r="124" spans="2:223">
      <c r="B124" s="2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</row>
    <row r="125" spans="2:223">
      <c r="B125" s="2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</row>
    <row r="126" spans="2:223">
      <c r="B126" s="2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</row>
    <row r="127" spans="2:223">
      <c r="B127" s="2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</row>
    <row r="128" spans="2:223">
      <c r="B128" s="2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</row>
    <row r="129" spans="2:223">
      <c r="B129" s="2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</row>
    <row r="130" spans="2:223">
      <c r="B130" s="2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</row>
    <row r="131" spans="2:223">
      <c r="B131" s="2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</row>
    <row r="132" spans="2:223">
      <c r="B132" s="2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</row>
    <row r="133" spans="2:223">
      <c r="B133" s="2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</row>
    <row r="134" spans="2:223">
      <c r="B134" s="2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</row>
    <row r="135" spans="2:223">
      <c r="B135" s="2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</row>
    <row r="136" spans="2:223">
      <c r="B136" s="2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</row>
    <row r="137" spans="2:223">
      <c r="B137" s="2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</row>
    <row r="138" spans="2:223">
      <c r="B138" s="2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</row>
    <row r="139" spans="2:223">
      <c r="B139" s="2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</row>
    <row r="140" spans="2:223">
      <c r="B140" s="2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</row>
    <row r="141" spans="2:223">
      <c r="B141" s="2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</row>
    <row r="142" spans="2:223">
      <c r="B142" s="2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</row>
    <row r="143" spans="2:223">
      <c r="B143" s="2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</row>
    <row r="144" spans="2:223">
      <c r="B144" s="2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</row>
    <row r="145" spans="2:223">
      <c r="B145" s="2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</row>
    <row r="146" spans="2:223">
      <c r="B146" s="2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</row>
    <row r="147" spans="2:223">
      <c r="B147" s="2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</row>
    <row r="148" spans="2:223">
      <c r="B148" s="2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</row>
    <row r="149" spans="2:223">
      <c r="B149" s="2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</row>
    <row r="150" spans="2:223">
      <c r="B150" s="2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</row>
    <row r="151" spans="2:223">
      <c r="B151" s="2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</row>
    <row r="152" spans="2:223">
      <c r="B152" s="2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</row>
    <row r="153" spans="2:223">
      <c r="B153" s="2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</row>
    <row r="154" spans="2:223">
      <c r="B154" s="2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</row>
    <row r="155" spans="2:223">
      <c r="B155" s="2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</row>
    <row r="156" spans="2:223">
      <c r="B156" s="2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</row>
    <row r="157" spans="2:223">
      <c r="B157" s="2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</row>
    <row r="158" spans="2:223">
      <c r="B158" s="2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</row>
    <row r="159" spans="2:223">
      <c r="B159" s="2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</row>
    <row r="160" spans="2:223">
      <c r="B160" s="2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</row>
    <row r="161" spans="2:223">
      <c r="B161" s="2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</row>
    <row r="162" spans="2:223">
      <c r="B162" s="2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</row>
    <row r="163" spans="2:223">
      <c r="B163" s="2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</row>
    <row r="164" spans="2:223">
      <c r="B164" s="2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</row>
    <row r="165" spans="2:223">
      <c r="B165" s="2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</row>
    <row r="166" spans="2:223">
      <c r="B166" s="2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</row>
    <row r="167" spans="2:223">
      <c r="B167" s="2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</row>
    <row r="168" spans="2:223">
      <c r="B168" s="2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</row>
    <row r="169" spans="2:223">
      <c r="B169" s="2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</row>
    <row r="170" spans="2:223">
      <c r="B170" s="2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</row>
    <row r="171" spans="2:223">
      <c r="B171" s="2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</row>
    <row r="172" spans="2:223">
      <c r="B172" s="2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</row>
    <row r="173" spans="2:223">
      <c r="B173" s="2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</row>
    <row r="174" spans="2:223">
      <c r="B174" s="2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</row>
    <row r="175" spans="2:223">
      <c r="B175" s="2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</row>
    <row r="176" spans="2:223">
      <c r="B176" s="2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</row>
    <row r="177" spans="2:223">
      <c r="B177" s="2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</row>
    <row r="178" spans="2:223">
      <c r="B178" s="2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</row>
    <row r="179" spans="2:223">
      <c r="B179" s="2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</row>
    <row r="180" spans="2:223">
      <c r="B180" s="2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</row>
    <row r="181" spans="2:223">
      <c r="B181" s="2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</row>
    <row r="182" spans="2:223">
      <c r="B182" s="2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</row>
    <row r="183" spans="2:223">
      <c r="B183" s="2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</row>
    <row r="184" spans="2:223">
      <c r="B184" s="2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</row>
    <row r="185" spans="2:223">
      <c r="B185" s="2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</row>
    <row r="186" spans="2:223">
      <c r="B186" s="2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</row>
    <row r="187" spans="2:223">
      <c r="B187" s="2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</row>
    <row r="188" spans="2:223">
      <c r="B188" s="2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</row>
    <row r="189" spans="2:223">
      <c r="B189" s="2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</row>
    <row r="190" spans="2:223">
      <c r="B190" s="2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</row>
    <row r="191" spans="2:223">
      <c r="B191" s="2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</row>
    <row r="192" spans="2:223">
      <c r="B192" s="2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</row>
    <row r="193" spans="2:223">
      <c r="B193" s="2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</row>
    <row r="194" spans="2:223">
      <c r="B194" s="2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</row>
    <row r="195" spans="2:223">
      <c r="B195" s="2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</row>
    <row r="196" spans="2:223">
      <c r="B196" s="2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</row>
    <row r="197" spans="2:223">
      <c r="B197" s="2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</row>
    <row r="198" spans="2:223">
      <c r="B198" s="2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</row>
    <row r="199" spans="2:223">
      <c r="B199" s="2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</row>
    <row r="200" spans="2:223">
      <c r="B200" s="2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</row>
    <row r="201" spans="2:223">
      <c r="B201" s="2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</row>
    <row r="202" spans="2:223">
      <c r="B202" s="2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</row>
    <row r="203" spans="2:223">
      <c r="B203" s="2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</row>
    <row r="204" spans="2:223">
      <c r="B204" s="2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</row>
    <row r="205" spans="2:223">
      <c r="B205" s="2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</row>
    <row r="206" spans="2:223">
      <c r="B206" s="2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</row>
    <row r="207" spans="2:223">
      <c r="B207" s="2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</row>
    <row r="208" spans="2:223">
      <c r="B208" s="2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</row>
    <row r="209" spans="2:223">
      <c r="B209" s="2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</row>
    <row r="210" spans="2:223">
      <c r="B210" s="2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</row>
    <row r="211" spans="2:223">
      <c r="B211" s="2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</row>
    <row r="212" spans="2:223">
      <c r="B212" s="2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</row>
    <row r="213" spans="2:223">
      <c r="B213" s="2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</row>
    <row r="214" spans="2:223">
      <c r="B214" s="2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</row>
    <row r="215" spans="2:223">
      <c r="B215" s="2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</row>
    <row r="216" spans="2:223">
      <c r="B216" s="2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</row>
    <row r="217" spans="2:223">
      <c r="B217" s="2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</row>
    <row r="218" spans="2:223">
      <c r="B218" s="2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</row>
    <row r="219" spans="2:223">
      <c r="B219" s="2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</row>
    <row r="220" spans="2:223">
      <c r="B220" s="2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</row>
    <row r="221" spans="2:223">
      <c r="B221" s="2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</row>
    <row r="222" spans="2:223">
      <c r="B222" s="2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</row>
    <row r="223" spans="2:223">
      <c r="B223" s="2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</row>
    <row r="224" spans="2:223">
      <c r="B224" s="2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</row>
    <row r="225" spans="2:223">
      <c r="B225" s="2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</row>
    <row r="226" spans="2:223">
      <c r="B226" s="2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</row>
    <row r="227" spans="2:223">
      <c r="B227" s="2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</row>
    <row r="228" spans="2:223">
      <c r="B228" s="2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</row>
    <row r="229" spans="2:223">
      <c r="B229" s="2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</row>
    <row r="230" spans="2:223">
      <c r="B230" s="2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</row>
    <row r="231" spans="2:223">
      <c r="B231" s="2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</row>
    <row r="232" spans="2:223">
      <c r="B232" s="2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</row>
    <row r="233" spans="2:223">
      <c r="B233" s="2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</row>
    <row r="234" spans="2:223">
      <c r="B234" s="2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</row>
    <row r="235" spans="2:223">
      <c r="B235" s="2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</row>
    <row r="236" spans="2:223">
      <c r="B236" s="2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</row>
    <row r="237" spans="2:223">
      <c r="B237" s="2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</row>
    <row r="238" spans="2:223">
      <c r="B238" s="2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</row>
    <row r="239" spans="2:223">
      <c r="B239" s="2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</row>
    <row r="240" spans="2:223">
      <c r="B240" s="2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</row>
    <row r="241" spans="2:223">
      <c r="B241" s="2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</row>
    <row r="242" spans="2:223">
      <c r="B242" s="2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</row>
    <row r="243" spans="2:223">
      <c r="B243" s="2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</row>
    <row r="244" spans="2:223">
      <c r="B244" s="2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</row>
    <row r="245" spans="2:223">
      <c r="B245" s="2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</row>
    <row r="246" spans="2:223">
      <c r="B246" s="2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</row>
    <row r="247" spans="2:223">
      <c r="B247" s="2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</row>
    <row r="248" spans="2:223">
      <c r="B248" s="2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</row>
    <row r="249" spans="2:223">
      <c r="B249" s="2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</row>
    <row r="250" spans="2:223">
      <c r="B250" s="2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</row>
    <row r="251" spans="2:223">
      <c r="B251" s="2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</row>
    <row r="252" spans="2:223">
      <c r="B252" s="2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</row>
    <row r="253" spans="2:223">
      <c r="B253" s="2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</row>
    <row r="254" spans="2:223">
      <c r="B254" s="2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</row>
    <row r="255" spans="2:223">
      <c r="B255" s="2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</row>
    <row r="256" spans="2:223">
      <c r="B256" s="2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</row>
    <row r="257" spans="2:223">
      <c r="B257" s="2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</row>
    <row r="258" spans="2:223">
      <c r="B258" s="2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</row>
    <row r="259" spans="2:223">
      <c r="B259" s="2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</row>
    <row r="260" spans="2:223">
      <c r="B260" s="2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</row>
    <row r="261" spans="2:223">
      <c r="B261" s="2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</row>
    <row r="262" spans="2:223">
      <c r="B262" s="2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</row>
    <row r="263" spans="2:223">
      <c r="B263" s="2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</row>
    <row r="264" spans="2:223">
      <c r="B264" s="2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</row>
    <row r="265" spans="2:223">
      <c r="B265" s="2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</row>
    <row r="266" spans="2:223">
      <c r="B266" s="2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</row>
    <row r="267" spans="2:223">
      <c r="B267" s="2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</row>
    <row r="268" spans="2:223">
      <c r="B268" s="2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</row>
    <row r="269" spans="2:223">
      <c r="B269" s="2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</row>
    <row r="270" spans="2:223">
      <c r="B270" s="2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</row>
    <row r="271" spans="2:223">
      <c r="B271" s="2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</row>
    <row r="272" spans="2:223">
      <c r="B272" s="2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</row>
    <row r="273" spans="2:223">
      <c r="B273" s="2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</row>
    <row r="274" spans="2:223">
      <c r="B274" s="2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</row>
    <row r="275" spans="2:223">
      <c r="B275" s="2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</row>
    <row r="276" spans="2:223">
      <c r="B276" s="2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</row>
    <row r="277" spans="2:223">
      <c r="B277" s="2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</row>
    <row r="278" spans="2:223">
      <c r="B278" s="2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</row>
    <row r="279" spans="2:223">
      <c r="B279" s="2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</row>
    <row r="280" spans="2:223">
      <c r="B280" s="2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</row>
    <row r="281" spans="2:223">
      <c r="B281" s="2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</row>
    <row r="282" spans="2:223">
      <c r="B282" s="2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</row>
    <row r="283" spans="2:223">
      <c r="B283" s="2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</row>
    <row r="284" spans="2:223">
      <c r="B284" s="2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</row>
    <row r="285" spans="2:223">
      <c r="B285" s="2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</row>
    <row r="286" spans="2:223">
      <c r="B286" s="2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</row>
    <row r="287" spans="2:223">
      <c r="B287" s="2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</row>
    <row r="288" spans="2:223">
      <c r="B288" s="2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</row>
    <row r="289" spans="2:223">
      <c r="B289" s="2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</row>
    <row r="290" spans="2:223">
      <c r="B290" s="2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</row>
    <row r="291" spans="2:223">
      <c r="B291" s="2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</row>
    <row r="292" spans="2:223">
      <c r="B292" s="2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</row>
    <row r="293" spans="2:223">
      <c r="B293" s="2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</row>
    <row r="294" spans="2:223">
      <c r="B294" s="2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</row>
    <row r="295" spans="2:223">
      <c r="B295" s="2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</row>
    <row r="296" spans="2:223">
      <c r="B296" s="2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</row>
    <row r="297" spans="2:223">
      <c r="B297" s="2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</row>
    <row r="298" spans="2:223">
      <c r="B298" s="2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</row>
    <row r="299" spans="2:223">
      <c r="B299" s="2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</row>
    <row r="300" spans="2:223">
      <c r="B300" s="2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</row>
    <row r="301" spans="2:223">
      <c r="B301" s="2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</row>
    <row r="302" spans="2:223">
      <c r="B302" s="2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</row>
    <row r="303" spans="2:223">
      <c r="B303" s="2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</row>
    <row r="304" spans="2:223">
      <c r="B304" s="2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</row>
    <row r="305" spans="2:223">
      <c r="B305" s="2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</row>
    <row r="306" spans="2:223">
      <c r="B306" s="2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</row>
    <row r="307" spans="2:223">
      <c r="B307" s="2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</row>
    <row r="308" spans="2:223">
      <c r="B308" s="2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</row>
    <row r="309" spans="2:223">
      <c r="B309" s="2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</row>
    <row r="310" spans="2:223">
      <c r="B310" s="2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</row>
    <row r="311" spans="2:223">
      <c r="B311" s="2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</row>
    <row r="312" spans="2:223">
      <c r="B312" s="2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</row>
    <row r="313" spans="2:223">
      <c r="B313" s="2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</row>
    <row r="314" spans="2:223">
      <c r="B314" s="2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</row>
    <row r="315" spans="2:223">
      <c r="B315" s="2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</row>
    <row r="316" spans="2:223">
      <c r="B316" s="2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</row>
    <row r="317" spans="2:223">
      <c r="B317" s="2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</row>
    <row r="318" spans="2:223">
      <c r="B318" s="2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</row>
    <row r="319" spans="2:223">
      <c r="B319" s="2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</row>
    <row r="320" spans="2:223">
      <c r="B320" s="2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</row>
    <row r="321" spans="2:223">
      <c r="B321" s="2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</row>
    <row r="322" spans="2:223">
      <c r="B322" s="2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</row>
    <row r="323" spans="2:223">
      <c r="B323" s="2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</row>
    <row r="324" spans="2:223">
      <c r="B324" s="2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</row>
    <row r="325" spans="2:223">
      <c r="B325" s="2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</row>
    <row r="326" spans="2:223">
      <c r="B326" s="2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</row>
    <row r="327" spans="2:223">
      <c r="B327" s="2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</row>
    <row r="328" spans="2:223">
      <c r="B328" s="2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</row>
    <row r="329" spans="2:223">
      <c r="B329" s="2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</row>
    <row r="330" spans="2:223">
      <c r="B330" s="2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</row>
    <row r="331" spans="2:223">
      <c r="B331" s="2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</row>
    <row r="332" spans="2:223">
      <c r="B332" s="2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</row>
    <row r="333" spans="2:223">
      <c r="B333" s="2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</row>
    <row r="334" spans="2:223">
      <c r="B334" s="2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</row>
    <row r="335" spans="2:223">
      <c r="B335" s="2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</row>
    <row r="336" spans="2:223">
      <c r="B336" s="2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</row>
    <row r="337" spans="2:223">
      <c r="B337" s="2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</row>
    <row r="338" spans="2:223">
      <c r="B338" s="2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</row>
    <row r="339" spans="2:223">
      <c r="B339" s="2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</row>
    <row r="340" spans="2:223">
      <c r="B340" s="2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</row>
    <row r="341" spans="2:223">
      <c r="B341" s="2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</row>
    <row r="342" spans="2:223">
      <c r="B342" s="2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</row>
    <row r="343" spans="2:223">
      <c r="B343" s="2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</row>
    <row r="344" spans="2:223">
      <c r="B344" s="2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</row>
    <row r="345" spans="2:223">
      <c r="B345" s="2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</row>
    <row r="346" spans="2:223">
      <c r="B346" s="2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</row>
    <row r="347" spans="2:223">
      <c r="B347" s="2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</row>
    <row r="348" spans="2:223">
      <c r="B348" s="2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</row>
    <row r="349" spans="2:223">
      <c r="B349" s="2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</row>
    <row r="350" spans="2:223">
      <c r="B350" s="2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</row>
    <row r="351" spans="2:223">
      <c r="B351" s="2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</row>
    <row r="352" spans="2:223">
      <c r="B352" s="2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</row>
    <row r="353" spans="2:223">
      <c r="B353" s="2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</row>
    <row r="354" spans="2:223">
      <c r="B354" s="2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</row>
    <row r="355" spans="2:223">
      <c r="B355" s="2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</row>
    <row r="356" spans="2:223">
      <c r="B356" s="2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</row>
    <row r="357" spans="2:223">
      <c r="B357" s="2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</row>
    <row r="358" spans="2:223">
      <c r="B358" s="2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</row>
    <row r="359" spans="2:223">
      <c r="B359" s="2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</row>
    <row r="360" spans="2:223">
      <c r="B360" s="2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</row>
    <row r="361" spans="2:223">
      <c r="B361" s="2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</row>
    <row r="362" spans="2:223">
      <c r="B362" s="2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</row>
    <row r="363" spans="2:223">
      <c r="B363" s="2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</row>
    <row r="364" spans="2:223">
      <c r="B364" s="2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</row>
    <row r="365" spans="2:223">
      <c r="B365" s="2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</row>
    <row r="366" spans="2:223">
      <c r="B366" s="2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</row>
    <row r="367" spans="2:223">
      <c r="B367" s="2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</row>
    <row r="368" spans="2:223">
      <c r="B368" s="2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</row>
    <row r="369" spans="2:223">
      <c r="B369" s="2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</row>
    <row r="370" spans="2:223">
      <c r="B370" s="2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</row>
    <row r="371" spans="2:223">
      <c r="B371" s="2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</row>
    <row r="372" spans="2:223">
      <c r="B372" s="2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</row>
    <row r="373" spans="2:223">
      <c r="B373" s="2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</row>
    <row r="374" spans="2:223">
      <c r="B374" s="2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</row>
    <row r="375" spans="2:223">
      <c r="B375" s="2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</row>
    <row r="376" spans="2:223">
      <c r="B376" s="2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</row>
    <row r="377" spans="2:223">
      <c r="B377" s="2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</row>
    <row r="378" spans="2:223">
      <c r="B378" s="2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</row>
    <row r="379" spans="2:223">
      <c r="B379" s="2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</row>
    <row r="380" spans="2:223">
      <c r="B380" s="2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</row>
    <row r="381" spans="2:223">
      <c r="B381" s="2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</row>
    <row r="382" spans="2:223">
      <c r="B382" s="2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</row>
    <row r="383" spans="2:223">
      <c r="B383" s="2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</row>
    <row r="384" spans="2:223">
      <c r="B384" s="2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</row>
    <row r="385" spans="2:223">
      <c r="B385" s="2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</row>
    <row r="386" spans="2:223">
      <c r="B386" s="2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</row>
    <row r="387" spans="2:223">
      <c r="B387" s="2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</row>
    <row r="388" spans="2:223">
      <c r="B388" s="2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</row>
    <row r="389" spans="2:223">
      <c r="B389" s="2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</row>
    <row r="390" spans="2:223">
      <c r="B390" s="2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</row>
    <row r="391" spans="2:223">
      <c r="B391" s="2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</row>
    <row r="392" spans="2:223">
      <c r="B392" s="2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</row>
    <row r="393" spans="2:223">
      <c r="B393" s="2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</row>
    <row r="394" spans="2:223">
      <c r="B394" s="2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</row>
    <row r="395" spans="2:223">
      <c r="B395" s="2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</row>
    <row r="396" spans="2:223">
      <c r="B396" s="2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</row>
    <row r="397" spans="2:223">
      <c r="B397" s="2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</row>
    <row r="398" spans="2:223">
      <c r="B398" s="2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</row>
    <row r="399" spans="2:223">
      <c r="B399" s="2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</row>
    <row r="400" spans="2:223">
      <c r="B400" s="2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</row>
    <row r="401" spans="2:223">
      <c r="B401" s="2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</row>
    <row r="402" spans="2:223">
      <c r="B402" s="2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</row>
    <row r="403" spans="2:223">
      <c r="B403" s="2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</row>
    <row r="404" spans="2:223">
      <c r="B404" s="2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</row>
    <row r="405" spans="2:223">
      <c r="B405" s="2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</row>
    <row r="406" spans="2:223">
      <c r="B406" s="2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</row>
    <row r="407" spans="2:223">
      <c r="B407" s="2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</row>
    <row r="408" spans="2:223">
      <c r="B408" s="2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</row>
    <row r="409" spans="2:223">
      <c r="B409" s="2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</row>
    <row r="410" spans="2:223">
      <c r="B410" s="2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</row>
    <row r="411" spans="2:223">
      <c r="B411" s="2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</row>
    <row r="412" spans="2:223">
      <c r="B412" s="2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</row>
    <row r="413" spans="2:223"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</row>
    <row r="414" spans="2:223"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</row>
    <row r="415" spans="2:223"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</row>
    <row r="416" spans="2:223"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</row>
    <row r="417" spans="10:223"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</row>
    <row r="418" spans="10:223"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</row>
    <row r="419" spans="10:223"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</row>
    <row r="420" spans="10:223"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</row>
    <row r="421" spans="10:223"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</row>
    <row r="422" spans="10:223"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</row>
    <row r="423" spans="10:223"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</row>
    <row r="424" spans="10:223"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</row>
    <row r="425" spans="10:223"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</row>
    <row r="426" spans="10:223"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</row>
    <row r="427" spans="10:223"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</row>
    <row r="428" spans="10:223"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</row>
    <row r="429" spans="10:223"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</row>
    <row r="430" spans="10:223"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</row>
    <row r="431" spans="10:223"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</row>
    <row r="432" spans="10:223"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</row>
    <row r="433" spans="10:223"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</row>
    <row r="434" spans="10:223"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</row>
    <row r="435" spans="10:223"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</row>
    <row r="436" spans="10:223"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</row>
    <row r="437" spans="10:223"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</row>
    <row r="438" spans="10:223"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</row>
    <row r="439" spans="10:223"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</row>
    <row r="440" spans="10:223"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</row>
    <row r="441" spans="10:223"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</row>
    <row r="442" spans="10:223"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</row>
    <row r="443" spans="10:223"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</row>
    <row r="444" spans="10:223"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</row>
    <row r="445" spans="10:223"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</row>
    <row r="446" spans="10:223"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</row>
    <row r="447" spans="10:223"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</row>
    <row r="448" spans="10:223"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</row>
    <row r="449" spans="10:223"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</row>
    <row r="450" spans="10:223"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</row>
    <row r="451" spans="10:223"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</row>
    <row r="452" spans="10:223"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</row>
    <row r="453" spans="10:223"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</row>
    <row r="454" spans="10:223"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</row>
    <row r="455" spans="10:223"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</row>
    <row r="456" spans="10:223"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</row>
    <row r="457" spans="10:223"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</row>
    <row r="458" spans="10:223"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</row>
    <row r="459" spans="10:223"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</row>
    <row r="460" spans="10:223"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</row>
    <row r="461" spans="10:223"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</row>
    <row r="462" spans="10:223"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</row>
    <row r="463" spans="10:223"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</row>
    <row r="464" spans="10:223"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</row>
    <row r="465" spans="10:223"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</row>
    <row r="466" spans="10:223"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</row>
    <row r="467" spans="10:223"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</row>
    <row r="468" spans="10:223"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</row>
    <row r="469" spans="10:223"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</row>
    <row r="470" spans="10:223"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</row>
    <row r="471" spans="10:223"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</row>
    <row r="472" spans="10:223"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</row>
    <row r="473" spans="10:223"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</row>
    <row r="474" spans="10:223"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</row>
    <row r="475" spans="10:223"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</row>
    <row r="476" spans="10:223"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</row>
    <row r="477" spans="10:223"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</row>
    <row r="478" spans="10:223"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</row>
    <row r="479" spans="10:223"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</row>
    <row r="480" spans="10:223"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</row>
    <row r="481" spans="10:223"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</row>
    <row r="482" spans="10:223"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</row>
    <row r="483" spans="10:223"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</row>
    <row r="484" spans="10:223"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</row>
    <row r="485" spans="10:223"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</row>
    <row r="486" spans="10:223"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</row>
    <row r="487" spans="10:223"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</row>
    <row r="488" spans="10:223"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</row>
    <row r="489" spans="10:223"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</row>
    <row r="490" spans="10:223"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</row>
    <row r="491" spans="10:223"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</row>
    <row r="492" spans="10:223"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</row>
    <row r="493" spans="10:223"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</row>
    <row r="494" spans="10:223"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</row>
    <row r="495" spans="10:223"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</row>
    <row r="496" spans="10:223"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</row>
    <row r="497" spans="10:223"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</row>
    <row r="498" spans="10:223"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</row>
    <row r="499" spans="10:223"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</row>
    <row r="500" spans="10:223"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</row>
    <row r="501" spans="10:223"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</row>
    <row r="502" spans="10:223"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</row>
    <row r="503" spans="10:223"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</row>
    <row r="504" spans="10:223"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</row>
    <row r="505" spans="10:223"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</row>
    <row r="506" spans="10:223"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</row>
    <row r="507" spans="10:223"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</row>
    <row r="508" spans="10:223"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</row>
    <row r="509" spans="10:223"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</row>
    <row r="510" spans="10:223"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</row>
    <row r="511" spans="10:223"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</row>
    <row r="512" spans="10:223"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</row>
    <row r="513" spans="10:223"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</row>
    <row r="514" spans="10:223"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</row>
    <row r="515" spans="10:223"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</row>
    <row r="516" spans="10:223"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</row>
    <row r="517" spans="10:223"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</row>
    <row r="518" spans="10:223"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</row>
    <row r="519" spans="10:223"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</row>
    <row r="520" spans="10:223"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</row>
    <row r="521" spans="10:223"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</row>
    <row r="522" spans="10:223"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</row>
    <row r="523" spans="10:223"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</row>
    <row r="524" spans="10:223"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</row>
    <row r="525" spans="10:223"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</row>
    <row r="526" spans="10:223"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</row>
    <row r="527" spans="10:223"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</row>
    <row r="528" spans="10:223"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</row>
    <row r="529" spans="10:223"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</row>
    <row r="530" spans="10:223"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</row>
    <row r="531" spans="10:223"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</row>
    <row r="532" spans="10:223"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</row>
    <row r="533" spans="10:223"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</row>
    <row r="534" spans="10:223"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</row>
    <row r="535" spans="10:223"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</row>
    <row r="536" spans="10:223"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</row>
    <row r="537" spans="10:223"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</row>
    <row r="538" spans="10:223"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</row>
    <row r="539" spans="10:223"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</row>
    <row r="540" spans="10:223"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</row>
    <row r="541" spans="10:223"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</row>
    <row r="542" spans="10:223"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</row>
    <row r="543" spans="10:223"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</row>
    <row r="544" spans="10:223"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</row>
    <row r="545" spans="10:223"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</row>
    <row r="546" spans="10:223"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</row>
    <row r="547" spans="10:223"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</row>
    <row r="548" spans="10:223"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</row>
    <row r="549" spans="10:223"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</row>
    <row r="550" spans="10:223"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</row>
    <row r="551" spans="10:223"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</row>
    <row r="552" spans="10:223"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</row>
    <row r="553" spans="10:223"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</row>
    <row r="554" spans="10:223"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</row>
    <row r="555" spans="10:223"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</row>
    <row r="556" spans="10:223"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</row>
    <row r="557" spans="10:223"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</row>
    <row r="558" spans="10:223"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</row>
    <row r="559" spans="10:223"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</row>
    <row r="560" spans="10:223"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</row>
    <row r="561" spans="10:223"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</row>
    <row r="562" spans="10:223"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</row>
    <row r="563" spans="10:223"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</row>
    <row r="564" spans="10:223"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</row>
    <row r="565" spans="10:223"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</row>
    <row r="566" spans="10:223"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</row>
    <row r="567" spans="10:223"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</row>
    <row r="568" spans="10:223"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</row>
    <row r="569" spans="10:223"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</row>
    <row r="570" spans="10:223"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</row>
    <row r="571" spans="10:223"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</row>
    <row r="572" spans="10:223"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</row>
    <row r="573" spans="10:223"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</row>
    <row r="574" spans="10:223"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</row>
    <row r="575" spans="10:223"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</row>
    <row r="576" spans="10:223"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</row>
    <row r="577" spans="10:223"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</row>
    <row r="578" spans="10:223"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</row>
    <row r="579" spans="10:223"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</row>
    <row r="580" spans="10:223"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</row>
    <row r="581" spans="10:223"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</row>
    <row r="582" spans="10:223"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</row>
    <row r="583" spans="10:223"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</row>
    <row r="584" spans="10:223"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</row>
    <row r="585" spans="10:223"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</row>
    <row r="586" spans="10:223"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</row>
    <row r="587" spans="10:223"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</row>
    <row r="588" spans="10:223"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</row>
    <row r="589" spans="10:223"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</row>
    <row r="590" spans="10:223"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</row>
    <row r="591" spans="10:223"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</row>
    <row r="592" spans="10:223"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</row>
    <row r="593" spans="10:223"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</row>
    <row r="594" spans="10:223"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</row>
    <row r="595" spans="10:223"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</row>
    <row r="596" spans="10:223"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</row>
    <row r="597" spans="10:223"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</row>
    <row r="598" spans="10:223"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</row>
    <row r="599" spans="10:223"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</row>
    <row r="600" spans="10:223"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</row>
    <row r="601" spans="10:223"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</row>
    <row r="602" spans="10:223"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</row>
    <row r="603" spans="10:223"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</row>
    <row r="604" spans="10:223"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</row>
    <row r="605" spans="10:223"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</row>
    <row r="606" spans="10:223"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</row>
    <row r="607" spans="10:223"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</row>
    <row r="608" spans="10:223"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</row>
    <row r="609" spans="10:223"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</row>
    <row r="610" spans="10:223"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</row>
    <row r="611" spans="10:223"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</row>
    <row r="612" spans="10:223"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</row>
    <row r="613" spans="10:223"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</row>
    <row r="614" spans="10:223"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</row>
    <row r="615" spans="10:223"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</row>
    <row r="616" spans="10:223"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</row>
    <row r="617" spans="10:223"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</row>
    <row r="618" spans="10:223"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</row>
    <row r="619" spans="10:223"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</row>
    <row r="620" spans="10:223"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</row>
    <row r="621" spans="10:223"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</row>
    <row r="622" spans="10:223"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</row>
    <row r="623" spans="10:223"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</row>
    <row r="624" spans="10:223"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</row>
    <row r="625" spans="10:223"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</row>
    <row r="626" spans="10:223"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</row>
    <row r="627" spans="10:223"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</row>
    <row r="628" spans="10:223"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</row>
    <row r="629" spans="10:223"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</row>
    <row r="630" spans="10:223"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</row>
    <row r="631" spans="10:223"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</row>
    <row r="632" spans="10:223"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</row>
    <row r="633" spans="10:223"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</row>
    <row r="634" spans="10:223"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</row>
    <row r="635" spans="10:223"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</row>
    <row r="636" spans="10:223"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</row>
    <row r="637" spans="10:223"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</row>
    <row r="638" spans="10:223"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</row>
    <row r="639" spans="10:223"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</row>
    <row r="640" spans="10:223"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</row>
    <row r="641" spans="10:223"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</row>
    <row r="642" spans="10:223"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</row>
    <row r="643" spans="10:223"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</row>
    <row r="644" spans="10:223"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</row>
    <row r="645" spans="10:223"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</row>
    <row r="646" spans="10:223"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</row>
    <row r="647" spans="10:223"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</row>
    <row r="648" spans="10:223"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</row>
    <row r="649" spans="10:223"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</row>
    <row r="650" spans="10:223"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</row>
    <row r="651" spans="10:223"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</row>
    <row r="652" spans="10:223"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</row>
    <row r="653" spans="10:223"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</row>
    <row r="654" spans="10:223"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</row>
    <row r="655" spans="10:223"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</row>
    <row r="656" spans="10:223"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</row>
    <row r="657" spans="10:223"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</row>
    <row r="658" spans="10:223"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</row>
    <row r="659" spans="10:223"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</row>
    <row r="660" spans="10:223"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</row>
    <row r="661" spans="10:223"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</row>
    <row r="662" spans="10:223"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</row>
    <row r="663" spans="10:223"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</row>
    <row r="664" spans="10:223"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</row>
    <row r="665" spans="10:223"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</row>
  </sheetData>
  <sheetProtection algorithmName="SHA-512" hashValue="RT1OaXgb7Tzxq9M1TuYZcRqt3rEfPJJmFIbzr5htsZQO5NsSezH4fLyCsY845RXVJdg1hfAUFq+hCvvjBPDTgQ==" saltValue="RkXwbnf85xHLqG4vU4IWlg==" spinCount="100000" sheet="1" objects="1" scenarios="1"/>
  <mergeCells count="8">
    <mergeCell ref="N21:R21"/>
    <mergeCell ref="N20:Q20"/>
    <mergeCell ref="B9:C9"/>
    <mergeCell ref="D9:K9"/>
    <mergeCell ref="L9:L16"/>
    <mergeCell ref="O9:O16"/>
    <mergeCell ref="P9:S9"/>
    <mergeCell ref="N19:Q19"/>
  </mergeCells>
  <conditionalFormatting sqref="N11:N14">
    <cfRule type="cellIs" dxfId="35" priority="18" operator="greaterThan">
      <formula>V11</formula>
    </cfRule>
  </conditionalFormatting>
  <conditionalFormatting sqref="N11:N14">
    <cfRule type="cellIs" dxfId="34" priority="17" operator="greaterThan">
      <formula>"T4"</formula>
    </cfRule>
  </conditionalFormatting>
  <conditionalFormatting sqref="N12:N14">
    <cfRule type="cellIs" dxfId="33" priority="16" operator="greaterThan">
      <formula>"T4"</formula>
    </cfRule>
  </conditionalFormatting>
  <conditionalFormatting sqref="N12">
    <cfRule type="cellIs" dxfId="32" priority="15" operator="greaterThan">
      <formula>"T5"</formula>
    </cfRule>
  </conditionalFormatting>
  <conditionalFormatting sqref="N13">
    <cfRule type="cellIs" dxfId="31" priority="14" operator="greaterThan">
      <formula>"T6"</formula>
    </cfRule>
  </conditionalFormatting>
  <conditionalFormatting sqref="N14">
    <cfRule type="cellIs" dxfId="30" priority="13" operator="greaterThan">
      <formula>"T7"</formula>
    </cfRule>
  </conditionalFormatting>
  <conditionalFormatting sqref="N14">
    <cfRule type="cellIs" dxfId="29" priority="7" operator="greaterThan">
      <formula>"T6"</formula>
    </cfRule>
  </conditionalFormatting>
  <conditionalFormatting sqref="M16">
    <cfRule type="cellIs" dxfId="28" priority="5" operator="lessThanOrEqual">
      <formula>1500000</formula>
    </cfRule>
    <cfRule type="cellIs" dxfId="27" priority="6" operator="greaterThan">
      <formula>1500000</formula>
    </cfRule>
  </conditionalFormatting>
  <conditionalFormatting sqref="K16">
    <cfRule type="cellIs" dxfId="26" priority="3" operator="equal">
      <formula>"Minimumgarantie nog niet behaald"</formula>
    </cfRule>
    <cfRule type="cellIs" dxfId="25" priority="4" operator="equal">
      <formula>"Minimumgarantie behaald"</formula>
    </cfRule>
  </conditionalFormatting>
  <conditionalFormatting sqref="N16">
    <cfRule type="cellIs" dxfId="24" priority="1" operator="lessThanOrEqual">
      <formula>398010</formula>
    </cfRule>
    <cfRule type="cellIs" dxfId="23" priority="2" operator="greaterThan">
      <formula>398010</formula>
    </cfRule>
  </conditionalFormatting>
  <dataValidations count="2">
    <dataValidation type="list" allowBlank="1" showInputMessage="1" showErrorMessage="1" sqref="H11:H14" xr:uid="{00000000-0002-0000-0000-000000000000}">
      <formula1>graden</formula1>
    </dataValidation>
    <dataValidation type="whole" operator="lessThanOrEqual" allowBlank="1" showInputMessage="1" showErrorMessage="1" errorTitle="Overschrijding budget" error="Pas uw prijs aan aan het maximaal beschikbare budget." sqref="M11:N14" xr:uid="{00000000-0002-0000-0000-000001000000}">
      <formula1>U11</formula1>
    </dataValidation>
  </dataValidations>
  <pageMargins left="0.25" right="0.25" top="0.75" bottom="0.75" header="0.3" footer="0.3"/>
  <pageSetup paperSize="9" scale="95" orientation="landscape" r:id="rId1"/>
  <headerFooter>
    <oddHeader>&amp;CEuropese aanbesteding betreffende het Turn key leveren van zonnepanelen, incl. onderhoud (2 percelen)
Gemeente Almere</oddHeader>
    <oddFooter>&amp;CCIA2016.11.06</oddFooter>
  </headerFooter>
  <ignoredErrors>
    <ignoredError sqref="B11:B14 B27:B28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E9B0C6E-4BE0-428E-B8F9-73494A41AA37}">
            <xm:f>K11&gt;'2. Opbrengst per locatie'!S13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CCD7F6A4-287A-47DA-9FF1-D2DBF092C552}">
            <xm:f>K11&lt;'2. Opbrengst per locatie'!S13</xm:f>
            <x14:dxf>
              <fill>
                <patternFill>
                  <bgColor rgb="FF92D050"/>
                </patternFill>
              </fill>
            </x14:dxf>
          </x14:cfRule>
          <xm:sqref>K11:K14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1:S39"/>
  <sheetViews>
    <sheetView showGridLines="0" topLeftCell="A2" zoomScaleNormal="100" workbookViewId="0">
      <selection activeCell="G2" sqref="G2"/>
    </sheetView>
  </sheetViews>
  <sheetFormatPr defaultColWidth="9.140625" defaultRowHeight="12.75"/>
  <cols>
    <col min="1" max="1" width="2.28515625" customWidth="1"/>
    <col min="2" max="3" width="20.7109375" customWidth="1"/>
    <col min="4" max="19" width="13.7109375" customWidth="1"/>
    <col min="20" max="20" width="12.7109375" customWidth="1"/>
  </cols>
  <sheetData>
    <row r="1" spans="2:19" ht="12.75" customHeight="1"/>
    <row r="2" spans="2:19" ht="12.75" customHeight="1"/>
    <row r="3" spans="2:19" ht="12.75" customHeight="1"/>
    <row r="4" spans="2:19" ht="12.75" customHeight="1">
      <c r="H4" t="s">
        <v>69</v>
      </c>
    </row>
    <row r="5" spans="2:19" ht="12.75" customHeight="1"/>
    <row r="6" spans="2:19" ht="12.75" customHeight="1"/>
    <row r="7" spans="2:19" ht="12.75" customHeight="1">
      <c r="B7" s="161" t="s">
        <v>70</v>
      </c>
      <c r="C7" s="161"/>
      <c r="D7" s="161"/>
      <c r="E7" s="161"/>
    </row>
    <row r="8" spans="2:19" ht="12.75" customHeight="1"/>
    <row r="9" spans="2:19" ht="28.35" customHeight="1">
      <c r="B9" s="108"/>
      <c r="C9" s="109"/>
      <c r="D9" s="109"/>
      <c r="E9" s="189" t="s">
        <v>71</v>
      </c>
      <c r="F9" s="189"/>
      <c r="G9" s="189"/>
      <c r="H9" s="189"/>
      <c r="I9" s="189"/>
      <c r="J9" s="189"/>
      <c r="K9" s="189"/>
      <c r="L9" s="189"/>
      <c r="M9" s="189"/>
      <c r="N9" s="189"/>
      <c r="O9" s="109"/>
      <c r="P9" s="109"/>
      <c r="Q9" s="109"/>
      <c r="R9" s="109"/>
      <c r="S9" s="110"/>
    </row>
    <row r="10" spans="2:19" ht="28.35" customHeight="1">
      <c r="B10" s="171" t="s">
        <v>2</v>
      </c>
      <c r="C10" s="172"/>
      <c r="D10" s="85" t="s">
        <v>72</v>
      </c>
      <c r="E10" s="86"/>
      <c r="F10" s="87">
        <v>7.0000000000000001E-3</v>
      </c>
      <c r="G10" s="88"/>
      <c r="H10" s="86"/>
      <c r="I10" s="86"/>
      <c r="J10" s="86"/>
      <c r="K10" s="86"/>
      <c r="L10" s="86"/>
      <c r="M10" s="86"/>
      <c r="N10" s="86"/>
      <c r="O10" s="86"/>
      <c r="P10" s="86"/>
      <c r="Q10" s="89"/>
      <c r="R10" s="86"/>
      <c r="S10" s="90"/>
    </row>
    <row r="11" spans="2:19" ht="111" customHeight="1">
      <c r="B11" s="50" t="s">
        <v>7</v>
      </c>
      <c r="C11" s="51" t="s">
        <v>8</v>
      </c>
      <c r="D11" s="82" t="s">
        <v>73</v>
      </c>
      <c r="E11" s="82" t="s">
        <v>74</v>
      </c>
      <c r="F11" s="82" t="s">
        <v>75</v>
      </c>
      <c r="G11" s="82" t="s">
        <v>76</v>
      </c>
      <c r="H11" s="82" t="s">
        <v>77</v>
      </c>
      <c r="I11" s="82" t="s">
        <v>78</v>
      </c>
      <c r="J11" s="82" t="s">
        <v>79</v>
      </c>
      <c r="K11" s="82" t="s">
        <v>80</v>
      </c>
      <c r="L11" s="82" t="s">
        <v>81</v>
      </c>
      <c r="M11" s="82" t="s">
        <v>82</v>
      </c>
      <c r="N11" s="82" t="s">
        <v>83</v>
      </c>
      <c r="O11" s="82" t="s">
        <v>84</v>
      </c>
      <c r="P11" s="82" t="s">
        <v>85</v>
      </c>
      <c r="Q11" s="82" t="s">
        <v>86</v>
      </c>
      <c r="R11" s="82" t="s">
        <v>87</v>
      </c>
      <c r="S11" s="53" t="s">
        <v>88</v>
      </c>
    </row>
    <row r="12" spans="2:19" ht="15" customHeight="1">
      <c r="B12" s="50"/>
      <c r="C12" s="51"/>
      <c r="D12" s="83" t="s">
        <v>89</v>
      </c>
      <c r="E12" s="83" t="s">
        <v>89</v>
      </c>
      <c r="F12" s="83" t="s">
        <v>89</v>
      </c>
      <c r="G12" s="83" t="s">
        <v>89</v>
      </c>
      <c r="H12" s="83" t="s">
        <v>89</v>
      </c>
      <c r="I12" s="83" t="s">
        <v>89</v>
      </c>
      <c r="J12" s="83" t="s">
        <v>89</v>
      </c>
      <c r="K12" s="83" t="s">
        <v>89</v>
      </c>
      <c r="L12" s="83" t="s">
        <v>89</v>
      </c>
      <c r="M12" s="83" t="s">
        <v>89</v>
      </c>
      <c r="N12" s="83" t="s">
        <v>89</v>
      </c>
      <c r="O12" s="83" t="s">
        <v>89</v>
      </c>
      <c r="P12" s="83" t="s">
        <v>89</v>
      </c>
      <c r="Q12" s="83" t="s">
        <v>89</v>
      </c>
      <c r="R12" s="83" t="s">
        <v>89</v>
      </c>
      <c r="S12" s="84" t="s">
        <v>89</v>
      </c>
    </row>
    <row r="13" spans="2:19" ht="15" customHeight="1">
      <c r="B13" s="12" t="s">
        <v>23</v>
      </c>
      <c r="C13" s="13" t="s">
        <v>24</v>
      </c>
      <c r="D13" s="111">
        <f>'1. Tarievenblad'!D11*'1. Tarievenblad'!E11*'1. Tarievenblad'!I11*'1. Tarievenblad'!$D$44</f>
        <v>0</v>
      </c>
      <c r="E13" s="55">
        <f t="shared" ref="E13:R13" si="0">D13*(1-$F$10)</f>
        <v>0</v>
      </c>
      <c r="F13" s="55">
        <f t="shared" si="0"/>
        <v>0</v>
      </c>
      <c r="G13" s="55">
        <f t="shared" si="0"/>
        <v>0</v>
      </c>
      <c r="H13" s="55">
        <f t="shared" si="0"/>
        <v>0</v>
      </c>
      <c r="I13" s="55">
        <f t="shared" si="0"/>
        <v>0</v>
      </c>
      <c r="J13" s="55">
        <f t="shared" si="0"/>
        <v>0</v>
      </c>
      <c r="K13" s="55">
        <f t="shared" si="0"/>
        <v>0</v>
      </c>
      <c r="L13" s="55">
        <f t="shared" si="0"/>
        <v>0</v>
      </c>
      <c r="M13" s="55">
        <f t="shared" si="0"/>
        <v>0</v>
      </c>
      <c r="N13" s="55">
        <f t="shared" si="0"/>
        <v>0</v>
      </c>
      <c r="O13" s="55">
        <f t="shared" si="0"/>
        <v>0</v>
      </c>
      <c r="P13" s="55">
        <f t="shared" si="0"/>
        <v>0</v>
      </c>
      <c r="Q13" s="55">
        <f t="shared" si="0"/>
        <v>0</v>
      </c>
      <c r="R13" s="55">
        <f t="shared" si="0"/>
        <v>0</v>
      </c>
      <c r="S13" s="56">
        <f t="shared" ref="S13:S18" si="1">SUM(D13:R13)/15</f>
        <v>0</v>
      </c>
    </row>
    <row r="14" spans="2:19" ht="15" customHeight="1">
      <c r="B14" s="12" t="s">
        <v>26</v>
      </c>
      <c r="C14" s="13" t="s">
        <v>27</v>
      </c>
      <c r="D14" s="111">
        <f>'1. Tarievenblad'!D12*'1. Tarievenblad'!E12*'1. Tarievenblad'!I12*'1. Tarievenblad'!$D$44</f>
        <v>0</v>
      </c>
      <c r="E14" s="55">
        <f t="shared" ref="E14:R14" si="2">D14*(1-$F$10)</f>
        <v>0</v>
      </c>
      <c r="F14" s="55">
        <f t="shared" si="2"/>
        <v>0</v>
      </c>
      <c r="G14" s="55">
        <f t="shared" si="2"/>
        <v>0</v>
      </c>
      <c r="H14" s="55">
        <f t="shared" si="2"/>
        <v>0</v>
      </c>
      <c r="I14" s="55">
        <f t="shared" si="2"/>
        <v>0</v>
      </c>
      <c r="J14" s="55">
        <f t="shared" si="2"/>
        <v>0</v>
      </c>
      <c r="K14" s="55">
        <f t="shared" si="2"/>
        <v>0</v>
      </c>
      <c r="L14" s="55">
        <f t="shared" si="2"/>
        <v>0</v>
      </c>
      <c r="M14" s="55">
        <f t="shared" si="2"/>
        <v>0</v>
      </c>
      <c r="N14" s="55">
        <f t="shared" si="2"/>
        <v>0</v>
      </c>
      <c r="O14" s="55">
        <f t="shared" si="2"/>
        <v>0</v>
      </c>
      <c r="P14" s="55">
        <f t="shared" si="2"/>
        <v>0</v>
      </c>
      <c r="Q14" s="55">
        <f t="shared" si="2"/>
        <v>0</v>
      </c>
      <c r="R14" s="55">
        <f t="shared" si="2"/>
        <v>0</v>
      </c>
      <c r="S14" s="56">
        <f t="shared" si="1"/>
        <v>0</v>
      </c>
    </row>
    <row r="15" spans="2:19" ht="15" customHeight="1">
      <c r="B15" s="12" t="s">
        <v>28</v>
      </c>
      <c r="C15" s="13" t="s">
        <v>29</v>
      </c>
      <c r="D15" s="111">
        <f>'1. Tarievenblad'!D13*'1. Tarievenblad'!E13*'1. Tarievenblad'!I13*'1. Tarievenblad'!$D$44</f>
        <v>0</v>
      </c>
      <c r="E15" s="55">
        <f t="shared" ref="E15:R15" si="3">D15*(1-$F$10)</f>
        <v>0</v>
      </c>
      <c r="F15" s="55">
        <f t="shared" si="3"/>
        <v>0</v>
      </c>
      <c r="G15" s="55">
        <f t="shared" si="3"/>
        <v>0</v>
      </c>
      <c r="H15" s="55">
        <f t="shared" si="3"/>
        <v>0</v>
      </c>
      <c r="I15" s="55">
        <f t="shared" si="3"/>
        <v>0</v>
      </c>
      <c r="J15" s="55">
        <f t="shared" si="3"/>
        <v>0</v>
      </c>
      <c r="K15" s="55">
        <f t="shared" si="3"/>
        <v>0</v>
      </c>
      <c r="L15" s="55">
        <f t="shared" si="3"/>
        <v>0</v>
      </c>
      <c r="M15" s="55">
        <f t="shared" si="3"/>
        <v>0</v>
      </c>
      <c r="N15" s="55">
        <f t="shared" si="3"/>
        <v>0</v>
      </c>
      <c r="O15" s="55">
        <f t="shared" si="3"/>
        <v>0</v>
      </c>
      <c r="P15" s="55">
        <f t="shared" si="3"/>
        <v>0</v>
      </c>
      <c r="Q15" s="55">
        <f t="shared" si="3"/>
        <v>0</v>
      </c>
      <c r="R15" s="55">
        <f t="shared" si="3"/>
        <v>0</v>
      </c>
      <c r="S15" s="56">
        <f t="shared" si="1"/>
        <v>0</v>
      </c>
    </row>
    <row r="16" spans="2:19" ht="15" customHeight="1">
      <c r="B16" s="12" t="s">
        <v>30</v>
      </c>
      <c r="C16" s="13" t="s">
        <v>31</v>
      </c>
      <c r="D16" s="111">
        <f>'1. Tarievenblad'!D14*'1. Tarievenblad'!E14*'1. Tarievenblad'!I14*'1. Tarievenblad'!$D$44</f>
        <v>0</v>
      </c>
      <c r="E16" s="55">
        <f t="shared" ref="E16:R16" si="4">D16*(1-$F$10)</f>
        <v>0</v>
      </c>
      <c r="F16" s="55">
        <f t="shared" si="4"/>
        <v>0</v>
      </c>
      <c r="G16" s="55">
        <f t="shared" si="4"/>
        <v>0</v>
      </c>
      <c r="H16" s="55">
        <f t="shared" si="4"/>
        <v>0</v>
      </c>
      <c r="I16" s="55">
        <f t="shared" si="4"/>
        <v>0</v>
      </c>
      <c r="J16" s="55">
        <f t="shared" si="4"/>
        <v>0</v>
      </c>
      <c r="K16" s="55">
        <f t="shared" si="4"/>
        <v>0</v>
      </c>
      <c r="L16" s="55">
        <f t="shared" si="4"/>
        <v>0</v>
      </c>
      <c r="M16" s="55">
        <f t="shared" si="4"/>
        <v>0</v>
      </c>
      <c r="N16" s="55">
        <f t="shared" si="4"/>
        <v>0</v>
      </c>
      <c r="O16" s="55">
        <f t="shared" si="4"/>
        <v>0</v>
      </c>
      <c r="P16" s="55">
        <f t="shared" si="4"/>
        <v>0</v>
      </c>
      <c r="Q16" s="55">
        <f t="shared" si="4"/>
        <v>0</v>
      </c>
      <c r="R16" s="55">
        <f t="shared" si="4"/>
        <v>0</v>
      </c>
      <c r="S16" s="56">
        <f t="shared" si="1"/>
        <v>0</v>
      </c>
    </row>
    <row r="17" spans="2:19" ht="15" customHeight="1">
      <c r="B17" s="12"/>
      <c r="C17" s="13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6"/>
    </row>
    <row r="18" spans="2:19" ht="15" customHeight="1">
      <c r="B18" s="21"/>
      <c r="C18" s="22" t="s">
        <v>32</v>
      </c>
      <c r="D18" s="57">
        <f t="shared" ref="D18:R18" si="5">SUM(D13:D16)</f>
        <v>0</v>
      </c>
      <c r="E18" s="57">
        <f t="shared" si="5"/>
        <v>0</v>
      </c>
      <c r="F18" s="57">
        <f t="shared" si="5"/>
        <v>0</v>
      </c>
      <c r="G18" s="57">
        <f t="shared" si="5"/>
        <v>0</v>
      </c>
      <c r="H18" s="57">
        <f t="shared" si="5"/>
        <v>0</v>
      </c>
      <c r="I18" s="57">
        <f t="shared" si="5"/>
        <v>0</v>
      </c>
      <c r="J18" s="57">
        <f t="shared" si="5"/>
        <v>0</v>
      </c>
      <c r="K18" s="57">
        <f t="shared" si="5"/>
        <v>0</v>
      </c>
      <c r="L18" s="57">
        <f t="shared" si="5"/>
        <v>0</v>
      </c>
      <c r="M18" s="57">
        <f t="shared" si="5"/>
        <v>0</v>
      </c>
      <c r="N18" s="57">
        <f t="shared" si="5"/>
        <v>0</v>
      </c>
      <c r="O18" s="57">
        <f t="shared" si="5"/>
        <v>0</v>
      </c>
      <c r="P18" s="57">
        <f t="shared" si="5"/>
        <v>0</v>
      </c>
      <c r="Q18" s="57">
        <f t="shared" si="5"/>
        <v>0</v>
      </c>
      <c r="R18" s="57">
        <f t="shared" si="5"/>
        <v>0</v>
      </c>
      <c r="S18" s="57">
        <f t="shared" si="1"/>
        <v>0</v>
      </c>
    </row>
    <row r="20" spans="2:19">
      <c r="B20" s="96" t="s">
        <v>90</v>
      </c>
      <c r="C20" s="97" t="s">
        <v>91</v>
      </c>
      <c r="D20" s="98"/>
      <c r="E20" s="98"/>
      <c r="F20" s="98"/>
      <c r="G20" s="98"/>
      <c r="H20" s="98"/>
      <c r="I20" s="98"/>
    </row>
    <row r="21" spans="2:19">
      <c r="B21" s="9"/>
    </row>
    <row r="28" spans="2:19" ht="28.35" customHeight="1">
      <c r="B28" s="108"/>
      <c r="C28" s="109"/>
      <c r="D28" s="109"/>
      <c r="E28" s="189" t="s">
        <v>92</v>
      </c>
      <c r="F28" s="189"/>
      <c r="G28" s="189"/>
      <c r="H28" s="189"/>
      <c r="I28" s="189"/>
      <c r="J28" s="189"/>
      <c r="K28" s="189"/>
      <c r="L28" s="189"/>
      <c r="M28" s="189"/>
      <c r="N28" s="189"/>
      <c r="O28" s="109"/>
      <c r="P28" s="109"/>
      <c r="Q28" s="109"/>
      <c r="R28" s="109"/>
      <c r="S28" s="110"/>
    </row>
    <row r="29" spans="2:19" ht="28.35" customHeight="1">
      <c r="B29" s="171" t="s">
        <v>2</v>
      </c>
      <c r="C29" s="172"/>
      <c r="D29" s="85" t="s">
        <v>72</v>
      </c>
      <c r="E29" s="86"/>
      <c r="F29" s="87">
        <v>7.0000000000000001E-3</v>
      </c>
      <c r="G29" s="88"/>
      <c r="H29" s="86"/>
      <c r="I29" s="86"/>
      <c r="J29" s="86"/>
      <c r="K29" s="86"/>
      <c r="L29" s="86"/>
      <c r="M29" s="86"/>
      <c r="N29" s="86"/>
      <c r="O29" s="86"/>
      <c r="P29" s="86"/>
      <c r="Q29" s="89"/>
      <c r="R29" s="86"/>
      <c r="S29" s="90"/>
    </row>
    <row r="30" spans="2:19" ht="111" customHeight="1">
      <c r="B30" s="50" t="s">
        <v>7</v>
      </c>
      <c r="C30" s="51" t="s">
        <v>8</v>
      </c>
      <c r="D30" s="82" t="s">
        <v>73</v>
      </c>
      <c r="E30" s="82" t="s">
        <v>74</v>
      </c>
      <c r="F30" s="82" t="s">
        <v>75</v>
      </c>
      <c r="G30" s="82" t="s">
        <v>76</v>
      </c>
      <c r="H30" s="82" t="s">
        <v>77</v>
      </c>
      <c r="I30" s="82" t="s">
        <v>78</v>
      </c>
      <c r="J30" s="82" t="s">
        <v>79</v>
      </c>
      <c r="K30" s="82" t="s">
        <v>80</v>
      </c>
      <c r="L30" s="82" t="s">
        <v>81</v>
      </c>
      <c r="M30" s="82" t="s">
        <v>82</v>
      </c>
      <c r="N30" s="82" t="s">
        <v>83</v>
      </c>
      <c r="O30" s="82" t="s">
        <v>84</v>
      </c>
      <c r="P30" s="82" t="s">
        <v>85</v>
      </c>
      <c r="Q30" s="82" t="s">
        <v>86</v>
      </c>
      <c r="R30" s="82" t="s">
        <v>87</v>
      </c>
      <c r="S30" s="53" t="s">
        <v>88</v>
      </c>
    </row>
    <row r="31" spans="2:19" ht="15" customHeight="1">
      <c r="B31" s="50"/>
      <c r="C31" s="51"/>
      <c r="D31" s="83" t="s">
        <v>89</v>
      </c>
      <c r="E31" s="83" t="s">
        <v>89</v>
      </c>
      <c r="F31" s="83" t="s">
        <v>89</v>
      </c>
      <c r="G31" s="83" t="s">
        <v>89</v>
      </c>
      <c r="H31" s="83" t="s">
        <v>89</v>
      </c>
      <c r="I31" s="83" t="s">
        <v>89</v>
      </c>
      <c r="J31" s="83" t="s">
        <v>89</v>
      </c>
      <c r="K31" s="83" t="s">
        <v>89</v>
      </c>
      <c r="L31" s="83" t="s">
        <v>89</v>
      </c>
      <c r="M31" s="83" t="s">
        <v>89</v>
      </c>
      <c r="N31" s="83" t="s">
        <v>89</v>
      </c>
      <c r="O31" s="83" t="s">
        <v>89</v>
      </c>
      <c r="P31" s="83" t="s">
        <v>89</v>
      </c>
      <c r="Q31" s="83" t="s">
        <v>89</v>
      </c>
      <c r="R31" s="83" t="s">
        <v>89</v>
      </c>
      <c r="S31" s="84" t="s">
        <v>89</v>
      </c>
    </row>
    <row r="32" spans="2:19" ht="15" customHeight="1">
      <c r="B32" s="12" t="s">
        <v>23</v>
      </c>
      <c r="C32" s="13" t="s">
        <v>24</v>
      </c>
      <c r="D32" s="111">
        <f>'1. Tarievenblad'!D11*'1. Tarievenblad'!E11*'1. Tarievenblad'!P11*'1. Tarievenblad'!Q11</f>
        <v>0</v>
      </c>
      <c r="E32" s="55">
        <f t="shared" ref="E32:E35" si="6">D32*(1-$F$10)</f>
        <v>0</v>
      </c>
      <c r="F32" s="55">
        <f t="shared" ref="F32:F35" si="7">E32*(1-$F$10)</f>
        <v>0</v>
      </c>
      <c r="G32" s="55">
        <f t="shared" ref="G32:G35" si="8">F32*(1-$F$10)</f>
        <v>0</v>
      </c>
      <c r="H32" s="55">
        <f t="shared" ref="H32:H35" si="9">G32*(1-$F$10)</f>
        <v>0</v>
      </c>
      <c r="I32" s="55">
        <f t="shared" ref="I32:I35" si="10">H32*(1-$F$10)</f>
        <v>0</v>
      </c>
      <c r="J32" s="55">
        <f t="shared" ref="J32:J35" si="11">I32*(1-$F$10)</f>
        <v>0</v>
      </c>
      <c r="K32" s="55">
        <f t="shared" ref="K32:K35" si="12">J32*(1-$F$10)</f>
        <v>0</v>
      </c>
      <c r="L32" s="55">
        <f t="shared" ref="L32:L35" si="13">K32*(1-$F$10)</f>
        <v>0</v>
      </c>
      <c r="M32" s="55">
        <f t="shared" ref="M32:M35" si="14">L32*(1-$F$10)</f>
        <v>0</v>
      </c>
      <c r="N32" s="55">
        <f t="shared" ref="N32:N35" si="15">M32*(1-$F$10)</f>
        <v>0</v>
      </c>
      <c r="O32" s="55">
        <f t="shared" ref="O32:O35" si="16">N32*(1-$F$10)</f>
        <v>0</v>
      </c>
      <c r="P32" s="55">
        <f t="shared" ref="P32:P35" si="17">O32*(1-$F$10)</f>
        <v>0</v>
      </c>
      <c r="Q32" s="55">
        <f t="shared" ref="Q32:Q35" si="18">P32*(1-$F$10)</f>
        <v>0</v>
      </c>
      <c r="R32" s="55">
        <f t="shared" ref="R32:R35" si="19">Q32*(1-$F$10)</f>
        <v>0</v>
      </c>
      <c r="S32" s="56">
        <f t="shared" ref="S32:S35" si="20">SUM(D32:R32)/15</f>
        <v>0</v>
      </c>
    </row>
    <row r="33" spans="2:19" ht="15" customHeight="1">
      <c r="B33" s="12" t="s">
        <v>26</v>
      </c>
      <c r="C33" s="13" t="s">
        <v>27</v>
      </c>
      <c r="D33" s="111">
        <f>'1. Tarievenblad'!D12*'1. Tarievenblad'!E12*'1. Tarievenblad'!P12*'1. Tarievenblad'!Q12</f>
        <v>0</v>
      </c>
      <c r="E33" s="55">
        <f t="shared" si="6"/>
        <v>0</v>
      </c>
      <c r="F33" s="55">
        <f t="shared" si="7"/>
        <v>0</v>
      </c>
      <c r="G33" s="55">
        <f t="shared" si="8"/>
        <v>0</v>
      </c>
      <c r="H33" s="55">
        <f t="shared" si="9"/>
        <v>0</v>
      </c>
      <c r="I33" s="55">
        <f t="shared" si="10"/>
        <v>0</v>
      </c>
      <c r="J33" s="55">
        <f t="shared" si="11"/>
        <v>0</v>
      </c>
      <c r="K33" s="55">
        <f t="shared" si="12"/>
        <v>0</v>
      </c>
      <c r="L33" s="55">
        <f t="shared" si="13"/>
        <v>0</v>
      </c>
      <c r="M33" s="55">
        <f t="shared" si="14"/>
        <v>0</v>
      </c>
      <c r="N33" s="55">
        <f t="shared" si="15"/>
        <v>0</v>
      </c>
      <c r="O33" s="55">
        <f t="shared" si="16"/>
        <v>0</v>
      </c>
      <c r="P33" s="55">
        <f t="shared" si="17"/>
        <v>0</v>
      </c>
      <c r="Q33" s="55">
        <f t="shared" si="18"/>
        <v>0</v>
      </c>
      <c r="R33" s="55">
        <f t="shared" si="19"/>
        <v>0</v>
      </c>
      <c r="S33" s="56">
        <f t="shared" si="20"/>
        <v>0</v>
      </c>
    </row>
    <row r="34" spans="2:19" ht="15" customHeight="1">
      <c r="B34" s="12" t="s">
        <v>28</v>
      </c>
      <c r="C34" s="13" t="s">
        <v>29</v>
      </c>
      <c r="D34" s="111">
        <f>'1. Tarievenblad'!D13*'1. Tarievenblad'!E13*'1. Tarievenblad'!P13*'1. Tarievenblad'!Q13</f>
        <v>0</v>
      </c>
      <c r="E34" s="55">
        <f t="shared" si="6"/>
        <v>0</v>
      </c>
      <c r="F34" s="55">
        <f t="shared" si="7"/>
        <v>0</v>
      </c>
      <c r="G34" s="55">
        <f t="shared" si="8"/>
        <v>0</v>
      </c>
      <c r="H34" s="55">
        <f t="shared" si="9"/>
        <v>0</v>
      </c>
      <c r="I34" s="55">
        <f t="shared" si="10"/>
        <v>0</v>
      </c>
      <c r="J34" s="55">
        <f t="shared" si="11"/>
        <v>0</v>
      </c>
      <c r="K34" s="55">
        <f t="shared" si="12"/>
        <v>0</v>
      </c>
      <c r="L34" s="55">
        <f t="shared" si="13"/>
        <v>0</v>
      </c>
      <c r="M34" s="55">
        <f t="shared" si="14"/>
        <v>0</v>
      </c>
      <c r="N34" s="55">
        <f t="shared" si="15"/>
        <v>0</v>
      </c>
      <c r="O34" s="55">
        <f t="shared" si="16"/>
        <v>0</v>
      </c>
      <c r="P34" s="55">
        <f t="shared" si="17"/>
        <v>0</v>
      </c>
      <c r="Q34" s="55">
        <f t="shared" si="18"/>
        <v>0</v>
      </c>
      <c r="R34" s="55">
        <f t="shared" si="19"/>
        <v>0</v>
      </c>
      <c r="S34" s="56">
        <f t="shared" si="20"/>
        <v>0</v>
      </c>
    </row>
    <row r="35" spans="2:19" ht="15" customHeight="1">
      <c r="B35" s="12" t="s">
        <v>30</v>
      </c>
      <c r="C35" s="13" t="s">
        <v>31</v>
      </c>
      <c r="D35" s="111">
        <f>'1. Tarievenblad'!D14*'1. Tarievenblad'!E14*'1. Tarievenblad'!P14*'1. Tarievenblad'!Q14</f>
        <v>0</v>
      </c>
      <c r="E35" s="55">
        <f t="shared" si="6"/>
        <v>0</v>
      </c>
      <c r="F35" s="55">
        <f t="shared" si="7"/>
        <v>0</v>
      </c>
      <c r="G35" s="55">
        <f t="shared" si="8"/>
        <v>0</v>
      </c>
      <c r="H35" s="55">
        <f t="shared" si="9"/>
        <v>0</v>
      </c>
      <c r="I35" s="55">
        <f t="shared" si="10"/>
        <v>0</v>
      </c>
      <c r="J35" s="55">
        <f t="shared" si="11"/>
        <v>0</v>
      </c>
      <c r="K35" s="55">
        <f t="shared" si="12"/>
        <v>0</v>
      </c>
      <c r="L35" s="55">
        <f t="shared" si="13"/>
        <v>0</v>
      </c>
      <c r="M35" s="55">
        <f t="shared" si="14"/>
        <v>0</v>
      </c>
      <c r="N35" s="55">
        <f t="shared" si="15"/>
        <v>0</v>
      </c>
      <c r="O35" s="55">
        <f t="shared" si="16"/>
        <v>0</v>
      </c>
      <c r="P35" s="55">
        <f t="shared" si="17"/>
        <v>0</v>
      </c>
      <c r="Q35" s="55">
        <f t="shared" si="18"/>
        <v>0</v>
      </c>
      <c r="R35" s="55">
        <f t="shared" si="19"/>
        <v>0</v>
      </c>
      <c r="S35" s="56">
        <f t="shared" si="20"/>
        <v>0</v>
      </c>
    </row>
    <row r="36" spans="2:19" ht="15" customHeight="1">
      <c r="B36" s="12"/>
      <c r="C36" s="13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6"/>
    </row>
    <row r="37" spans="2:19" ht="15" customHeight="1">
      <c r="B37" s="21"/>
      <c r="C37" s="22" t="s">
        <v>32</v>
      </c>
      <c r="D37" s="57">
        <f t="shared" ref="D37:R37" si="21">SUM(D32:D35)</f>
        <v>0</v>
      </c>
      <c r="E37" s="57">
        <f t="shared" si="21"/>
        <v>0</v>
      </c>
      <c r="F37" s="57">
        <f t="shared" si="21"/>
        <v>0</v>
      </c>
      <c r="G37" s="57">
        <f t="shared" si="21"/>
        <v>0</v>
      </c>
      <c r="H37" s="57">
        <f t="shared" si="21"/>
        <v>0</v>
      </c>
      <c r="I37" s="57">
        <f t="shared" si="21"/>
        <v>0</v>
      </c>
      <c r="J37" s="57">
        <f t="shared" si="21"/>
        <v>0</v>
      </c>
      <c r="K37" s="57">
        <f t="shared" si="21"/>
        <v>0</v>
      </c>
      <c r="L37" s="57">
        <f t="shared" si="21"/>
        <v>0</v>
      </c>
      <c r="M37" s="57">
        <f t="shared" si="21"/>
        <v>0</v>
      </c>
      <c r="N37" s="57">
        <f t="shared" si="21"/>
        <v>0</v>
      </c>
      <c r="O37" s="57">
        <f t="shared" si="21"/>
        <v>0</v>
      </c>
      <c r="P37" s="57">
        <f t="shared" si="21"/>
        <v>0</v>
      </c>
      <c r="Q37" s="57">
        <f t="shared" si="21"/>
        <v>0</v>
      </c>
      <c r="R37" s="57">
        <f t="shared" si="21"/>
        <v>0</v>
      </c>
      <c r="S37" s="57">
        <f>SUM(D37:R37)/15</f>
        <v>0</v>
      </c>
    </row>
    <row r="39" spans="2:19">
      <c r="B39" s="96" t="s">
        <v>90</v>
      </c>
      <c r="C39" s="97" t="s">
        <v>93</v>
      </c>
      <c r="D39" s="98"/>
      <c r="E39" s="98"/>
      <c r="F39" s="98"/>
      <c r="G39" s="98"/>
      <c r="H39" s="98"/>
      <c r="I39" s="98"/>
    </row>
  </sheetData>
  <sheetProtection algorithmName="SHA-512" hashValue="7AjLwWTJQr00x64VaUuYemmjEPCy5zDycj4qK/YwnWASha1mNwehXtAbmu60DCy3EZ0CaO2ZNPs7NFvdgxmayA==" saltValue="PFhtE6DEx6f0N+QUSyLljA==" spinCount="100000" sheet="1" objects="1" scenarios="1"/>
  <mergeCells count="4">
    <mergeCell ref="E28:N28"/>
    <mergeCell ref="B29:C29"/>
    <mergeCell ref="B10:C10"/>
    <mergeCell ref="E9:N9"/>
  </mergeCells>
  <pageMargins left="0.7" right="0.7" top="0.75" bottom="0.75" header="0.3" footer="0.3"/>
  <pageSetup paperSize="9" orientation="portrait" r:id="rId1"/>
  <ignoredErrors>
    <ignoredError sqref="B13:B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2:GZ458"/>
  <sheetViews>
    <sheetView showGridLines="0" workbookViewId="0">
      <selection activeCell="P10" sqref="P10"/>
    </sheetView>
  </sheetViews>
  <sheetFormatPr defaultColWidth="9" defaultRowHeight="12.75"/>
  <cols>
    <col min="1" max="1" width="2.28515625" style="5" customWidth="1"/>
    <col min="2" max="2" width="19.42578125" style="30" customWidth="1"/>
    <col min="3" max="3" width="21.28515625" style="9" customWidth="1"/>
    <col min="4" max="4" width="17.7109375" style="9" bestFit="1" customWidth="1"/>
    <col min="5" max="5" width="16.28515625" style="9" bestFit="1" customWidth="1"/>
    <col min="6" max="6" width="14" style="9" customWidth="1"/>
    <col min="7" max="8" width="22.85546875" style="9" bestFit="1" customWidth="1"/>
    <col min="9" max="9" width="27.28515625" style="9" customWidth="1"/>
    <col min="10" max="16384" width="9" style="9"/>
  </cols>
  <sheetData>
    <row r="2" spans="1:208">
      <c r="B2"/>
    </row>
    <row r="7" spans="1:208" s="5" customFormat="1" ht="12.75" customHeight="1">
      <c r="B7" s="159" t="s">
        <v>94</v>
      </c>
      <c r="C7" s="160"/>
      <c r="D7" s="8"/>
      <c r="E7" s="7"/>
      <c r="F7" s="7"/>
    </row>
    <row r="8" spans="1:208" s="5" customFormat="1" ht="12.75" customHeight="1">
      <c r="B8" s="6"/>
      <c r="C8" s="7"/>
      <c r="D8" s="8"/>
      <c r="E8" s="7"/>
      <c r="F8" s="7"/>
    </row>
    <row r="9" spans="1:208" ht="28.35" customHeight="1">
      <c r="B9" s="190" t="s">
        <v>95</v>
      </c>
      <c r="C9" s="191"/>
      <c r="D9" s="190" t="s">
        <v>96</v>
      </c>
      <c r="E9" s="192"/>
      <c r="F9" s="191"/>
      <c r="G9" s="190" t="s">
        <v>97</v>
      </c>
      <c r="H9" s="192"/>
      <c r="I9" s="19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</row>
    <row r="10" spans="1:208" s="11" customFormat="1" ht="38.25" customHeight="1">
      <c r="A10" s="10"/>
      <c r="B10" s="50" t="s">
        <v>7</v>
      </c>
      <c r="C10" s="51" t="s">
        <v>8</v>
      </c>
      <c r="D10" s="51" t="s">
        <v>98</v>
      </c>
      <c r="E10" s="51" t="s">
        <v>99</v>
      </c>
      <c r="F10" s="51" t="s">
        <v>100</v>
      </c>
      <c r="G10" s="51" t="s">
        <v>101</v>
      </c>
      <c r="H10" s="51" t="s">
        <v>102</v>
      </c>
      <c r="I10" s="51" t="s">
        <v>103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</row>
    <row r="11" spans="1:208" ht="15" customHeight="1">
      <c r="B11" s="13">
        <v>1</v>
      </c>
      <c r="C11" s="13" t="s">
        <v>24</v>
      </c>
      <c r="D11" s="155">
        <v>1950</v>
      </c>
      <c r="E11" s="155">
        <v>0</v>
      </c>
      <c r="F11" s="99">
        <f>SUM(D11:E11)</f>
        <v>1950</v>
      </c>
      <c r="G11" s="154"/>
      <c r="H11" s="155"/>
      <c r="I11" s="99">
        <f>IF(SUM(G11:H11)&gt;F11,"Maximale BVO overschreden",SUM(G11:H11))</f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</row>
    <row r="12" spans="1:208" ht="15" customHeight="1">
      <c r="B12" s="13">
        <v>2</v>
      </c>
      <c r="C12" s="13" t="s">
        <v>27</v>
      </c>
      <c r="D12" s="155">
        <v>3900</v>
      </c>
      <c r="E12" s="155">
        <v>0</v>
      </c>
      <c r="F12" s="99">
        <f t="shared" ref="F12:F14" si="0">SUM(D12:E12)</f>
        <v>3900</v>
      </c>
      <c r="G12" s="100"/>
      <c r="H12" s="155"/>
      <c r="I12" s="99">
        <f t="shared" ref="I12:I14" si="1">IF(SUM(G12:H12)&gt;F12,"Maximale BVO overschreden",SUM(G12:H12))</f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</row>
    <row r="13" spans="1:208" ht="15" customHeight="1">
      <c r="B13" s="13">
        <v>3</v>
      </c>
      <c r="C13" s="13" t="s">
        <v>29</v>
      </c>
      <c r="D13" s="155">
        <v>2200</v>
      </c>
      <c r="E13" s="155">
        <v>0</v>
      </c>
      <c r="F13" s="99">
        <f t="shared" si="0"/>
        <v>2200</v>
      </c>
      <c r="G13" s="100"/>
      <c r="H13" s="155"/>
      <c r="I13" s="99">
        <f t="shared" si="1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</row>
    <row r="14" spans="1:208" ht="15" customHeight="1">
      <c r="B14" s="13">
        <v>4</v>
      </c>
      <c r="C14" s="13" t="s">
        <v>31</v>
      </c>
      <c r="D14" s="155">
        <v>0</v>
      </c>
      <c r="E14" s="155">
        <v>1790</v>
      </c>
      <c r="F14" s="99">
        <f t="shared" si="0"/>
        <v>1790</v>
      </c>
      <c r="G14" s="155"/>
      <c r="H14" s="154"/>
      <c r="I14" s="99">
        <f t="shared" si="1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</row>
    <row r="15" spans="1:208" ht="15" customHeight="1" thickBot="1">
      <c r="B15" s="12"/>
      <c r="C15" s="13"/>
      <c r="D15" s="13"/>
      <c r="E15" s="16"/>
      <c r="F15" s="17"/>
      <c r="G15" s="13"/>
      <c r="H15" s="16"/>
      <c r="I15" s="14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</row>
    <row r="16" spans="1:208" s="26" customFormat="1" ht="26.25" customHeight="1" thickBot="1">
      <c r="A16" s="20"/>
      <c r="B16" s="21"/>
      <c r="C16" s="22" t="s">
        <v>32</v>
      </c>
      <c r="D16" s="23">
        <f>SUM(D11:D14)</f>
        <v>8050</v>
      </c>
      <c r="E16" s="23">
        <f>SUM(E11:E14)</f>
        <v>1790</v>
      </c>
      <c r="F16" s="23">
        <f>SUM(F11:F14)</f>
        <v>9840</v>
      </c>
      <c r="G16" s="23">
        <f>IF(AND(G11&lt;=D11,G12&lt;=D12,G13&lt;=D13),SUM(G11:G13),"max BVO overschreden")</f>
        <v>0</v>
      </c>
      <c r="H16" s="147">
        <f>IF(H14&lt;=E14,H14,"max BVO overschreden")</f>
        <v>0</v>
      </c>
      <c r="I16" s="149">
        <f>IF(OR(G16="max BVO overschreden",H16="max BVO overschreden"),"",SUM(G16:H16))</f>
        <v>0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5"/>
      <c r="CM16" s="25"/>
      <c r="CN16" s="25"/>
      <c r="CO16" s="25"/>
      <c r="CP16" s="25"/>
      <c r="CQ16" s="25"/>
      <c r="CR16" s="25"/>
      <c r="CS16" s="25"/>
      <c r="CT16" s="25"/>
      <c r="CU16" s="25"/>
    </row>
    <row r="17" spans="2:208" ht="12" customHeight="1">
      <c r="B17" s="2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</row>
    <row r="18" spans="2:208" ht="12" customHeight="1">
      <c r="B18" s="2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</row>
    <row r="19" spans="2:208" ht="12" customHeight="1">
      <c r="B19" s="31"/>
      <c r="C19" s="61" t="s">
        <v>35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</row>
    <row r="20" spans="2:208" ht="12" customHeight="1">
      <c r="B20" s="39"/>
      <c r="C20" s="60" t="s">
        <v>37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</row>
    <row r="21" spans="2:208" ht="12" customHeight="1">
      <c r="B21" s="32"/>
      <c r="C21" s="60" t="s">
        <v>39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</row>
    <row r="22" spans="2:208" ht="12" customHeight="1">
      <c r="B22" s="44"/>
      <c r="C22" s="60" t="s">
        <v>40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</row>
    <row r="23" spans="2:208" ht="12" customHeight="1">
      <c r="B23" s="2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</row>
    <row r="24" spans="2:208" ht="12" customHeight="1">
      <c r="B24" s="91" t="s">
        <v>104</v>
      </c>
      <c r="C24" s="92" t="s">
        <v>105</v>
      </c>
      <c r="D24" s="20"/>
      <c r="E24" s="20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</row>
    <row r="25" spans="2:208" ht="12" customHeight="1">
      <c r="B25" s="2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</row>
    <row r="26" spans="2:208" ht="12" customHeight="1">
      <c r="B26" s="27"/>
      <c r="C26" s="5"/>
      <c r="D26" s="5"/>
      <c r="E26" s="5"/>
      <c r="F26" s="5"/>
      <c r="G26" s="9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</row>
    <row r="27" spans="2:208" ht="12" customHeight="1">
      <c r="B27" s="5">
        <v>1</v>
      </c>
      <c r="C27" s="59" t="s">
        <v>106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</row>
    <row r="28" spans="2:208" ht="12" customHeight="1">
      <c r="B28" s="5">
        <v>2</v>
      </c>
      <c r="C28" s="59" t="s">
        <v>107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</row>
    <row r="29" spans="2:208">
      <c r="B29" s="5">
        <v>3</v>
      </c>
      <c r="C29" s="59" t="s">
        <v>108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</row>
    <row r="30" spans="2:208">
      <c r="B30" s="5">
        <v>4</v>
      </c>
      <c r="C30" s="59" t="s">
        <v>109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</row>
    <row r="31" spans="2:208">
      <c r="B31" s="5">
        <v>5</v>
      </c>
      <c r="C31" s="150" t="s">
        <v>110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</row>
    <row r="32" spans="2:208">
      <c r="B32" s="2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</row>
    <row r="33" spans="2:206">
      <c r="B33" s="9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</row>
    <row r="34" spans="2:206">
      <c r="B34" s="2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</row>
    <row r="35" spans="2:206">
      <c r="B35" s="2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</row>
    <row r="36" spans="2:206">
      <c r="B36" s="2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</row>
    <row r="37" spans="2:206">
      <c r="B37" s="2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</row>
    <row r="38" spans="2:206">
      <c r="B38" s="2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</row>
    <row r="39" spans="2:206">
      <c r="B39" s="2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</row>
    <row r="40" spans="2:206">
      <c r="B40" s="2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</row>
    <row r="41" spans="2:206">
      <c r="B41" s="2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</row>
    <row r="42" spans="2:206">
      <c r="B42" s="2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</row>
    <row r="43" spans="2:206">
      <c r="B43" s="2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</row>
    <row r="44" spans="2:206">
      <c r="B44" s="2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</row>
    <row r="45" spans="2:206">
      <c r="B45" s="2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</row>
    <row r="46" spans="2:206">
      <c r="B46" s="2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</row>
    <row r="47" spans="2:206">
      <c r="B47" s="2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</row>
    <row r="48" spans="2:206">
      <c r="B48" s="2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</row>
    <row r="49" spans="2:206">
      <c r="B49" s="2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</row>
    <row r="50" spans="2:206">
      <c r="B50" s="2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</row>
    <row r="51" spans="2:206">
      <c r="B51" s="2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</row>
    <row r="52" spans="2:206">
      <c r="B52" s="2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</row>
    <row r="53" spans="2:206">
      <c r="B53" s="2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</row>
    <row r="54" spans="2:206">
      <c r="B54" s="2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</row>
    <row r="55" spans="2:206">
      <c r="B55" s="2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</row>
    <row r="56" spans="2:206">
      <c r="B56" s="2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</row>
    <row r="57" spans="2:206">
      <c r="B57" s="2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</row>
    <row r="58" spans="2:206">
      <c r="B58" s="2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</row>
    <row r="59" spans="2:206">
      <c r="B59" s="2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</row>
    <row r="60" spans="2:206">
      <c r="B60" s="2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</row>
    <row r="61" spans="2:206">
      <c r="B61" s="2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</row>
    <row r="62" spans="2:206">
      <c r="B62" s="2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</row>
    <row r="63" spans="2:206">
      <c r="B63" s="2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</row>
    <row r="64" spans="2:206">
      <c r="B64" s="2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</row>
    <row r="65" spans="2:206">
      <c r="B65" s="2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</row>
    <row r="66" spans="2:206">
      <c r="B66" s="2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</row>
    <row r="67" spans="2:206">
      <c r="B67" s="2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</row>
    <row r="68" spans="2:206">
      <c r="B68" s="2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</row>
    <row r="69" spans="2:206">
      <c r="B69" s="2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</row>
    <row r="70" spans="2:206">
      <c r="B70" s="2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</row>
    <row r="71" spans="2:206">
      <c r="B71" s="2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</row>
    <row r="72" spans="2:206">
      <c r="B72" s="2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</row>
    <row r="73" spans="2:206">
      <c r="B73" s="2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</row>
    <row r="74" spans="2:206">
      <c r="B74" s="2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</row>
    <row r="75" spans="2:206">
      <c r="B75" s="2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</row>
    <row r="76" spans="2:206">
      <c r="B76" s="2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</row>
    <row r="77" spans="2:206">
      <c r="B77" s="2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</row>
    <row r="78" spans="2:206">
      <c r="B78" s="2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</row>
    <row r="79" spans="2:206">
      <c r="B79" s="2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</row>
    <row r="80" spans="2:206">
      <c r="B80" s="2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</row>
    <row r="81" spans="2:206">
      <c r="B81" s="2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</row>
    <row r="82" spans="2:206">
      <c r="B82" s="2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</row>
    <row r="83" spans="2:206">
      <c r="B83" s="2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</row>
    <row r="84" spans="2:206">
      <c r="B84" s="2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</row>
    <row r="85" spans="2:206">
      <c r="B85" s="2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</row>
    <row r="86" spans="2:206">
      <c r="B86" s="2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</row>
    <row r="87" spans="2:206">
      <c r="B87" s="2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</row>
    <row r="88" spans="2:206">
      <c r="B88" s="2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</row>
    <row r="89" spans="2:206">
      <c r="B89" s="2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</row>
    <row r="90" spans="2:206">
      <c r="B90" s="2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</row>
    <row r="91" spans="2:206">
      <c r="B91" s="2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</row>
    <row r="92" spans="2:206">
      <c r="B92" s="2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</row>
    <row r="93" spans="2:206">
      <c r="B93" s="2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</row>
    <row r="94" spans="2:206">
      <c r="B94" s="2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</row>
    <row r="95" spans="2:206">
      <c r="B95" s="2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</row>
    <row r="96" spans="2:206">
      <c r="B96" s="2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</row>
    <row r="97" spans="2:206">
      <c r="B97" s="2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</row>
    <row r="98" spans="2:206">
      <c r="B98" s="2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</row>
    <row r="99" spans="2:206">
      <c r="B99" s="2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</row>
    <row r="100" spans="2:206">
      <c r="B100" s="2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</row>
    <row r="101" spans="2:206">
      <c r="B101" s="2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</row>
    <row r="102" spans="2:206">
      <c r="B102" s="2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</row>
    <row r="103" spans="2:206">
      <c r="B103" s="2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</row>
    <row r="104" spans="2:206">
      <c r="B104" s="2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</row>
    <row r="105" spans="2:206">
      <c r="B105" s="2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</row>
    <row r="106" spans="2:206">
      <c r="B106" s="2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</row>
    <row r="107" spans="2:206">
      <c r="B107" s="2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</row>
    <row r="108" spans="2:206">
      <c r="B108" s="2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</row>
    <row r="109" spans="2:206">
      <c r="B109" s="2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</row>
    <row r="110" spans="2:206">
      <c r="B110" s="2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</row>
    <row r="111" spans="2:206">
      <c r="B111" s="2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</row>
    <row r="112" spans="2:206">
      <c r="B112" s="2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</row>
    <row r="113" spans="2:206">
      <c r="B113" s="2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</row>
    <row r="114" spans="2:206">
      <c r="B114" s="2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</row>
    <row r="115" spans="2:206">
      <c r="B115" s="2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</row>
    <row r="116" spans="2:206">
      <c r="B116" s="2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</row>
    <row r="117" spans="2:206">
      <c r="B117" s="2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</row>
    <row r="118" spans="2:206">
      <c r="B118" s="2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</row>
    <row r="119" spans="2:206">
      <c r="B119" s="2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</row>
    <row r="120" spans="2:206">
      <c r="B120" s="2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</row>
    <row r="121" spans="2:206">
      <c r="B121" s="2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</row>
    <row r="122" spans="2:206">
      <c r="B122" s="2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</row>
    <row r="123" spans="2:206">
      <c r="B123" s="2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</row>
    <row r="124" spans="2:206">
      <c r="B124" s="2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</row>
    <row r="125" spans="2:206">
      <c r="B125" s="2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</row>
    <row r="126" spans="2:206">
      <c r="B126" s="2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</row>
    <row r="127" spans="2:206">
      <c r="B127" s="2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</row>
    <row r="128" spans="2:206">
      <c r="B128" s="2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</row>
    <row r="129" spans="2:206">
      <c r="B129" s="2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</row>
    <row r="130" spans="2:206">
      <c r="B130" s="2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</row>
    <row r="131" spans="2:206">
      <c r="B131" s="2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</row>
    <row r="132" spans="2:206">
      <c r="B132" s="2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</row>
    <row r="133" spans="2:206">
      <c r="B133" s="2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</row>
    <row r="134" spans="2:206">
      <c r="B134" s="2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</row>
    <row r="135" spans="2:206">
      <c r="B135" s="2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</row>
    <row r="136" spans="2:206">
      <c r="B136" s="2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</row>
    <row r="137" spans="2:206">
      <c r="B137" s="2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</row>
    <row r="138" spans="2:206">
      <c r="B138" s="2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</row>
    <row r="139" spans="2:206">
      <c r="B139" s="2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</row>
    <row r="140" spans="2:206">
      <c r="B140" s="2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</row>
    <row r="141" spans="2:206">
      <c r="B141" s="2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</row>
    <row r="142" spans="2:206">
      <c r="B142" s="2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</row>
    <row r="143" spans="2:206">
      <c r="B143" s="2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</row>
    <row r="144" spans="2:206">
      <c r="B144" s="2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</row>
    <row r="145" spans="2:206">
      <c r="B145" s="2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</row>
    <row r="146" spans="2:206">
      <c r="B146" s="2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</row>
    <row r="147" spans="2:206">
      <c r="B147" s="2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</row>
    <row r="148" spans="2:206">
      <c r="B148" s="2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</row>
    <row r="149" spans="2:206">
      <c r="B149" s="2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</row>
    <row r="150" spans="2:206">
      <c r="B150" s="2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</row>
    <row r="151" spans="2:206">
      <c r="B151" s="2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</row>
    <row r="152" spans="2:206">
      <c r="B152" s="2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</row>
    <row r="153" spans="2:206">
      <c r="B153" s="2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</row>
    <row r="154" spans="2:206">
      <c r="B154" s="2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</row>
    <row r="155" spans="2:206">
      <c r="B155" s="2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</row>
    <row r="156" spans="2:206">
      <c r="B156" s="2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</row>
    <row r="157" spans="2:206">
      <c r="B157" s="2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</row>
    <row r="158" spans="2:206">
      <c r="B158" s="2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</row>
    <row r="159" spans="2:206">
      <c r="B159" s="2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</row>
    <row r="160" spans="2:206">
      <c r="B160" s="2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</row>
    <row r="161" spans="2:206">
      <c r="B161" s="2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</row>
    <row r="162" spans="2:206">
      <c r="B162" s="2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</row>
    <row r="163" spans="2:206">
      <c r="B163" s="2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</row>
    <row r="164" spans="2:206">
      <c r="B164" s="2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</row>
    <row r="165" spans="2:206">
      <c r="B165" s="2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</row>
    <row r="166" spans="2:206">
      <c r="B166" s="2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</row>
    <row r="167" spans="2:206">
      <c r="B167" s="2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</row>
    <row r="168" spans="2:206">
      <c r="B168" s="2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</row>
    <row r="169" spans="2:206">
      <c r="B169" s="2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</row>
    <row r="170" spans="2:206">
      <c r="B170" s="2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</row>
    <row r="171" spans="2:206">
      <c r="B171" s="2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</row>
    <row r="172" spans="2:206">
      <c r="B172" s="2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</row>
    <row r="173" spans="2:206">
      <c r="B173" s="2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</row>
    <row r="174" spans="2:206">
      <c r="B174" s="2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</row>
    <row r="175" spans="2:206">
      <c r="B175" s="2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</row>
    <row r="176" spans="2:206">
      <c r="B176" s="2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</row>
    <row r="177" spans="2:206">
      <c r="B177" s="2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</row>
    <row r="178" spans="2:206">
      <c r="B178" s="2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</row>
    <row r="179" spans="2:206">
      <c r="B179" s="2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</row>
    <row r="180" spans="2:206">
      <c r="B180" s="2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</row>
    <row r="181" spans="2:206">
      <c r="B181" s="2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</row>
    <row r="182" spans="2:206">
      <c r="B182" s="2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</row>
    <row r="183" spans="2:206">
      <c r="B183" s="2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</row>
    <row r="184" spans="2:206">
      <c r="B184" s="2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</row>
    <row r="185" spans="2:206">
      <c r="B185" s="2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</row>
    <row r="186" spans="2:206">
      <c r="B186" s="2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</row>
    <row r="187" spans="2:206">
      <c r="B187" s="2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</row>
    <row r="188" spans="2:206">
      <c r="B188" s="2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</row>
    <row r="189" spans="2:206">
      <c r="B189" s="2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</row>
    <row r="190" spans="2:206">
      <c r="B190" s="2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</row>
    <row r="191" spans="2:206">
      <c r="B191" s="2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</row>
    <row r="192" spans="2:206">
      <c r="B192" s="2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</row>
    <row r="193" spans="2:206">
      <c r="B193" s="2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</row>
    <row r="194" spans="2:206">
      <c r="B194" s="2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</row>
    <row r="195" spans="2:206">
      <c r="B195" s="2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</row>
    <row r="196" spans="2:206">
      <c r="B196" s="2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</row>
    <row r="197" spans="2:206">
      <c r="B197" s="2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</row>
    <row r="198" spans="2:206">
      <c r="B198" s="2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</row>
    <row r="199" spans="2:206">
      <c r="B199" s="2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</row>
    <row r="200" spans="2:206">
      <c r="B200" s="2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</row>
    <row r="201" spans="2:206">
      <c r="B201" s="2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</row>
    <row r="202" spans="2:206">
      <c r="B202" s="2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</row>
    <row r="203" spans="2:206">
      <c r="B203" s="2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</row>
    <row r="204" spans="2:206">
      <c r="B204" s="2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</row>
    <row r="205" spans="2:206">
      <c r="B205" s="2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</row>
    <row r="206" spans="2:206"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</row>
    <row r="207" spans="2:206"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</row>
    <row r="208" spans="2:206"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</row>
    <row r="209" spans="7:206"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</row>
    <row r="210" spans="7:206"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</row>
    <row r="211" spans="7:206"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</row>
    <row r="212" spans="7:206"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</row>
    <row r="213" spans="7:206"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</row>
    <row r="214" spans="7:206"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</row>
    <row r="215" spans="7:206"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</row>
    <row r="216" spans="7:206"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</row>
    <row r="217" spans="7:206"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</row>
    <row r="218" spans="7:206"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</row>
    <row r="219" spans="7:206"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</row>
    <row r="220" spans="7:206"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</row>
    <row r="221" spans="7:206"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</row>
    <row r="222" spans="7:206"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</row>
    <row r="223" spans="7:206"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</row>
    <row r="224" spans="7:206"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</row>
    <row r="225" spans="7:206"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</row>
    <row r="226" spans="7:206"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</row>
    <row r="227" spans="7:206"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</row>
    <row r="228" spans="7:206"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</row>
    <row r="229" spans="7:206"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</row>
    <row r="230" spans="7:206"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</row>
    <row r="231" spans="7:206"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</row>
    <row r="232" spans="7:206"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</row>
    <row r="233" spans="7:206"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</row>
    <row r="234" spans="7:206"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</row>
    <row r="235" spans="7:206"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</row>
    <row r="236" spans="7:206"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</row>
    <row r="237" spans="7:206"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</row>
    <row r="238" spans="7:206"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</row>
    <row r="239" spans="7:206"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</row>
    <row r="240" spans="7:206"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</row>
    <row r="241" spans="7:206"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</row>
    <row r="242" spans="7:206"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</row>
    <row r="243" spans="7:206"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</row>
    <row r="244" spans="7:206"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</row>
    <row r="245" spans="7:206"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</row>
    <row r="246" spans="7:206"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</row>
    <row r="247" spans="7:206"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</row>
    <row r="248" spans="7:206"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</row>
    <row r="249" spans="7:206"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</row>
    <row r="250" spans="7:206"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</row>
    <row r="251" spans="7:206"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</row>
    <row r="252" spans="7:206"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</row>
    <row r="253" spans="7:206"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</row>
    <row r="254" spans="7:206"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</row>
    <row r="255" spans="7:206"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</row>
    <row r="256" spans="7:206"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</row>
    <row r="257" spans="7:206"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</row>
    <row r="258" spans="7:206"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</row>
    <row r="259" spans="7:206"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</row>
    <row r="260" spans="7:206"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</row>
    <row r="261" spans="7:206"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</row>
    <row r="262" spans="7:206"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</row>
    <row r="263" spans="7:206"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</row>
    <row r="264" spans="7:206"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</row>
    <row r="265" spans="7:206"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</row>
    <row r="266" spans="7:206"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</row>
    <row r="267" spans="7:206"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</row>
    <row r="268" spans="7:206"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</row>
    <row r="269" spans="7:206"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</row>
    <row r="270" spans="7:206"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</row>
    <row r="271" spans="7:206"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</row>
    <row r="272" spans="7:206"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</row>
    <row r="273" spans="7:206"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</row>
    <row r="274" spans="7:206"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</row>
    <row r="275" spans="7:206"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</row>
    <row r="276" spans="7:206"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</row>
    <row r="277" spans="7:206"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</row>
    <row r="278" spans="7:206"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</row>
    <row r="279" spans="7:206"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</row>
    <row r="280" spans="7:206"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</row>
    <row r="281" spans="7:206"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</row>
    <row r="282" spans="7:206"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</row>
    <row r="283" spans="7:206"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</row>
    <row r="284" spans="7:206"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</row>
    <row r="285" spans="7:206"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</row>
    <row r="286" spans="7:206"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</row>
    <row r="287" spans="7:206"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</row>
    <row r="288" spans="7:206"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</row>
    <row r="289" spans="7:206"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</row>
    <row r="290" spans="7:206"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</row>
    <row r="291" spans="7:206"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</row>
    <row r="292" spans="7:206"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</row>
    <row r="293" spans="7:206"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</row>
    <row r="294" spans="7:206"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</row>
    <row r="295" spans="7:206"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</row>
    <row r="296" spans="7:206"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</row>
    <row r="297" spans="7:206"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</row>
    <row r="298" spans="7:206"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</row>
    <row r="299" spans="7:206"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</row>
    <row r="300" spans="7:206"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</row>
    <row r="301" spans="7:206"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</row>
    <row r="302" spans="7:206"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</row>
    <row r="303" spans="7:206"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</row>
    <row r="304" spans="7:206"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</row>
    <row r="305" spans="7:206"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</row>
    <row r="306" spans="7:206"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</row>
    <row r="307" spans="7:206"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</row>
    <row r="308" spans="7:206"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</row>
    <row r="309" spans="7:206"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</row>
    <row r="310" spans="7:206"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</row>
    <row r="311" spans="7:206"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</row>
    <row r="312" spans="7:206"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</row>
    <row r="313" spans="7:206"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</row>
    <row r="314" spans="7:206"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</row>
    <row r="315" spans="7:206"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</row>
    <row r="316" spans="7:206"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</row>
    <row r="317" spans="7:206"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</row>
    <row r="318" spans="7:206"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</row>
    <row r="319" spans="7:206"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</row>
    <row r="320" spans="7:206"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</row>
    <row r="321" spans="7:206"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</row>
    <row r="322" spans="7:206"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</row>
    <row r="323" spans="7:206"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</row>
    <row r="324" spans="7:206"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</row>
    <row r="325" spans="7:206"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</row>
    <row r="326" spans="7:206"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</row>
    <row r="327" spans="7:206"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</row>
    <row r="328" spans="7:206"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</row>
    <row r="329" spans="7:206"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</row>
    <row r="330" spans="7:206"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</row>
    <row r="331" spans="7:206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</row>
    <row r="332" spans="7:206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</row>
    <row r="333" spans="7:206"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</row>
    <row r="334" spans="7:206"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</row>
    <row r="335" spans="7:206"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</row>
    <row r="336" spans="7:206"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</row>
    <row r="337" spans="7:206"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</row>
    <row r="338" spans="7:206"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</row>
    <row r="339" spans="7:206"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</row>
    <row r="340" spans="7:206"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</row>
    <row r="341" spans="7:206"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</row>
    <row r="342" spans="7:206"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</row>
    <row r="343" spans="7:206"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</row>
    <row r="344" spans="7:206"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</row>
    <row r="345" spans="7:206"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</row>
    <row r="346" spans="7:206"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</row>
    <row r="347" spans="7:206"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</row>
    <row r="348" spans="7:206"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</row>
    <row r="349" spans="7:206"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</row>
    <row r="350" spans="7:206"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</row>
    <row r="351" spans="7:206"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</row>
    <row r="352" spans="7:206"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</row>
    <row r="353" spans="7:206"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</row>
    <row r="354" spans="7:206"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</row>
    <row r="355" spans="7:206"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</row>
    <row r="356" spans="7:206"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</row>
    <row r="357" spans="7:206"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</row>
    <row r="358" spans="7:206"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</row>
    <row r="359" spans="7:206"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</row>
    <row r="360" spans="7:206"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</row>
    <row r="361" spans="7:206"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</row>
    <row r="362" spans="7:206"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</row>
    <row r="363" spans="7:206"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</row>
    <row r="364" spans="7:206"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</row>
    <row r="365" spans="7:206"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</row>
    <row r="366" spans="7:206"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</row>
    <row r="367" spans="7:206"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</row>
    <row r="368" spans="7:206"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</row>
    <row r="369" spans="7:206"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</row>
    <row r="370" spans="7:206"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</row>
    <row r="371" spans="7:206"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</row>
    <row r="372" spans="7:206"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</row>
    <row r="373" spans="7:206"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</row>
    <row r="374" spans="7:206"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</row>
    <row r="375" spans="7:206"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</row>
    <row r="376" spans="7:206"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</row>
    <row r="377" spans="7:206"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</row>
    <row r="378" spans="7:206"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</row>
    <row r="379" spans="7:206"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</row>
    <row r="380" spans="7:206"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</row>
    <row r="381" spans="7:206"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</row>
    <row r="382" spans="7:206"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</row>
    <row r="383" spans="7:206"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</row>
    <row r="384" spans="7:206"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</row>
    <row r="385" spans="7:206"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</row>
    <row r="386" spans="7:206"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</row>
    <row r="387" spans="7:206"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</row>
    <row r="388" spans="7:206"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</row>
    <row r="389" spans="7:206"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</row>
    <row r="390" spans="7:206"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</row>
    <row r="391" spans="7:206"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</row>
    <row r="392" spans="7:206"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</row>
    <row r="393" spans="7:206"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</row>
    <row r="394" spans="7:206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</row>
    <row r="395" spans="7:206"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</row>
    <row r="396" spans="7:206"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</row>
    <row r="397" spans="7:206"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</row>
    <row r="398" spans="7:206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</row>
    <row r="399" spans="7:206"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</row>
    <row r="400" spans="7:206"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</row>
    <row r="401" spans="7:206"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</row>
    <row r="402" spans="7:206"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</row>
    <row r="403" spans="7:206"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</row>
    <row r="404" spans="7:206"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</row>
    <row r="405" spans="7:206"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</row>
    <row r="406" spans="7:206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</row>
    <row r="407" spans="7:206"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</row>
    <row r="408" spans="7:206"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</row>
    <row r="409" spans="7:206"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</row>
    <row r="410" spans="7:206"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</row>
    <row r="411" spans="7:206"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</row>
    <row r="412" spans="7:206"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</row>
    <row r="413" spans="7:206"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</row>
    <row r="414" spans="7:206"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</row>
    <row r="415" spans="7:206"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</row>
    <row r="416" spans="7:206"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</row>
    <row r="417" spans="7:206"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</row>
    <row r="418" spans="7:206"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</row>
    <row r="419" spans="7:206"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</row>
    <row r="420" spans="7:206"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</row>
    <row r="421" spans="7:206"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</row>
    <row r="422" spans="7:206"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</row>
    <row r="423" spans="7:206"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</row>
    <row r="424" spans="7:206"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</row>
    <row r="425" spans="7:206"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</row>
    <row r="426" spans="7:206"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</row>
    <row r="427" spans="7:206"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</row>
    <row r="428" spans="7:206"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</row>
    <row r="429" spans="7:206"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</row>
    <row r="430" spans="7:206"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</row>
    <row r="431" spans="7:206"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</row>
    <row r="432" spans="7:206"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</row>
    <row r="433" spans="7:206"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</row>
    <row r="434" spans="7:206"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</row>
    <row r="435" spans="7:206"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</row>
    <row r="436" spans="7:206"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</row>
    <row r="437" spans="7:206"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</row>
    <row r="438" spans="7:206"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</row>
    <row r="439" spans="7:206"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</row>
    <row r="440" spans="7:206"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</row>
    <row r="441" spans="7:206"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</row>
    <row r="442" spans="7:206"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</row>
    <row r="443" spans="7:206"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</row>
    <row r="444" spans="7:206"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</row>
    <row r="445" spans="7:206"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</row>
    <row r="446" spans="7:206"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</row>
    <row r="447" spans="7:206"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</row>
    <row r="448" spans="7:206"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</row>
    <row r="449" spans="7:206"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</row>
    <row r="450" spans="7:206"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</row>
    <row r="451" spans="7:206"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</row>
    <row r="452" spans="7:206"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</row>
    <row r="453" spans="7:206"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</row>
    <row r="454" spans="7:206"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</row>
    <row r="455" spans="7:206"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</row>
    <row r="456" spans="7:206"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</row>
    <row r="457" spans="7:206"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</row>
    <row r="458" spans="7:206"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</row>
  </sheetData>
  <sheetProtection algorithmName="SHA-512" hashValue="boYyUHdyXxoXNPFvhCQigZX/b16nIc/3p+Vz6jruWwB6h5CBPZeDEqNfRUEftYj0kPYxKYMdJpKmzo+aePo7gA==" saltValue="qRYoDzO/PQoOwwiSqjJRPw==" spinCount="100000" sheet="1" objects="1" scenarios="1"/>
  <mergeCells count="3">
    <mergeCell ref="B9:C9"/>
    <mergeCell ref="D9:F9"/>
    <mergeCell ref="G9:I9"/>
  </mergeCells>
  <conditionalFormatting sqref="I11">
    <cfRule type="cellIs" dxfId="20" priority="79" operator="lessThanOrEqual">
      <formula>$F$11</formula>
    </cfRule>
    <cfRule type="cellIs" dxfId="19" priority="80" operator="greaterThan">
      <formula>$F$11</formula>
    </cfRule>
  </conditionalFormatting>
  <conditionalFormatting sqref="G11">
    <cfRule type="cellIs" dxfId="18" priority="76" operator="greaterThan">
      <formula>$D$11</formula>
    </cfRule>
  </conditionalFormatting>
  <conditionalFormatting sqref="H14">
    <cfRule type="cellIs" dxfId="17" priority="74" operator="greaterThan">
      <formula>$E14</formula>
    </cfRule>
  </conditionalFormatting>
  <conditionalFormatting sqref="G12">
    <cfRule type="cellIs" dxfId="16" priority="72" operator="greaterThan">
      <formula>$D$12</formula>
    </cfRule>
  </conditionalFormatting>
  <conditionalFormatting sqref="G13">
    <cfRule type="cellIs" dxfId="15" priority="70" operator="greaterThan">
      <formula>$D$13</formula>
    </cfRule>
  </conditionalFormatting>
  <conditionalFormatting sqref="I12">
    <cfRule type="cellIs" dxfId="14" priority="49" operator="lessThanOrEqual">
      <formula>$F12</formula>
    </cfRule>
    <cfRule type="cellIs" dxfId="13" priority="50" operator="greaterThan">
      <formula>$F12</formula>
    </cfRule>
  </conditionalFormatting>
  <conditionalFormatting sqref="I13">
    <cfRule type="cellIs" dxfId="12" priority="47" operator="lessThanOrEqual">
      <formula>$F13</formula>
    </cfRule>
    <cfRule type="cellIs" dxfId="11" priority="48" operator="greaterThan">
      <formula>$F13</formula>
    </cfRule>
  </conditionalFormatting>
  <conditionalFormatting sqref="I14">
    <cfRule type="cellIs" dxfId="10" priority="43" operator="lessThanOrEqual">
      <formula>$F14</formula>
    </cfRule>
    <cfRule type="cellIs" dxfId="9" priority="44" operator="greaterThan">
      <formula>$F14</formula>
    </cfRule>
  </conditionalFormatting>
  <conditionalFormatting sqref="G16">
    <cfRule type="cellIs" dxfId="8" priority="5" operator="equal">
      <formula>"max BVO overschreden"</formula>
    </cfRule>
    <cfRule type="cellIs" dxfId="7" priority="6" operator="lessThanOrEqual">
      <formula>D$16</formula>
    </cfRule>
  </conditionalFormatting>
  <conditionalFormatting sqref="H16">
    <cfRule type="cellIs" dxfId="6" priority="3" operator="equal">
      <formula>"max BVO overschreden"</formula>
    </cfRule>
    <cfRule type="cellIs" dxfId="5" priority="4" operator="lessThanOrEqual">
      <formula>E$16</formula>
    </cfRule>
  </conditionalFormatting>
  <conditionalFormatting sqref="I16">
    <cfRule type="cellIs" dxfId="4" priority="2" operator="not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2:HB463"/>
  <sheetViews>
    <sheetView showGridLines="0" zoomScaleNormal="100" workbookViewId="0">
      <selection activeCell="K7" sqref="K7"/>
    </sheetView>
  </sheetViews>
  <sheetFormatPr defaultColWidth="9" defaultRowHeight="12.75"/>
  <cols>
    <col min="1" max="1" width="2.28515625" style="5" customWidth="1"/>
    <col min="2" max="2" width="18.5703125" style="30" customWidth="1"/>
    <col min="3" max="3" width="28.42578125" style="9" customWidth="1"/>
    <col min="4" max="4" width="26" style="9" customWidth="1"/>
    <col min="5" max="5" width="6.42578125" style="9" customWidth="1"/>
    <col min="6" max="10" width="11.7109375" style="9" customWidth="1"/>
    <col min="11" max="11" width="15.42578125" style="9" bestFit="1" customWidth="1"/>
    <col min="12" max="20" width="11.7109375" style="9" customWidth="1"/>
    <col min="21" max="21" width="18.85546875" style="9" customWidth="1"/>
    <col min="22" max="16384" width="9" style="9"/>
  </cols>
  <sheetData>
    <row r="2" spans="1:210">
      <c r="B2"/>
    </row>
    <row r="7" spans="1:210" s="5" customFormat="1" ht="15" customHeight="1">
      <c r="B7" s="159" t="s">
        <v>111</v>
      </c>
      <c r="C7" s="160"/>
      <c r="D7" s="160"/>
      <c r="E7" s="160"/>
      <c r="F7" s="8"/>
      <c r="G7" s="7"/>
      <c r="H7" s="7"/>
    </row>
    <row r="8" spans="1:210" s="5" customFormat="1" ht="15" customHeight="1">
      <c r="B8" s="194" t="s">
        <v>112</v>
      </c>
      <c r="C8" s="195"/>
      <c r="D8" s="166">
        <v>1500000</v>
      </c>
      <c r="E8" s="7"/>
      <c r="F8" s="167" t="s">
        <v>113</v>
      </c>
      <c r="G8" s="7"/>
      <c r="H8" s="7"/>
    </row>
    <row r="9" spans="1:210" s="5" customFormat="1" ht="15" customHeight="1">
      <c r="B9" s="194" t="s">
        <v>114</v>
      </c>
      <c r="C9" s="195"/>
      <c r="D9" s="166">
        <v>400000</v>
      </c>
      <c r="E9" s="7"/>
      <c r="F9" s="167" t="s">
        <v>115</v>
      </c>
      <c r="G9" s="7"/>
      <c r="H9" s="7"/>
    </row>
    <row r="10" spans="1:210" s="5" customFormat="1" ht="12.75" customHeight="1">
      <c r="B10" s="6"/>
      <c r="C10" s="7"/>
      <c r="D10" s="7"/>
      <c r="E10" s="7"/>
      <c r="F10" s="8"/>
      <c r="G10" s="7"/>
      <c r="H10" s="7"/>
    </row>
    <row r="11" spans="1:210" ht="28.35" customHeight="1">
      <c r="B11" s="171" t="s">
        <v>95</v>
      </c>
      <c r="C11" s="172"/>
      <c r="D11" s="38" t="s">
        <v>4</v>
      </c>
      <c r="E11" s="118"/>
      <c r="F11" s="193" t="s">
        <v>116</v>
      </c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54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</row>
    <row r="12" spans="1:210" s="11" customFormat="1" ht="45" customHeight="1">
      <c r="A12" s="10"/>
      <c r="B12" s="50" t="s">
        <v>7</v>
      </c>
      <c r="C12" s="51" t="s">
        <v>8</v>
      </c>
      <c r="D12" s="51" t="s">
        <v>117</v>
      </c>
      <c r="E12" s="119"/>
      <c r="F12" s="51">
        <v>1</v>
      </c>
      <c r="G12" s="51">
        <v>2</v>
      </c>
      <c r="H12" s="51">
        <v>3</v>
      </c>
      <c r="I12" s="51">
        <v>4</v>
      </c>
      <c r="J12" s="51">
        <v>5</v>
      </c>
      <c r="K12" s="51">
        <v>6</v>
      </c>
      <c r="L12" s="51">
        <v>7</v>
      </c>
      <c r="M12" s="51">
        <v>8</v>
      </c>
      <c r="N12" s="51">
        <v>9</v>
      </c>
      <c r="O12" s="51">
        <v>10</v>
      </c>
      <c r="P12" s="51">
        <v>11</v>
      </c>
      <c r="Q12" s="51">
        <v>12</v>
      </c>
      <c r="R12" s="51">
        <v>13</v>
      </c>
      <c r="S12" s="51">
        <v>14</v>
      </c>
      <c r="T12" s="51">
        <v>15</v>
      </c>
      <c r="U12" s="51" t="s">
        <v>118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</row>
    <row r="13" spans="1:210" s="11" customFormat="1" ht="15" customHeight="1">
      <c r="A13" s="10"/>
      <c r="B13" s="50"/>
      <c r="C13" s="51"/>
      <c r="D13" s="51"/>
      <c r="E13" s="119"/>
      <c r="F13" s="51">
        <v>2019</v>
      </c>
      <c r="G13" s="51">
        <v>2020</v>
      </c>
      <c r="H13" s="51">
        <v>2021</v>
      </c>
      <c r="I13" s="51">
        <v>2022</v>
      </c>
      <c r="J13" s="51">
        <v>2023</v>
      </c>
      <c r="K13" s="51">
        <v>2024</v>
      </c>
      <c r="L13" s="51">
        <v>2025</v>
      </c>
      <c r="M13" s="51">
        <v>2026</v>
      </c>
      <c r="N13" s="51">
        <v>2027</v>
      </c>
      <c r="O13" s="51">
        <v>2028</v>
      </c>
      <c r="P13" s="51">
        <v>2029</v>
      </c>
      <c r="Q13" s="51">
        <v>2030</v>
      </c>
      <c r="R13" s="51">
        <v>2031</v>
      </c>
      <c r="S13" s="51">
        <v>2032</v>
      </c>
      <c r="T13" s="51">
        <v>2033</v>
      </c>
      <c r="U13" s="51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</row>
    <row r="14" spans="1:210" ht="15" customHeight="1">
      <c r="B14" s="13">
        <v>1</v>
      </c>
      <c r="C14" s="13" t="s">
        <v>24</v>
      </c>
      <c r="D14" s="1"/>
      <c r="E14" s="120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2">
        <f>SUM(F14:T14)</f>
        <v>0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</row>
    <row r="15" spans="1:210" ht="15" customHeight="1">
      <c r="B15" s="13">
        <v>2</v>
      </c>
      <c r="C15" s="13" t="s">
        <v>27</v>
      </c>
      <c r="D15" s="1"/>
      <c r="E15" s="120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2">
        <f t="shared" ref="U15:U17" si="0">SUM(F15:T15)</f>
        <v>0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</row>
    <row r="16" spans="1:210" ht="15" customHeight="1">
      <c r="B16" s="13">
        <v>3</v>
      </c>
      <c r="C16" s="13" t="s">
        <v>29</v>
      </c>
      <c r="D16" s="1"/>
      <c r="E16" s="120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2">
        <f t="shared" si="0"/>
        <v>0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</row>
    <row r="17" spans="1:210" ht="15" customHeight="1">
      <c r="B17" s="13">
        <v>4</v>
      </c>
      <c r="C17" s="13" t="s">
        <v>31</v>
      </c>
      <c r="D17" s="1"/>
      <c r="E17" s="120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2">
        <f t="shared" si="0"/>
        <v>0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</row>
    <row r="18" spans="1:210" ht="15" customHeight="1" thickBot="1">
      <c r="B18" s="12"/>
      <c r="C18" s="13"/>
      <c r="D18" s="18"/>
      <c r="E18" s="121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</row>
    <row r="19" spans="1:210" s="26" customFormat="1" ht="26.25" customHeight="1" thickBot="1">
      <c r="A19" s="20"/>
      <c r="B19" s="21"/>
      <c r="C19" s="22" t="s">
        <v>32</v>
      </c>
      <c r="D19" s="34">
        <f>IF(SUM(D14:D17)&gt;$D$8,"Plafondbedrag overschreden",SUM(D14:D17))</f>
        <v>0</v>
      </c>
      <c r="E19" s="122"/>
      <c r="F19" s="104">
        <f t="shared" ref="F19:T19" si="1">SUM(F14:F17)</f>
        <v>0</v>
      </c>
      <c r="G19" s="104">
        <f t="shared" si="1"/>
        <v>0</v>
      </c>
      <c r="H19" s="104">
        <f t="shared" si="1"/>
        <v>0</v>
      </c>
      <c r="I19" s="104">
        <f t="shared" si="1"/>
        <v>0</v>
      </c>
      <c r="J19" s="104">
        <f t="shared" si="1"/>
        <v>0</v>
      </c>
      <c r="K19" s="104">
        <f t="shared" si="1"/>
        <v>0</v>
      </c>
      <c r="L19" s="104">
        <f t="shared" si="1"/>
        <v>0</v>
      </c>
      <c r="M19" s="104">
        <f t="shared" si="1"/>
        <v>0</v>
      </c>
      <c r="N19" s="104">
        <f t="shared" si="1"/>
        <v>0</v>
      </c>
      <c r="O19" s="104">
        <f t="shared" si="1"/>
        <v>0</v>
      </c>
      <c r="P19" s="104">
        <f t="shared" si="1"/>
        <v>0</v>
      </c>
      <c r="Q19" s="104">
        <f t="shared" si="1"/>
        <v>0</v>
      </c>
      <c r="R19" s="104">
        <f t="shared" si="1"/>
        <v>0</v>
      </c>
      <c r="S19" s="104">
        <f t="shared" si="1"/>
        <v>0</v>
      </c>
      <c r="T19" s="104">
        <f t="shared" si="1"/>
        <v>0</v>
      </c>
      <c r="U19" s="163">
        <f>IF(SUM(U14:U17)&gt;$D$9,"Plafondbedrag overschreden",SUM(U14:U17))</f>
        <v>0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5"/>
      <c r="CO19" s="25"/>
      <c r="CP19" s="25"/>
      <c r="CQ19" s="25"/>
      <c r="CR19" s="25"/>
      <c r="CS19" s="25"/>
      <c r="CT19" s="25"/>
      <c r="CU19" s="25"/>
      <c r="CV19" s="25"/>
      <c r="CW19" s="25"/>
    </row>
    <row r="20" spans="1:210" ht="12" customHeight="1" thickBot="1">
      <c r="B20" s="27"/>
      <c r="C20" s="5"/>
      <c r="D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164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</row>
    <row r="21" spans="1:210" s="116" customFormat="1" ht="24.95" customHeight="1" thickBot="1">
      <c r="A21" s="114"/>
      <c r="B21" s="115"/>
      <c r="C21" s="124" t="s">
        <v>119</v>
      </c>
      <c r="D21" s="125">
        <f>IF(D19="Plafondbedrag overschreden","", SUM(D14:D17))</f>
        <v>0</v>
      </c>
      <c r="E21" s="123"/>
      <c r="F21" s="117">
        <f>+F19/POWER(1.005,F12)</f>
        <v>0</v>
      </c>
      <c r="G21" s="117">
        <f t="shared" ref="G21:T21" si="2">+G19/POWER(1.005,G12)</f>
        <v>0</v>
      </c>
      <c r="H21" s="117">
        <f t="shared" si="2"/>
        <v>0</v>
      </c>
      <c r="I21" s="117">
        <f t="shared" si="2"/>
        <v>0</v>
      </c>
      <c r="J21" s="117">
        <f t="shared" si="2"/>
        <v>0</v>
      </c>
      <c r="K21" s="117">
        <f t="shared" si="2"/>
        <v>0</v>
      </c>
      <c r="L21" s="117">
        <f t="shared" si="2"/>
        <v>0</v>
      </c>
      <c r="M21" s="117">
        <f t="shared" si="2"/>
        <v>0</v>
      </c>
      <c r="N21" s="117">
        <f t="shared" si="2"/>
        <v>0</v>
      </c>
      <c r="O21" s="117">
        <f t="shared" si="2"/>
        <v>0</v>
      </c>
      <c r="P21" s="117">
        <f t="shared" si="2"/>
        <v>0</v>
      </c>
      <c r="Q21" s="117">
        <f t="shared" si="2"/>
        <v>0</v>
      </c>
      <c r="R21" s="117">
        <f t="shared" si="2"/>
        <v>0</v>
      </c>
      <c r="S21" s="117">
        <f t="shared" si="2"/>
        <v>0</v>
      </c>
      <c r="T21" s="117">
        <f t="shared" si="2"/>
        <v>0</v>
      </c>
      <c r="U21" s="165">
        <f>SUM(F21:T21)</f>
        <v>0</v>
      </c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4"/>
      <c r="CZ21" s="114"/>
      <c r="DA21" s="114"/>
      <c r="DB21" s="114"/>
      <c r="DC21" s="114"/>
      <c r="DD21" s="114"/>
      <c r="DE21" s="114"/>
      <c r="DF21" s="114"/>
      <c r="DG21" s="114"/>
      <c r="DH21" s="114"/>
      <c r="DI21" s="114"/>
      <c r="DJ21" s="114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</row>
    <row r="22" spans="1:210" ht="12" customHeight="1">
      <c r="B22" s="27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</row>
    <row r="23" spans="1:210" ht="12" customHeight="1">
      <c r="B23" s="2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</row>
    <row r="24" spans="1:210" ht="12" customHeight="1">
      <c r="B24" s="2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</row>
    <row r="25" spans="1:210" ht="15.75">
      <c r="B25" s="31"/>
      <c r="C25" s="61" t="s">
        <v>35</v>
      </c>
      <c r="D25" s="61"/>
      <c r="E25" s="61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</row>
    <row r="26" spans="1:210" ht="12" customHeight="1">
      <c r="B26" s="39"/>
      <c r="C26" s="60" t="s">
        <v>37</v>
      </c>
      <c r="D26" s="60"/>
      <c r="E26" s="60"/>
      <c r="F26" s="31"/>
      <c r="G26" s="31"/>
      <c r="H26" s="3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</row>
    <row r="27" spans="1:210" ht="12" customHeight="1">
      <c r="B27" s="32"/>
      <c r="C27" s="60" t="s">
        <v>39</v>
      </c>
      <c r="D27" s="60"/>
      <c r="E27" s="60"/>
      <c r="F27" s="31"/>
      <c r="G27" s="31"/>
      <c r="H27" s="3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</row>
    <row r="28" spans="1:210" ht="12" customHeight="1">
      <c r="B28" s="44"/>
      <c r="C28" s="60" t="s">
        <v>40</v>
      </c>
      <c r="D28" s="60"/>
      <c r="E28" s="60"/>
      <c r="F28" s="31"/>
      <c r="G28" s="31"/>
      <c r="H28" s="3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</row>
    <row r="29" spans="1:210" ht="12" customHeight="1">
      <c r="B29" s="2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</row>
    <row r="30" spans="1:210" s="116" customFormat="1" ht="24.95" customHeight="1">
      <c r="A30" s="114"/>
      <c r="B30" s="153" t="s">
        <v>90</v>
      </c>
      <c r="C30" s="151" t="s">
        <v>120</v>
      </c>
      <c r="D30" s="152"/>
      <c r="E30" s="152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</row>
    <row r="31" spans="1:210" ht="12" customHeight="1">
      <c r="B31" s="2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</row>
    <row r="32" spans="1:210" ht="12" customHeight="1">
      <c r="B32" s="2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</row>
    <row r="33" spans="2:208" ht="12" customHeight="1">
      <c r="B33" s="2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</row>
    <row r="34" spans="2:208">
      <c r="B34" s="2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</row>
    <row r="35" spans="2:208">
      <c r="B35" s="2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</row>
    <row r="36" spans="2:208">
      <c r="B36" s="2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</row>
    <row r="37" spans="2:208">
      <c r="B37" s="2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</row>
    <row r="38" spans="2:208">
      <c r="B38" s="2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</row>
    <row r="39" spans="2:208">
      <c r="B39" s="2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</row>
    <row r="40" spans="2:208">
      <c r="B40" s="2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</row>
    <row r="41" spans="2:208">
      <c r="B41" s="2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</row>
    <row r="42" spans="2:208">
      <c r="B42" s="2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</row>
    <row r="43" spans="2:208">
      <c r="B43" s="2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</row>
    <row r="44" spans="2:208">
      <c r="B44" s="2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</row>
    <row r="45" spans="2:208">
      <c r="B45" s="2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</row>
    <row r="46" spans="2:208">
      <c r="B46" s="2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</row>
    <row r="47" spans="2:208">
      <c r="B47" s="2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</row>
    <row r="48" spans="2:208">
      <c r="B48" s="2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</row>
    <row r="49" spans="2:208">
      <c r="B49" s="2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</row>
    <row r="50" spans="2:208">
      <c r="B50" s="2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</row>
    <row r="51" spans="2:208">
      <c r="B51" s="2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</row>
    <row r="52" spans="2:208">
      <c r="B52" s="2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</row>
    <row r="53" spans="2:208">
      <c r="B53" s="2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</row>
    <row r="54" spans="2:208">
      <c r="B54" s="2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</row>
    <row r="55" spans="2:208">
      <c r="B55" s="2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</row>
    <row r="56" spans="2:208">
      <c r="B56" s="2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</row>
    <row r="57" spans="2:208">
      <c r="B57" s="2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</row>
    <row r="58" spans="2:208">
      <c r="B58" s="2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</row>
    <row r="59" spans="2:208">
      <c r="B59" s="2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</row>
    <row r="60" spans="2:208">
      <c r="B60" s="2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</row>
    <row r="61" spans="2:208">
      <c r="B61" s="2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</row>
    <row r="62" spans="2:208">
      <c r="B62" s="2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</row>
    <row r="63" spans="2:208">
      <c r="B63" s="2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</row>
    <row r="64" spans="2:208">
      <c r="B64" s="2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</row>
    <row r="65" spans="2:208">
      <c r="B65" s="2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</row>
    <row r="66" spans="2:208">
      <c r="B66" s="2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</row>
    <row r="67" spans="2:208">
      <c r="B67" s="2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</row>
    <row r="68" spans="2:208">
      <c r="B68" s="2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</row>
    <row r="69" spans="2:208">
      <c r="B69" s="2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</row>
    <row r="70" spans="2:208">
      <c r="B70" s="2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</row>
    <row r="71" spans="2:208">
      <c r="B71" s="2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</row>
    <row r="72" spans="2:208">
      <c r="B72" s="2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</row>
    <row r="73" spans="2:208">
      <c r="B73" s="2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</row>
    <row r="74" spans="2:208">
      <c r="B74" s="2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</row>
    <row r="75" spans="2:208">
      <c r="B75" s="2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</row>
    <row r="76" spans="2:208">
      <c r="B76" s="2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</row>
    <row r="77" spans="2:208">
      <c r="B77" s="2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</row>
    <row r="78" spans="2:208">
      <c r="B78" s="2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</row>
    <row r="79" spans="2:208">
      <c r="B79" s="2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</row>
    <row r="80" spans="2:208">
      <c r="B80" s="2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</row>
    <row r="81" spans="2:208">
      <c r="B81" s="2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</row>
    <row r="82" spans="2:208">
      <c r="B82" s="2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</row>
    <row r="83" spans="2:208">
      <c r="B83" s="2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</row>
    <row r="84" spans="2:208">
      <c r="B84" s="2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</row>
    <row r="85" spans="2:208">
      <c r="B85" s="2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</row>
    <row r="86" spans="2:208">
      <c r="B86" s="2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</row>
    <row r="87" spans="2:208">
      <c r="B87" s="2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</row>
    <row r="88" spans="2:208">
      <c r="B88" s="2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</row>
    <row r="89" spans="2:208">
      <c r="B89" s="2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</row>
    <row r="90" spans="2:208">
      <c r="B90" s="2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</row>
    <row r="91" spans="2:208">
      <c r="B91" s="2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</row>
    <row r="92" spans="2:208">
      <c r="B92" s="2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</row>
    <row r="93" spans="2:208">
      <c r="B93" s="2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</row>
    <row r="94" spans="2:208">
      <c r="B94" s="2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</row>
    <row r="95" spans="2:208">
      <c r="B95" s="2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</row>
    <row r="96" spans="2:208">
      <c r="B96" s="2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</row>
    <row r="97" spans="2:208">
      <c r="B97" s="2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</row>
    <row r="98" spans="2:208">
      <c r="B98" s="2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</row>
    <row r="99" spans="2:208">
      <c r="B99" s="2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</row>
    <row r="100" spans="2:208">
      <c r="B100" s="2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</row>
    <row r="101" spans="2:208">
      <c r="B101" s="2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</row>
    <row r="102" spans="2:208">
      <c r="B102" s="2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</row>
    <row r="103" spans="2:208">
      <c r="B103" s="2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</row>
    <row r="104" spans="2:208">
      <c r="B104" s="2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</row>
    <row r="105" spans="2:208">
      <c r="B105" s="2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</row>
    <row r="106" spans="2:208">
      <c r="B106" s="2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</row>
    <row r="107" spans="2:208">
      <c r="B107" s="2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</row>
    <row r="108" spans="2:208">
      <c r="B108" s="2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</row>
    <row r="109" spans="2:208">
      <c r="B109" s="2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</row>
    <row r="110" spans="2:208">
      <c r="B110" s="2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</row>
    <row r="111" spans="2:208">
      <c r="B111" s="2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</row>
    <row r="112" spans="2:208">
      <c r="B112" s="2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</row>
    <row r="113" spans="2:208">
      <c r="B113" s="2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</row>
    <row r="114" spans="2:208">
      <c r="B114" s="2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</row>
    <row r="115" spans="2:208">
      <c r="B115" s="2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</row>
    <row r="116" spans="2:208">
      <c r="B116" s="2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</row>
    <row r="117" spans="2:208">
      <c r="B117" s="2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</row>
    <row r="118" spans="2:208">
      <c r="B118" s="2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</row>
    <row r="119" spans="2:208">
      <c r="B119" s="2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</row>
    <row r="120" spans="2:208">
      <c r="B120" s="2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</row>
    <row r="121" spans="2:208">
      <c r="B121" s="2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</row>
    <row r="122" spans="2:208">
      <c r="B122" s="2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</row>
    <row r="123" spans="2:208">
      <c r="B123" s="2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</row>
    <row r="124" spans="2:208">
      <c r="B124" s="2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</row>
    <row r="125" spans="2:208">
      <c r="B125" s="2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</row>
    <row r="126" spans="2:208">
      <c r="B126" s="2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</row>
    <row r="127" spans="2:208">
      <c r="B127" s="2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</row>
    <row r="128" spans="2:208">
      <c r="B128" s="2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</row>
    <row r="129" spans="2:208">
      <c r="B129" s="2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</row>
    <row r="130" spans="2:208">
      <c r="B130" s="2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</row>
    <row r="131" spans="2:208">
      <c r="B131" s="2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</row>
    <row r="132" spans="2:208">
      <c r="B132" s="2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</row>
    <row r="133" spans="2:208">
      <c r="B133" s="2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</row>
    <row r="134" spans="2:208">
      <c r="B134" s="2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</row>
    <row r="135" spans="2:208">
      <c r="B135" s="2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</row>
    <row r="136" spans="2:208">
      <c r="B136" s="2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</row>
    <row r="137" spans="2:208">
      <c r="B137" s="2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</row>
    <row r="138" spans="2:208">
      <c r="B138" s="2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</row>
    <row r="139" spans="2:208">
      <c r="B139" s="2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</row>
    <row r="140" spans="2:208">
      <c r="B140" s="2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</row>
    <row r="141" spans="2:208">
      <c r="B141" s="2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</row>
    <row r="142" spans="2:208">
      <c r="B142" s="2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</row>
    <row r="143" spans="2:208">
      <c r="B143" s="2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</row>
    <row r="144" spans="2:208">
      <c r="B144" s="2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</row>
    <row r="145" spans="2:208">
      <c r="B145" s="2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</row>
    <row r="146" spans="2:208">
      <c r="B146" s="2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</row>
    <row r="147" spans="2:208">
      <c r="B147" s="2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</row>
    <row r="148" spans="2:208">
      <c r="B148" s="2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</row>
    <row r="149" spans="2:208">
      <c r="B149" s="2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</row>
    <row r="150" spans="2:208">
      <c r="B150" s="2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</row>
    <row r="151" spans="2:208">
      <c r="B151" s="2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</row>
    <row r="152" spans="2:208">
      <c r="B152" s="2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</row>
    <row r="153" spans="2:208">
      <c r="B153" s="2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</row>
    <row r="154" spans="2:208">
      <c r="B154" s="2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</row>
    <row r="155" spans="2:208">
      <c r="B155" s="2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</row>
    <row r="156" spans="2:208">
      <c r="B156" s="2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</row>
    <row r="157" spans="2:208">
      <c r="B157" s="2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</row>
    <row r="158" spans="2:208">
      <c r="B158" s="2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</row>
    <row r="159" spans="2:208">
      <c r="B159" s="2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</row>
    <row r="160" spans="2:208">
      <c r="B160" s="2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</row>
    <row r="161" spans="2:208">
      <c r="B161" s="2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</row>
    <row r="162" spans="2:208">
      <c r="B162" s="2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</row>
    <row r="163" spans="2:208">
      <c r="B163" s="2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</row>
    <row r="164" spans="2:208">
      <c r="B164" s="2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</row>
    <row r="165" spans="2:208">
      <c r="B165" s="2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</row>
    <row r="166" spans="2:208">
      <c r="B166" s="2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</row>
    <row r="167" spans="2:208">
      <c r="B167" s="2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</row>
    <row r="168" spans="2:208">
      <c r="B168" s="2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</row>
    <row r="169" spans="2:208">
      <c r="B169" s="2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</row>
    <row r="170" spans="2:208">
      <c r="B170" s="2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</row>
    <row r="171" spans="2:208">
      <c r="B171" s="2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</row>
    <row r="172" spans="2:208">
      <c r="B172" s="2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</row>
    <row r="173" spans="2:208">
      <c r="B173" s="2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</row>
    <row r="174" spans="2:208">
      <c r="B174" s="2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</row>
    <row r="175" spans="2:208">
      <c r="B175" s="2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</row>
    <row r="176" spans="2:208">
      <c r="B176" s="2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</row>
    <row r="177" spans="2:208">
      <c r="B177" s="2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</row>
    <row r="178" spans="2:208">
      <c r="B178" s="2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</row>
    <row r="179" spans="2:208">
      <c r="B179" s="2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</row>
    <row r="180" spans="2:208">
      <c r="B180" s="2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</row>
    <row r="181" spans="2:208">
      <c r="B181" s="2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</row>
    <row r="182" spans="2:208">
      <c r="B182" s="2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</row>
    <row r="183" spans="2:208">
      <c r="B183" s="2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</row>
    <row r="184" spans="2:208">
      <c r="B184" s="2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</row>
    <row r="185" spans="2:208">
      <c r="B185" s="2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</row>
    <row r="186" spans="2:208">
      <c r="B186" s="2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</row>
    <row r="187" spans="2:208">
      <c r="B187" s="2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</row>
    <row r="188" spans="2:208">
      <c r="B188" s="2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</row>
    <row r="189" spans="2:208">
      <c r="B189" s="2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</row>
    <row r="190" spans="2:208">
      <c r="B190" s="2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</row>
    <row r="191" spans="2:208">
      <c r="B191" s="2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</row>
    <row r="192" spans="2:208">
      <c r="B192" s="2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</row>
    <row r="193" spans="2:208">
      <c r="B193" s="2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</row>
    <row r="194" spans="2:208">
      <c r="B194" s="2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</row>
    <row r="195" spans="2:208">
      <c r="B195" s="2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</row>
    <row r="196" spans="2:208">
      <c r="B196" s="2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</row>
    <row r="197" spans="2:208">
      <c r="B197" s="2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</row>
    <row r="198" spans="2:208">
      <c r="B198" s="2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</row>
    <row r="199" spans="2:208">
      <c r="B199" s="2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</row>
    <row r="200" spans="2:208">
      <c r="B200" s="2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</row>
    <row r="201" spans="2:208">
      <c r="B201" s="2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</row>
    <row r="202" spans="2:208">
      <c r="B202" s="2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</row>
    <row r="203" spans="2:208">
      <c r="B203" s="2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</row>
    <row r="204" spans="2:208">
      <c r="B204" s="2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</row>
    <row r="205" spans="2:208">
      <c r="B205" s="2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</row>
    <row r="206" spans="2:208">
      <c r="B206" s="2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</row>
    <row r="207" spans="2:208">
      <c r="B207" s="2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</row>
    <row r="208" spans="2:208">
      <c r="B208" s="2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</row>
    <row r="209" spans="2:208">
      <c r="B209" s="2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</row>
    <row r="210" spans="2:208">
      <c r="B210" s="2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</row>
    <row r="211" spans="2:208"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</row>
    <row r="212" spans="2:208"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</row>
    <row r="213" spans="2:208"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</row>
    <row r="214" spans="2:208"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</row>
    <row r="215" spans="2:208"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</row>
    <row r="216" spans="2:208"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</row>
    <row r="217" spans="2:208"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</row>
    <row r="218" spans="2:208"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</row>
    <row r="219" spans="2:208"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</row>
    <row r="220" spans="2:208"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</row>
    <row r="221" spans="2:208"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</row>
    <row r="222" spans="2:208"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</row>
    <row r="223" spans="2:208"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</row>
    <row r="224" spans="2:208"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</row>
    <row r="225" spans="9:208"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</row>
    <row r="226" spans="9:208"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</row>
    <row r="227" spans="9:208"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</row>
    <row r="228" spans="9:208"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</row>
    <row r="229" spans="9:208"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</row>
    <row r="230" spans="9:208"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</row>
    <row r="231" spans="9:208"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</row>
    <row r="232" spans="9:208"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</row>
    <row r="233" spans="9:208"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</row>
    <row r="234" spans="9:208"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</row>
    <row r="235" spans="9:208"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</row>
    <row r="236" spans="9:208"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</row>
    <row r="237" spans="9:208"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</row>
    <row r="238" spans="9:208"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</row>
    <row r="239" spans="9:208"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</row>
    <row r="240" spans="9:208"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</row>
    <row r="241" spans="9:208"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</row>
    <row r="242" spans="9:208"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</row>
    <row r="243" spans="9:208"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</row>
    <row r="244" spans="9:208"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</row>
    <row r="245" spans="9:208"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</row>
    <row r="246" spans="9:208"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</row>
    <row r="247" spans="9:208"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</row>
    <row r="248" spans="9:208"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</row>
    <row r="249" spans="9:208"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</row>
    <row r="250" spans="9:208"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</row>
    <row r="251" spans="9:208"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</row>
    <row r="252" spans="9:208"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</row>
    <row r="253" spans="9:208"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</row>
    <row r="254" spans="9:208"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</row>
    <row r="255" spans="9:208"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</row>
    <row r="256" spans="9:208"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</row>
    <row r="257" spans="9:208"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</row>
    <row r="258" spans="9:208"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</row>
    <row r="259" spans="9:208"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</row>
    <row r="260" spans="9:208"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</row>
    <row r="261" spans="9:208"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</row>
    <row r="262" spans="9:208"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</row>
    <row r="263" spans="9:208"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</row>
    <row r="264" spans="9:208"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</row>
    <row r="265" spans="9:208"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</row>
    <row r="266" spans="9:208"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</row>
    <row r="267" spans="9:208"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</row>
    <row r="268" spans="9:208"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</row>
    <row r="269" spans="9:208"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</row>
    <row r="270" spans="9:208"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</row>
    <row r="271" spans="9:208"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</row>
    <row r="272" spans="9:208"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</row>
    <row r="273" spans="9:208"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</row>
    <row r="274" spans="9:208"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</row>
    <row r="275" spans="9:208"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</row>
    <row r="276" spans="9:208"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</row>
    <row r="277" spans="9:208"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</row>
    <row r="278" spans="9:208"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</row>
    <row r="279" spans="9:208"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</row>
    <row r="280" spans="9:208"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</row>
    <row r="281" spans="9:208"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</row>
    <row r="282" spans="9:208"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</row>
    <row r="283" spans="9:208"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</row>
    <row r="284" spans="9:208"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</row>
    <row r="285" spans="9:208"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</row>
    <row r="286" spans="9:208"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</row>
    <row r="287" spans="9:208"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</row>
    <row r="288" spans="9:208"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</row>
    <row r="289" spans="9:208"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</row>
    <row r="290" spans="9:208"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</row>
    <row r="291" spans="9:208"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</row>
    <row r="292" spans="9:208"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</row>
    <row r="293" spans="9:208"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</row>
    <row r="294" spans="9:208"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</row>
    <row r="295" spans="9:208"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</row>
    <row r="296" spans="9:208"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</row>
    <row r="297" spans="9:208"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</row>
    <row r="298" spans="9:208"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</row>
    <row r="299" spans="9:208"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</row>
    <row r="300" spans="9:208"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</row>
    <row r="301" spans="9:208"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</row>
    <row r="302" spans="9:208"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</row>
    <row r="303" spans="9:208"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</row>
    <row r="304" spans="9:208"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</row>
    <row r="305" spans="9:208"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</row>
    <row r="306" spans="9:208"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</row>
    <row r="307" spans="9:208"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</row>
    <row r="308" spans="9:208"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</row>
    <row r="309" spans="9:208"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</row>
    <row r="310" spans="9:208"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</row>
    <row r="311" spans="9:208"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</row>
    <row r="312" spans="9:208"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</row>
    <row r="313" spans="9:208"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</row>
    <row r="314" spans="9:208"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</row>
    <row r="315" spans="9:208"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</row>
    <row r="316" spans="9:208"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</row>
    <row r="317" spans="9:208"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</row>
    <row r="318" spans="9:208"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</row>
    <row r="319" spans="9:208"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</row>
    <row r="320" spans="9:208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</row>
    <row r="321" spans="9:208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</row>
    <row r="322" spans="9:208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</row>
    <row r="323" spans="9:208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</row>
    <row r="324" spans="9:208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</row>
    <row r="325" spans="9:208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</row>
    <row r="326" spans="9:208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</row>
    <row r="327" spans="9:208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</row>
    <row r="328" spans="9:208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</row>
    <row r="329" spans="9:208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</row>
    <row r="330" spans="9:208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</row>
    <row r="331" spans="9:208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</row>
    <row r="332" spans="9:208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</row>
    <row r="333" spans="9:208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</row>
    <row r="334" spans="9:208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</row>
    <row r="335" spans="9:208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</row>
    <row r="336" spans="9:208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</row>
    <row r="337" spans="9:208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</row>
    <row r="338" spans="9:208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</row>
    <row r="339" spans="9:208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</row>
    <row r="340" spans="9:208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</row>
    <row r="341" spans="9:208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</row>
    <row r="342" spans="9:208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</row>
    <row r="343" spans="9:208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</row>
    <row r="344" spans="9:208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</row>
    <row r="345" spans="9:208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</row>
    <row r="346" spans="9:208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</row>
    <row r="347" spans="9:208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</row>
    <row r="348" spans="9:208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</row>
    <row r="349" spans="9:208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</row>
    <row r="350" spans="9:208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</row>
    <row r="351" spans="9:208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</row>
    <row r="352" spans="9:208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</row>
    <row r="353" spans="9:208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</row>
    <row r="354" spans="9:208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</row>
    <row r="355" spans="9:208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</row>
    <row r="356" spans="9:208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</row>
    <row r="357" spans="9:208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</row>
    <row r="358" spans="9:208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</row>
    <row r="359" spans="9:208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</row>
    <row r="360" spans="9:208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</row>
    <row r="361" spans="9:208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</row>
    <row r="362" spans="9:208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</row>
    <row r="363" spans="9:208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</row>
    <row r="364" spans="9:208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</row>
    <row r="365" spans="9:208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</row>
    <row r="366" spans="9:208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</row>
    <row r="367" spans="9:208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</row>
    <row r="368" spans="9:208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</row>
    <row r="369" spans="9:208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</row>
    <row r="370" spans="9:208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</row>
    <row r="371" spans="9:208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</row>
    <row r="372" spans="9:208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</row>
    <row r="373" spans="9:208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</row>
    <row r="374" spans="9:208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</row>
    <row r="375" spans="9:208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</row>
    <row r="376" spans="9:208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</row>
    <row r="377" spans="9:208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</row>
    <row r="378" spans="9:208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</row>
    <row r="379" spans="9:208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</row>
    <row r="380" spans="9:208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</row>
    <row r="381" spans="9:208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</row>
    <row r="382" spans="9:208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</row>
    <row r="383" spans="9:208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</row>
    <row r="384" spans="9:208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</row>
    <row r="385" spans="9:208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</row>
    <row r="386" spans="9:208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</row>
    <row r="387" spans="9:208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</row>
    <row r="388" spans="9:208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</row>
    <row r="389" spans="9:208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</row>
    <row r="390" spans="9:208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</row>
    <row r="391" spans="9:208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</row>
    <row r="392" spans="9:208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</row>
    <row r="393" spans="9:208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</row>
    <row r="394" spans="9:208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</row>
    <row r="395" spans="9:208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</row>
    <row r="396" spans="9:208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</row>
    <row r="397" spans="9:208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</row>
    <row r="398" spans="9:208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</row>
    <row r="399" spans="9:208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</row>
    <row r="400" spans="9:208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</row>
    <row r="401" spans="9:208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</row>
    <row r="402" spans="9:208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</row>
    <row r="403" spans="9:208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</row>
    <row r="404" spans="9:208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</row>
    <row r="405" spans="9:208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</row>
    <row r="406" spans="9:208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</row>
    <row r="407" spans="9:208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</row>
    <row r="408" spans="9:208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</row>
    <row r="409" spans="9:208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</row>
    <row r="410" spans="9:208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</row>
    <row r="411" spans="9:208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</row>
    <row r="412" spans="9:208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</row>
    <row r="413" spans="9:208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</row>
    <row r="414" spans="9:208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</row>
    <row r="415" spans="9:208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</row>
    <row r="416" spans="9:208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</row>
    <row r="417" spans="9:208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</row>
    <row r="418" spans="9:208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</row>
    <row r="419" spans="9:208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</row>
    <row r="420" spans="9:208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</row>
    <row r="421" spans="9:208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</row>
    <row r="422" spans="9:208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</row>
    <row r="423" spans="9:208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</row>
    <row r="424" spans="9:208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</row>
    <row r="425" spans="9:208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</row>
    <row r="426" spans="9:208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</row>
    <row r="427" spans="9:208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</row>
    <row r="428" spans="9:208"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</row>
    <row r="429" spans="9:208"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</row>
    <row r="430" spans="9:208"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</row>
    <row r="431" spans="9:208"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</row>
    <row r="432" spans="9:208"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</row>
    <row r="433" spans="9:208"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</row>
    <row r="434" spans="9:208"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</row>
    <row r="435" spans="9:208"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</row>
    <row r="436" spans="9:208"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</row>
    <row r="437" spans="9:208"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</row>
    <row r="438" spans="9:208"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</row>
    <row r="439" spans="9:208"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</row>
    <row r="440" spans="9:208"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</row>
    <row r="441" spans="9:208"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</row>
    <row r="442" spans="9:208"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</row>
    <row r="443" spans="9:208"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</row>
    <row r="444" spans="9:208"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</row>
    <row r="445" spans="9:208"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</row>
    <row r="446" spans="9:208"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</row>
    <row r="447" spans="9:208"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</row>
    <row r="448" spans="9:208"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</row>
    <row r="449" spans="9:208"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</row>
    <row r="450" spans="9:208"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</row>
    <row r="451" spans="9:208"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</row>
    <row r="452" spans="9:208"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</row>
    <row r="453" spans="9:208"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</row>
    <row r="454" spans="9:208"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</row>
    <row r="455" spans="9:208"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</row>
    <row r="456" spans="9:208"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</row>
    <row r="457" spans="9:208"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</row>
    <row r="458" spans="9:208"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</row>
    <row r="459" spans="9:208"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</row>
    <row r="460" spans="9:208"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</row>
    <row r="461" spans="9:208"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</row>
    <row r="462" spans="9:208"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</row>
    <row r="463" spans="9:208"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</row>
  </sheetData>
  <sheetProtection algorithmName="SHA-512" hashValue="TMra1xjSi1KF8fov4p3tgEhXNmZORDHTKSazA1wcBW5T/hO8FRVYRYdWfJESvZfOowG1L7LpgXbBPexi4mJOhg==" saltValue="asK2x3uMYJXUrsdcxRr6dg==" spinCount="100000" sheet="1" objects="1" scenarios="1"/>
  <mergeCells count="4">
    <mergeCell ref="B11:C11"/>
    <mergeCell ref="F11:T11"/>
    <mergeCell ref="B8:C8"/>
    <mergeCell ref="B9:C9"/>
  </mergeCells>
  <conditionalFormatting sqref="D19">
    <cfRule type="cellIs" dxfId="3" priority="85" operator="lessThanOrEqual">
      <formula>$D$8</formula>
    </cfRule>
    <cfRule type="cellIs" dxfId="2" priority="86" operator="greaterThan">
      <formula>$D$8</formula>
    </cfRule>
  </conditionalFormatting>
  <conditionalFormatting sqref="U19">
    <cfRule type="cellIs" dxfId="1" priority="1" operator="lessThanOrEqual">
      <formula>$D$8</formula>
    </cfRule>
    <cfRule type="cellIs" dxfId="0" priority="2" operator="greaterThan">
      <formula>$D$8</formula>
    </cfRule>
  </conditionalFormatting>
  <pageMargins left="0.7" right="0.7" top="0.75" bottom="0.75" header="0.3" footer="0.3"/>
  <pageSetup paperSize="9"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00a5ac0f-0492-40d6-95a9-b62cb6daa001" xsi:nil="true"/>
    <TaxCatchAll xmlns="00a5ac0f-0492-40d6-95a9-b62cb6daa001" xsi:nil="true"/>
    <_dlc_DocId xmlns="00a5ac0f-0492-40d6-95a9-b62cb6daa001">P11351-1991415309-248</_dlc_DocId>
    <_dlc_DocIdUrl xmlns="00a5ac0f-0492-40d6-95a9-b62cb6daa001">
      <Url>https://wblnl.sharepoint.com/sites/project-p11351/_layouts/15/DocIdRedir.aspx?ID=P11351-1991415309-248</Url>
      <Description>P11351-1991415309-248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27FC4AAC77F44ABBAEFB9E9D2D4CB8" ma:contentTypeVersion="47" ma:contentTypeDescription="Een nieuw document maken." ma:contentTypeScope="" ma:versionID="b1efcfbf6859676ca5107df22b6580a2">
  <xsd:schema xmlns:xsd="http://www.w3.org/2001/XMLSchema" xmlns:xs="http://www.w3.org/2001/XMLSchema" xmlns:p="http://schemas.microsoft.com/office/2006/metadata/properties" xmlns:ns2="00a5ac0f-0492-40d6-95a9-b62cb6daa001" xmlns:ns3="7ab3d1b5-4a19-4ec6-be65-7f0fdc5cf956" xmlns:ns4="bc63160e-8810-4e8f-8f2d-03c997c62442" targetNamespace="http://schemas.microsoft.com/office/2006/metadata/properties" ma:root="true" ma:fieldsID="5c79bf9dac54a69c29c5a84db438cf3b" ns2:_="" ns3:_="" ns4:_="">
    <xsd:import namespace="00a5ac0f-0492-40d6-95a9-b62cb6daa001"/>
    <xsd:import namespace="7ab3d1b5-4a19-4ec6-be65-7f0fdc5cf956"/>
    <xsd:import namespace="bc63160e-8810-4e8f-8f2d-03c997c6244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ac0f-0492-40d6-95a9-b62cb6daa00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f1ca8475-6f81-4d5f-9059-9b741a798085}" ma:internalName="TaxCatchAll" ma:showField="CatchAllData" ma:web="bc63160e-8810-4e8f-8f2d-03c997c62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3d1b5-4a19-4ec6-be65-7f0fdc5cf9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3160e-8810-4e8f-8f2d-03c997c62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43A852-BA23-4CDC-A64A-B76B8A8967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DED4BC-96A2-4F09-921A-96568E74E567}">
  <ds:schemaRefs>
    <ds:schemaRef ds:uri="http://purl.org/dc/terms/"/>
    <ds:schemaRef ds:uri="http://www.w3.org/XML/1998/namespace"/>
    <ds:schemaRef ds:uri="00a5ac0f-0492-40d6-95a9-b62cb6daa001"/>
    <ds:schemaRef ds:uri="http://schemas.microsoft.com/office/2006/documentManagement/types"/>
    <ds:schemaRef ds:uri="bc63160e-8810-4e8f-8f2d-03c997c6244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ab3d1b5-4a19-4ec6-be65-7f0fdc5cf95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C49218-0665-44EA-8867-7A34D0E07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a5ac0f-0492-40d6-95a9-b62cb6daa001"/>
    <ds:schemaRef ds:uri="7ab3d1b5-4a19-4ec6-be65-7f0fdc5cf956"/>
    <ds:schemaRef ds:uri="bc63160e-8810-4e8f-8f2d-03c997c62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DF6206-4BB0-4A9C-97CF-4714F31C551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1. Tarievenblad</vt:lpstr>
      <vt:lpstr>2. Opbrengst per locatie</vt:lpstr>
      <vt:lpstr>3. Beschikbare ruimte per RWZI</vt:lpstr>
      <vt:lpstr>4. Investering +Service-kosten</vt:lpstr>
      <vt:lpstr>'1. Tarievenblad'!Afdrukbereik</vt:lpstr>
      <vt:lpstr>cxz</vt:lpstr>
      <vt:lpstr>'1. Tarievenblad'!graden</vt:lpstr>
      <vt:lpstr>'1. Tarievenblad'!henk</vt:lpstr>
      <vt:lpstr>'1. Tarievenblad'!henk_boven</vt:lpstr>
      <vt:lpstr>'1. Tarievenblad'!henk_links</vt:lpstr>
      <vt:lpstr>'1. Tarievenblad'!orientatie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Tobias van der Hoeven</dc:creator>
  <cp:keywords/>
  <dc:description/>
  <cp:lastModifiedBy>Kester, Pim</cp:lastModifiedBy>
  <cp:revision/>
  <dcterms:created xsi:type="dcterms:W3CDTF">2014-12-10T08:40:55Z</dcterms:created>
  <dcterms:modified xsi:type="dcterms:W3CDTF">2022-07-14T13:43:32Z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0x0101008B27FC4AAC77F44ABBAEFB9E9D2D4CB8</vt:lpwstr>
  </property>
  <property fmtid="{D5CDD505-2E9C-101B-9397-08002B2CF9AE}" pid="3" name="_dlc_DocIdItemGuid">
    <vt:lpwstr>b9f8d123-55ef-4264-b31e-6d3e0133759b</vt:lpwstr>
  </property>
</Properties>
</file>