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vo\IUC\02 Inkoop boven EU\13. Cat. ICT Inhuur\2022\Inhuur I&amp;W, Fin en AZ 202204088\2 Aanbestedingsdocument\Bijlagen\Concepten per 14-12-22\"/>
    </mc:Choice>
  </mc:AlternateContent>
  <xr:revisionPtr revIDLastSave="0" documentId="13_ncr:1_{A67C53A2-E865-48E2-9A77-93E8F7B423DD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Hulpmiddel scoreberekening" sheetId="4" r:id="rId1"/>
    <sheet name="Hulpmiddel scoreberekening (2)" sheetId="6" state="hidden" r:id="rId2"/>
    <sheet name="Blad1" sheetId="7" state="hidden" r:id="rId3"/>
  </sheets>
  <definedNames>
    <definedName name="_xlnm.Print_Area" localSheetId="0">'Hulpmiddel scoreberekening'!$A$1:$L$22</definedName>
    <definedName name="_xlnm.Print_Area" localSheetId="1">'Hulpmiddel scoreberekening (2)'!$A$4:$AD$10</definedName>
  </definedNames>
  <calcPr calcId="191029"/>
  <customWorkbookViews>
    <customWorkbookView name="Gerardts, R. (Roger) - Persoonlijke weergave" guid="{A14CA9BF-BBAE-407F-92FB-AB983BCED558}" mergeInterval="0" personalView="1" maximized="1" windowWidth="1676" windowHeight="821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4" l="1"/>
  <c r="E10" i="4" l="1"/>
  <c r="E9" i="4"/>
  <c r="E16" i="4" l="1"/>
  <c r="G16" i="4" s="1"/>
  <c r="G17" i="4" s="1"/>
  <c r="J17" i="4" s="1"/>
  <c r="E7" i="4"/>
  <c r="E5" i="4"/>
  <c r="E6" i="4"/>
  <c r="E8" i="4"/>
  <c r="K11" i="7"/>
  <c r="H9" i="6"/>
  <c r="I16" i="6" s="1"/>
  <c r="H8" i="6"/>
  <c r="C16" i="7" s="1"/>
  <c r="H16" i="6"/>
  <c r="R8" i="6"/>
  <c r="H18" i="6" s="1"/>
  <c r="H7" i="6"/>
  <c r="G16" i="6" s="1"/>
  <c r="R7" i="6"/>
  <c r="G18" i="6" s="1"/>
  <c r="F16" i="6"/>
  <c r="C12" i="7"/>
  <c r="G19" i="7"/>
  <c r="G15" i="7"/>
  <c r="G11" i="7"/>
  <c r="F19" i="7"/>
  <c r="F15" i="7"/>
  <c r="F11" i="7"/>
  <c r="E19" i="7"/>
  <c r="E15" i="7"/>
  <c r="E11" i="7"/>
  <c r="D19" i="7"/>
  <c r="D15" i="7"/>
  <c r="D11" i="7"/>
  <c r="C19" i="7"/>
  <c r="C15" i="7"/>
  <c r="C11" i="7"/>
  <c r="G7" i="7"/>
  <c r="K14" i="7" s="1"/>
  <c r="F7" i="7"/>
  <c r="K13" i="7" s="1"/>
  <c r="E7" i="7"/>
  <c r="K12" i="7" s="1"/>
  <c r="D7" i="7"/>
  <c r="C7" i="7"/>
  <c r="K10" i="7" s="1"/>
  <c r="F17" i="6"/>
  <c r="E6" i="6" s="1"/>
  <c r="F18" i="6"/>
  <c r="F19" i="6"/>
  <c r="F20" i="6"/>
  <c r="M7" i="6"/>
  <c r="W7" i="6"/>
  <c r="F12" i="7" s="1"/>
  <c r="AB7" i="6"/>
  <c r="M8" i="6"/>
  <c r="H17" i="6" s="1"/>
  <c r="W8" i="6"/>
  <c r="F16" i="7" s="1"/>
  <c r="AB8" i="6"/>
  <c r="G16" i="7" s="1"/>
  <c r="M9" i="6"/>
  <c r="D20" i="7" s="1"/>
  <c r="I17" i="6"/>
  <c r="R9" i="6"/>
  <c r="W9" i="6"/>
  <c r="I19" i="6" s="1"/>
  <c r="AB9" i="6"/>
  <c r="D10" i="6"/>
  <c r="D11" i="4"/>
  <c r="H19" i="6" l="1"/>
  <c r="F20" i="7"/>
  <c r="G19" i="6"/>
  <c r="C20" i="7"/>
  <c r="H20" i="6"/>
  <c r="E12" i="7"/>
  <c r="I18" i="6"/>
  <c r="E20" i="7"/>
  <c r="G17" i="6"/>
  <c r="D12" i="7"/>
  <c r="X6" i="6"/>
  <c r="N6" i="6"/>
  <c r="AC6" i="6"/>
  <c r="S6" i="6"/>
  <c r="I6" i="6"/>
  <c r="I20" i="6"/>
  <c r="E9" i="6" s="1"/>
  <c r="G20" i="6"/>
  <c r="E7" i="6" s="1"/>
  <c r="G12" i="7"/>
  <c r="E8" i="6"/>
  <c r="AC8" i="6" s="1"/>
  <c r="G20" i="7"/>
  <c r="E16" i="7"/>
  <c r="D16" i="7"/>
  <c r="E11" i="4"/>
  <c r="J11" i="4" s="1"/>
  <c r="J19" i="4" s="1"/>
  <c r="I7" i="6" l="1"/>
  <c r="X7" i="6"/>
  <c r="AC7" i="6"/>
  <c r="N7" i="6"/>
  <c r="S7" i="6"/>
  <c r="AD8" i="6"/>
  <c r="G17" i="7"/>
  <c r="X8" i="6"/>
  <c r="S8" i="6"/>
  <c r="I8" i="6"/>
  <c r="C8" i="7"/>
  <c r="L10" i="7" s="1"/>
  <c r="J6" i="6"/>
  <c r="F8" i="7"/>
  <c r="L13" i="7" s="1"/>
  <c r="Y6" i="6"/>
  <c r="N8" i="6"/>
  <c r="I9" i="6"/>
  <c r="X9" i="6"/>
  <c r="N9" i="6"/>
  <c r="E8" i="7"/>
  <c r="L12" i="7" s="1"/>
  <c r="T6" i="6"/>
  <c r="AC9" i="6"/>
  <c r="G8" i="7"/>
  <c r="L14" i="7" s="1"/>
  <c r="AD6" i="6"/>
  <c r="S9" i="6"/>
  <c r="O6" i="6"/>
  <c r="D8" i="7"/>
  <c r="L11" i="7" s="1"/>
  <c r="E21" i="7" l="1"/>
  <c r="T9" i="6"/>
  <c r="J9" i="6"/>
  <c r="C21" i="7"/>
  <c r="Y8" i="6"/>
  <c r="F17" i="7"/>
  <c r="D13" i="7"/>
  <c r="O7" i="6"/>
  <c r="D17" i="7"/>
  <c r="O8" i="6"/>
  <c r="AD7" i="6"/>
  <c r="G13" i="7"/>
  <c r="D21" i="7"/>
  <c r="O9" i="6"/>
  <c r="C17" i="7"/>
  <c r="J8" i="6"/>
  <c r="F13" i="7"/>
  <c r="Y7" i="6"/>
  <c r="G21" i="7"/>
  <c r="AD9" i="6"/>
  <c r="AD10" i="6" s="1"/>
  <c r="F21" i="7"/>
  <c r="Y9" i="6"/>
  <c r="E17" i="7"/>
  <c r="T8" i="6"/>
  <c r="T7" i="6"/>
  <c r="E13" i="7"/>
  <c r="C13" i="7"/>
  <c r="J7" i="6"/>
  <c r="Y10" i="6" l="1"/>
  <c r="O10" i="6"/>
  <c r="J10" i="6"/>
  <c r="T10" i="6"/>
</calcChain>
</file>

<file path=xl/sharedStrings.xml><?xml version="1.0" encoding="utf-8"?>
<sst xmlns="http://schemas.openxmlformats.org/spreadsheetml/2006/main" count="104" uniqueCount="58">
  <si>
    <t>Bijlage 16 Hulpmiddel Programma van wensen en scoreberekening</t>
  </si>
  <si>
    <t>Gunningscriterium</t>
  </si>
  <si>
    <t>Rekenfactor gemiddelde tarief</t>
  </si>
  <si>
    <t>PRIJS</t>
  </si>
  <si>
    <r>
      <t>Weging</t>
    </r>
    <r>
      <rPr>
        <b/>
        <vertAlign val="superscript"/>
        <sz val="9"/>
        <color theme="1"/>
        <rFont val="Verdana"/>
        <family val="2"/>
      </rPr>
      <t>1</t>
    </r>
  </si>
  <si>
    <t>&lt; 6 maanden</t>
  </si>
  <si>
    <t>Vaststelling eindscore</t>
  </si>
  <si>
    <t>EINDSCORE</t>
  </si>
  <si>
    <t>SUBTOTAALSCORE PRIJS</t>
  </si>
  <si>
    <t>KWALITEIT</t>
  </si>
  <si>
    <t>Opgave rekenfactor gemiddeld tarief inschrijver</t>
  </si>
  <si>
    <t>Lengte Initiële inhuur periode</t>
  </si>
  <si>
    <r>
      <rPr>
        <sz val="12"/>
        <color theme="1"/>
        <rFont val="Calibri"/>
        <family val="2"/>
      </rPr>
      <t>≥</t>
    </r>
    <r>
      <rPr>
        <b/>
        <sz val="9"/>
        <color theme="1"/>
        <rFont val="Verdana"/>
        <family val="2"/>
      </rPr>
      <t xml:space="preserve"> 6 en &lt; 12 maanden</t>
    </r>
  </si>
  <si>
    <t>≥12 maanden</t>
  </si>
  <si>
    <t>Opgave kortings percentage inschrijver bij verlenging</t>
  </si>
  <si>
    <t xml:space="preserve">
Rekenfactor gemiddelde tarief</t>
  </si>
  <si>
    <t xml:space="preserve">
1</t>
  </si>
  <si>
    <t>Weging</t>
  </si>
  <si>
    <t>Rekenfactor laagste inschrijver</t>
  </si>
  <si>
    <t>Rekenfactor na korting</t>
  </si>
  <si>
    <t>Inschrijver</t>
  </si>
  <si>
    <t>A</t>
  </si>
  <si>
    <t>B</t>
  </si>
  <si>
    <t>C</t>
  </si>
  <si>
    <t>D</t>
  </si>
  <si>
    <t>E</t>
  </si>
  <si>
    <t>1. Rekenfactor gemiddeld tarief (prijscomponent 1)</t>
  </si>
  <si>
    <t>Opgegeven kortingspercentage</t>
  </si>
  <si>
    <t>A. Initiële periode tot 6 maanden</t>
  </si>
  <si>
    <t>B. Initiële periode van 6 tot 12 maanden</t>
  </si>
  <si>
    <t>C. Initiële periode van 12 maanden of meer</t>
  </si>
  <si>
    <t>Puntenscore (ongewogen)</t>
  </si>
  <si>
    <t>Opgegeven rekenfactor gemiddeld tarief</t>
  </si>
  <si>
    <t>Prijscomponenten</t>
  </si>
  <si>
    <t>2. Korting bij verlenging na initiële inhuurperiode (prijscomponent 2)</t>
  </si>
  <si>
    <t>Rekenfactor gemiddeld tarief</t>
  </si>
  <si>
    <t>Punten (max. 10)</t>
  </si>
  <si>
    <t>Waardering</t>
  </si>
  <si>
    <t>Subgunningscriterium</t>
  </si>
  <si>
    <t>Score (gewogen)</t>
  </si>
  <si>
    <t>SUBTOTAAL PRIJS</t>
  </si>
  <si>
    <t>SUBTOTAAL KWALITEIT</t>
  </si>
  <si>
    <r>
      <t>Waardering</t>
    </r>
    <r>
      <rPr>
        <b/>
        <vertAlign val="superscript"/>
        <sz val="9"/>
        <color theme="1"/>
        <rFont val="Verdana"/>
        <family val="2"/>
      </rPr>
      <t>3</t>
    </r>
  </si>
  <si>
    <t>INSCHRIJVER A</t>
  </si>
  <si>
    <t>INSCHRIJVER B</t>
  </si>
  <si>
    <t>INSCHRIJVER C</t>
  </si>
  <si>
    <t>INSCHRIJVER D</t>
  </si>
  <si>
    <t>INSCHRIJVER E</t>
  </si>
  <si>
    <t>Bijlage 15 Hulpmiddel scoreberekening</t>
  </si>
  <si>
    <r>
      <t>Laagste rekenfactor</t>
    </r>
    <r>
      <rPr>
        <b/>
        <vertAlign val="superscript"/>
        <sz val="9"/>
        <color theme="1"/>
        <rFont val="Verdana"/>
        <family val="2"/>
      </rPr>
      <t>2</t>
    </r>
  </si>
  <si>
    <t>Gewogen score</t>
  </si>
  <si>
    <t>Is de laagste rekenfactor die door een inschrijver is opgegeven. De hier ingevulde laagste rekenfactor is fictief, de definitieve laagste rekenfactor word vastgesteld in de beoordeling.</t>
  </si>
  <si>
    <t>Zie aanbestedingsdocument § 5.5 voor de toegepaste berekening.</t>
  </si>
  <si>
    <t>De som van alle wegingsfactoren (kwaliteit en prijs) moet gelijk zijn aan 100.  Zie aanbestedingsdocument § 5.3 voor de van toepassing zijnde wegingsfactoren.</t>
  </si>
  <si>
    <t>Voldoende aanbod</t>
  </si>
  <si>
    <t>Mogelijkheden Forecasting</t>
  </si>
  <si>
    <t>Proeve Werving en Selectie</t>
  </si>
  <si>
    <t>N.v.t.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</si>
</sst>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sz val="9"/>
      <color theme="0"/>
      <name val="Verdana"/>
      <family val="2"/>
    </font>
    <font>
      <b/>
      <vertAlign val="superscript"/>
      <sz val="9"/>
      <color theme="1"/>
      <name val="Verdana"/>
      <family val="2"/>
    </font>
    <font>
      <b/>
      <sz val="12"/>
      <color theme="0"/>
      <name val="Verdana"/>
      <family val="2"/>
    </font>
    <font>
      <b/>
      <sz val="12"/>
      <color theme="1"/>
      <name val="Verdana"/>
      <family val="2"/>
    </font>
    <font>
      <sz val="8"/>
      <color theme="1"/>
      <name val="Verdana"/>
      <family val="2"/>
    </font>
    <font>
      <vertAlign val="superscript"/>
      <sz val="11"/>
      <color theme="1"/>
      <name val="Verdana"/>
      <family val="2"/>
    </font>
    <font>
      <sz val="12"/>
      <color theme="1"/>
      <name val="Calibri"/>
      <family val="2"/>
    </font>
    <font>
      <b/>
      <sz val="12"/>
      <color rgb="FFFFFF99"/>
      <name val="Verdana"/>
      <family val="2"/>
    </font>
    <font>
      <sz val="10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medium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/>
      <bottom/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auto="1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2" fillId="4" borderId="3" xfId="0" applyFont="1" applyFill="1" applyBorder="1" applyAlignment="1" applyProtection="1">
      <alignment vertical="center" wrapText="1"/>
    </xf>
    <xf numFmtId="0" fontId="4" fillId="6" borderId="11" xfId="0" applyFont="1" applyFill="1" applyBorder="1" applyAlignment="1" applyProtection="1">
      <alignment vertical="center"/>
    </xf>
    <xf numFmtId="0" fontId="4" fillId="0" borderId="0" xfId="0" applyFont="1" applyFill="1" applyProtection="1"/>
    <xf numFmtId="0" fontId="10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wrapText="1"/>
    </xf>
    <xf numFmtId="0" fontId="4" fillId="0" borderId="0" xfId="0" applyFont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4" fillId="0" borderId="0" xfId="0" applyFont="1" applyProtection="1"/>
    <xf numFmtId="1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center"/>
    </xf>
    <xf numFmtId="2" fontId="2" fillId="0" borderId="0" xfId="1" applyNumberFormat="1" applyFont="1" applyFill="1" applyBorder="1" applyAlignment="1" applyProtection="1">
      <alignment horizontal="center" vertical="center"/>
    </xf>
    <xf numFmtId="2" fontId="4" fillId="0" borderId="0" xfId="0" applyNumberFormat="1" applyFont="1" applyFill="1" applyBorder="1" applyAlignment="1" applyProtection="1">
      <alignment horizontal="center" vertical="center"/>
    </xf>
    <xf numFmtId="10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6" borderId="10" xfId="0" applyFont="1" applyFill="1" applyBorder="1" applyAlignment="1" applyProtection="1">
      <alignment horizontal="center" wrapText="1"/>
    </xf>
    <xf numFmtId="0" fontId="2" fillId="6" borderId="6" xfId="0" applyFont="1" applyFill="1" applyBorder="1" applyAlignment="1" applyProtection="1">
      <alignment horizontal="center" wrapText="1"/>
    </xf>
    <xf numFmtId="0" fontId="2" fillId="6" borderId="5" xfId="0" applyFont="1" applyFill="1" applyBorder="1" applyAlignment="1" applyProtection="1">
      <alignment horizontal="center" wrapText="1"/>
    </xf>
    <xf numFmtId="0" fontId="2" fillId="6" borderId="4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wrapText="1"/>
    </xf>
    <xf numFmtId="2" fontId="2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10" fontId="2" fillId="2" borderId="18" xfId="1" applyNumberFormat="1" applyFont="1" applyFill="1" applyBorder="1" applyAlignment="1" applyProtection="1">
      <alignment horizontal="center" vertical="center"/>
      <protection locked="0"/>
    </xf>
    <xf numFmtId="2" fontId="2" fillId="4" borderId="18" xfId="1" applyNumberFormat="1" applyFont="1" applyFill="1" applyBorder="1" applyAlignment="1" applyProtection="1">
      <alignment horizontal="center" vertical="center"/>
    </xf>
    <xf numFmtId="0" fontId="4" fillId="4" borderId="21" xfId="0" applyFont="1" applyFill="1" applyBorder="1" applyAlignment="1" applyProtection="1">
      <alignment vertical="center"/>
    </xf>
    <xf numFmtId="0" fontId="4" fillId="4" borderId="21" xfId="0" applyFont="1" applyFill="1" applyBorder="1" applyProtection="1"/>
    <xf numFmtId="0" fontId="2" fillId="6" borderId="9" xfId="0" applyFont="1" applyFill="1" applyBorder="1" applyAlignment="1" applyProtection="1">
      <alignment vertical="center"/>
    </xf>
    <xf numFmtId="2" fontId="4" fillId="3" borderId="19" xfId="0" applyNumberFormat="1" applyFont="1" applyFill="1" applyBorder="1" applyAlignment="1" applyProtection="1">
      <alignment horizontal="center" vertical="center"/>
    </xf>
    <xf numFmtId="0" fontId="4" fillId="6" borderId="11" xfId="0" applyFont="1" applyFill="1" applyBorder="1" applyProtection="1"/>
    <xf numFmtId="0" fontId="4" fillId="6" borderId="4" xfId="0" applyFont="1" applyFill="1" applyBorder="1" applyProtection="1"/>
    <xf numFmtId="2" fontId="4" fillId="3" borderId="18" xfId="0" applyNumberFormat="1" applyFont="1" applyFill="1" applyBorder="1" applyAlignment="1" applyProtection="1">
      <alignment horizontal="center" vertical="center"/>
    </xf>
    <xf numFmtId="0" fontId="2" fillId="6" borderId="22" xfId="0" applyFont="1" applyFill="1" applyBorder="1" applyAlignment="1" applyProtection="1">
      <alignment horizontal="center" vertical="center" wrapText="1"/>
    </xf>
    <xf numFmtId="2" fontId="2" fillId="6" borderId="23" xfId="0" applyNumberFormat="1" applyFont="1" applyFill="1" applyBorder="1" applyAlignment="1" applyProtection="1">
      <alignment horizontal="center" vertical="center"/>
    </xf>
    <xf numFmtId="2" fontId="2" fillId="4" borderId="20" xfId="1" quotePrefix="1" applyNumberFormat="1" applyFont="1" applyFill="1" applyBorder="1" applyAlignment="1" applyProtection="1">
      <alignment horizontal="center" vertical="center"/>
    </xf>
    <xf numFmtId="2" fontId="2" fillId="4" borderId="15" xfId="1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/>
    </xf>
    <xf numFmtId="2" fontId="2" fillId="2" borderId="25" xfId="1" applyNumberFormat="1" applyFont="1" applyFill="1" applyBorder="1" applyAlignment="1" applyProtection="1">
      <alignment horizontal="center" vertical="center"/>
      <protection locked="0"/>
    </xf>
    <xf numFmtId="2" fontId="2" fillId="2" borderId="28" xfId="1" applyNumberFormat="1" applyFont="1" applyFill="1" applyBorder="1" applyAlignment="1" applyProtection="1">
      <alignment horizontal="center" vertical="center"/>
      <protection locked="0"/>
    </xf>
    <xf numFmtId="2" fontId="4" fillId="3" borderId="25" xfId="0" applyNumberFormat="1" applyFont="1" applyFill="1" applyBorder="1" applyAlignment="1" applyProtection="1">
      <alignment horizontal="center" vertical="center"/>
    </xf>
    <xf numFmtId="2" fontId="2" fillId="3" borderId="29" xfId="0" applyNumberFormat="1" applyFont="1" applyFill="1" applyBorder="1" applyAlignment="1" applyProtection="1">
      <alignment horizontal="center" vertical="center"/>
    </xf>
    <xf numFmtId="2" fontId="2" fillId="4" borderId="14" xfId="1" applyNumberFormat="1" applyFont="1" applyFill="1" applyBorder="1" applyAlignment="1" applyProtection="1">
      <alignment horizontal="center" vertical="center"/>
    </xf>
    <xf numFmtId="10" fontId="2" fillId="2" borderId="14" xfId="1" applyNumberFormat="1" applyFont="1" applyFill="1" applyBorder="1" applyAlignment="1" applyProtection="1">
      <alignment horizontal="center" vertical="center"/>
      <protection locked="0"/>
    </xf>
    <xf numFmtId="2" fontId="4" fillId="3" borderId="14" xfId="0" applyNumberFormat="1" applyFont="1" applyFill="1" applyBorder="1" applyAlignment="1" applyProtection="1">
      <alignment horizontal="center" vertical="center"/>
    </xf>
    <xf numFmtId="2" fontId="2" fillId="7" borderId="25" xfId="1" quotePrefix="1" applyNumberFormat="1" applyFont="1" applyFill="1" applyBorder="1" applyAlignment="1" applyProtection="1">
      <alignment vertical="center"/>
    </xf>
    <xf numFmtId="2" fontId="2" fillId="7" borderId="26" xfId="1" quotePrefix="1" applyNumberFormat="1" applyFont="1" applyFill="1" applyBorder="1" applyAlignment="1" applyProtection="1">
      <alignment vertical="center"/>
    </xf>
    <xf numFmtId="2" fontId="2" fillId="7" borderId="27" xfId="1" quotePrefix="1" applyNumberFormat="1" applyFont="1" applyFill="1" applyBorder="1" applyAlignment="1" applyProtection="1">
      <alignment vertical="center"/>
    </xf>
    <xf numFmtId="0" fontId="2" fillId="6" borderId="35" xfId="0" applyFont="1" applyFill="1" applyBorder="1" applyAlignment="1" applyProtection="1">
      <alignment horizontal="center" wrapText="1"/>
    </xf>
    <xf numFmtId="0" fontId="2" fillId="6" borderId="36" xfId="0" applyFont="1" applyFill="1" applyBorder="1" applyAlignment="1" applyProtection="1">
      <alignment horizontal="center" wrapText="1"/>
    </xf>
    <xf numFmtId="2" fontId="2" fillId="2" borderId="37" xfId="1" applyNumberFormat="1" applyFont="1" applyFill="1" applyBorder="1" applyAlignment="1" applyProtection="1">
      <alignment horizontal="center" vertical="center"/>
      <protection locked="0"/>
    </xf>
    <xf numFmtId="2" fontId="2" fillId="3" borderId="38" xfId="0" applyNumberFormat="1" applyFont="1" applyFill="1" applyBorder="1" applyAlignment="1" applyProtection="1">
      <alignment horizontal="center" vertical="center"/>
    </xf>
    <xf numFmtId="2" fontId="2" fillId="4" borderId="39" xfId="1" quotePrefix="1" applyNumberFormat="1" applyFont="1" applyFill="1" applyBorder="1" applyAlignment="1" applyProtection="1">
      <alignment horizontal="center" vertical="center"/>
    </xf>
    <xf numFmtId="2" fontId="2" fillId="3" borderId="40" xfId="0" applyNumberFormat="1" applyFont="1" applyFill="1" applyBorder="1" applyAlignment="1" applyProtection="1">
      <alignment horizontal="center" vertical="center"/>
    </xf>
    <xf numFmtId="2" fontId="2" fillId="4" borderId="41" xfId="1" applyNumberFormat="1" applyFont="1" applyFill="1" applyBorder="1" applyAlignment="1" applyProtection="1">
      <alignment horizontal="center" vertical="center" wrapText="1"/>
    </xf>
    <xf numFmtId="2" fontId="2" fillId="4" borderId="42" xfId="1" applyNumberFormat="1" applyFont="1" applyFill="1" applyBorder="1" applyAlignment="1" applyProtection="1">
      <alignment horizontal="center" vertical="center"/>
    </xf>
    <xf numFmtId="2" fontId="2" fillId="3" borderId="43" xfId="0" applyNumberFormat="1" applyFont="1" applyFill="1" applyBorder="1" applyAlignment="1" applyProtection="1">
      <alignment horizontal="center" vertical="center"/>
    </xf>
    <xf numFmtId="0" fontId="2" fillId="6" borderId="44" xfId="0" applyFont="1" applyFill="1" applyBorder="1" applyAlignment="1" applyProtection="1">
      <alignment vertical="center"/>
    </xf>
    <xf numFmtId="0" fontId="2" fillId="6" borderId="45" xfId="0" applyFont="1" applyFill="1" applyBorder="1" applyAlignment="1" applyProtection="1">
      <alignment vertical="center"/>
    </xf>
    <xf numFmtId="2" fontId="2" fillId="6" borderId="47" xfId="0" applyNumberFormat="1" applyFont="1" applyFill="1" applyBorder="1" applyAlignment="1" applyProtection="1">
      <alignment horizontal="center" vertical="center"/>
    </xf>
    <xf numFmtId="2" fontId="2" fillId="2" borderId="26" xfId="1" applyNumberFormat="1" applyFont="1" applyFill="1" applyBorder="1" applyAlignment="1" applyProtection="1">
      <alignment horizontal="center" vertical="center"/>
      <protection locked="0"/>
    </xf>
    <xf numFmtId="2" fontId="2" fillId="4" borderId="30" xfId="1" quotePrefix="1" applyNumberFormat="1" applyFont="1" applyFill="1" applyBorder="1" applyAlignment="1" applyProtection="1">
      <alignment horizontal="center" vertical="center"/>
    </xf>
    <xf numFmtId="2" fontId="2" fillId="4" borderId="48" xfId="1" applyNumberFormat="1" applyFont="1" applyFill="1" applyBorder="1" applyAlignment="1" applyProtection="1">
      <alignment horizontal="center" vertical="center" wrapText="1"/>
    </xf>
    <xf numFmtId="2" fontId="2" fillId="4" borderId="13" xfId="1" applyNumberFormat="1" applyFont="1" applyFill="1" applyBorder="1" applyAlignment="1" applyProtection="1">
      <alignment horizontal="center" vertical="center"/>
    </xf>
    <xf numFmtId="0" fontId="2" fillId="6" borderId="50" xfId="0" applyFont="1" applyFill="1" applyBorder="1" applyAlignment="1" applyProtection="1">
      <alignment horizontal="center" wrapText="1"/>
    </xf>
    <xf numFmtId="0" fontId="2" fillId="6" borderId="51" xfId="0" applyFont="1" applyFill="1" applyBorder="1" applyAlignment="1" applyProtection="1">
      <alignment horizontal="center" wrapText="1"/>
    </xf>
    <xf numFmtId="0" fontId="4" fillId="6" borderId="54" xfId="0" applyFont="1" applyFill="1" applyBorder="1" applyProtection="1"/>
    <xf numFmtId="0" fontId="4" fillId="6" borderId="55" xfId="0" applyFont="1" applyFill="1" applyBorder="1" applyProtection="1"/>
    <xf numFmtId="0" fontId="2" fillId="6" borderId="55" xfId="0" applyFont="1" applyFill="1" applyBorder="1" applyAlignment="1" applyProtection="1">
      <alignment vertical="center"/>
    </xf>
    <xf numFmtId="9" fontId="2" fillId="4" borderId="57" xfId="0" applyNumberFormat="1" applyFont="1" applyFill="1" applyBorder="1" applyAlignment="1" applyProtection="1">
      <alignment horizontal="center" vertical="center"/>
    </xf>
    <xf numFmtId="2" fontId="2" fillId="4" borderId="40" xfId="1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2" fontId="5" fillId="0" borderId="0" xfId="0" applyNumberFormat="1" applyFont="1" applyAlignment="1" applyProtection="1">
      <alignment horizontal="center"/>
    </xf>
    <xf numFmtId="2" fontId="5" fillId="0" borderId="0" xfId="0" applyNumberFormat="1" applyFont="1" applyProtection="1"/>
    <xf numFmtId="2" fontId="4" fillId="0" borderId="0" xfId="0" applyNumberFormat="1" applyFont="1" applyAlignment="1" applyProtection="1">
      <alignment horizontal="center"/>
    </xf>
    <xf numFmtId="0" fontId="13" fillId="10" borderId="1" xfId="0" applyFont="1" applyFill="1" applyBorder="1" applyAlignment="1" applyProtection="1">
      <alignment horizontal="center"/>
    </xf>
    <xf numFmtId="0" fontId="13" fillId="10" borderId="15" xfId="0" applyFont="1" applyFill="1" applyBorder="1"/>
    <xf numFmtId="0" fontId="13" fillId="10" borderId="18" xfId="0" applyFont="1" applyFill="1" applyBorder="1" applyProtection="1"/>
    <xf numFmtId="0" fontId="13" fillId="10" borderId="1" xfId="0" applyFont="1" applyFill="1" applyBorder="1" applyAlignment="1" applyProtection="1">
      <alignment horizontal="left" wrapText="1"/>
    </xf>
    <xf numFmtId="0" fontId="13" fillId="0" borderId="1" xfId="0" applyFont="1" applyBorder="1" applyAlignment="1">
      <alignment horizontal="left" indent="2"/>
    </xf>
    <xf numFmtId="2" fontId="13" fillId="0" borderId="1" xfId="0" applyNumberFormat="1" applyFont="1" applyBorder="1"/>
    <xf numFmtId="0" fontId="13" fillId="0" borderId="1" xfId="0" applyFont="1" applyBorder="1" applyAlignment="1" applyProtection="1">
      <alignment horizontal="left" wrapText="1" indent="2"/>
    </xf>
    <xf numFmtId="0" fontId="13" fillId="10" borderId="1" xfId="0" applyFont="1" applyFill="1" applyBorder="1"/>
    <xf numFmtId="0" fontId="13" fillId="0" borderId="1" xfId="0" applyFont="1" applyBorder="1"/>
    <xf numFmtId="10" fontId="13" fillId="0" borderId="1" xfId="0" applyNumberFormat="1" applyFont="1" applyBorder="1"/>
    <xf numFmtId="0" fontId="13" fillId="10" borderId="1" xfId="0" applyFont="1" applyFill="1" applyBorder="1" applyAlignment="1">
      <alignment wrapText="1"/>
    </xf>
    <xf numFmtId="0" fontId="13" fillId="10" borderId="1" xfId="0" applyFont="1" applyFill="1" applyBorder="1" applyAlignment="1" applyProtection="1">
      <alignment horizontal="center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2" fillId="3" borderId="8" xfId="0" applyNumberFormat="1" applyFont="1" applyFill="1" applyBorder="1" applyAlignment="1" applyProtection="1">
      <alignment horizontal="center" vertical="center"/>
    </xf>
    <xf numFmtId="1" fontId="2" fillId="6" borderId="23" xfId="0" applyNumberFormat="1" applyFont="1" applyFill="1" applyBorder="1" applyAlignment="1" applyProtection="1">
      <alignment horizontal="center" vertical="center"/>
    </xf>
    <xf numFmtId="164" fontId="2" fillId="0" borderId="14" xfId="2" applyNumberFormat="1" applyFont="1" applyBorder="1" applyAlignment="1" applyProtection="1">
      <alignment horizontal="center" vertical="center"/>
    </xf>
    <xf numFmtId="164" fontId="2" fillId="2" borderId="28" xfId="2" applyNumberFormat="1" applyFont="1" applyFill="1" applyBorder="1" applyAlignment="1" applyProtection="1">
      <alignment horizontal="center" vertical="center"/>
      <protection locked="0"/>
    </xf>
    <xf numFmtId="164" fontId="2" fillId="2" borderId="18" xfId="2" applyNumberFormat="1" applyFont="1" applyFill="1" applyBorder="1" applyAlignment="1" applyProtection="1">
      <alignment horizontal="center" vertical="center"/>
      <protection locked="0"/>
    </xf>
    <xf numFmtId="164" fontId="2" fillId="2" borderId="14" xfId="2" applyNumberFormat="1" applyFont="1" applyFill="1" applyBorder="1" applyAlignment="1" applyProtection="1">
      <alignment horizontal="center" vertical="center"/>
      <protection locked="0"/>
    </xf>
    <xf numFmtId="2" fontId="2" fillId="4" borderId="21" xfId="0" applyNumberFormat="1" applyFont="1" applyFill="1" applyBorder="1" applyAlignment="1" applyProtection="1">
      <alignment horizontal="center"/>
    </xf>
    <xf numFmtId="2" fontId="2" fillId="4" borderId="21" xfId="0" applyNumberFormat="1" applyFont="1" applyFill="1" applyBorder="1" applyAlignment="1" applyProtection="1">
      <alignment horizontal="center" vertical="center"/>
    </xf>
    <xf numFmtId="2" fontId="7" fillId="5" borderId="17" xfId="0" applyNumberFormat="1" applyFont="1" applyFill="1" applyBorder="1" applyAlignment="1" applyProtection="1">
      <alignment horizontal="center" vertical="center"/>
    </xf>
    <xf numFmtId="164" fontId="2" fillId="2" borderId="1" xfId="2" applyNumberFormat="1" applyFont="1" applyFill="1" applyBorder="1" applyAlignment="1" applyProtection="1">
      <alignment horizontal="center" vertical="center"/>
      <protection locked="0"/>
    </xf>
    <xf numFmtId="1" fontId="2" fillId="0" borderId="56" xfId="0" applyNumberFormat="1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Protection="1"/>
    <xf numFmtId="0" fontId="14" fillId="0" borderId="0" xfId="0" applyFont="1" applyAlignment="1" applyProtection="1">
      <alignment horizontal="center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vertical="center"/>
    </xf>
    <xf numFmtId="0" fontId="2" fillId="4" borderId="59" xfId="0" applyFont="1" applyFill="1" applyBorder="1" applyAlignment="1" applyProtection="1">
      <alignment horizontal="center" vertical="center"/>
    </xf>
    <xf numFmtId="0" fontId="2" fillId="4" borderId="26" xfId="0" applyFont="1" applyFill="1" applyBorder="1" applyAlignment="1" applyProtection="1">
      <alignment vertical="center" wrapText="1"/>
    </xf>
    <xf numFmtId="164" fontId="2" fillId="3" borderId="2" xfId="2" applyNumberFormat="1" applyFont="1" applyFill="1" applyBorder="1" applyAlignment="1" applyProtection="1">
      <alignment horizontal="center" vertical="center"/>
    </xf>
    <xf numFmtId="164" fontId="2" fillId="3" borderId="28" xfId="2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 wrapText="1"/>
    </xf>
    <xf numFmtId="0" fontId="7" fillId="5" borderId="0" xfId="0" applyFont="1" applyFill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wrapText="1"/>
    </xf>
    <xf numFmtId="0" fontId="2" fillId="6" borderId="10" xfId="0" applyFont="1" applyFill="1" applyBorder="1" applyAlignment="1" applyProtection="1">
      <alignment horizontal="left" wrapText="1"/>
    </xf>
    <xf numFmtId="0" fontId="2" fillId="6" borderId="16" xfId="0" applyFont="1" applyFill="1" applyBorder="1" applyAlignment="1" applyProtection="1">
      <alignment horizontal="right" vertical="center"/>
    </xf>
    <xf numFmtId="0" fontId="2" fillId="6" borderId="13" xfId="0" applyFont="1" applyFill="1" applyBorder="1" applyAlignment="1" applyProtection="1">
      <alignment horizontal="right" vertical="center"/>
    </xf>
    <xf numFmtId="0" fontId="9" fillId="0" borderId="0" xfId="0" applyFont="1" applyAlignment="1" applyProtection="1">
      <alignment horizontal="left" vertical="center"/>
    </xf>
    <xf numFmtId="0" fontId="12" fillId="8" borderId="32" xfId="0" applyFont="1" applyFill="1" applyBorder="1" applyAlignment="1" applyProtection="1">
      <alignment horizontal="center"/>
    </xf>
    <xf numFmtId="0" fontId="12" fillId="8" borderId="33" xfId="0" applyFont="1" applyFill="1" applyBorder="1" applyAlignment="1" applyProtection="1">
      <alignment horizontal="center"/>
    </xf>
    <xf numFmtId="0" fontId="12" fillId="8" borderId="34" xfId="0" applyFont="1" applyFill="1" applyBorder="1" applyAlignment="1" applyProtection="1">
      <alignment horizontal="center"/>
    </xf>
    <xf numFmtId="0" fontId="2" fillId="6" borderId="45" xfId="0" applyFont="1" applyFill="1" applyBorder="1" applyAlignment="1" applyProtection="1">
      <alignment horizontal="right" vertical="center"/>
    </xf>
    <xf numFmtId="0" fontId="2" fillId="6" borderId="46" xfId="0" applyFont="1" applyFill="1" applyBorder="1" applyAlignment="1" applyProtection="1">
      <alignment horizontal="right" vertical="center"/>
    </xf>
    <xf numFmtId="0" fontId="8" fillId="9" borderId="32" xfId="0" applyFont="1" applyFill="1" applyBorder="1" applyAlignment="1" applyProtection="1">
      <alignment horizontal="center"/>
    </xf>
    <xf numFmtId="0" fontId="8" fillId="9" borderId="33" xfId="0" applyFont="1" applyFill="1" applyBorder="1" applyAlignment="1" applyProtection="1">
      <alignment horizontal="center"/>
    </xf>
    <xf numFmtId="0" fontId="8" fillId="9" borderId="34" xfId="0" applyFont="1" applyFill="1" applyBorder="1" applyAlignment="1" applyProtection="1">
      <alignment horizontal="center"/>
    </xf>
    <xf numFmtId="0" fontId="2" fillId="4" borderId="31" xfId="0" applyFont="1" applyFill="1" applyBorder="1" applyAlignment="1" applyProtection="1">
      <alignment horizontal="center" vertical="top" wrapText="1"/>
    </xf>
    <xf numFmtId="0" fontId="2" fillId="4" borderId="30" xfId="0" applyFont="1" applyFill="1" applyBorder="1" applyAlignment="1" applyProtection="1">
      <alignment horizontal="center" vertical="top" wrapText="1"/>
    </xf>
    <xf numFmtId="0" fontId="2" fillId="4" borderId="24" xfId="0" applyFont="1" applyFill="1" applyBorder="1" applyAlignment="1" applyProtection="1">
      <alignment horizontal="center" vertical="top" wrapText="1"/>
    </xf>
    <xf numFmtId="0" fontId="2" fillId="4" borderId="35" xfId="0" applyFont="1" applyFill="1" applyBorder="1" applyAlignment="1" applyProtection="1">
      <alignment horizontal="center" vertical="top" wrapText="1"/>
    </xf>
    <xf numFmtId="0" fontId="2" fillId="4" borderId="52" xfId="0" applyFont="1" applyFill="1" applyBorder="1" applyAlignment="1" applyProtection="1">
      <alignment horizontal="center" vertical="top"/>
    </xf>
    <xf numFmtId="0" fontId="2" fillId="4" borderId="53" xfId="0" applyFont="1" applyFill="1" applyBorder="1" applyAlignment="1" applyProtection="1">
      <alignment horizontal="center" vertical="top"/>
    </xf>
    <xf numFmtId="0" fontId="2" fillId="6" borderId="49" xfId="0" applyFont="1" applyFill="1" applyBorder="1" applyAlignment="1" applyProtection="1">
      <alignment horizontal="left" wrapText="1"/>
    </xf>
    <xf numFmtId="0" fontId="2" fillId="6" borderId="50" xfId="0" applyFont="1" applyFill="1" applyBorder="1" applyAlignment="1" applyProtection="1">
      <alignment horizontal="left" wrapText="1"/>
    </xf>
    <xf numFmtId="0" fontId="13" fillId="10" borderId="2" xfId="0" applyFont="1" applyFill="1" applyBorder="1" applyAlignment="1">
      <alignment horizontal="center"/>
    </xf>
    <xf numFmtId="0" fontId="13" fillId="10" borderId="3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</cellXfs>
  <cellStyles count="3">
    <cellStyle name="Komma" xfId="2" builtinId="3"/>
    <cellStyle name="Standaard" xfId="0" builtinId="0"/>
    <cellStyle name="Valuta" xfId="1" builtinId="4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  <color rgb="FFFFFF99"/>
      <color rgb="FF003300"/>
      <color rgb="FF33CC33"/>
      <color rgb="FFFFFF66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</sheetPr>
  <dimension ref="A1:M25"/>
  <sheetViews>
    <sheetView tabSelected="1" workbookViewId="0">
      <selection activeCell="C5" sqref="C5"/>
    </sheetView>
  </sheetViews>
  <sheetFormatPr defaultColWidth="9.125" defaultRowHeight="11.55" x14ac:dyDescent="0.2"/>
  <cols>
    <col min="1" max="1" width="6.125" style="5" customWidth="1"/>
    <col min="2" max="2" width="39.625" style="5" customWidth="1"/>
    <col min="3" max="4" width="14.125" style="6" customWidth="1"/>
    <col min="5" max="5" width="14.125" style="5" customWidth="1"/>
    <col min="6" max="7" width="14.125" style="15" customWidth="1"/>
    <col min="8" max="10" width="14.125" style="5" customWidth="1"/>
    <col min="11" max="12" width="13" style="5" customWidth="1"/>
    <col min="13" max="13" width="13" style="108" customWidth="1"/>
    <col min="14" max="16384" width="9.125" style="5"/>
  </cols>
  <sheetData>
    <row r="1" spans="1:13" s="1" customFormat="1" ht="15.65" x14ac:dyDescent="0.25">
      <c r="A1" s="4" t="s">
        <v>48</v>
      </c>
      <c r="C1" s="2"/>
      <c r="D1" s="2"/>
      <c r="F1" s="111">
        <v>1</v>
      </c>
      <c r="G1" s="111">
        <v>4</v>
      </c>
      <c r="H1" s="111">
        <v>6</v>
      </c>
      <c r="I1" s="111">
        <v>8</v>
      </c>
      <c r="J1" s="111">
        <v>10</v>
      </c>
      <c r="M1" s="106"/>
    </row>
    <row r="2" spans="1:13" s="1" customFormat="1" ht="7.5" customHeight="1" x14ac:dyDescent="0.25">
      <c r="A2" s="3"/>
      <c r="C2" s="2"/>
      <c r="D2" s="2"/>
      <c r="F2" s="11"/>
      <c r="G2" s="11"/>
      <c r="M2" s="106"/>
    </row>
    <row r="3" spans="1:13" s="1" customFormat="1" ht="18" customHeight="1" thickBot="1" x14ac:dyDescent="0.25">
      <c r="A3" s="117" t="s">
        <v>9</v>
      </c>
      <c r="B3" s="117"/>
      <c r="C3" s="2"/>
      <c r="D3" s="2"/>
      <c r="E3" s="2"/>
      <c r="F3" s="13"/>
      <c r="G3" s="13"/>
      <c r="K3" s="110"/>
      <c r="M3" s="106"/>
    </row>
    <row r="4" spans="1:13" s="12" customFormat="1" ht="36.700000000000003" customHeight="1" x14ac:dyDescent="0.2">
      <c r="A4" s="118" t="s">
        <v>38</v>
      </c>
      <c r="B4" s="119"/>
      <c r="C4" s="25" t="s">
        <v>37</v>
      </c>
      <c r="D4" s="23" t="s">
        <v>4</v>
      </c>
      <c r="E4" s="24" t="s">
        <v>50</v>
      </c>
      <c r="F4" s="27"/>
      <c r="G4" s="27"/>
      <c r="J4" s="39" t="s">
        <v>6</v>
      </c>
      <c r="L4" s="106"/>
    </row>
    <row r="5" spans="1:13" s="1" customFormat="1" ht="18" customHeight="1" x14ac:dyDescent="0.25">
      <c r="A5" s="14">
        <v>1</v>
      </c>
      <c r="B5" s="7" t="s">
        <v>54</v>
      </c>
      <c r="C5" s="16"/>
      <c r="D5" s="114">
        <v>45</v>
      </c>
      <c r="E5" s="95">
        <f>C5*D5</f>
        <v>0</v>
      </c>
      <c r="F5" s="28"/>
      <c r="G5" s="28"/>
      <c r="J5" s="32"/>
      <c r="L5" s="106"/>
    </row>
    <row r="6" spans="1:13" s="1" customFormat="1" ht="18" customHeight="1" x14ac:dyDescent="0.25">
      <c r="A6" s="14">
        <v>2</v>
      </c>
      <c r="B6" s="7" t="s">
        <v>55</v>
      </c>
      <c r="C6" s="16"/>
      <c r="D6" s="114">
        <v>15</v>
      </c>
      <c r="E6" s="95">
        <f t="shared" ref="E6:E8" si="0">C6*D6</f>
        <v>0</v>
      </c>
      <c r="F6" s="28"/>
      <c r="G6" s="28"/>
      <c r="J6" s="32"/>
      <c r="L6" s="13"/>
    </row>
    <row r="7" spans="1:13" s="1" customFormat="1" ht="18" customHeight="1" x14ac:dyDescent="0.25">
      <c r="A7" s="14">
        <v>3</v>
      </c>
      <c r="B7" s="7" t="s">
        <v>56</v>
      </c>
      <c r="C7" s="16"/>
      <c r="D7" s="114">
        <v>30</v>
      </c>
      <c r="E7" s="95">
        <f t="shared" si="0"/>
        <v>0</v>
      </c>
      <c r="F7" s="28"/>
      <c r="G7" s="28"/>
      <c r="J7" s="32"/>
      <c r="L7" s="106"/>
    </row>
    <row r="8" spans="1:13" s="1" customFormat="1" ht="18" customHeight="1" x14ac:dyDescent="0.25">
      <c r="A8" s="14">
        <v>4</v>
      </c>
      <c r="B8" s="7" t="s">
        <v>57</v>
      </c>
      <c r="C8" s="16"/>
      <c r="D8" s="114"/>
      <c r="E8" s="95">
        <f t="shared" si="0"/>
        <v>0</v>
      </c>
      <c r="F8" s="28"/>
      <c r="G8" s="28"/>
      <c r="J8" s="32"/>
      <c r="L8" s="106"/>
    </row>
    <row r="9" spans="1:13" s="1" customFormat="1" ht="18" customHeight="1" x14ac:dyDescent="0.25">
      <c r="A9" s="14">
        <v>5</v>
      </c>
      <c r="B9" s="7" t="s">
        <v>57</v>
      </c>
      <c r="C9" s="16"/>
      <c r="D9" s="114"/>
      <c r="E9" s="95">
        <f>C9*D9</f>
        <v>0</v>
      </c>
      <c r="F9" s="28"/>
      <c r="G9" s="28"/>
      <c r="J9" s="32"/>
      <c r="L9" s="106"/>
    </row>
    <row r="10" spans="1:13" s="1" customFormat="1" ht="18" customHeight="1" x14ac:dyDescent="0.25">
      <c r="A10" s="14">
        <v>6</v>
      </c>
      <c r="B10" s="7" t="s">
        <v>57</v>
      </c>
      <c r="C10" s="16"/>
      <c r="D10" s="114"/>
      <c r="E10" s="95">
        <f>C10*D10</f>
        <v>0</v>
      </c>
      <c r="F10" s="28"/>
      <c r="G10" s="28"/>
      <c r="J10" s="32"/>
      <c r="L10" s="106"/>
    </row>
    <row r="11" spans="1:13" s="1" customFormat="1" ht="18" customHeight="1" thickBot="1" x14ac:dyDescent="0.25">
      <c r="A11" s="8"/>
      <c r="B11" s="120" t="s">
        <v>41</v>
      </c>
      <c r="C11" s="121"/>
      <c r="D11" s="97">
        <f>SUM(D5:D10)</f>
        <v>90</v>
      </c>
      <c r="E11" s="96">
        <f>SUM(E5:E10)</f>
        <v>0</v>
      </c>
      <c r="F11" s="29"/>
      <c r="G11" s="29"/>
      <c r="J11" s="102">
        <f>E11</f>
        <v>0</v>
      </c>
      <c r="L11" s="108"/>
    </row>
    <row r="12" spans="1:13" s="15" customFormat="1" ht="7.5" customHeight="1" x14ac:dyDescent="0.2">
      <c r="B12" s="9"/>
      <c r="C12" s="18"/>
      <c r="D12" s="18"/>
      <c r="E12" s="19"/>
      <c r="F12" s="19"/>
      <c r="G12" s="19"/>
      <c r="H12" s="19"/>
      <c r="I12" s="9"/>
      <c r="J12" s="33"/>
    </row>
    <row r="13" spans="1:13" ht="7.5" customHeight="1" x14ac:dyDescent="0.2">
      <c r="J13" s="33"/>
    </row>
    <row r="14" spans="1:13" ht="18" customHeight="1" thickBot="1" x14ac:dyDescent="0.25">
      <c r="A14" s="117" t="s">
        <v>3</v>
      </c>
      <c r="B14" s="117"/>
      <c r="J14" s="33"/>
    </row>
    <row r="15" spans="1:13" ht="58.45" thickBot="1" x14ac:dyDescent="0.25">
      <c r="A15" s="118" t="s">
        <v>38</v>
      </c>
      <c r="B15" s="119"/>
      <c r="C15" s="23" t="s">
        <v>10</v>
      </c>
      <c r="D15" s="23" t="s">
        <v>49</v>
      </c>
      <c r="E15" s="23" t="s">
        <v>42</v>
      </c>
      <c r="F15" s="23" t="s">
        <v>4</v>
      </c>
      <c r="G15" s="24" t="s">
        <v>50</v>
      </c>
      <c r="J15" s="33"/>
      <c r="M15" s="107"/>
    </row>
    <row r="16" spans="1:13" ht="28.55" customHeight="1" x14ac:dyDescent="0.2">
      <c r="A16" s="112">
        <v>1</v>
      </c>
      <c r="B16" s="113" t="s">
        <v>2</v>
      </c>
      <c r="C16" s="44"/>
      <c r="D16" s="45">
        <v>1</v>
      </c>
      <c r="E16" s="46">
        <f>IF(C16&gt;0,MIN(10,MAX(0,10-10*LOG(C16/D16,1.5))),0)</f>
        <v>0</v>
      </c>
      <c r="F16" s="115">
        <v>10</v>
      </c>
      <c r="G16" s="47">
        <f>E16*F16</f>
        <v>0</v>
      </c>
      <c r="J16" s="33"/>
      <c r="M16" s="107"/>
    </row>
    <row r="17" spans="1:13" s="15" customFormat="1" ht="21.75" customHeight="1" thickBot="1" x14ac:dyDescent="0.25">
      <c r="A17" s="36"/>
      <c r="B17" s="37"/>
      <c r="C17" s="26"/>
      <c r="D17" s="120" t="s">
        <v>40</v>
      </c>
      <c r="E17" s="121"/>
      <c r="F17" s="97">
        <f>F16</f>
        <v>10</v>
      </c>
      <c r="G17" s="40">
        <f>SUM(G16:G16)</f>
        <v>0</v>
      </c>
      <c r="J17" s="101">
        <f>G17</f>
        <v>0</v>
      </c>
      <c r="M17" s="107"/>
    </row>
    <row r="18" spans="1:13" s="15" customFormat="1" ht="13.6" customHeight="1" thickBot="1" x14ac:dyDescent="0.25">
      <c r="B18" s="9"/>
      <c r="C18" s="18"/>
      <c r="D18" s="18"/>
      <c r="E18" s="19"/>
      <c r="F18" s="19"/>
      <c r="G18" s="19"/>
      <c r="H18" s="19"/>
      <c r="I18" s="9"/>
      <c r="J18" s="33"/>
      <c r="M18" s="107"/>
    </row>
    <row r="19" spans="1:13" s="15" customFormat="1" ht="17.350000000000001" customHeight="1" thickBot="1" x14ac:dyDescent="0.25">
      <c r="B19" s="9"/>
      <c r="C19" s="18"/>
      <c r="D19" s="18"/>
      <c r="E19" s="19"/>
      <c r="F19" s="19"/>
      <c r="G19" s="19"/>
      <c r="H19" s="19"/>
      <c r="I19" s="34" t="s">
        <v>7</v>
      </c>
      <c r="J19" s="103">
        <f>SUM(J11:J18)</f>
        <v>0</v>
      </c>
      <c r="M19" s="107"/>
    </row>
    <row r="20" spans="1:13" s="1" customFormat="1" ht="16.5" customHeight="1" x14ac:dyDescent="0.25">
      <c r="A20" s="10">
        <v>1</v>
      </c>
      <c r="B20" s="122" t="s">
        <v>53</v>
      </c>
      <c r="C20" s="122"/>
      <c r="D20" s="122"/>
      <c r="E20" s="122"/>
      <c r="F20" s="122"/>
      <c r="G20" s="122"/>
      <c r="H20" s="122"/>
      <c r="I20" s="122"/>
      <c r="J20" s="122"/>
      <c r="L20" s="11"/>
      <c r="M20" s="109"/>
    </row>
    <row r="21" spans="1:13" s="1" customFormat="1" ht="16.5" customHeight="1" x14ac:dyDescent="0.25">
      <c r="A21" s="10">
        <v>2</v>
      </c>
      <c r="B21" s="122" t="s">
        <v>51</v>
      </c>
      <c r="C21" s="122"/>
      <c r="D21" s="122"/>
      <c r="E21" s="122"/>
      <c r="F21" s="122"/>
      <c r="G21" s="122"/>
      <c r="H21" s="122"/>
      <c r="I21" s="122"/>
      <c r="J21" s="122"/>
      <c r="M21" s="109"/>
    </row>
    <row r="22" spans="1:13" s="1" customFormat="1" ht="16.5" customHeight="1" x14ac:dyDescent="0.25">
      <c r="A22" s="10">
        <v>3</v>
      </c>
      <c r="B22" s="116" t="s">
        <v>52</v>
      </c>
      <c r="C22" s="116"/>
      <c r="D22" s="116"/>
      <c r="E22" s="116"/>
      <c r="F22" s="116"/>
      <c r="G22" s="116"/>
      <c r="H22" s="116"/>
      <c r="I22" s="116"/>
      <c r="J22" s="116"/>
      <c r="M22" s="109"/>
    </row>
    <row r="23" spans="1:13" s="15" customFormat="1" ht="6.8" customHeight="1" x14ac:dyDescent="0.2">
      <c r="A23" s="10"/>
      <c r="B23" s="77"/>
      <c r="C23" s="77"/>
      <c r="D23" s="77"/>
      <c r="E23" s="77"/>
      <c r="F23" s="77"/>
      <c r="G23" s="77"/>
      <c r="H23" s="77"/>
      <c r="I23" s="77"/>
      <c r="J23" s="77"/>
      <c r="M23" s="107"/>
    </row>
    <row r="24" spans="1:13" x14ac:dyDescent="0.2">
      <c r="A24" s="15"/>
      <c r="B24" s="15"/>
      <c r="E24" s="15"/>
      <c r="H24" s="15"/>
      <c r="I24" s="15"/>
      <c r="J24" s="15"/>
    </row>
    <row r="25" spans="1:13" x14ac:dyDescent="0.2">
      <c r="A25" s="15"/>
      <c r="B25" s="15"/>
      <c r="E25" s="15"/>
      <c r="H25" s="15"/>
      <c r="I25" s="15"/>
      <c r="J25" s="15"/>
    </row>
  </sheetData>
  <sheetProtection algorithmName="SHA-512" hashValue="0w/+VJH1RXdjr58TmndTXMhKO+cvCyues93B7X4PeTnHd2CkA6FwULiCplMwER2uIwairSD5ZE+FKggvimBT7A==" saltValue="hWisV7m9iOgoet8J03WL0g==" spinCount="100000" sheet="1" selectLockedCells="1"/>
  <mergeCells count="9">
    <mergeCell ref="B22:J22"/>
    <mergeCell ref="A3:B3"/>
    <mergeCell ref="A4:B4"/>
    <mergeCell ref="A15:B15"/>
    <mergeCell ref="A14:B14"/>
    <mergeCell ref="B11:C11"/>
    <mergeCell ref="B20:J20"/>
    <mergeCell ref="B21:J21"/>
    <mergeCell ref="D17:E17"/>
  </mergeCells>
  <conditionalFormatting sqref="D16">
    <cfRule type="cellIs" dxfId="5" priority="14" operator="greaterThan">
      <formula>$C$15</formula>
    </cfRule>
  </conditionalFormatting>
  <conditionalFormatting sqref="F17 D11">
    <cfRule type="expression" dxfId="4" priority="2" stopIfTrue="1">
      <formula>$D$11+$F$17&lt;&gt;100</formula>
    </cfRule>
    <cfRule type="expression" dxfId="3" priority="3">
      <formula>$D$11+$F$17=100</formula>
    </cfRule>
  </conditionalFormatting>
  <conditionalFormatting sqref="E11">
    <cfRule type="cellIs" dxfId="2" priority="1" operator="lessThan">
      <formula>468</formula>
    </cfRule>
  </conditionalFormatting>
  <dataValidations count="3">
    <dataValidation type="decimal" operator="greaterThanOrEqual" allowBlank="1" showInputMessage="1" showErrorMessage="1" sqref="C16" xr:uid="{00000000-0002-0000-0000-000000000000}">
      <formula1>0</formula1>
    </dataValidation>
    <dataValidation type="list" showInputMessage="1" showErrorMessage="1" sqref="C5:C10" xr:uid="{00000000-0002-0000-0000-000004000000}">
      <formula1>$F$1:$J$1</formula1>
    </dataValidation>
    <dataValidation type="custom" operator="greaterThanOrEqual" allowBlank="1" showInputMessage="1" showErrorMessage="1" errorTitle="Laagste inschrijver" error="De opgegeven waarde bij laagste inschrijver is groter dan uw opgave." sqref="D16" xr:uid="{00000000-0002-0000-0000-000002000000}">
      <formula1>D16&lt;=C16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A1:AD20"/>
  <sheetViews>
    <sheetView zoomScaleNormal="100" workbookViewId="0">
      <selection activeCell="AA9" sqref="AA9"/>
    </sheetView>
  </sheetViews>
  <sheetFormatPr defaultColWidth="9.125" defaultRowHeight="11.55" x14ac:dyDescent="0.2"/>
  <cols>
    <col min="1" max="1" width="6.125" style="15" customWidth="1"/>
    <col min="2" max="2" width="19.125" style="15" customWidth="1"/>
    <col min="3" max="3" width="14.125" style="6" customWidth="1"/>
    <col min="4" max="5" width="14.125" style="15" customWidth="1"/>
    <col min="6" max="6" width="14.125" style="6" customWidth="1"/>
    <col min="7" max="10" width="14.125" style="15" customWidth="1"/>
    <col min="11" max="11" width="12.875" style="6" customWidth="1"/>
    <col min="12" max="30" width="12.875" style="15" customWidth="1"/>
    <col min="31" max="16384" width="9.125" style="15"/>
  </cols>
  <sheetData>
    <row r="1" spans="1:30" s="11" customFormat="1" ht="15.65" x14ac:dyDescent="0.25">
      <c r="A1" s="4" t="s">
        <v>0</v>
      </c>
      <c r="C1" s="13"/>
      <c r="F1" s="13"/>
      <c r="K1" s="13"/>
    </row>
    <row r="2" spans="1:30" s="11" customFormat="1" ht="7.5" customHeight="1" x14ac:dyDescent="0.25">
      <c r="A2" s="3"/>
      <c r="C2" s="13"/>
      <c r="F2" s="13"/>
      <c r="K2" s="13"/>
    </row>
    <row r="3" spans="1:30" ht="7.5" customHeight="1" thickBot="1" x14ac:dyDescent="0.25"/>
    <row r="4" spans="1:30" ht="18" customHeight="1" thickTop="1" thickBot="1" x14ac:dyDescent="0.3">
      <c r="A4" s="117" t="s">
        <v>3</v>
      </c>
      <c r="B4" s="117"/>
      <c r="F4" s="123" t="s">
        <v>43</v>
      </c>
      <c r="G4" s="124"/>
      <c r="H4" s="124"/>
      <c r="I4" s="124"/>
      <c r="J4" s="125"/>
      <c r="K4" s="128" t="s">
        <v>44</v>
      </c>
      <c r="L4" s="129"/>
      <c r="M4" s="129"/>
      <c r="N4" s="129"/>
      <c r="O4" s="130"/>
      <c r="P4" s="123" t="s">
        <v>45</v>
      </c>
      <c r="Q4" s="124"/>
      <c r="R4" s="124"/>
      <c r="S4" s="124"/>
      <c r="T4" s="125"/>
      <c r="U4" s="128" t="s">
        <v>46</v>
      </c>
      <c r="V4" s="129"/>
      <c r="W4" s="129"/>
      <c r="X4" s="129"/>
      <c r="Y4" s="130"/>
      <c r="Z4" s="123" t="s">
        <v>47</v>
      </c>
      <c r="AA4" s="124"/>
      <c r="AB4" s="124"/>
      <c r="AC4" s="124"/>
      <c r="AD4" s="125"/>
    </row>
    <row r="5" spans="1:30" ht="70.650000000000006" thickTop="1" thickBot="1" x14ac:dyDescent="0.25">
      <c r="A5" s="137" t="s">
        <v>1</v>
      </c>
      <c r="B5" s="138"/>
      <c r="C5" s="70" t="s">
        <v>11</v>
      </c>
      <c r="D5" s="70" t="s">
        <v>17</v>
      </c>
      <c r="E5" s="71" t="s">
        <v>18</v>
      </c>
      <c r="F5" s="23" t="s">
        <v>10</v>
      </c>
      <c r="G5" s="23" t="s">
        <v>14</v>
      </c>
      <c r="H5" s="23" t="s">
        <v>19</v>
      </c>
      <c r="I5" s="23" t="s">
        <v>37</v>
      </c>
      <c r="J5" s="55" t="s">
        <v>39</v>
      </c>
      <c r="K5" s="54" t="s">
        <v>10</v>
      </c>
      <c r="L5" s="23" t="s">
        <v>14</v>
      </c>
      <c r="M5" s="23" t="s">
        <v>19</v>
      </c>
      <c r="N5" s="23" t="s">
        <v>37</v>
      </c>
      <c r="O5" s="55" t="s">
        <v>39</v>
      </c>
      <c r="P5" s="54" t="s">
        <v>10</v>
      </c>
      <c r="Q5" s="23" t="s">
        <v>14</v>
      </c>
      <c r="R5" s="23" t="s">
        <v>19</v>
      </c>
      <c r="S5" s="23" t="s">
        <v>37</v>
      </c>
      <c r="T5" s="55" t="s">
        <v>39</v>
      </c>
      <c r="U5" s="54" t="s">
        <v>10</v>
      </c>
      <c r="V5" s="23" t="s">
        <v>14</v>
      </c>
      <c r="W5" s="23" t="s">
        <v>19</v>
      </c>
      <c r="X5" s="23" t="s">
        <v>37</v>
      </c>
      <c r="Y5" s="55" t="s">
        <v>39</v>
      </c>
      <c r="Z5" s="54" t="s">
        <v>10</v>
      </c>
      <c r="AA5" s="23" t="s">
        <v>14</v>
      </c>
      <c r="AB5" s="23" t="s">
        <v>19</v>
      </c>
      <c r="AC5" s="23" t="s">
        <v>37</v>
      </c>
      <c r="AD5" s="55" t="s">
        <v>39</v>
      </c>
    </row>
    <row r="6" spans="1:30" ht="28.55" customHeight="1" x14ac:dyDescent="0.2">
      <c r="A6" s="134" t="s">
        <v>16</v>
      </c>
      <c r="B6" s="131" t="s">
        <v>15</v>
      </c>
      <c r="C6" s="51"/>
      <c r="D6" s="98">
        <v>6</v>
      </c>
      <c r="E6" s="76">
        <f>SMALL(F16:F20,1)</f>
        <v>1.1200000000000001</v>
      </c>
      <c r="F6" s="66">
        <v>1.1200000000000001</v>
      </c>
      <c r="G6" s="52"/>
      <c r="H6" s="53"/>
      <c r="I6" s="46">
        <f>IF(F6&gt;0,MIN(10,MAX(0,10-10*LOG(F6/$E6,2))),0)</f>
        <v>10</v>
      </c>
      <c r="J6" s="57">
        <f>I6*$D6</f>
        <v>60</v>
      </c>
      <c r="K6" s="56">
        <v>1.2</v>
      </c>
      <c r="L6" s="52"/>
      <c r="M6" s="53"/>
      <c r="N6" s="46">
        <f>IF(K6&gt;0,MIN(10,MAX(0,10-10*LOG(K6/$E6,2))),0)</f>
        <v>9.0046432644908556</v>
      </c>
      <c r="O6" s="57">
        <f>N6*$D6</f>
        <v>54.027859586945134</v>
      </c>
      <c r="P6" s="56">
        <v>1.1399999999999999</v>
      </c>
      <c r="Q6" s="52"/>
      <c r="R6" s="53"/>
      <c r="S6" s="46">
        <f>IF(P6&gt;0,MIN(10,MAX(0,10-10*LOG(P6/$E6,2))),0)</f>
        <v>9.744649078928628</v>
      </c>
      <c r="T6" s="57">
        <f>S6*$D6</f>
        <v>58.467894473571768</v>
      </c>
      <c r="U6" s="56">
        <v>1.25</v>
      </c>
      <c r="V6" s="52"/>
      <c r="W6" s="53"/>
      <c r="X6" s="46">
        <f>IF(U6&gt;0,MIN(10,MAX(0,10-10*LOG(U6/$E6,2))),0)</f>
        <v>8.4157063739551727</v>
      </c>
      <c r="Y6" s="57">
        <f>X6*$D6</f>
        <v>50.494238243731033</v>
      </c>
      <c r="Z6" s="56">
        <v>1.1599999999999999</v>
      </c>
      <c r="AA6" s="52"/>
      <c r="AB6" s="53"/>
      <c r="AC6" s="46">
        <f>IF(Z6&gt;0,MIN(10,MAX(0,10-10*LOG(Z6/$E6,2))),0)</f>
        <v>9.4937392693003222</v>
      </c>
      <c r="AD6" s="57">
        <f>AC6*$D6</f>
        <v>56.962435615801937</v>
      </c>
    </row>
    <row r="7" spans="1:30" ht="28.55" customHeight="1" x14ac:dyDescent="0.2">
      <c r="A7" s="135"/>
      <c r="B7" s="132"/>
      <c r="C7" s="41" t="s">
        <v>5</v>
      </c>
      <c r="D7" s="99">
        <v>10</v>
      </c>
      <c r="E7" s="76">
        <f>SMALL(G16:G20,1)</f>
        <v>1.1057999999999999</v>
      </c>
      <c r="F7" s="67"/>
      <c r="G7" s="30">
        <v>0</v>
      </c>
      <c r="H7" s="31">
        <f>IF(F6&lt;&gt;0,F6-(F6*G7),0)</f>
        <v>1.1200000000000001</v>
      </c>
      <c r="I7" s="35">
        <f>IF(H7&gt;0,MIN(10,MAX(0,10-10*LOG(H7/$E7,2))),0)</f>
        <v>9.8159174451954048</v>
      </c>
      <c r="J7" s="59">
        <f t="shared" ref="J7:J9" si="0">I7*$D7</f>
        <v>98.159174451954044</v>
      </c>
      <c r="K7" s="58"/>
      <c r="L7" s="30">
        <v>0.03</v>
      </c>
      <c r="M7" s="31">
        <f>IF(K6&lt;&gt;0,K6-(K6*L7),0)</f>
        <v>1.1639999999999999</v>
      </c>
      <c r="N7" s="35">
        <f>IF(M7&gt;0,MIN(10,MAX(0,10-10*LOG(M7/$E7,2))),0)</f>
        <v>9.259994185562233</v>
      </c>
      <c r="O7" s="59">
        <f t="shared" ref="O7:O9" si="1">N7*$D7</f>
        <v>92.599941855622333</v>
      </c>
      <c r="P7" s="58"/>
      <c r="Q7" s="30">
        <v>0.03</v>
      </c>
      <c r="R7" s="31">
        <f>IF(P6&lt;&gt;0,P6-(P6*Q7),0)</f>
        <v>1.1057999999999999</v>
      </c>
      <c r="S7" s="35">
        <f>IF(R7&gt;0,MIN(10,MAX(0,10-10*LOG(R7/$E7,2))),0)</f>
        <v>10</v>
      </c>
      <c r="T7" s="59">
        <f t="shared" ref="T7:T9" si="2">S7*$D7</f>
        <v>100</v>
      </c>
      <c r="U7" s="58"/>
      <c r="V7" s="30">
        <v>0.04</v>
      </c>
      <c r="W7" s="31">
        <f>IF(U6&lt;&gt;0,U6-(U6*V7),0)</f>
        <v>1.2</v>
      </c>
      <c r="X7" s="35">
        <f>IF(W7&gt;0,MIN(10,MAX(0,10-10*LOG(W7/$E7,2))),0)</f>
        <v>8.8205607096862586</v>
      </c>
      <c r="Y7" s="59">
        <f t="shared" ref="Y7:Y9" si="3">X7*$D7</f>
        <v>88.205607096862593</v>
      </c>
      <c r="Z7" s="58"/>
      <c r="AA7" s="30">
        <v>0.03</v>
      </c>
      <c r="AB7" s="31">
        <f>IF(Z6&lt;&gt;0,Z6-(Z6*AA7),0)</f>
        <v>1.1252</v>
      </c>
      <c r="AC7" s="35">
        <f>IF(AB7&gt;0,MIN(10,MAX(0,10-10*LOG(AB7/$E7,2))),0)</f>
        <v>9.7490901903716942</v>
      </c>
      <c r="AD7" s="59">
        <f t="shared" ref="AD7:AD9" si="4">AC7*$D7</f>
        <v>97.490901903716946</v>
      </c>
    </row>
    <row r="8" spans="1:30" ht="32.950000000000003" customHeight="1" x14ac:dyDescent="0.2">
      <c r="A8" s="135"/>
      <c r="B8" s="132"/>
      <c r="C8" s="42" t="s">
        <v>12</v>
      </c>
      <c r="D8" s="104">
        <v>3</v>
      </c>
      <c r="E8" s="76">
        <f>SMALL(H16:H20,1)</f>
        <v>1.0903999999999998</v>
      </c>
      <c r="F8" s="68"/>
      <c r="G8" s="22">
        <v>0</v>
      </c>
      <c r="H8" s="17">
        <f>IF(F6&lt;&gt;0,F6-(F6*G8),0)</f>
        <v>1.1200000000000001</v>
      </c>
      <c r="I8" s="38">
        <f>IF(H8&gt;0,MIN(10,MAX(0,10-10*LOG(H8/$E8,2))),0)</f>
        <v>9.6135873497288031</v>
      </c>
      <c r="J8" s="59">
        <f t="shared" si="0"/>
        <v>28.840762049186409</v>
      </c>
      <c r="K8" s="60"/>
      <c r="L8" s="22">
        <v>0.04</v>
      </c>
      <c r="M8" s="17">
        <f>IF(K6&lt;&gt;0,K6-(K6*L8),0)</f>
        <v>1.1519999999999999</v>
      </c>
      <c r="N8" s="38">
        <f>IF(M8&gt;0,MIN(10,MAX(0,10-10*LOG(M8/$E8,2))),0)</f>
        <v>9.2071675047553452</v>
      </c>
      <c r="O8" s="59">
        <f t="shared" si="1"/>
        <v>27.621502514266034</v>
      </c>
      <c r="P8" s="60"/>
      <c r="Q8" s="22">
        <v>0.04</v>
      </c>
      <c r="R8" s="17">
        <f>IF(P6&lt;&gt;0,P6-(P6*Q8),0)</f>
        <v>1.0943999999999998</v>
      </c>
      <c r="S8" s="38">
        <f>IF(R8&gt;0,MIN(10,MAX(0,10-10*LOG(R8/$E8,2))),0)</f>
        <v>9.9471733191931158</v>
      </c>
      <c r="T8" s="59">
        <f t="shared" si="2"/>
        <v>29.841519957579347</v>
      </c>
      <c r="U8" s="60"/>
      <c r="V8" s="22">
        <v>0.05</v>
      </c>
      <c r="W8" s="17">
        <f>IF(U6&lt;&gt;0,U6-(U6*V8),0)</f>
        <v>1.1875</v>
      </c>
      <c r="X8" s="38">
        <f>IF(W8&gt;0,MIN(10,MAX(0,10-10*LOG(W8/$E8,2))),0)</f>
        <v>8.7692995381217429</v>
      </c>
      <c r="Y8" s="59">
        <f t="shared" si="3"/>
        <v>26.307898614365229</v>
      </c>
      <c r="Z8" s="60"/>
      <c r="AA8" s="22">
        <v>0.06</v>
      </c>
      <c r="AB8" s="17">
        <f>IF(Z6&lt;&gt;0,Z6-(Z6*AA8),0)</f>
        <v>1.0903999999999998</v>
      </c>
      <c r="AC8" s="38">
        <f>IF(AB8&gt;0,MIN(10,MAX(0,10-10*LOG(AB8/$E8,2))),0)</f>
        <v>10</v>
      </c>
      <c r="AD8" s="59">
        <f t="shared" si="4"/>
        <v>30</v>
      </c>
    </row>
    <row r="9" spans="1:30" ht="32.950000000000003" customHeight="1" thickBot="1" x14ac:dyDescent="0.25">
      <c r="A9" s="136"/>
      <c r="B9" s="133"/>
      <c r="C9" s="48" t="s">
        <v>13</v>
      </c>
      <c r="D9" s="100">
        <v>1</v>
      </c>
      <c r="E9" s="76">
        <f>SMALL(I16:I20,1)</f>
        <v>1.0555999999999999</v>
      </c>
      <c r="F9" s="69"/>
      <c r="G9" s="49">
        <v>0</v>
      </c>
      <c r="H9" s="48">
        <f>IF(F6&lt;&gt;0,F6-(F6*G9),0)</f>
        <v>1.1200000000000001</v>
      </c>
      <c r="I9" s="50">
        <f>IF(H9&gt;0,MIN(10,MAX(0,10-10*LOG(H9/$E9,2))),0)</f>
        <v>9.1456452349393906</v>
      </c>
      <c r="J9" s="62">
        <f t="shared" si="0"/>
        <v>9.1456452349393906</v>
      </c>
      <c r="K9" s="61"/>
      <c r="L9" s="49">
        <v>0.05</v>
      </c>
      <c r="M9" s="48">
        <f>IF(K6&lt;&gt;0,K6-(K6*L9),0)</f>
        <v>1.1399999999999999</v>
      </c>
      <c r="N9" s="50">
        <f>IF(M9&gt;0,MIN(10,MAX(0,10-10*LOG(M9/$E9,2))),0)</f>
        <v>8.8902943138680186</v>
      </c>
      <c r="O9" s="62">
        <f t="shared" si="1"/>
        <v>8.8902943138680186</v>
      </c>
      <c r="P9" s="61"/>
      <c r="Q9" s="49">
        <v>0.04</v>
      </c>
      <c r="R9" s="48">
        <f>IF(P6&lt;&gt;0,P6-(P6*Q9),0)</f>
        <v>1.0943999999999998</v>
      </c>
      <c r="S9" s="50">
        <f>IF(R9&gt;0,MIN(10,MAX(0,10-10*LOG(R9/$E9,2))),0)</f>
        <v>9.479231204403705</v>
      </c>
      <c r="T9" s="62">
        <f t="shared" si="2"/>
        <v>9.479231204403705</v>
      </c>
      <c r="U9" s="61"/>
      <c r="V9" s="49">
        <v>0.06</v>
      </c>
      <c r="W9" s="48">
        <f>IF(U6&lt;&gt;0,U6-(U6*V9),0)</f>
        <v>1.175</v>
      </c>
      <c r="X9" s="50">
        <f>IF(W9&gt;0,MIN(10,MAX(0,10-10*LOG(W9/$E9,2))),0)</f>
        <v>8.454024989865438</v>
      </c>
      <c r="Y9" s="62">
        <f t="shared" si="3"/>
        <v>8.454024989865438</v>
      </c>
      <c r="Z9" s="61"/>
      <c r="AA9" s="49">
        <v>0.09</v>
      </c>
      <c r="AB9" s="48">
        <f>IF(Z6&lt;&gt;0,Z6-(Z6*AA9),0)</f>
        <v>1.0555999999999999</v>
      </c>
      <c r="AC9" s="50">
        <f>IF(AB9&gt;0,MIN(10,MAX(0,10-10*LOG(AB9/$E9,2))),0)</f>
        <v>10</v>
      </c>
      <c r="AD9" s="62">
        <f t="shared" si="4"/>
        <v>10</v>
      </c>
    </row>
    <row r="10" spans="1:30" ht="21.75" customHeight="1" thickBot="1" x14ac:dyDescent="0.25">
      <c r="A10" s="72"/>
      <c r="B10" s="73"/>
      <c r="C10" s="74"/>
      <c r="D10" s="105">
        <f>SUM(D6:D9)</f>
        <v>20</v>
      </c>
      <c r="E10" s="75"/>
      <c r="F10" s="64"/>
      <c r="G10" s="64"/>
      <c r="H10" s="126" t="s">
        <v>8</v>
      </c>
      <c r="I10" s="127"/>
      <c r="J10" s="65">
        <f>SUM(J6:J9)</f>
        <v>196.14558173607983</v>
      </c>
      <c r="K10" s="63"/>
      <c r="L10" s="64"/>
      <c r="M10" s="126" t="s">
        <v>8</v>
      </c>
      <c r="N10" s="127"/>
      <c r="O10" s="65">
        <f>SUM(O6:O9)</f>
        <v>183.13959827070153</v>
      </c>
      <c r="P10" s="63"/>
      <c r="Q10" s="64"/>
      <c r="R10" s="126" t="s">
        <v>8</v>
      </c>
      <c r="S10" s="127"/>
      <c r="T10" s="65">
        <f>SUM(T6:T9)</f>
        <v>197.78864563555481</v>
      </c>
      <c r="U10" s="63"/>
      <c r="V10" s="64"/>
      <c r="W10" s="126" t="s">
        <v>8</v>
      </c>
      <c r="X10" s="127"/>
      <c r="Y10" s="65">
        <f>SUM(Y6:Y9)</f>
        <v>173.46176894482431</v>
      </c>
      <c r="Z10" s="63"/>
      <c r="AA10" s="64"/>
      <c r="AB10" s="126" t="s">
        <v>8</v>
      </c>
      <c r="AC10" s="127"/>
      <c r="AD10" s="65">
        <f>SUM(AD6:AD9)</f>
        <v>194.45333751951887</v>
      </c>
    </row>
    <row r="11" spans="1:30" ht="7.5" customHeight="1" thickTop="1" x14ac:dyDescent="0.2">
      <c r="B11" s="9"/>
      <c r="C11" s="18"/>
      <c r="D11" s="20"/>
      <c r="E11" s="19"/>
      <c r="F11" s="18"/>
      <c r="G11" s="19"/>
      <c r="H11" s="19"/>
      <c r="I11" s="19"/>
      <c r="J11" s="21"/>
      <c r="K11" s="15"/>
    </row>
    <row r="12" spans="1:30" ht="7.5" customHeight="1" x14ac:dyDescent="0.2">
      <c r="B12" s="9"/>
      <c r="C12" s="18"/>
      <c r="D12" s="20"/>
      <c r="E12" s="19"/>
      <c r="F12" s="18"/>
      <c r="G12" s="19"/>
      <c r="H12" s="19"/>
      <c r="I12" s="19"/>
      <c r="J12" s="21"/>
      <c r="K12" s="15"/>
    </row>
    <row r="13" spans="1:30" ht="6.8" customHeight="1" x14ac:dyDescent="0.2">
      <c r="A13" s="10"/>
      <c r="B13" s="43"/>
      <c r="C13" s="43"/>
      <c r="D13" s="43"/>
      <c r="E13" s="43"/>
      <c r="F13" s="43"/>
      <c r="G13" s="43"/>
      <c r="H13" s="43"/>
      <c r="I13" s="43"/>
      <c r="J13" s="43"/>
      <c r="K13" s="15"/>
    </row>
    <row r="16" spans="1:30" x14ac:dyDescent="0.2">
      <c r="F16" s="78">
        <f>F6</f>
        <v>1.1200000000000001</v>
      </c>
      <c r="G16" s="79">
        <f>H7</f>
        <v>1.1200000000000001</v>
      </c>
      <c r="H16" s="79">
        <f>H8</f>
        <v>1.1200000000000001</v>
      </c>
      <c r="I16" s="79">
        <f>H9</f>
        <v>1.1200000000000001</v>
      </c>
    </row>
    <row r="17" spans="6:9" x14ac:dyDescent="0.2">
      <c r="F17" s="78">
        <f>K6</f>
        <v>1.2</v>
      </c>
      <c r="G17" s="79">
        <f>M7</f>
        <v>1.1639999999999999</v>
      </c>
      <c r="H17" s="79">
        <f>M8</f>
        <v>1.1519999999999999</v>
      </c>
      <c r="I17" s="79">
        <f>M9</f>
        <v>1.1399999999999999</v>
      </c>
    </row>
    <row r="18" spans="6:9" x14ac:dyDescent="0.2">
      <c r="F18" s="78">
        <f>P6</f>
        <v>1.1399999999999999</v>
      </c>
      <c r="G18" s="79">
        <f>R7</f>
        <v>1.1057999999999999</v>
      </c>
      <c r="H18" s="79">
        <f>R8</f>
        <v>1.0943999999999998</v>
      </c>
      <c r="I18" s="79">
        <f>R9</f>
        <v>1.0943999999999998</v>
      </c>
    </row>
    <row r="19" spans="6:9" x14ac:dyDescent="0.2">
      <c r="F19" s="78">
        <f>U6</f>
        <v>1.25</v>
      </c>
      <c r="G19" s="79">
        <f>W7</f>
        <v>1.2</v>
      </c>
      <c r="H19" s="79">
        <f>W8</f>
        <v>1.1875</v>
      </c>
      <c r="I19" s="79">
        <f>W9</f>
        <v>1.175</v>
      </c>
    </row>
    <row r="20" spans="6:9" x14ac:dyDescent="0.2">
      <c r="F20" s="78">
        <f>Z6</f>
        <v>1.1599999999999999</v>
      </c>
      <c r="G20" s="79">
        <f>AB7</f>
        <v>1.1252</v>
      </c>
      <c r="H20" s="79">
        <f>AB8</f>
        <v>1.0903999999999998</v>
      </c>
      <c r="I20" s="79">
        <f>AB9</f>
        <v>1.0555999999999999</v>
      </c>
    </row>
  </sheetData>
  <sheetProtection password="CE1B" sheet="1" objects="1" scenarios="1" selectLockedCells="1"/>
  <mergeCells count="14">
    <mergeCell ref="B6:B9"/>
    <mergeCell ref="A6:A9"/>
    <mergeCell ref="H10:I10"/>
    <mergeCell ref="A4:B4"/>
    <mergeCell ref="A5:B5"/>
    <mergeCell ref="F4:J4"/>
    <mergeCell ref="Z4:AD4"/>
    <mergeCell ref="AB10:AC10"/>
    <mergeCell ref="K4:O4"/>
    <mergeCell ref="M10:N10"/>
    <mergeCell ref="P4:T4"/>
    <mergeCell ref="R10:S10"/>
    <mergeCell ref="U4:Y4"/>
    <mergeCell ref="W10:X10"/>
  </mergeCells>
  <conditionalFormatting sqref="D11:D12">
    <cfRule type="cellIs" dxfId="1" priority="5" operator="greaterThan">
      <formula>#REF!</formula>
    </cfRule>
  </conditionalFormatting>
  <conditionalFormatting sqref="E6:E9">
    <cfRule type="cellIs" dxfId="0" priority="2" operator="greaterThan">
      <formula>#REF!</formula>
    </cfRule>
  </conditionalFormatting>
  <dataValidations count="3">
    <dataValidation type="decimal" operator="greaterThanOrEqual" allowBlank="1" showInputMessage="1" showErrorMessage="1" error="Kortingspercentage moet groter of gelijk zijn aan 0,00 %." sqref="G7:G9 L7:L9 Q7:Q9 V7:V9 AA7:AA9" xr:uid="{00000000-0002-0000-0100-000000000000}">
      <formula1>0</formula1>
    </dataValidation>
    <dataValidation operator="greaterThanOrEqual" allowBlank="1" showInputMessage="1" showErrorMessage="1" sqref="H7:H9 F7:F9 C6:C9 M7:M9 K7:K9 R7:R9 P7:P9 W7:W9 U7:U9 AB7:AB9 Z7:Z9" xr:uid="{00000000-0002-0000-0100-000001000000}"/>
    <dataValidation type="decimal" operator="greaterThanOrEqual" allowBlank="1" showInputMessage="1" showErrorMessage="1" sqref="F6 D11:D12 K6 P6 U6 Z6" xr:uid="{00000000-0002-0000-0100-000002000000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21"/>
  <sheetViews>
    <sheetView workbookViewId="0">
      <selection activeCell="J11" sqref="J11"/>
    </sheetView>
  </sheetViews>
  <sheetFormatPr defaultRowHeight="14.3" x14ac:dyDescent="0.25"/>
  <cols>
    <col min="2" max="2" width="40.25" customWidth="1"/>
    <col min="3" max="3" width="10.25" bestFit="1" customWidth="1"/>
    <col min="10" max="10" width="12.25" customWidth="1"/>
    <col min="11" max="11" width="16.75" customWidth="1"/>
    <col min="12" max="12" width="11" customWidth="1"/>
  </cols>
  <sheetData>
    <row r="2" spans="2:12" x14ac:dyDescent="0.25">
      <c r="B2" s="15"/>
      <c r="C2" s="80"/>
    </row>
    <row r="4" spans="2:12" x14ac:dyDescent="0.25">
      <c r="B4" s="82" t="s">
        <v>33</v>
      </c>
      <c r="C4" s="139" t="s">
        <v>20</v>
      </c>
      <c r="D4" s="140"/>
      <c r="E4" s="140"/>
      <c r="F4" s="140"/>
      <c r="G4" s="141"/>
    </row>
    <row r="5" spans="2:12" x14ac:dyDescent="0.25">
      <c r="B5" s="83"/>
      <c r="C5" s="81" t="s">
        <v>21</v>
      </c>
      <c r="D5" s="81" t="s">
        <v>22</v>
      </c>
      <c r="E5" s="81" t="s">
        <v>23</v>
      </c>
      <c r="F5" s="81" t="s">
        <v>24</v>
      </c>
      <c r="G5" s="81" t="s">
        <v>25</v>
      </c>
    </row>
    <row r="6" spans="2:12" ht="26.5" x14ac:dyDescent="0.25">
      <c r="B6" s="84" t="s">
        <v>26</v>
      </c>
      <c r="C6" s="81"/>
      <c r="D6" s="81"/>
      <c r="E6" s="81"/>
      <c r="F6" s="81"/>
      <c r="G6" s="81"/>
    </row>
    <row r="7" spans="2:12" x14ac:dyDescent="0.25">
      <c r="B7" s="85" t="s">
        <v>32</v>
      </c>
      <c r="C7" s="86">
        <f>'Hulpmiddel scoreberekening (2)'!F6</f>
        <v>1.1200000000000001</v>
      </c>
      <c r="D7" s="86">
        <f>'Hulpmiddel scoreberekening (2)'!K6</f>
        <v>1.2</v>
      </c>
      <c r="E7" s="86">
        <f>'Hulpmiddel scoreberekening (2)'!P6</f>
        <v>1.1399999999999999</v>
      </c>
      <c r="F7" s="86">
        <f>'Hulpmiddel scoreberekening (2)'!U6</f>
        <v>1.25</v>
      </c>
      <c r="G7" s="86">
        <f>'Hulpmiddel scoreberekening (2)'!Z6</f>
        <v>1.1599999999999999</v>
      </c>
    </row>
    <row r="8" spans="2:12" x14ac:dyDescent="0.25">
      <c r="B8" s="87" t="s">
        <v>31</v>
      </c>
      <c r="C8" s="86">
        <f>'Hulpmiddel scoreberekening (2)'!I6</f>
        <v>10</v>
      </c>
      <c r="D8" s="86">
        <f>'Hulpmiddel scoreberekening (2)'!N6</f>
        <v>9.0046432644908556</v>
      </c>
      <c r="E8" s="86">
        <f>'Hulpmiddel scoreberekening (2)'!S6</f>
        <v>9.744649078928628</v>
      </c>
      <c r="F8" s="86">
        <f>'Hulpmiddel scoreberekening (2)'!X6</f>
        <v>8.4157063739551727</v>
      </c>
      <c r="G8" s="86">
        <f>'Hulpmiddel scoreberekening (2)'!AC6</f>
        <v>9.4937392693003222</v>
      </c>
    </row>
    <row r="9" spans="2:12" ht="26.5" x14ac:dyDescent="0.25">
      <c r="B9" s="91" t="s">
        <v>34</v>
      </c>
      <c r="C9" s="88"/>
      <c r="D9" s="88"/>
      <c r="E9" s="88"/>
      <c r="F9" s="88"/>
      <c r="G9" s="88"/>
      <c r="J9" s="92" t="s">
        <v>20</v>
      </c>
      <c r="K9" s="92" t="s">
        <v>35</v>
      </c>
      <c r="L9" s="92" t="s">
        <v>36</v>
      </c>
    </row>
    <row r="10" spans="2:12" x14ac:dyDescent="0.25">
      <c r="B10" s="89" t="s">
        <v>28</v>
      </c>
      <c r="C10" s="89"/>
      <c r="D10" s="89"/>
      <c r="E10" s="89"/>
      <c r="F10" s="89"/>
      <c r="G10" s="89"/>
      <c r="J10" s="93" t="s">
        <v>21</v>
      </c>
      <c r="K10" s="94">
        <f>C7</f>
        <v>1.1200000000000001</v>
      </c>
      <c r="L10" s="94">
        <f>C8</f>
        <v>10</v>
      </c>
    </row>
    <row r="11" spans="2:12" x14ac:dyDescent="0.25">
      <c r="B11" s="85" t="s">
        <v>27</v>
      </c>
      <c r="C11" s="90">
        <f>'Hulpmiddel scoreberekening (2)'!G7</f>
        <v>0</v>
      </c>
      <c r="D11" s="90">
        <f>'Hulpmiddel scoreberekening (2)'!L7</f>
        <v>0.03</v>
      </c>
      <c r="E11" s="90">
        <f>'Hulpmiddel scoreberekening (2)'!Q7</f>
        <v>0.03</v>
      </c>
      <c r="F11" s="90">
        <f>'Hulpmiddel scoreberekening (2)'!V7</f>
        <v>0.04</v>
      </c>
      <c r="G11" s="90">
        <f>'Hulpmiddel scoreberekening (2)'!AA7</f>
        <v>0.03</v>
      </c>
      <c r="J11" s="93" t="s">
        <v>22</v>
      </c>
      <c r="K11" s="94">
        <f>D7</f>
        <v>1.2</v>
      </c>
      <c r="L11" s="94">
        <f>D8</f>
        <v>9.0046432644908556</v>
      </c>
    </row>
    <row r="12" spans="2:12" x14ac:dyDescent="0.25">
      <c r="B12" s="85" t="s">
        <v>19</v>
      </c>
      <c r="C12" s="86">
        <f>'Hulpmiddel scoreberekening (2)'!H7</f>
        <v>1.1200000000000001</v>
      </c>
      <c r="D12" s="86">
        <f>'Hulpmiddel scoreberekening (2)'!M7</f>
        <v>1.1639999999999999</v>
      </c>
      <c r="E12" s="86">
        <f>'Hulpmiddel scoreberekening (2)'!R7</f>
        <v>1.1057999999999999</v>
      </c>
      <c r="F12" s="86">
        <f>'Hulpmiddel scoreberekening (2)'!W7</f>
        <v>1.2</v>
      </c>
      <c r="G12" s="86">
        <f>'Hulpmiddel scoreberekening (2)'!AB7</f>
        <v>1.1252</v>
      </c>
      <c r="J12" s="93" t="s">
        <v>23</v>
      </c>
      <c r="K12" s="94">
        <f>E7</f>
        <v>1.1399999999999999</v>
      </c>
      <c r="L12" s="94">
        <f>E8</f>
        <v>9.744649078928628</v>
      </c>
    </row>
    <row r="13" spans="2:12" x14ac:dyDescent="0.25">
      <c r="B13" s="87" t="s">
        <v>31</v>
      </c>
      <c r="C13" s="86">
        <f>'Hulpmiddel scoreberekening (2)'!I7</f>
        <v>9.8159174451954048</v>
      </c>
      <c r="D13" s="86">
        <f>'Hulpmiddel scoreberekening (2)'!N7</f>
        <v>9.259994185562233</v>
      </c>
      <c r="E13" s="86">
        <f>'Hulpmiddel scoreberekening (2)'!S7</f>
        <v>10</v>
      </c>
      <c r="F13" s="86">
        <f>'Hulpmiddel scoreberekening (2)'!X7</f>
        <v>8.8205607096862586</v>
      </c>
      <c r="G13" s="86">
        <f>'Hulpmiddel scoreberekening (2)'!AC7</f>
        <v>9.7490901903716942</v>
      </c>
      <c r="J13" s="93" t="s">
        <v>24</v>
      </c>
      <c r="K13" s="94">
        <f>F7</f>
        <v>1.25</v>
      </c>
      <c r="L13" s="94">
        <f>F8</f>
        <v>8.4157063739551727</v>
      </c>
    </row>
    <row r="14" spans="2:12" x14ac:dyDescent="0.25">
      <c r="B14" s="89" t="s">
        <v>29</v>
      </c>
      <c r="C14" s="89"/>
      <c r="D14" s="89"/>
      <c r="E14" s="89"/>
      <c r="F14" s="89"/>
      <c r="G14" s="89"/>
      <c r="J14" s="93" t="s">
        <v>25</v>
      </c>
      <c r="K14" s="94">
        <f>G7</f>
        <v>1.1599999999999999</v>
      </c>
      <c r="L14" s="94">
        <f>G8</f>
        <v>9.4937392693003222</v>
      </c>
    </row>
    <row r="15" spans="2:12" x14ac:dyDescent="0.25">
      <c r="B15" s="85" t="s">
        <v>27</v>
      </c>
      <c r="C15" s="90">
        <f>'Hulpmiddel scoreberekening (2)'!G8</f>
        <v>0</v>
      </c>
      <c r="D15" s="90">
        <f>'Hulpmiddel scoreberekening (2)'!L8</f>
        <v>0.04</v>
      </c>
      <c r="E15" s="90">
        <f>'Hulpmiddel scoreberekening (2)'!Q8</f>
        <v>0.04</v>
      </c>
      <c r="F15" s="90">
        <f>'Hulpmiddel scoreberekening (2)'!V8</f>
        <v>0.05</v>
      </c>
      <c r="G15" s="90">
        <f>'Hulpmiddel scoreberekening (2)'!AA8</f>
        <v>0.06</v>
      </c>
    </row>
    <row r="16" spans="2:12" x14ac:dyDescent="0.25">
      <c r="B16" s="85" t="s">
        <v>19</v>
      </c>
      <c r="C16" s="86">
        <f>'Hulpmiddel scoreberekening (2)'!H8</f>
        <v>1.1200000000000001</v>
      </c>
      <c r="D16" s="86">
        <f>'Hulpmiddel scoreberekening (2)'!M8</f>
        <v>1.1519999999999999</v>
      </c>
      <c r="E16" s="86">
        <f>'Hulpmiddel scoreberekening (2)'!R8</f>
        <v>1.0943999999999998</v>
      </c>
      <c r="F16" s="86">
        <f>'Hulpmiddel scoreberekening (2)'!W8</f>
        <v>1.1875</v>
      </c>
      <c r="G16" s="86">
        <f>'Hulpmiddel scoreberekening (2)'!AB8</f>
        <v>1.0903999999999998</v>
      </c>
    </row>
    <row r="17" spans="2:7" x14ac:dyDescent="0.25">
      <c r="B17" s="87" t="s">
        <v>31</v>
      </c>
      <c r="C17" s="86">
        <f>'Hulpmiddel scoreberekening (2)'!I8</f>
        <v>9.6135873497288031</v>
      </c>
      <c r="D17" s="86">
        <f>'Hulpmiddel scoreberekening (2)'!N8</f>
        <v>9.2071675047553452</v>
      </c>
      <c r="E17" s="86">
        <f>'Hulpmiddel scoreberekening (2)'!S8</f>
        <v>9.9471733191931158</v>
      </c>
      <c r="F17" s="86">
        <f>'Hulpmiddel scoreberekening (2)'!X8</f>
        <v>8.7692995381217429</v>
      </c>
      <c r="G17" s="86">
        <f>'Hulpmiddel scoreberekening (2)'!AC8</f>
        <v>10</v>
      </c>
    </row>
    <row r="18" spans="2:7" x14ac:dyDescent="0.25">
      <c r="B18" s="89" t="s">
        <v>30</v>
      </c>
      <c r="C18" s="89"/>
      <c r="D18" s="89"/>
      <c r="E18" s="89"/>
      <c r="F18" s="89"/>
      <c r="G18" s="89"/>
    </row>
    <row r="19" spans="2:7" x14ac:dyDescent="0.25">
      <c r="B19" s="85" t="s">
        <v>27</v>
      </c>
      <c r="C19" s="90">
        <f>'Hulpmiddel scoreberekening (2)'!G9</f>
        <v>0</v>
      </c>
      <c r="D19" s="90">
        <f>'Hulpmiddel scoreberekening (2)'!L9</f>
        <v>0.05</v>
      </c>
      <c r="E19" s="90">
        <f>'Hulpmiddel scoreberekening (2)'!Q9</f>
        <v>0.04</v>
      </c>
      <c r="F19" s="90">
        <f>'Hulpmiddel scoreberekening (2)'!V9</f>
        <v>0.06</v>
      </c>
      <c r="G19" s="90">
        <f>'Hulpmiddel scoreberekening (2)'!AA9</f>
        <v>0.09</v>
      </c>
    </row>
    <row r="20" spans="2:7" x14ac:dyDescent="0.25">
      <c r="B20" s="85" t="s">
        <v>19</v>
      </c>
      <c r="C20" s="86">
        <f>'Hulpmiddel scoreberekening (2)'!H9</f>
        <v>1.1200000000000001</v>
      </c>
      <c r="D20" s="86">
        <f>'Hulpmiddel scoreberekening (2)'!M9</f>
        <v>1.1399999999999999</v>
      </c>
      <c r="E20" s="86">
        <f>'Hulpmiddel scoreberekening (2)'!R9</f>
        <v>1.0943999999999998</v>
      </c>
      <c r="F20" s="86">
        <f>'Hulpmiddel scoreberekening (2)'!W9</f>
        <v>1.175</v>
      </c>
      <c r="G20" s="86">
        <f>'Hulpmiddel scoreberekening (2)'!AB9</f>
        <v>1.0555999999999999</v>
      </c>
    </row>
    <row r="21" spans="2:7" x14ac:dyDescent="0.25">
      <c r="B21" s="87" t="s">
        <v>31</v>
      </c>
      <c r="C21" s="86">
        <f>'Hulpmiddel scoreberekening (2)'!I9</f>
        <v>9.1456452349393906</v>
      </c>
      <c r="D21" s="86">
        <f>'Hulpmiddel scoreberekening (2)'!N9</f>
        <v>8.8902943138680186</v>
      </c>
      <c r="E21" s="86">
        <f>'Hulpmiddel scoreberekening (2)'!S9</f>
        <v>9.479231204403705</v>
      </c>
      <c r="F21" s="86">
        <f>'Hulpmiddel scoreberekening (2)'!X9</f>
        <v>8.454024989865438</v>
      </c>
      <c r="G21" s="86">
        <f>'Hulpmiddel scoreberekening (2)'!AC9</f>
        <v>10</v>
      </c>
    </row>
  </sheetData>
  <mergeCells count="1">
    <mergeCell ref="C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Hulpmiddel scoreberekening</vt:lpstr>
      <vt:lpstr>Hulpmiddel scoreberekening (2)</vt:lpstr>
      <vt:lpstr>Blad1</vt:lpstr>
      <vt:lpstr>'Hulpmiddel scoreberekening'!Afdrukbereik</vt:lpstr>
      <vt:lpstr>'Hulpmiddel scoreberekening (2)'!Afdrukbereik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Klaver, ir. S. (Sander)</dc:creator>
  <cp:lastModifiedBy>Schmitz, J.M.A. (Jan)</cp:lastModifiedBy>
  <cp:lastPrinted>2016-02-08T08:54:06Z</cp:lastPrinted>
  <dcterms:created xsi:type="dcterms:W3CDTF">2006-09-16T00:00:00Z</dcterms:created>
  <dcterms:modified xsi:type="dcterms:W3CDTF">2022-12-20T11:15:36Z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de8109-f994-4a60-a1d3-5c95e2ff3620_Enabled">
    <vt:lpwstr>true</vt:lpwstr>
  </property>
  <property fmtid="{D5CDD505-2E9C-101B-9397-08002B2CF9AE}" pid="3" name="MSIP_Label_4bde8109-f994-4a60-a1d3-5c95e2ff3620_SetDate">
    <vt:lpwstr>2022-11-08T10:30:43Z</vt:lpwstr>
  </property>
  <property fmtid="{D5CDD505-2E9C-101B-9397-08002B2CF9AE}" pid="4" name="MSIP_Label_4bde8109-f994-4a60-a1d3-5c95e2ff3620_Method">
    <vt:lpwstr>Privileged</vt:lpwstr>
  </property>
  <property fmtid="{D5CDD505-2E9C-101B-9397-08002B2CF9AE}" pid="5" name="MSIP_Label_4bde8109-f994-4a60-a1d3-5c95e2ff3620_Name">
    <vt:lpwstr>FLPubliek</vt:lpwstr>
  </property>
  <property fmtid="{D5CDD505-2E9C-101B-9397-08002B2CF9AE}" pid="6" name="MSIP_Label_4bde8109-f994-4a60-a1d3-5c95e2ff3620_SiteId">
    <vt:lpwstr>1321633e-f6b9-44e2-a44f-59b9d264ecb7</vt:lpwstr>
  </property>
  <property fmtid="{D5CDD505-2E9C-101B-9397-08002B2CF9AE}" pid="7" name="MSIP_Label_4bde8109-f994-4a60-a1d3-5c95e2ff3620_ActionId">
    <vt:lpwstr>9218df1a-7754-4898-a6ae-d4076e792474</vt:lpwstr>
  </property>
  <property fmtid="{D5CDD505-2E9C-101B-9397-08002B2CF9AE}" pid="8" name="MSIP_Label_4bde8109-f994-4a60-a1d3-5c95e2ff3620_ContentBits">
    <vt:lpwstr>0</vt:lpwstr>
  </property>
</Properties>
</file>