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yuverta.sharepoint.com/sites/EAMJOPendatagegevensbeheer/Gedeelde documenten/General/2. Aanbestedingsdocumenten fase 1/"/>
    </mc:Choice>
  </mc:AlternateContent>
  <xr:revisionPtr revIDLastSave="9" documentId="8_{225AC88D-6D3A-49FE-AC81-584D4E9B87D3}" xr6:coauthVersionLast="47" xr6:coauthVersionMax="47" xr10:uidLastSave="{7CCC4D76-FD73-449C-B64A-46001F8C3C0D}"/>
  <bookViews>
    <workbookView xWindow="28680" yWindow="-2055" windowWidth="29040" windowHeight="15840" xr2:uid="{00000000-000D-0000-FFFF-FFFF00000000}"/>
  </bookViews>
  <sheets>
    <sheet name="Lijst Gebouwenbestand" sheetId="1" r:id="rId1"/>
  </sheets>
  <definedNames>
    <definedName name="_xlnm._FilterDatabase" localSheetId="0" hidden="1">'Lijst Gebouwenbestand'!$B$30:$AB$579</definedName>
    <definedName name="_xlnm.Print_Area" localSheetId="0">'Lijst Gebouwenbestand'!$B$1:$AB$569</definedName>
    <definedName name="_xlnm.Print_Titles" localSheetId="0">'Lijst Gebouwenbestand'!$1:$29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311" i="1" l="1"/>
  <c r="M523" i="1"/>
  <c r="M521" i="1"/>
  <c r="M522" i="1"/>
  <c r="M538" i="1" l="1"/>
  <c r="M423" i="1"/>
  <c r="M380" i="1" l="1"/>
  <c r="M374" i="1"/>
  <c r="M371" i="1"/>
  <c r="M370" i="1"/>
  <c r="M369" i="1"/>
  <c r="M363" i="1"/>
  <c r="M354" i="1"/>
  <c r="S354" i="1" s="1"/>
  <c r="S347" i="1"/>
  <c r="M343" i="1"/>
  <c r="M341" i="1"/>
  <c r="M324" i="1"/>
  <c r="M321" i="1"/>
  <c r="M318" i="1"/>
  <c r="M316" i="1"/>
  <c r="M313" i="1"/>
  <c r="M309" i="1"/>
  <c r="M307" i="1"/>
  <c r="M304" i="1"/>
  <c r="M301" i="1"/>
  <c r="M299" i="1"/>
  <c r="M296" i="1"/>
  <c r="M293" i="1"/>
  <c r="M291" i="1"/>
  <c r="M289" i="1"/>
  <c r="M285" i="1"/>
  <c r="M281" i="1"/>
  <c r="M280" i="1"/>
  <c r="M277" i="1"/>
  <c r="M271" i="1"/>
  <c r="S269" i="1"/>
  <c r="M265" i="1"/>
  <c r="M264" i="1"/>
  <c r="M262" i="1"/>
  <c r="M251" i="1"/>
  <c r="M249" i="1"/>
  <c r="S249" i="1" s="1"/>
  <c r="M245" i="1"/>
  <c r="M242" i="1"/>
  <c r="M237" i="1"/>
  <c r="M234" i="1"/>
  <c r="M231" i="1"/>
  <c r="M221" i="1"/>
  <c r="M167" i="1"/>
  <c r="M154" i="1"/>
  <c r="M150" i="1"/>
  <c r="M142" i="1"/>
  <c r="M132" i="1"/>
  <c r="M128" i="1"/>
  <c r="M124" i="1"/>
  <c r="M122" i="1"/>
  <c r="M117" i="1"/>
  <c r="M114" i="1"/>
  <c r="M110" i="1"/>
  <c r="M107" i="1"/>
  <c r="M104" i="1"/>
  <c r="M103" i="1"/>
  <c r="M88" i="1"/>
  <c r="M87" i="1"/>
  <c r="M80" i="1"/>
  <c r="M73" i="1"/>
  <c r="M70" i="1"/>
  <c r="M66" i="1"/>
  <c r="M52" i="1"/>
  <c r="M43" i="1"/>
  <c r="M40" i="1"/>
  <c r="M32" i="1"/>
  <c r="AB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Sijtsmae</author>
    <author>Edwin Sijtsma</author>
  </authors>
  <commentList>
    <comment ref="M32" authorId="0" shapeId="0" xr:uid="{00000000-0006-0000-0000-000001000000}">
      <text>
        <r>
          <rPr>
            <b/>
            <sz val="8"/>
            <color indexed="81"/>
            <rFont val="Tahoma"/>
            <family val="2"/>
          </rPr>
          <t>Sijtsmae:</t>
        </r>
        <r>
          <rPr>
            <sz val="8"/>
            <color indexed="81"/>
            <rFont val="Tahoma"/>
            <family val="2"/>
          </rPr>
          <t xml:space="preserve">
vlgs RPS 1-8-2012
per 1-9-2020 minder m2 door gebruik door Westplas</t>
        </r>
      </text>
    </comment>
    <comment ref="G37" authorId="0" shapeId="0" xr:uid="{00000000-0006-0000-0000-000002000000}">
      <text>
        <r>
          <rPr>
            <b/>
            <sz val="8"/>
            <color indexed="81"/>
            <rFont val="Tahoma"/>
            <family val="2"/>
          </rPr>
          <t>Sijtsmae:</t>
        </r>
        <r>
          <rPr>
            <sz val="8"/>
            <color indexed="81"/>
            <rFont val="Tahoma"/>
            <family val="2"/>
          </rPr>
          <t xml:space="preserve">
omschrijving aangepast, was stal/sschuur; schuur. Aanpassen aan nieuwe gebouwnummers?</t>
        </r>
      </text>
    </comment>
    <comment ref="M37" authorId="0" shapeId="0" xr:uid="{00000000-0006-0000-0000-000003000000}">
      <text>
        <r>
          <rPr>
            <b/>
            <sz val="8"/>
            <color indexed="81"/>
            <rFont val="Tahoma"/>
            <family val="2"/>
          </rPr>
          <t>Sijtsmae:</t>
        </r>
        <r>
          <rPr>
            <sz val="8"/>
            <color indexed="81"/>
            <rFont val="Tahoma"/>
            <family val="2"/>
          </rPr>
          <t xml:space="preserve">
vlgs RPS 1-8-2012</t>
        </r>
      </text>
    </comment>
    <comment ref="M40" authorId="0" shapeId="0" xr:uid="{00000000-0006-0000-0000-000004000000}">
      <text>
        <r>
          <rPr>
            <b/>
            <sz val="8"/>
            <color indexed="81"/>
            <rFont val="Tahoma"/>
            <family val="2"/>
          </rPr>
          <t>Sijtsmae:</t>
        </r>
        <r>
          <rPr>
            <sz val="8"/>
            <color indexed="81"/>
            <rFont val="Tahoma"/>
            <family val="2"/>
          </rPr>
          <t xml:space="preserve">
vlgs RPS 1-8-2012</t>
        </r>
      </text>
    </comment>
    <comment ref="O40" authorId="0" shapeId="0" xr:uid="{00000000-0006-0000-0000-000005000000}">
      <text>
        <r>
          <rPr>
            <b/>
            <sz val="8"/>
            <color indexed="81"/>
            <rFont val="Tahoma"/>
            <family val="2"/>
          </rPr>
          <t>Sijtsmae:</t>
        </r>
        <r>
          <rPr>
            <sz val="8"/>
            <color indexed="81"/>
            <rFont val="Tahoma"/>
            <family val="2"/>
          </rPr>
          <t xml:space="preserve">
op basis van BAGviewer 1967 ipv 1977</t>
        </r>
      </text>
    </comment>
    <comment ref="M43" authorId="0" shapeId="0" xr:uid="{00000000-0006-0000-0000-000006000000}">
      <text>
        <r>
          <rPr>
            <b/>
            <sz val="8"/>
            <color indexed="81"/>
            <rFont val="Tahoma"/>
            <family val="2"/>
          </rPr>
          <t>Sijtsmae:</t>
        </r>
        <r>
          <rPr>
            <sz val="8"/>
            <color indexed="81"/>
            <rFont val="Tahoma"/>
            <family val="2"/>
          </rPr>
          <t xml:space="preserve">
vlgs RPS 1-8-2012</t>
        </r>
      </text>
    </comment>
    <comment ref="M44" authorId="0" shapeId="0" xr:uid="{00000000-0006-0000-0000-000007000000}">
      <text>
        <r>
          <rPr>
            <b/>
            <sz val="8"/>
            <color indexed="81"/>
            <rFont val="Tahoma"/>
            <family val="2"/>
          </rPr>
          <t>Sijtsmae:</t>
        </r>
        <r>
          <rPr>
            <sz val="8"/>
            <color indexed="81"/>
            <rFont val="Tahoma"/>
            <family val="2"/>
          </rPr>
          <t xml:space="preserve">
vlgs RPS 1-8-2012</t>
        </r>
      </text>
    </comment>
    <comment ref="O44" authorId="0" shapeId="0" xr:uid="{00000000-0006-0000-0000-000008000000}">
      <text>
        <r>
          <rPr>
            <b/>
            <sz val="8"/>
            <color indexed="81"/>
            <rFont val="Tahoma"/>
            <family val="2"/>
          </rPr>
          <t>Sijtsmae:</t>
        </r>
        <r>
          <rPr>
            <sz val="8"/>
            <color indexed="81"/>
            <rFont val="Tahoma"/>
            <family val="2"/>
          </rPr>
          <t xml:space="preserve">
1967 ipv 1971 op basis van bagviewer</t>
        </r>
      </text>
    </comment>
    <comment ref="M46" authorId="0" shapeId="0" xr:uid="{00000000-0006-0000-0000-000009000000}">
      <text>
        <r>
          <rPr>
            <b/>
            <sz val="8"/>
            <color indexed="81"/>
            <rFont val="Tahoma"/>
            <family val="2"/>
          </rPr>
          <t>Sijtsmae:</t>
        </r>
        <r>
          <rPr>
            <sz val="8"/>
            <color indexed="81"/>
            <rFont val="Tahoma"/>
            <family val="2"/>
          </rPr>
          <t xml:space="preserve">
vlgs RPS 1-8-2012</t>
        </r>
      </text>
    </comment>
    <comment ref="V46" authorId="1" shapeId="0" xr:uid="{00000000-0006-0000-0000-00000A000000}">
      <text>
        <r>
          <rPr>
            <b/>
            <sz val="9"/>
            <color indexed="81"/>
            <rFont val="Tahoma"/>
            <family val="2"/>
          </rPr>
          <t>Edwin Sijtsma:</t>
        </r>
        <r>
          <rPr>
            <sz val="9"/>
            <color indexed="81"/>
            <rFont val="Tahoma"/>
            <family val="2"/>
          </rPr>
          <t xml:space="preserve">
deze kon niet afgemeld worden, omdat er maar 1 label per adres afgemeld kan worden</t>
        </r>
      </text>
    </comment>
    <comment ref="M50" authorId="0" shapeId="0" xr:uid="{00000000-0006-0000-0000-00000B000000}">
      <text>
        <r>
          <rPr>
            <b/>
            <sz val="8"/>
            <color indexed="81"/>
            <rFont val="Tahoma"/>
            <family val="2"/>
          </rPr>
          <t>Sijtsmae:</t>
        </r>
        <r>
          <rPr>
            <sz val="8"/>
            <color indexed="81"/>
            <rFont val="Tahoma"/>
            <family val="2"/>
          </rPr>
          <t xml:space="preserve">
vlgs RPS 1-8-2012</t>
        </r>
      </text>
    </comment>
    <comment ref="R50" authorId="0" shapeId="0" xr:uid="{00000000-0006-0000-0000-00000C000000}">
      <text>
        <r>
          <rPr>
            <b/>
            <sz val="8"/>
            <color indexed="81"/>
            <rFont val="Tahoma"/>
            <family val="2"/>
          </rPr>
          <t>Sijtsmae:</t>
        </r>
        <r>
          <rPr>
            <sz val="8"/>
            <color indexed="81"/>
            <rFont val="Tahoma"/>
            <family val="2"/>
          </rPr>
          <t xml:space="preserve">
jan2017
Hallo Edwin
De paardenstal wordt verwarmd met wand heaters, en er zit verlichting in.
De dierenschuur op de hoek heeft verlichting, en een eigen ketel met verwarming elementen.
Met vriendelijke groet,
Willem Vermeij
</t>
        </r>
      </text>
    </comment>
    <comment ref="R51" authorId="0" shapeId="0" xr:uid="{00000000-0006-0000-0000-00000D000000}">
      <text>
        <r>
          <rPr>
            <b/>
            <sz val="8"/>
            <color indexed="81"/>
            <rFont val="Tahoma"/>
            <family val="2"/>
          </rPr>
          <t>Sijtsmae:</t>
        </r>
        <r>
          <rPr>
            <sz val="8"/>
            <color indexed="81"/>
            <rFont val="Tahoma"/>
            <family val="2"/>
          </rPr>
          <t xml:space="preserve">
jan2017
Hallo Edwin
De paardenstal wordt verwarmd met wand heaters, en er zit verlichting in.
De dierenschuur op de hoek heeft verlichting, en een eigen ketel met verwarming elementen.
Met vriendelijke groet,
Willem Vermeij
</t>
        </r>
      </text>
    </comment>
    <comment ref="M52" authorId="0" shapeId="0" xr:uid="{00000000-0006-0000-0000-00000E000000}">
      <text>
        <r>
          <rPr>
            <b/>
            <sz val="8"/>
            <color indexed="81"/>
            <rFont val="Tahoma"/>
            <family val="2"/>
          </rPr>
          <t>Sijtsmae:</t>
        </r>
        <r>
          <rPr>
            <sz val="8"/>
            <color indexed="81"/>
            <rFont val="Tahoma"/>
            <family val="2"/>
          </rPr>
          <t xml:space="preserve">
vlgs RPS 1-8-2012</t>
        </r>
      </text>
    </comment>
    <comment ref="O52" authorId="0" shapeId="0" xr:uid="{00000000-0006-0000-0000-00000F000000}">
      <text>
        <r>
          <rPr>
            <b/>
            <sz val="8"/>
            <color indexed="81"/>
            <rFont val="Tahoma"/>
            <family val="2"/>
          </rPr>
          <t>Sijtsmae:</t>
        </r>
        <r>
          <rPr>
            <sz val="8"/>
            <color indexed="81"/>
            <rFont val="Tahoma"/>
            <family val="2"/>
          </rPr>
          <t xml:space="preserve">
op basis van BAGviewer 1967 ipv 1977</t>
        </r>
      </text>
    </comment>
    <comment ref="M55" authorId="0" shapeId="0" xr:uid="{00000000-0006-0000-0000-000010000000}">
      <text>
        <r>
          <rPr>
            <b/>
            <sz val="8"/>
            <color indexed="81"/>
            <rFont val="Tahoma"/>
            <family val="2"/>
          </rPr>
          <t>Sijtsmae:</t>
        </r>
        <r>
          <rPr>
            <sz val="8"/>
            <color indexed="81"/>
            <rFont val="Tahoma"/>
            <family val="2"/>
          </rPr>
          <t xml:space="preserve">
vlgs RPS 1-8-2012</t>
        </r>
      </text>
    </comment>
    <comment ref="O55" authorId="0" shapeId="0" xr:uid="{00000000-0006-0000-0000-000011000000}">
      <text>
        <r>
          <rPr>
            <b/>
            <sz val="8"/>
            <color indexed="81"/>
            <rFont val="Tahoma"/>
            <family val="2"/>
          </rPr>
          <t>Sijtsmae:</t>
        </r>
        <r>
          <rPr>
            <sz val="8"/>
            <color indexed="81"/>
            <rFont val="Tahoma"/>
            <family val="2"/>
          </rPr>
          <t xml:space="preserve">
196 ipv 1964 op basis van bagviewer</t>
        </r>
      </text>
    </comment>
    <comment ref="M56" authorId="0" shapeId="0" xr:uid="{00000000-0006-0000-0000-000012000000}">
      <text>
        <r>
          <rPr>
            <b/>
            <sz val="8"/>
            <color indexed="81"/>
            <rFont val="Tahoma"/>
            <family val="2"/>
          </rPr>
          <t>Sijtsmae:</t>
        </r>
        <r>
          <rPr>
            <sz val="8"/>
            <color indexed="81"/>
            <rFont val="Tahoma"/>
            <family val="2"/>
          </rPr>
          <t xml:space="preserve">
vlgs RPS 1-8-2012</t>
        </r>
      </text>
    </comment>
    <comment ref="O56" authorId="0" shapeId="0" xr:uid="{00000000-0006-0000-0000-000013000000}">
      <text>
        <r>
          <rPr>
            <b/>
            <sz val="8"/>
            <color indexed="81"/>
            <rFont val="Tahoma"/>
            <family val="2"/>
          </rPr>
          <t>Sijtsmae:</t>
        </r>
        <r>
          <rPr>
            <sz val="8"/>
            <color indexed="81"/>
            <rFont val="Tahoma"/>
            <family val="2"/>
          </rPr>
          <t xml:space="preserve">
196 ipv 1964 op basis van bagviewer</t>
        </r>
      </text>
    </comment>
    <comment ref="M59" authorId="0" shapeId="0" xr:uid="{00000000-0006-0000-0000-000014000000}">
      <text>
        <r>
          <rPr>
            <b/>
            <sz val="8"/>
            <color indexed="81"/>
            <rFont val="Tahoma"/>
            <family val="2"/>
          </rPr>
          <t>Sijtsmae:</t>
        </r>
        <r>
          <rPr>
            <sz val="8"/>
            <color indexed="81"/>
            <rFont val="Tahoma"/>
            <family val="2"/>
          </rPr>
          <t xml:space="preserve">
vlgs RPS 1-8-2012</t>
        </r>
      </text>
    </comment>
    <comment ref="O59" authorId="0" shapeId="0" xr:uid="{00000000-0006-0000-0000-000015000000}">
      <text>
        <r>
          <rPr>
            <b/>
            <sz val="8"/>
            <color indexed="81"/>
            <rFont val="Tahoma"/>
            <family val="2"/>
          </rPr>
          <t>Sijtsmae:</t>
        </r>
        <r>
          <rPr>
            <sz val="8"/>
            <color indexed="81"/>
            <rFont val="Tahoma"/>
            <family val="2"/>
          </rPr>
          <t xml:space="preserve">
1960 ipv 1971 op basis van bagviewer</t>
        </r>
      </text>
    </comment>
    <comment ref="M66" authorId="0" shapeId="0" xr:uid="{00000000-0006-0000-0000-000016000000}">
      <text>
        <r>
          <rPr>
            <b/>
            <sz val="8"/>
            <color indexed="81"/>
            <rFont val="Tahoma"/>
            <family val="2"/>
          </rPr>
          <t>Sijtsmae:</t>
        </r>
        <r>
          <rPr>
            <sz val="8"/>
            <color indexed="81"/>
            <rFont val="Tahoma"/>
            <family val="2"/>
          </rPr>
          <t xml:space="preserve">
vlgs RPS 1-8-2012</t>
        </r>
      </text>
    </comment>
    <comment ref="M72" authorId="0" shapeId="0" xr:uid="{00000000-0006-0000-0000-000017000000}">
      <text>
        <r>
          <rPr>
            <b/>
            <sz val="8"/>
            <color indexed="81"/>
            <rFont val="Tahoma"/>
            <family val="2"/>
          </rPr>
          <t>Sijtsmae:</t>
        </r>
        <r>
          <rPr>
            <sz val="8"/>
            <color indexed="81"/>
            <rFont val="Tahoma"/>
            <family val="2"/>
          </rPr>
          <t xml:space="preserve">
vlgs RPS 1-8-2012</t>
        </r>
      </text>
    </comment>
    <comment ref="M75" authorId="0" shapeId="0" xr:uid="{00000000-0006-0000-0000-000018000000}">
      <text>
        <r>
          <rPr>
            <b/>
            <sz val="8"/>
            <color indexed="81"/>
            <rFont val="Tahoma"/>
            <family val="2"/>
          </rPr>
          <t>Sijtsmae:</t>
        </r>
        <r>
          <rPr>
            <sz val="8"/>
            <color indexed="81"/>
            <rFont val="Tahoma"/>
            <family val="2"/>
          </rPr>
          <t xml:space="preserve">
vlgs RPS 1-8-2012</t>
        </r>
      </text>
    </comment>
    <comment ref="O75" authorId="0" shapeId="0" xr:uid="{00000000-0006-0000-0000-000019000000}">
      <text>
        <r>
          <rPr>
            <b/>
            <sz val="8"/>
            <color indexed="81"/>
            <rFont val="Tahoma"/>
            <family val="2"/>
          </rPr>
          <t>Sijtsmae:</t>
        </r>
        <r>
          <rPr>
            <sz val="8"/>
            <color indexed="81"/>
            <rFont val="Tahoma"/>
            <family val="2"/>
          </rPr>
          <t xml:space="preserve">
2005 ipv 1998 vlgs bagviewer</t>
        </r>
      </text>
    </comment>
    <comment ref="M76" authorId="0" shapeId="0" xr:uid="{00000000-0006-0000-0000-00001A000000}">
      <text>
        <r>
          <rPr>
            <b/>
            <sz val="8"/>
            <color indexed="81"/>
            <rFont val="Tahoma"/>
            <family val="2"/>
          </rPr>
          <t>Sijtsmae:</t>
        </r>
        <r>
          <rPr>
            <sz val="8"/>
            <color indexed="81"/>
            <rFont val="Tahoma"/>
            <family val="2"/>
          </rPr>
          <t xml:space="preserve">
vlgs RPS 1-8-2012</t>
        </r>
      </text>
    </comment>
    <comment ref="M80" authorId="0" shapeId="0" xr:uid="{00000000-0006-0000-0000-00001B000000}">
      <text>
        <r>
          <rPr>
            <b/>
            <sz val="8"/>
            <color indexed="81"/>
            <rFont val="Tahoma"/>
            <family val="2"/>
          </rPr>
          <t>Sijtsmae:</t>
        </r>
        <r>
          <rPr>
            <sz val="8"/>
            <color indexed="81"/>
            <rFont val="Tahoma"/>
            <family val="2"/>
          </rPr>
          <t xml:space="preserve">
vlgs RPS 1-8-2012</t>
        </r>
      </text>
    </comment>
    <comment ref="O80" authorId="0" shapeId="0" xr:uid="{00000000-0006-0000-0000-00001C000000}">
      <text>
        <r>
          <rPr>
            <b/>
            <sz val="8"/>
            <color indexed="81"/>
            <rFont val="Tahoma"/>
            <family val="2"/>
          </rPr>
          <t>Sijtsmae:</t>
        </r>
        <r>
          <rPr>
            <sz val="8"/>
            <color indexed="81"/>
            <rFont val="Tahoma"/>
            <family val="2"/>
          </rPr>
          <t xml:space="preserve">
Bagviewer geeft aan 2004. Te handhaven 2005</t>
        </r>
      </text>
    </comment>
    <comment ref="M87" authorId="0" shapeId="0" xr:uid="{00000000-0006-0000-0000-00001D000000}">
      <text>
        <r>
          <rPr>
            <b/>
            <sz val="8"/>
            <color indexed="81"/>
            <rFont val="Tahoma"/>
            <family val="2"/>
          </rPr>
          <t>Sijtsmae:</t>
        </r>
        <r>
          <rPr>
            <sz val="8"/>
            <color indexed="81"/>
            <rFont val="Tahoma"/>
            <family val="2"/>
          </rPr>
          <t xml:space="preserve">
vlgs RPS 1-8-2012</t>
        </r>
      </text>
    </comment>
    <comment ref="M88" authorId="0" shapeId="0" xr:uid="{00000000-0006-0000-0000-00001E000000}">
      <text>
        <r>
          <rPr>
            <b/>
            <sz val="8"/>
            <color indexed="81"/>
            <rFont val="Tahoma"/>
            <family val="2"/>
          </rPr>
          <t>Sijtsmae:</t>
        </r>
        <r>
          <rPr>
            <sz val="8"/>
            <color indexed="81"/>
            <rFont val="Tahoma"/>
            <family val="2"/>
          </rPr>
          <t xml:space="preserve">
vlgs RPS 1-8-2012</t>
        </r>
      </text>
    </comment>
    <comment ref="M103" authorId="0" shapeId="0" xr:uid="{00000000-0006-0000-0000-00001F000000}">
      <text>
        <r>
          <rPr>
            <b/>
            <sz val="8"/>
            <color indexed="81"/>
            <rFont val="Tahoma"/>
            <family val="2"/>
          </rPr>
          <t>Sijtsmae:</t>
        </r>
        <r>
          <rPr>
            <sz val="8"/>
            <color indexed="81"/>
            <rFont val="Tahoma"/>
            <family val="2"/>
          </rPr>
          <t xml:space="preserve">
vlgs RPS 1-8-2012</t>
        </r>
      </text>
    </comment>
    <comment ref="M104" authorId="0" shapeId="0" xr:uid="{00000000-0006-0000-0000-000020000000}">
      <text>
        <r>
          <rPr>
            <b/>
            <sz val="8"/>
            <color indexed="81"/>
            <rFont val="Tahoma"/>
            <family val="2"/>
          </rPr>
          <t>Sijtsmae:</t>
        </r>
        <r>
          <rPr>
            <sz val="8"/>
            <color indexed="81"/>
            <rFont val="Tahoma"/>
            <family val="2"/>
          </rPr>
          <t xml:space="preserve">
vlgs RPS 1-8-2012</t>
        </r>
      </text>
    </comment>
    <comment ref="M107" authorId="0" shapeId="0" xr:uid="{00000000-0006-0000-0000-000021000000}">
      <text>
        <r>
          <rPr>
            <b/>
            <sz val="8"/>
            <color indexed="81"/>
            <rFont val="Tahoma"/>
            <family val="2"/>
          </rPr>
          <t>Sijtsmae:</t>
        </r>
        <r>
          <rPr>
            <sz val="8"/>
            <color indexed="81"/>
            <rFont val="Tahoma"/>
            <family val="2"/>
          </rPr>
          <t xml:space="preserve">
vlgs RPS 1-8-2012</t>
        </r>
      </text>
    </comment>
    <comment ref="V107" authorId="1" shapeId="0" xr:uid="{00000000-0006-0000-0000-000022000000}">
      <text>
        <r>
          <rPr>
            <b/>
            <sz val="9"/>
            <color indexed="81"/>
            <rFont val="Tahoma"/>
            <family val="2"/>
          </rPr>
          <t>Edwin Sijtsma:</t>
        </r>
        <r>
          <rPr>
            <sz val="9"/>
            <color indexed="81"/>
            <rFont val="Tahoma"/>
            <family val="2"/>
          </rPr>
          <t xml:space="preserve">
niet afgemeld omdat er per adres maar 1 label afgemeld kan worden</t>
        </r>
      </text>
    </comment>
    <comment ref="M110" authorId="0" shapeId="0" xr:uid="{00000000-0006-0000-0000-000023000000}">
      <text>
        <r>
          <rPr>
            <b/>
            <sz val="8"/>
            <color indexed="81"/>
            <rFont val="Tahoma"/>
            <family val="2"/>
          </rPr>
          <t>Sijtsmae:</t>
        </r>
        <r>
          <rPr>
            <sz val="8"/>
            <color indexed="81"/>
            <rFont val="Tahoma"/>
            <family val="2"/>
          </rPr>
          <t xml:space="preserve">
vlgs RPS 1-8-2012</t>
        </r>
      </text>
    </comment>
    <comment ref="R110" authorId="0" shapeId="0" xr:uid="{00000000-0006-0000-0000-000024000000}">
      <text>
        <r>
          <rPr>
            <b/>
            <sz val="8"/>
            <color indexed="81"/>
            <rFont val="Tahoma"/>
            <family val="2"/>
          </rPr>
          <t>Sijtsmae:</t>
        </r>
        <r>
          <rPr>
            <sz val="8"/>
            <color indexed="81"/>
            <rFont val="Tahoma"/>
            <family val="2"/>
          </rPr>
          <t xml:space="preserve">
jan2017: Hoi Edwin,
Ja klopt er hangen er 6 stuks in het dierenverblijf.
Mvg,
Greg
</t>
        </r>
      </text>
    </comment>
    <comment ref="M111" authorId="0" shapeId="0" xr:uid="{00000000-0006-0000-0000-000025000000}">
      <text>
        <r>
          <rPr>
            <b/>
            <sz val="8"/>
            <color indexed="81"/>
            <rFont val="Tahoma"/>
            <family val="2"/>
          </rPr>
          <t>Sijtsmae:</t>
        </r>
        <r>
          <rPr>
            <sz val="8"/>
            <color indexed="81"/>
            <rFont val="Tahoma"/>
            <family val="2"/>
          </rPr>
          <t xml:space="preserve">
vlgs RPS 1-8-2012</t>
        </r>
      </text>
    </comment>
    <comment ref="M128" authorId="0" shapeId="0" xr:uid="{00000000-0006-0000-0000-000026000000}">
      <text>
        <r>
          <rPr>
            <b/>
            <sz val="8"/>
            <color indexed="81"/>
            <rFont val="Tahoma"/>
            <family val="2"/>
          </rPr>
          <t>Sijtsmae:</t>
        </r>
        <r>
          <rPr>
            <sz val="8"/>
            <color indexed="81"/>
            <rFont val="Tahoma"/>
            <family val="2"/>
          </rPr>
          <t xml:space="preserve">
vlgs RPS 1-8-2012</t>
        </r>
      </text>
    </comment>
    <comment ref="R132" authorId="0" shapeId="0" xr:uid="{00000000-0006-0000-0000-000027000000}">
      <text>
        <r>
          <rPr>
            <b/>
            <sz val="8"/>
            <color indexed="81"/>
            <rFont val="Tahoma"/>
            <family val="2"/>
          </rPr>
          <t>Sijtsmae:</t>
        </r>
        <r>
          <rPr>
            <sz val="8"/>
            <color indexed="81"/>
            <rFont val="Tahoma"/>
            <family val="2"/>
          </rPr>
          <t xml:space="preserve">
jan2017:Hoi Edwin,
Zowel de loods als kas hebben bijde een gasgestookte Heater.
De bijde instructie boerderijen worden door een butaan gas gestookte cv-ketel verwarmd.
Hopelijk dat je vragen heeft beantwoordt.
Met een vriendelijke groet,
Peter.
</t>
        </r>
      </text>
    </comment>
    <comment ref="M133" authorId="0" shapeId="0" xr:uid="{00000000-0006-0000-0000-000028000000}">
      <text>
        <r>
          <rPr>
            <b/>
            <sz val="8"/>
            <color indexed="81"/>
            <rFont val="Tahoma"/>
            <family val="2"/>
          </rPr>
          <t>Sijtsmae:</t>
        </r>
        <r>
          <rPr>
            <sz val="8"/>
            <color indexed="81"/>
            <rFont val="Tahoma"/>
            <family val="2"/>
          </rPr>
          <t xml:space="preserve">
vlgs RPS 1-8-2012</t>
        </r>
      </text>
    </comment>
    <comment ref="M134" authorId="0" shapeId="0" xr:uid="{00000000-0006-0000-0000-000029000000}">
      <text>
        <r>
          <rPr>
            <b/>
            <sz val="8"/>
            <color indexed="81"/>
            <rFont val="Tahoma"/>
            <family val="2"/>
          </rPr>
          <t>Sijtsmae:</t>
        </r>
        <r>
          <rPr>
            <sz val="8"/>
            <color indexed="81"/>
            <rFont val="Tahoma"/>
            <family val="2"/>
          </rPr>
          <t xml:space="preserve">
vlgs tekening RPS-&gt; 12,04mx15,94m
</t>
        </r>
      </text>
    </comment>
    <comment ref="M135" authorId="0" shapeId="0" xr:uid="{00000000-0006-0000-0000-00002A000000}">
      <text>
        <r>
          <rPr>
            <b/>
            <sz val="8"/>
            <color indexed="81"/>
            <rFont val="Tahoma"/>
            <family val="2"/>
          </rPr>
          <t>Sijtsmae:</t>
        </r>
        <r>
          <rPr>
            <sz val="8"/>
            <color indexed="81"/>
            <rFont val="Tahoma"/>
            <family val="2"/>
          </rPr>
          <t xml:space="preserve">
vlgs RPS 1-8-2012</t>
        </r>
      </text>
    </comment>
    <comment ref="R135" authorId="0" shapeId="0" xr:uid="{00000000-0006-0000-0000-00002B000000}">
      <text>
        <r>
          <rPr>
            <b/>
            <sz val="8"/>
            <color indexed="81"/>
            <rFont val="Tahoma"/>
            <family val="2"/>
          </rPr>
          <t>Sijtsmae:</t>
        </r>
        <r>
          <rPr>
            <sz val="8"/>
            <color indexed="81"/>
            <rFont val="Tahoma"/>
            <family val="2"/>
          </rPr>
          <t xml:space="preserve">
jan2017:Hoi Edwin,
Zowel de loods als kas hebben bijde een gasgestookte Heater.
De bijde instructie boerderijen worden door een butaan gas gestookte cv-ketel verwarmd.
Hopelijk dat je vragen heeft beantwoordt.
Met een vriendelijke groet,
Peter.
</t>
        </r>
      </text>
    </comment>
    <comment ref="M136" authorId="0" shapeId="0" xr:uid="{00000000-0006-0000-0000-00002C000000}">
      <text>
        <r>
          <rPr>
            <b/>
            <sz val="8"/>
            <color indexed="81"/>
            <rFont val="Tahoma"/>
            <family val="2"/>
          </rPr>
          <t>Sijtsmae:</t>
        </r>
        <r>
          <rPr>
            <sz val="8"/>
            <color indexed="81"/>
            <rFont val="Tahoma"/>
            <family val="2"/>
          </rPr>
          <t xml:space="preserve">
vlgs RPS 1-8-2012</t>
        </r>
      </text>
    </comment>
    <comment ref="R136" authorId="0" shapeId="0" xr:uid="{00000000-0006-0000-0000-00002D000000}">
      <text>
        <r>
          <rPr>
            <b/>
            <sz val="8"/>
            <color indexed="81"/>
            <rFont val="Tahoma"/>
            <family val="2"/>
          </rPr>
          <t>Sijtsmae:</t>
        </r>
        <r>
          <rPr>
            <sz val="8"/>
            <color indexed="81"/>
            <rFont val="Tahoma"/>
            <family val="2"/>
          </rPr>
          <t xml:space="preserve">
jan2017:Hoi Edwin,
Zowel de loods als kas hebben bijde een gasgestookte Heater.
De bijde instructie boerderijen worden door een butaan gas gestookte cv-ketel verwarmd.
Hopelijk dat je vragen heeft beantwoordt.
Met een vriendelijke groet,
Peter.
</t>
        </r>
      </text>
    </comment>
    <comment ref="M137" authorId="0" shapeId="0" xr:uid="{00000000-0006-0000-0000-00002E000000}">
      <text>
        <r>
          <rPr>
            <b/>
            <sz val="8"/>
            <color indexed="81"/>
            <rFont val="Tahoma"/>
            <family val="2"/>
          </rPr>
          <t>Sijtsmae:</t>
        </r>
        <r>
          <rPr>
            <sz val="8"/>
            <color indexed="81"/>
            <rFont val="Tahoma"/>
            <family val="2"/>
          </rPr>
          <t xml:space="preserve">
vlgs RPS 1-8-2012</t>
        </r>
      </text>
    </comment>
    <comment ref="R137" authorId="0" shapeId="0" xr:uid="{00000000-0006-0000-0000-00002F000000}">
      <text>
        <r>
          <rPr>
            <b/>
            <sz val="8"/>
            <color indexed="81"/>
            <rFont val="Tahoma"/>
            <family val="2"/>
          </rPr>
          <t>Sijtsmae:</t>
        </r>
        <r>
          <rPr>
            <sz val="8"/>
            <color indexed="81"/>
            <rFont val="Tahoma"/>
            <family val="2"/>
          </rPr>
          <t xml:space="preserve">
jan2017:Hoi Edwin,
Zowel de loods als kas hebben bijde een gasgestookte Heater.
De bijde instructie boerderijen worden door een butaan gas gestookte cv-ketel verwarmd.
Hopelijk dat je vragen heeft beantwoordt.
Met een vriendelijke groet,
Peter.
</t>
        </r>
      </text>
    </comment>
    <comment ref="R138" authorId="0" shapeId="0" xr:uid="{00000000-0006-0000-0000-000030000000}">
      <text>
        <r>
          <rPr>
            <b/>
            <sz val="8"/>
            <color indexed="81"/>
            <rFont val="Tahoma"/>
            <family val="2"/>
          </rPr>
          <t>Sijtsmae:</t>
        </r>
        <r>
          <rPr>
            <sz val="8"/>
            <color indexed="81"/>
            <rFont val="Tahoma"/>
            <family val="2"/>
          </rPr>
          <t xml:space="preserve">
jan2017:Hoi Edwin,
Zowel de loods als kas hebben bijde een gasgestookte Heater.
De bijde instructie boerderijen worden door een butaan gas gestookte cv-ketel verwarmd.
Hopelijk dat je vragen heeft beantwoordt.
Met een vriendelijke groet,
Peter.
</t>
        </r>
      </text>
    </comment>
    <comment ref="M142" authorId="0" shapeId="0" xr:uid="{00000000-0006-0000-0000-000031000000}">
      <text>
        <r>
          <rPr>
            <b/>
            <sz val="8"/>
            <color indexed="81"/>
            <rFont val="Tahoma"/>
            <family val="2"/>
          </rPr>
          <t>Sijtsmae:</t>
        </r>
        <r>
          <rPr>
            <sz val="8"/>
            <color indexed="81"/>
            <rFont val="Tahoma"/>
            <family val="2"/>
          </rPr>
          <t xml:space="preserve">
vlgs RPS 1-8-2012</t>
        </r>
      </text>
    </comment>
    <comment ref="M148" authorId="0" shapeId="0" xr:uid="{00000000-0006-0000-0000-000032000000}">
      <text>
        <r>
          <rPr>
            <b/>
            <sz val="8"/>
            <color indexed="81"/>
            <rFont val="Tahoma"/>
            <family val="2"/>
          </rPr>
          <t>Sijtsmae:</t>
        </r>
        <r>
          <rPr>
            <sz val="8"/>
            <color indexed="81"/>
            <rFont val="Tahoma"/>
            <family val="2"/>
          </rPr>
          <t xml:space="preserve">
circa maat</t>
        </r>
      </text>
    </comment>
    <comment ref="O148" authorId="0" shapeId="0" xr:uid="{00000000-0006-0000-0000-000033000000}">
      <text>
        <r>
          <rPr>
            <b/>
            <sz val="8"/>
            <color indexed="81"/>
            <rFont val="Tahoma"/>
            <family val="2"/>
          </rPr>
          <t>Sijtsmae:</t>
        </r>
        <r>
          <rPr>
            <sz val="8"/>
            <color indexed="81"/>
            <rFont val="Tahoma"/>
            <family val="2"/>
          </rPr>
          <t xml:space="preserve">
ca 2000
</t>
        </r>
      </text>
    </comment>
    <comment ref="M150" authorId="0" shapeId="0" xr:uid="{00000000-0006-0000-0000-000034000000}">
      <text>
        <r>
          <rPr>
            <b/>
            <sz val="8"/>
            <color indexed="81"/>
            <rFont val="Tahoma"/>
            <family val="2"/>
          </rPr>
          <t>Sijtsmae:</t>
        </r>
        <r>
          <rPr>
            <sz val="8"/>
            <color indexed="81"/>
            <rFont val="Tahoma"/>
            <family val="2"/>
          </rPr>
          <t xml:space="preserve">
vlgs RPS 1-8-2012</t>
        </r>
      </text>
    </comment>
    <comment ref="M151" authorId="0" shapeId="0" xr:uid="{00000000-0006-0000-0000-000035000000}">
      <text>
        <r>
          <rPr>
            <b/>
            <sz val="8"/>
            <color indexed="81"/>
            <rFont val="Tahoma"/>
            <family val="2"/>
          </rPr>
          <t>Sijtsmae:</t>
        </r>
        <r>
          <rPr>
            <sz val="8"/>
            <color indexed="81"/>
            <rFont val="Tahoma"/>
            <family val="2"/>
          </rPr>
          <t xml:space="preserve">
vlgs RPS 1-8-2012</t>
        </r>
      </text>
    </comment>
    <comment ref="J154" authorId="0" shapeId="0" xr:uid="{00000000-0006-0000-0000-000036000000}">
      <text>
        <r>
          <rPr>
            <b/>
            <sz val="8"/>
            <color indexed="81"/>
            <rFont val="Tahoma"/>
            <family val="2"/>
          </rPr>
          <t>Sijtsmae:</t>
        </r>
        <r>
          <rPr>
            <sz val="8"/>
            <color indexed="81"/>
            <rFont val="Tahoma"/>
            <family val="2"/>
          </rPr>
          <t xml:space="preserve">
correctie jaartal 2014 -&gt;2013 voor uitbreiding dd23-9-2014</t>
        </r>
      </text>
    </comment>
    <comment ref="M154" authorId="0" shapeId="0" xr:uid="{00000000-0006-0000-0000-000037000000}">
      <text>
        <r>
          <rPr>
            <b/>
            <sz val="8"/>
            <color indexed="81"/>
            <rFont val="Tahoma"/>
            <family val="2"/>
          </rPr>
          <t>Sijtsmae:</t>
        </r>
        <r>
          <rPr>
            <sz val="8"/>
            <color indexed="81"/>
            <rFont val="Tahoma"/>
            <family val="2"/>
          </rPr>
          <t xml:space="preserve">
bvo's op basis
ca 92m2 extra aanbouw zomer 2013
</t>
        </r>
      </text>
    </comment>
    <comment ref="R173" authorId="0" shapeId="0" xr:uid="{00000000-0006-0000-0000-000038000000}">
      <text>
        <r>
          <rPr>
            <b/>
            <sz val="8"/>
            <color indexed="81"/>
            <rFont val="Tahoma"/>
            <family val="2"/>
          </rPr>
          <t>Sijtsmae:</t>
        </r>
        <r>
          <rPr>
            <sz val="8"/>
            <color indexed="81"/>
            <rFont val="Tahoma"/>
            <family val="2"/>
          </rPr>
          <t xml:space="preserve">
ca 1/3 van begane grond in gebruik als verwarmd lesgedeelte. Ca 1/6 van gehele stal. Gehele gebouw gerekend als verwarmd gebouw</t>
        </r>
      </text>
    </comment>
    <comment ref="M174" authorId="0" shapeId="0" xr:uid="{00000000-0006-0000-0000-000039000000}">
      <text>
        <r>
          <rPr>
            <b/>
            <sz val="8"/>
            <color indexed="81"/>
            <rFont val="Tahoma"/>
            <family val="2"/>
          </rPr>
          <t>Sijtsmae:</t>
        </r>
        <r>
          <rPr>
            <sz val="8"/>
            <color indexed="81"/>
            <rFont val="Tahoma"/>
            <family val="2"/>
          </rPr>
          <t xml:space="preserve">
18-10-2010; afmetingen vlgs tekening</t>
        </r>
      </text>
    </comment>
    <comment ref="R174" authorId="0" shapeId="0" xr:uid="{00000000-0006-0000-0000-00003A000000}">
      <text>
        <r>
          <rPr>
            <b/>
            <sz val="8"/>
            <color indexed="81"/>
            <rFont val="Tahoma"/>
            <family val="2"/>
          </rPr>
          <t>Sijtsmae:</t>
        </r>
        <r>
          <rPr>
            <sz val="8"/>
            <color indexed="81"/>
            <rFont val="Tahoma"/>
            <family val="2"/>
          </rPr>
          <t xml:space="preserve">
jan17:
De bungalow :   alleen de kantine cv
de rode paardenstal :   elektrische kachel
varkens stal:    niets
kas:    volledig door 2 ketels
kelder:  ja
Lwt gebouw:     elektrische kachel
groeten Henk blokland 
wellant dordrecht
06-10124460
</t>
        </r>
      </text>
    </comment>
    <comment ref="R175" authorId="0" shapeId="0" xr:uid="{00000000-0006-0000-0000-00003B000000}">
      <text>
        <r>
          <rPr>
            <b/>
            <sz val="8"/>
            <color indexed="81"/>
            <rFont val="Tahoma"/>
            <family val="2"/>
          </rPr>
          <t>Sijtsmae:</t>
        </r>
        <r>
          <rPr>
            <sz val="8"/>
            <color indexed="81"/>
            <rFont val="Tahoma"/>
            <family val="2"/>
          </rPr>
          <t xml:space="preserve">
jan17:hoi Edwin
kas:    volledig door 2 ketels
groeten Henk blokland 
wellant dordrecht
06-10124460
</t>
        </r>
      </text>
    </comment>
    <comment ref="R193" authorId="0" shapeId="0" xr:uid="{00000000-0006-0000-0000-00003C000000}">
      <text>
        <r>
          <rPr>
            <b/>
            <sz val="8"/>
            <color indexed="81"/>
            <rFont val="Tahoma"/>
            <family val="2"/>
          </rPr>
          <t>Sijtsmae:</t>
        </r>
        <r>
          <rPr>
            <sz val="8"/>
            <color indexed="81"/>
            <rFont val="Tahoma"/>
            <family val="2"/>
          </rPr>
          <t xml:space="preserve">
jan17:
hoi Edwin
kelder:  ja   (verwarming)
groeten Henk blokland 
wellant dordrecht
06-10124460
</t>
        </r>
      </text>
    </comment>
    <comment ref="M194" authorId="0" shapeId="0" xr:uid="{00000000-0006-0000-0000-00003D000000}">
      <text>
        <r>
          <rPr>
            <b/>
            <sz val="8"/>
            <color indexed="81"/>
            <rFont val="Tahoma"/>
            <family val="2"/>
          </rPr>
          <t>Sijtsmae:</t>
        </r>
        <r>
          <rPr>
            <sz val="8"/>
            <color indexed="81"/>
            <rFont val="Tahoma"/>
            <family val="2"/>
          </rPr>
          <t xml:space="preserve">
opp was vanaf 1e versie 2299m2. Ooit was deel van de kantine doorberekend aan Mavo Stek
</t>
        </r>
      </text>
    </comment>
    <comment ref="R196" authorId="0" shapeId="0" xr:uid="{00000000-0006-0000-0000-00003E000000}">
      <text>
        <r>
          <rPr>
            <b/>
            <sz val="8"/>
            <color indexed="81"/>
            <rFont val="Tahoma"/>
            <family val="2"/>
          </rPr>
          <t>Sijtsmae:</t>
        </r>
        <r>
          <rPr>
            <sz val="8"/>
            <color indexed="81"/>
            <rFont val="Tahoma"/>
            <family val="2"/>
          </rPr>
          <t xml:space="preserve">
jan17:
hoi Edwin
Lwt gebouw:     elektrische kachel
groeten Henk blokland 
wellant dordrecht
06-10124460
</t>
        </r>
      </text>
    </comment>
    <comment ref="R202" authorId="0" shapeId="0" xr:uid="{00000000-0006-0000-0000-00003F000000}">
      <text>
        <r>
          <rPr>
            <b/>
            <sz val="8"/>
            <color indexed="81"/>
            <rFont val="Tahoma"/>
            <family val="2"/>
          </rPr>
          <t>Sijtsmae:</t>
        </r>
        <r>
          <rPr>
            <sz val="8"/>
            <color indexed="81"/>
            <rFont val="Tahoma"/>
            <family val="2"/>
          </rPr>
          <t xml:space="preserve">
jan17;
hoi Edwin
varkens stal:    niets  (geen verwarming)
groeten Henk blokland 
wellant dordrecht
06-10124460
</t>
        </r>
      </text>
    </comment>
    <comment ref="M221" authorId="0" shapeId="0" xr:uid="{00000000-0006-0000-0000-000040000000}">
      <text>
        <r>
          <rPr>
            <b/>
            <sz val="8"/>
            <color indexed="81"/>
            <rFont val="Tahoma"/>
            <family val="2"/>
          </rPr>
          <t>Sijtsmae:</t>
        </r>
        <r>
          <rPr>
            <sz val="8"/>
            <color indexed="81"/>
            <rFont val="Tahoma"/>
            <family val="2"/>
          </rPr>
          <t xml:space="preserve">
vlgs RPS 1-8-2012</t>
        </r>
      </text>
    </comment>
    <comment ref="O221" authorId="0" shapeId="0" xr:uid="{00000000-0006-0000-0000-000041000000}">
      <text>
        <r>
          <rPr>
            <b/>
            <sz val="8"/>
            <color indexed="81"/>
            <rFont val="Tahoma"/>
            <family val="2"/>
          </rPr>
          <t>Sijtsmae:</t>
        </r>
        <r>
          <rPr>
            <sz val="8"/>
            <color indexed="81"/>
            <rFont val="Tahoma"/>
            <family val="2"/>
          </rPr>
          <t xml:space="preserve">
vlgs bagviewer (oudste 
deel?) 1964 ipv 1971
</t>
        </r>
      </text>
    </comment>
    <comment ref="M227" authorId="0" shapeId="0" xr:uid="{00000000-0006-0000-0000-000042000000}">
      <text>
        <r>
          <rPr>
            <b/>
            <sz val="8"/>
            <color indexed="81"/>
            <rFont val="Tahoma"/>
            <family val="2"/>
          </rPr>
          <t>Sijtsmae:</t>
        </r>
        <r>
          <rPr>
            <sz val="8"/>
            <color indexed="81"/>
            <rFont val="Tahoma"/>
            <family val="2"/>
          </rPr>
          <t xml:space="preserve">
vlgs RPS 1-8-2012</t>
        </r>
      </text>
    </comment>
    <comment ref="R227" authorId="0" shapeId="0" xr:uid="{00000000-0006-0000-0000-000043000000}">
      <text>
        <r>
          <rPr>
            <b/>
            <sz val="8"/>
            <color indexed="81"/>
            <rFont val="Tahoma"/>
            <family val="2"/>
          </rPr>
          <t>Sijtsmae:</t>
        </r>
        <r>
          <rPr>
            <sz val="8"/>
            <color indexed="81"/>
            <rFont val="Tahoma"/>
            <family val="2"/>
          </rPr>
          <t xml:space="preserve">
jan17:Edwin ,
Het dierenverblijf heeft verwarming en gas er hangt namelijk een Heather in de lucht.  
Gr. Gerard. 
</t>
        </r>
      </text>
    </comment>
    <comment ref="M228" authorId="0" shapeId="0" xr:uid="{00000000-0006-0000-0000-000044000000}">
      <text>
        <r>
          <rPr>
            <b/>
            <sz val="8"/>
            <color indexed="81"/>
            <rFont val="Tahoma"/>
            <family val="2"/>
          </rPr>
          <t>Sijtsmae:</t>
        </r>
        <r>
          <rPr>
            <sz val="8"/>
            <color indexed="81"/>
            <rFont val="Tahoma"/>
            <family val="2"/>
          </rPr>
          <t xml:space="preserve">
vlgs RPS 1-8-2012</t>
        </r>
      </text>
    </comment>
    <comment ref="M231" authorId="0" shapeId="0" xr:uid="{00000000-0006-0000-0000-000045000000}">
      <text>
        <r>
          <rPr>
            <b/>
            <sz val="8"/>
            <color indexed="81"/>
            <rFont val="Tahoma"/>
            <family val="2"/>
          </rPr>
          <t>Sijtsmae:</t>
        </r>
        <r>
          <rPr>
            <sz val="8"/>
            <color indexed="81"/>
            <rFont val="Tahoma"/>
            <family val="2"/>
          </rPr>
          <t xml:space="preserve">
vlgs RPS 1-8-2012</t>
        </r>
      </text>
    </comment>
    <comment ref="M232" authorId="0" shapeId="0" xr:uid="{00000000-0006-0000-0000-000046000000}">
      <text>
        <r>
          <rPr>
            <b/>
            <sz val="8"/>
            <color indexed="81"/>
            <rFont val="Tahoma"/>
            <family val="2"/>
          </rPr>
          <t>Sijtsmae:</t>
        </r>
        <r>
          <rPr>
            <sz val="8"/>
            <color indexed="81"/>
            <rFont val="Tahoma"/>
            <family val="2"/>
          </rPr>
          <t xml:space="preserve">
vlgs RPS 1-8-2012</t>
        </r>
      </text>
    </comment>
    <comment ref="M240" authorId="0" shapeId="0" xr:uid="{00000000-0006-0000-0000-000047000000}">
      <text>
        <r>
          <rPr>
            <b/>
            <sz val="8"/>
            <color indexed="81"/>
            <rFont val="Tahoma"/>
            <family val="2"/>
          </rPr>
          <t>Sijtsmae:</t>
        </r>
        <r>
          <rPr>
            <sz val="8"/>
            <color indexed="81"/>
            <rFont val="Tahoma"/>
            <family val="2"/>
          </rPr>
          <t xml:space="preserve">
vlgs RPS 1-8-2012</t>
        </r>
      </text>
    </comment>
    <comment ref="M241" authorId="0" shapeId="0" xr:uid="{00000000-0006-0000-0000-000048000000}">
      <text>
        <r>
          <rPr>
            <b/>
            <sz val="8"/>
            <color indexed="81"/>
            <rFont val="Tahoma"/>
            <family val="2"/>
          </rPr>
          <t>Sijtsmae:</t>
        </r>
        <r>
          <rPr>
            <sz val="8"/>
            <color indexed="81"/>
            <rFont val="Tahoma"/>
            <family val="2"/>
          </rPr>
          <t xml:space="preserve">
vlgs RPS 1-8-2012 328m2. Blijkt niet juist te zijn, vlgs nameting in veld. Per 1-5-2013 gecorrigeerd
</t>
        </r>
      </text>
    </comment>
    <comment ref="M242" authorId="0" shapeId="0" xr:uid="{00000000-0006-0000-0000-000049000000}">
      <text>
        <r>
          <rPr>
            <b/>
            <sz val="8"/>
            <color indexed="81"/>
            <rFont val="Tahoma"/>
            <family val="2"/>
          </rPr>
          <t>Sijtsmae:</t>
        </r>
        <r>
          <rPr>
            <sz val="8"/>
            <color indexed="81"/>
            <rFont val="Tahoma"/>
            <family val="2"/>
          </rPr>
          <t xml:space="preserve">
controle adhv tekening RPS 2-5-2014</t>
        </r>
      </text>
    </comment>
    <comment ref="M249" authorId="0" shapeId="0" xr:uid="{00000000-0006-0000-0000-00004A000000}">
      <text>
        <r>
          <rPr>
            <b/>
            <sz val="8"/>
            <color indexed="81"/>
            <rFont val="Tahoma"/>
            <family val="2"/>
          </rPr>
          <t>Sijtsmae:</t>
        </r>
        <r>
          <rPr>
            <sz val="8"/>
            <color indexed="81"/>
            <rFont val="Tahoma"/>
            <family val="2"/>
          </rPr>
          <t xml:space="preserve">
vlgs RPS 1-8-2012</t>
        </r>
      </text>
    </comment>
    <comment ref="M251" authorId="0" shapeId="0" xr:uid="{00000000-0006-0000-0000-00004B000000}">
      <text>
        <r>
          <rPr>
            <b/>
            <sz val="8"/>
            <color indexed="81"/>
            <rFont val="Tahoma"/>
            <family val="2"/>
          </rPr>
          <t>Sijtsmae:</t>
        </r>
        <r>
          <rPr>
            <sz val="8"/>
            <color indexed="81"/>
            <rFont val="Tahoma"/>
            <family val="2"/>
          </rPr>
          <t xml:space="preserve">
vlgs RPS 1-8-2012</t>
        </r>
      </text>
    </comment>
    <comment ref="M254" authorId="0" shapeId="0" xr:uid="{00000000-0006-0000-0000-00004C000000}">
      <text>
        <r>
          <rPr>
            <b/>
            <sz val="8"/>
            <color indexed="81"/>
            <rFont val="Tahoma"/>
            <family val="2"/>
          </rPr>
          <t>Sijtsmae:</t>
        </r>
        <r>
          <rPr>
            <sz val="8"/>
            <color indexed="81"/>
            <rFont val="Tahoma"/>
            <family val="2"/>
          </rPr>
          <t xml:space="preserve">
vlgs RPS 1-8-2012</t>
        </r>
      </text>
    </comment>
    <comment ref="M258" authorId="0" shapeId="0" xr:uid="{00000000-0006-0000-0000-00004D000000}">
      <text>
        <r>
          <rPr>
            <b/>
            <sz val="8"/>
            <color indexed="81"/>
            <rFont val="Tahoma"/>
            <family val="2"/>
          </rPr>
          <t>Sijtsmae:</t>
        </r>
        <r>
          <rPr>
            <sz val="8"/>
            <color indexed="81"/>
            <rFont val="Tahoma"/>
            <family val="2"/>
          </rPr>
          <t xml:space="preserve">
vlgs RPS 1-8-2012</t>
        </r>
      </text>
    </comment>
    <comment ref="R258" authorId="0" shapeId="0" xr:uid="{00000000-0006-0000-0000-00004E000000}">
      <text>
        <r>
          <rPr>
            <b/>
            <sz val="8"/>
            <color indexed="81"/>
            <rFont val="Tahoma"/>
            <family val="2"/>
          </rPr>
          <t>Sijtsmae:</t>
        </r>
        <r>
          <rPr>
            <sz val="8"/>
            <color indexed="81"/>
            <rFont val="Tahoma"/>
            <family val="2"/>
          </rPr>
          <t xml:space="preserve">
jan2017 
Hallo Edwin,
De oude kas en kapschuur hebben geen verwarming, dat klopt. Wel heeft de oude kas aan een kant nog led verlichting die savonds van 18 tot 22 uur brand( voor niets dus eigenlijk) De stal heeft wel verwarming, die zijn met de cv aangesloten op het bijgebouw. 
De bromfiets stalling heeft geen permanente verlichting. Alleen licht met schakelaar. De fietsenstalling voor docenten heeft een permanente tl balk branden, geschakeld op de straatverlichting. 
Met vriendelijke groet,
René Nijhuis
</t>
        </r>
      </text>
    </comment>
    <comment ref="R259" authorId="0" shapeId="0" xr:uid="{00000000-0006-0000-0000-00004F000000}">
      <text>
        <r>
          <rPr>
            <b/>
            <sz val="8"/>
            <color indexed="81"/>
            <rFont val="Tahoma"/>
            <family val="2"/>
          </rPr>
          <t>Sijtsmae:</t>
        </r>
        <r>
          <rPr>
            <sz val="8"/>
            <color indexed="81"/>
            <rFont val="Tahoma"/>
            <family val="2"/>
          </rPr>
          <t xml:space="preserve">
jan2017 
Hallo Edwin,
De oude kas en kapschuur hebben geen verwarming, dat klopt. Wel heeft de oude kas aan een kant nog led verlichting die savonds van 18 tot 22 uur brand( voor niets dus eigenlijk) De stal heeft wel verwarming, die zijn met de cv aangesloten op het bijgebouw. 
De bromfiets stalling heeft geen permanente verlichting. Alleen licht met schakelaar. De fietsenstalling voor docenten heeft een permanente tl balk branden, geschakeld op de straatverlichting. 
Met vriendelijke groet,
René Nijhuis
</t>
        </r>
      </text>
    </comment>
    <comment ref="M262" authorId="0" shapeId="0" xr:uid="{00000000-0006-0000-0000-000050000000}">
      <text>
        <r>
          <rPr>
            <b/>
            <sz val="8"/>
            <color indexed="81"/>
            <rFont val="Tahoma"/>
            <family val="2"/>
          </rPr>
          <t>Sijtsmae:</t>
        </r>
        <r>
          <rPr>
            <sz val="8"/>
            <color indexed="81"/>
            <rFont val="Tahoma"/>
            <family val="2"/>
          </rPr>
          <t xml:space="preserve">
indicatie m2; nog in te meten / te controleren</t>
        </r>
      </text>
    </comment>
    <comment ref="R262" authorId="0" shapeId="0" xr:uid="{00000000-0006-0000-0000-000051000000}">
      <text>
        <r>
          <rPr>
            <b/>
            <sz val="8"/>
            <color indexed="81"/>
            <rFont val="Tahoma"/>
            <family val="2"/>
          </rPr>
          <t>Sijtsmae:</t>
        </r>
        <r>
          <rPr>
            <sz val="8"/>
            <color indexed="81"/>
            <rFont val="Tahoma"/>
            <family val="2"/>
          </rPr>
          <t xml:space="preserve">
jan2017: De bromfiets stalling heeft geen permanente verlichting. Alleen licht met schakelaar.  (info Rene Nijhuis)</t>
        </r>
      </text>
    </comment>
    <comment ref="R263" authorId="0" shapeId="0" xr:uid="{00000000-0006-0000-0000-000052000000}">
      <text>
        <r>
          <rPr>
            <b/>
            <sz val="8"/>
            <color indexed="81"/>
            <rFont val="Tahoma"/>
            <family val="2"/>
          </rPr>
          <t>Sijtsmae:</t>
        </r>
        <r>
          <rPr>
            <sz val="8"/>
            <color indexed="81"/>
            <rFont val="Tahoma"/>
            <family val="2"/>
          </rPr>
          <t xml:space="preserve">
jan2017:De fietsenstalling voor docenten heeft een permanente tl balk branden, geschakeld op de straatverlichting. (info rene nijhuis)</t>
        </r>
      </text>
    </comment>
    <comment ref="M264" authorId="0" shapeId="0" xr:uid="{00000000-0006-0000-0000-000053000000}">
      <text>
        <r>
          <rPr>
            <b/>
            <sz val="8"/>
            <color indexed="81"/>
            <rFont val="Tahoma"/>
            <family val="2"/>
          </rPr>
          <t>Sijtsmae:</t>
        </r>
        <r>
          <rPr>
            <sz val="8"/>
            <color indexed="81"/>
            <rFont val="Tahoma"/>
            <family val="2"/>
          </rPr>
          <t xml:space="preserve">
vlgs RPS 1-8-2012</t>
        </r>
      </text>
    </comment>
    <comment ref="M269" authorId="0" shapeId="0" xr:uid="{00000000-0006-0000-0000-000054000000}">
      <text>
        <r>
          <rPr>
            <b/>
            <sz val="8"/>
            <color indexed="81"/>
            <rFont val="Tahoma"/>
            <family val="2"/>
          </rPr>
          <t>Sijtsmae:</t>
        </r>
        <r>
          <rPr>
            <sz val="8"/>
            <color indexed="81"/>
            <rFont val="Tahoma"/>
            <family val="2"/>
          </rPr>
          <t xml:space="preserve">
vlgs RPS 1-8-2012</t>
        </r>
      </text>
    </comment>
    <comment ref="P269" authorId="0" shapeId="0" xr:uid="{00000000-0006-0000-0000-000055000000}">
      <text>
        <r>
          <rPr>
            <b/>
            <sz val="8"/>
            <color indexed="81"/>
            <rFont val="Tahoma"/>
            <family val="2"/>
          </rPr>
          <t>Sijtsmae:</t>
        </r>
        <r>
          <rPr>
            <sz val="8"/>
            <color indexed="81"/>
            <rFont val="Tahoma"/>
            <family val="2"/>
          </rPr>
          <t xml:space="preserve">
stond als bruikleen aangemerkt. Echter betreft het huur, die doorbelast wordt aan huurder
</t>
        </r>
      </text>
    </comment>
    <comment ref="M277" authorId="0" shapeId="0" xr:uid="{00000000-0006-0000-0000-000056000000}">
      <text>
        <r>
          <rPr>
            <b/>
            <sz val="8"/>
            <color indexed="81"/>
            <rFont val="Tahoma"/>
            <family val="2"/>
          </rPr>
          <t>Sijtsmae:</t>
        </r>
        <r>
          <rPr>
            <sz val="8"/>
            <color indexed="81"/>
            <rFont val="Tahoma"/>
            <family val="2"/>
          </rPr>
          <t xml:space="preserve">
vlgs RPS 1-8-2012</t>
        </r>
      </text>
    </comment>
    <comment ref="O277" authorId="0" shapeId="0" xr:uid="{00000000-0006-0000-0000-000057000000}">
      <text>
        <r>
          <rPr>
            <b/>
            <sz val="8"/>
            <color indexed="81"/>
            <rFont val="Tahoma"/>
            <family val="2"/>
          </rPr>
          <t>Sijtsmae:</t>
        </r>
        <r>
          <rPr>
            <sz val="8"/>
            <color indexed="81"/>
            <rFont val="Tahoma"/>
            <family val="2"/>
          </rPr>
          <t xml:space="preserve">
jaartal onbekend. Vermoedelijk gelijke datum van hoofdgebouw
</t>
        </r>
      </text>
    </comment>
    <comment ref="M278" authorId="0" shapeId="0" xr:uid="{00000000-0006-0000-0000-000058000000}">
      <text>
        <r>
          <rPr>
            <b/>
            <sz val="8"/>
            <color indexed="81"/>
            <rFont val="Tahoma"/>
            <family val="2"/>
          </rPr>
          <t>Sijtsmae:</t>
        </r>
        <r>
          <rPr>
            <sz val="8"/>
            <color indexed="81"/>
            <rFont val="Tahoma"/>
            <family val="2"/>
          </rPr>
          <t xml:space="preserve">
vlgs RPS 1-8-2012</t>
        </r>
      </text>
    </comment>
    <comment ref="M280" authorId="0" shapeId="0" xr:uid="{00000000-0006-0000-0000-000059000000}">
      <text>
        <r>
          <rPr>
            <b/>
            <sz val="8"/>
            <color indexed="81"/>
            <rFont val="Tahoma"/>
            <family val="2"/>
          </rPr>
          <t>Sijtsmae:</t>
        </r>
        <r>
          <rPr>
            <sz val="8"/>
            <color indexed="81"/>
            <rFont val="Tahoma"/>
            <family val="2"/>
          </rPr>
          <t xml:space="preserve">
vlgs RPS 1-8-2012</t>
        </r>
      </text>
    </comment>
    <comment ref="O280" authorId="0" shapeId="0" xr:uid="{00000000-0006-0000-0000-00005A000000}">
      <text>
        <r>
          <rPr>
            <b/>
            <sz val="8"/>
            <color indexed="81"/>
            <rFont val="Tahoma"/>
            <family val="2"/>
          </rPr>
          <t>Sijtsmae:</t>
        </r>
        <r>
          <rPr>
            <sz val="8"/>
            <color indexed="81"/>
            <rFont val="Tahoma"/>
            <family val="2"/>
          </rPr>
          <t xml:space="preserve">
jaartal onbekend. Vermoedelijk gelijke datum van hoofdgebouw
</t>
        </r>
      </text>
    </comment>
    <comment ref="P280" authorId="0" shapeId="0" xr:uid="{00000000-0006-0000-0000-00005B000000}">
      <text>
        <r>
          <rPr>
            <b/>
            <sz val="8"/>
            <color indexed="81"/>
            <rFont val="Tahoma"/>
            <family val="2"/>
          </rPr>
          <t>Sijtsmae:</t>
        </r>
        <r>
          <rPr>
            <sz val="8"/>
            <color indexed="81"/>
            <rFont val="Tahoma"/>
            <family val="2"/>
          </rPr>
          <t xml:space="preserve">
stond op H, wat voor zover bekend niet juist is</t>
        </r>
      </text>
    </comment>
    <comment ref="M281" authorId="0" shapeId="0" xr:uid="{00000000-0006-0000-0000-00005C000000}">
      <text>
        <r>
          <rPr>
            <b/>
            <sz val="8"/>
            <color indexed="81"/>
            <rFont val="Tahoma"/>
            <family val="2"/>
          </rPr>
          <t>Sijtsmae:</t>
        </r>
        <r>
          <rPr>
            <sz val="8"/>
            <color indexed="81"/>
            <rFont val="Tahoma"/>
            <family val="2"/>
          </rPr>
          <t xml:space="preserve">
vlgs RPS 1-8-2012</t>
        </r>
      </text>
    </comment>
    <comment ref="M282" authorId="0" shapeId="0" xr:uid="{00000000-0006-0000-0000-00005D000000}">
      <text>
        <r>
          <rPr>
            <b/>
            <sz val="8"/>
            <color indexed="81"/>
            <rFont val="Tahoma"/>
            <family val="2"/>
          </rPr>
          <t>Sijtsmae:</t>
        </r>
        <r>
          <rPr>
            <sz val="8"/>
            <color indexed="81"/>
            <rFont val="Tahoma"/>
            <family val="2"/>
          </rPr>
          <t xml:space="preserve">
vlgs RPS 1-8-2012</t>
        </r>
      </text>
    </comment>
    <comment ref="V285" authorId="1" shapeId="0" xr:uid="{00000000-0006-0000-0000-00005E000000}">
      <text>
        <r>
          <rPr>
            <b/>
            <sz val="9"/>
            <color indexed="81"/>
            <rFont val="Tahoma"/>
            <family val="2"/>
          </rPr>
          <t>Edwin Sijtsma:</t>
        </r>
        <r>
          <rPr>
            <sz val="9"/>
            <color indexed="81"/>
            <rFont val="Tahoma"/>
            <family val="2"/>
          </rPr>
          <t xml:space="preserve">
in combi met verwarmd deel dierenverblijf</t>
        </r>
      </text>
    </comment>
    <comment ref="V291" authorId="1" shapeId="0" xr:uid="{00000000-0006-0000-0000-00005F000000}">
      <text>
        <r>
          <rPr>
            <b/>
            <sz val="9"/>
            <color indexed="81"/>
            <rFont val="Tahoma"/>
            <family val="2"/>
          </rPr>
          <t>Edwin Sijtsma:</t>
        </r>
        <r>
          <rPr>
            <sz val="9"/>
            <color indexed="81"/>
            <rFont val="Tahoma"/>
            <family val="2"/>
          </rPr>
          <t xml:space="preserve">
in combi met verwarmd deel dierenverblijf</t>
        </r>
      </text>
    </comment>
    <comment ref="M296" authorId="0" shapeId="0" xr:uid="{00000000-0006-0000-0000-000060000000}">
      <text>
        <r>
          <rPr>
            <b/>
            <sz val="8"/>
            <color indexed="81"/>
            <rFont val="Tahoma"/>
            <family val="2"/>
          </rPr>
          <t>Sijtsmae:</t>
        </r>
        <r>
          <rPr>
            <sz val="8"/>
            <color indexed="81"/>
            <rFont val="Tahoma"/>
            <family val="2"/>
          </rPr>
          <t xml:space="preserve">
vlgs RPS 1-8-2012</t>
        </r>
      </text>
    </comment>
    <comment ref="M301" authorId="0" shapeId="0" xr:uid="{00000000-0006-0000-0000-000061000000}">
      <text>
        <r>
          <rPr>
            <b/>
            <sz val="8"/>
            <color indexed="81"/>
            <rFont val="Tahoma"/>
            <family val="2"/>
          </rPr>
          <t>Sijtsmae:</t>
        </r>
        <r>
          <rPr>
            <sz val="8"/>
            <color indexed="81"/>
            <rFont val="Tahoma"/>
            <family val="2"/>
          </rPr>
          <t xml:space="preserve">
vlgs RPS 1-8-2012</t>
        </r>
      </text>
    </comment>
    <comment ref="M304" authorId="0" shapeId="0" xr:uid="{00000000-0006-0000-0000-000062000000}">
      <text>
        <r>
          <rPr>
            <b/>
            <sz val="8"/>
            <color indexed="81"/>
            <rFont val="Tahoma"/>
            <family val="2"/>
          </rPr>
          <t>Sijtsmae:</t>
        </r>
        <r>
          <rPr>
            <sz val="8"/>
            <color indexed="81"/>
            <rFont val="Tahoma"/>
            <family val="2"/>
          </rPr>
          <t xml:space="preserve">
vlgs RPS 1-8-2012</t>
        </r>
      </text>
    </comment>
    <comment ref="M307" authorId="0" shapeId="0" xr:uid="{00000000-0006-0000-0000-000063000000}">
      <text>
        <r>
          <rPr>
            <b/>
            <sz val="8"/>
            <color indexed="81"/>
            <rFont val="Tahoma"/>
            <family val="2"/>
          </rPr>
          <t>Sijtsmae:</t>
        </r>
        <r>
          <rPr>
            <sz val="8"/>
            <color indexed="81"/>
            <rFont val="Tahoma"/>
            <family val="2"/>
          </rPr>
          <t xml:space="preserve">
vlgs RPS 1-8-2012</t>
        </r>
      </text>
    </comment>
    <comment ref="O307" authorId="0" shapeId="0" xr:uid="{00000000-0006-0000-0000-000064000000}">
      <text>
        <r>
          <rPr>
            <b/>
            <sz val="8"/>
            <color indexed="81"/>
            <rFont val="Tahoma"/>
            <family val="2"/>
          </rPr>
          <t>Sijtsmae:</t>
        </r>
        <r>
          <rPr>
            <sz val="8"/>
            <color indexed="81"/>
            <rFont val="Tahoma"/>
            <family val="2"/>
          </rPr>
          <t xml:space="preserve">
1984 ipv 1980 obv bagviewer</t>
        </r>
      </text>
    </comment>
    <comment ref="M309" authorId="0" shapeId="0" xr:uid="{00000000-0006-0000-0000-000065000000}">
      <text>
        <r>
          <rPr>
            <b/>
            <sz val="8"/>
            <color indexed="81"/>
            <rFont val="Tahoma"/>
            <family val="2"/>
          </rPr>
          <t>Sijtsmae:</t>
        </r>
        <r>
          <rPr>
            <sz val="8"/>
            <color indexed="81"/>
            <rFont val="Tahoma"/>
            <family val="2"/>
          </rPr>
          <t xml:space="preserve">
vlgs RPS 1-8-2012</t>
        </r>
      </text>
    </comment>
    <comment ref="V309" authorId="1" shapeId="0" xr:uid="{00000000-0006-0000-0000-000066000000}">
      <text>
        <r>
          <rPr>
            <b/>
            <sz val="9"/>
            <color indexed="81"/>
            <rFont val="Tahoma"/>
            <family val="2"/>
          </rPr>
          <t>Edwin Sijtsma:</t>
        </r>
        <r>
          <rPr>
            <sz val="9"/>
            <color indexed="81"/>
            <rFont val="Tahoma"/>
            <family val="2"/>
          </rPr>
          <t xml:space="preserve">
niet afgemeld omdat er per adres maar 1 label afgemeld kan worden</t>
        </r>
      </text>
    </comment>
    <comment ref="M311" authorId="1" shapeId="0" xr:uid="{00000000-0006-0000-0000-000067000000}">
      <text>
        <r>
          <rPr>
            <b/>
            <sz val="9"/>
            <color indexed="81"/>
            <rFont val="Tahoma"/>
            <family val="2"/>
          </rPr>
          <t>Edwin Sijtsma:</t>
        </r>
        <r>
          <rPr>
            <sz val="9"/>
            <color indexed="81"/>
            <rFont val="Tahoma"/>
            <family val="2"/>
          </rPr>
          <t xml:space="preserve">
stramienmaten. Excacte maten nog nader te checken
</t>
        </r>
      </text>
    </comment>
    <comment ref="M312" authorId="0" shapeId="0" xr:uid="{00000000-0006-0000-0000-000068000000}">
      <text>
        <r>
          <rPr>
            <b/>
            <sz val="8"/>
            <color indexed="81"/>
            <rFont val="Tahoma"/>
            <family val="2"/>
          </rPr>
          <t>Sijtsmae:</t>
        </r>
        <r>
          <rPr>
            <sz val="8"/>
            <color indexed="81"/>
            <rFont val="Tahoma"/>
            <family val="2"/>
          </rPr>
          <t xml:space="preserve">
vlgs RPS 1-8-2012</t>
        </r>
      </text>
    </comment>
    <comment ref="O312" authorId="0" shapeId="0" xr:uid="{00000000-0006-0000-0000-000069000000}">
      <text>
        <r>
          <rPr>
            <b/>
            <sz val="8"/>
            <color indexed="81"/>
            <rFont val="Tahoma"/>
            <family val="2"/>
          </rPr>
          <t>Sijtsmae:</t>
        </r>
        <r>
          <rPr>
            <sz val="8"/>
            <color indexed="81"/>
            <rFont val="Tahoma"/>
            <family val="2"/>
          </rPr>
          <t xml:space="preserve">
1986 ipv 1982 obv bagviewer</t>
        </r>
      </text>
    </comment>
    <comment ref="M313" authorId="0" shapeId="0" xr:uid="{00000000-0006-0000-0000-00006A000000}">
      <text>
        <r>
          <rPr>
            <b/>
            <sz val="8"/>
            <color indexed="81"/>
            <rFont val="Tahoma"/>
            <family val="2"/>
          </rPr>
          <t>Sijtsmae:</t>
        </r>
        <r>
          <rPr>
            <sz val="8"/>
            <color indexed="81"/>
            <rFont val="Tahoma"/>
            <family val="2"/>
          </rPr>
          <t xml:space="preserve">
volgens RPS 1-8-2012 zie ook kas 3.580</t>
        </r>
      </text>
    </comment>
    <comment ref="M314" authorId="0" shapeId="0" xr:uid="{00000000-0006-0000-0000-00006B000000}">
      <text>
        <r>
          <rPr>
            <b/>
            <sz val="8"/>
            <color indexed="81"/>
            <rFont val="Tahoma"/>
            <family val="2"/>
          </rPr>
          <t>Sijtsmae:</t>
        </r>
        <r>
          <rPr>
            <sz val="8"/>
            <color indexed="81"/>
            <rFont val="Tahoma"/>
            <family val="2"/>
          </rPr>
          <t xml:space="preserve">
vlgs RPS 1-8-2012</t>
        </r>
      </text>
    </comment>
    <comment ref="M316" authorId="0" shapeId="0" xr:uid="{00000000-0006-0000-0000-00006C000000}">
      <text>
        <r>
          <rPr>
            <b/>
            <sz val="8"/>
            <color indexed="81"/>
            <rFont val="Tahoma"/>
            <family val="2"/>
          </rPr>
          <t>Sijtsmae:</t>
        </r>
        <r>
          <rPr>
            <sz val="8"/>
            <color indexed="81"/>
            <rFont val="Tahoma"/>
            <family val="2"/>
          </rPr>
          <t xml:space="preserve">
vlgs RPS 1-8-2012</t>
        </r>
      </text>
    </comment>
    <comment ref="O316" authorId="0" shapeId="0" xr:uid="{00000000-0006-0000-0000-00006D000000}">
      <text>
        <r>
          <rPr>
            <b/>
            <sz val="8"/>
            <color indexed="81"/>
            <rFont val="Tahoma"/>
            <family val="2"/>
          </rPr>
          <t>Sijtsmae:</t>
        </r>
        <r>
          <rPr>
            <sz val="8"/>
            <color indexed="81"/>
            <rFont val="Tahoma"/>
            <family val="2"/>
          </rPr>
          <t xml:space="preserve">
Uit bouwtekening blijkt gebouw 3 van 1996 te zijn. Correctie dd 26-6-2012</t>
        </r>
      </text>
    </comment>
    <comment ref="M318" authorId="0" shapeId="0" xr:uid="{00000000-0006-0000-0000-00006E000000}">
      <text>
        <r>
          <rPr>
            <b/>
            <sz val="8"/>
            <color indexed="81"/>
            <rFont val="Tahoma"/>
            <family val="2"/>
          </rPr>
          <t>Sijtsmae:</t>
        </r>
        <r>
          <rPr>
            <sz val="8"/>
            <color indexed="81"/>
            <rFont val="Tahoma"/>
            <family val="2"/>
          </rPr>
          <t xml:space="preserve">
vlgs RPS 1-8-2012; zie ook A&amp;O loods 3.550</t>
        </r>
      </text>
    </comment>
    <comment ref="M321" authorId="0" shapeId="0" xr:uid="{00000000-0006-0000-0000-00006F000000}">
      <text>
        <r>
          <rPr>
            <b/>
            <sz val="8"/>
            <color indexed="81"/>
            <rFont val="Tahoma"/>
            <family val="2"/>
          </rPr>
          <t>Sijtsmae:</t>
        </r>
        <r>
          <rPr>
            <sz val="8"/>
            <color indexed="81"/>
            <rFont val="Tahoma"/>
            <family val="2"/>
          </rPr>
          <t xml:space="preserve">
vlgs RPS 1-8-2012</t>
        </r>
      </text>
    </comment>
    <comment ref="M331" authorId="0" shapeId="0" xr:uid="{00000000-0006-0000-0000-000070000000}">
      <text>
        <r>
          <rPr>
            <b/>
            <sz val="8"/>
            <color indexed="81"/>
            <rFont val="Tahoma"/>
            <family val="2"/>
          </rPr>
          <t>Sijtsmae:</t>
        </r>
        <r>
          <rPr>
            <sz val="8"/>
            <color indexed="81"/>
            <rFont val="Tahoma"/>
            <family val="2"/>
          </rPr>
          <t xml:space="preserve">
vlgs RPS 1-8-2012</t>
        </r>
      </text>
    </comment>
    <comment ref="R331" authorId="0" shapeId="0" xr:uid="{00000000-0006-0000-0000-000071000000}">
      <text>
        <r>
          <rPr>
            <b/>
            <sz val="8"/>
            <color indexed="81"/>
            <rFont val="Tahoma"/>
            <family val="2"/>
          </rPr>
          <t>Sijtsmae:</t>
        </r>
        <r>
          <rPr>
            <sz val="8"/>
            <color indexed="81"/>
            <rFont val="Tahoma"/>
            <family val="2"/>
          </rPr>
          <t xml:space="preserve">
jan17: hoi Edwin. ja dat klopt de kas heeft verwarming door gas .
groetjes Gabriël
</t>
        </r>
      </text>
    </comment>
    <comment ref="M341" authorId="0" shapeId="0" xr:uid="{00000000-0006-0000-0000-000072000000}">
      <text>
        <r>
          <rPr>
            <b/>
            <sz val="8"/>
            <color indexed="81"/>
            <rFont val="Tahoma"/>
            <family val="2"/>
          </rPr>
          <t>Sijtsmae:</t>
        </r>
        <r>
          <rPr>
            <sz val="8"/>
            <color indexed="81"/>
            <rFont val="Tahoma"/>
            <family val="2"/>
          </rPr>
          <t xml:space="preserve">
vlgs RPS 1-8-2012</t>
        </r>
      </text>
    </comment>
    <comment ref="V341" authorId="1" shapeId="0" xr:uid="{00000000-0006-0000-0000-000073000000}">
      <text>
        <r>
          <rPr>
            <b/>
            <sz val="9"/>
            <color indexed="81"/>
            <rFont val="Tahoma"/>
            <family val="2"/>
          </rPr>
          <t>Edwin Sijtsma:</t>
        </r>
        <r>
          <rPr>
            <sz val="9"/>
            <color indexed="81"/>
            <rFont val="Tahoma"/>
            <family val="2"/>
          </rPr>
          <t xml:space="preserve">
zonnepanelen zijn later gerealiseerd
</t>
        </r>
      </text>
    </comment>
    <comment ref="M342" authorId="0" shapeId="0" xr:uid="{00000000-0006-0000-0000-000074000000}">
      <text>
        <r>
          <rPr>
            <b/>
            <sz val="8"/>
            <color indexed="81"/>
            <rFont val="Tahoma"/>
            <family val="2"/>
          </rPr>
          <t>Sijtsmae:</t>
        </r>
        <r>
          <rPr>
            <sz val="8"/>
            <color indexed="81"/>
            <rFont val="Tahoma"/>
            <family val="2"/>
          </rPr>
          <t xml:space="preserve">
vlgs RPS 1-8-2012</t>
        </r>
      </text>
    </comment>
    <comment ref="M343" authorId="0" shapeId="0" xr:uid="{00000000-0006-0000-0000-000075000000}">
      <text>
        <r>
          <rPr>
            <b/>
            <sz val="8"/>
            <color indexed="81"/>
            <rFont val="Tahoma"/>
            <family val="2"/>
          </rPr>
          <t>Sijtsmae:</t>
        </r>
        <r>
          <rPr>
            <sz val="8"/>
            <color indexed="81"/>
            <rFont val="Tahoma"/>
            <family val="2"/>
          </rPr>
          <t xml:space="preserve">
vlgs RPS 1-8-2012</t>
        </r>
      </text>
    </comment>
    <comment ref="M344" authorId="0" shapeId="0" xr:uid="{00000000-0006-0000-0000-000076000000}">
      <text>
        <r>
          <rPr>
            <b/>
            <sz val="8"/>
            <color indexed="81"/>
            <rFont val="Tahoma"/>
            <family val="2"/>
          </rPr>
          <t>Sijtsmae:</t>
        </r>
        <r>
          <rPr>
            <sz val="8"/>
            <color indexed="81"/>
            <rFont val="Tahoma"/>
            <family val="2"/>
          </rPr>
          <t xml:space="preserve">
vlgs RPS 1-8-2012
</t>
        </r>
      </text>
    </comment>
    <comment ref="M347" authorId="0" shapeId="0" xr:uid="{00000000-0006-0000-0000-000077000000}">
      <text>
        <r>
          <rPr>
            <b/>
            <sz val="8"/>
            <color indexed="81"/>
            <rFont val="Tahoma"/>
            <family val="2"/>
          </rPr>
          <t>Sijtsmae:</t>
        </r>
        <r>
          <rPr>
            <sz val="8"/>
            <color indexed="81"/>
            <rFont val="Tahoma"/>
            <family val="2"/>
          </rPr>
          <t xml:space="preserve">
vlgs RPS 1-8-2012</t>
        </r>
      </text>
    </comment>
    <comment ref="M348" authorId="0" shapeId="0" xr:uid="{00000000-0006-0000-0000-000078000000}">
      <text>
        <r>
          <rPr>
            <b/>
            <sz val="8"/>
            <color indexed="81"/>
            <rFont val="Tahoma"/>
            <family val="2"/>
          </rPr>
          <t>Sijtsmae:</t>
        </r>
        <r>
          <rPr>
            <sz val="8"/>
            <color indexed="81"/>
            <rFont val="Tahoma"/>
            <family val="2"/>
          </rPr>
          <t xml:space="preserve">
op basis van tekeningen bepaald</t>
        </r>
      </text>
    </comment>
    <comment ref="R348" authorId="0" shapeId="0" xr:uid="{00000000-0006-0000-0000-000079000000}">
      <text>
        <r>
          <rPr>
            <b/>
            <sz val="8"/>
            <color indexed="81"/>
            <rFont val="Tahoma"/>
            <family val="2"/>
          </rPr>
          <t>Sijtsmae:</t>
        </r>
        <r>
          <rPr>
            <sz val="8"/>
            <color indexed="81"/>
            <rFont val="Tahoma"/>
            <family val="2"/>
          </rPr>
          <t xml:space="preserve">
jan17:Edwin
Ja de nieuwe instructie loods heeft ook verwarming. De loods heeft geen eigen gasmeter.
Met vriendelijke groet,
Arie Pottuyt
</t>
        </r>
      </text>
    </comment>
    <comment ref="M350" authorId="0" shapeId="0" xr:uid="{00000000-0006-0000-0000-00007A000000}">
      <text>
        <r>
          <rPr>
            <b/>
            <sz val="8"/>
            <color indexed="81"/>
            <rFont val="Tahoma"/>
            <family val="2"/>
          </rPr>
          <t>Sijtsmae:</t>
        </r>
        <r>
          <rPr>
            <sz val="8"/>
            <color indexed="81"/>
            <rFont val="Tahoma"/>
            <family val="2"/>
          </rPr>
          <t xml:space="preserve">
vlgs RPS 1-8-2012</t>
        </r>
      </text>
    </comment>
    <comment ref="M354" authorId="0" shapeId="0" xr:uid="{00000000-0006-0000-0000-00007B000000}">
      <text>
        <r>
          <rPr>
            <b/>
            <sz val="8"/>
            <color indexed="81"/>
            <rFont val="Tahoma"/>
            <family val="2"/>
          </rPr>
          <t>Sijtsmae:</t>
        </r>
        <r>
          <rPr>
            <sz val="8"/>
            <color indexed="81"/>
            <rFont val="Tahoma"/>
            <family val="2"/>
          </rPr>
          <t xml:space="preserve">
vlgs RPS 1-8-2012</t>
        </r>
      </text>
    </comment>
    <comment ref="M356" authorId="0" shapeId="0" xr:uid="{00000000-0006-0000-0000-00007C000000}">
      <text>
        <r>
          <rPr>
            <b/>
            <sz val="8"/>
            <color indexed="81"/>
            <rFont val="Tahoma"/>
            <family val="2"/>
          </rPr>
          <t>Sijtsmae:</t>
        </r>
        <r>
          <rPr>
            <sz val="8"/>
            <color indexed="81"/>
            <rFont val="Tahoma"/>
            <family val="2"/>
          </rPr>
          <t xml:space="preserve">
vlgs RPS 1-8-2012</t>
        </r>
      </text>
    </comment>
    <comment ref="E375" authorId="0" shapeId="0" xr:uid="{00000000-0006-0000-0000-00007D000000}">
      <text>
        <r>
          <rPr>
            <b/>
            <sz val="8"/>
            <color indexed="81"/>
            <rFont val="Tahoma"/>
            <family val="2"/>
          </rPr>
          <t>Sijtsmae:</t>
        </r>
        <r>
          <rPr>
            <sz val="8"/>
            <color indexed="81"/>
            <rFont val="Tahoma"/>
            <family val="2"/>
          </rPr>
          <t xml:space="preserve">
gymzaal overgegaan van Aalsmeer naar SC per jan 2012; code 
voorheen code 1141</t>
        </r>
      </text>
    </comment>
    <comment ref="V381" authorId="1" shapeId="0" xr:uid="{00000000-0006-0000-0000-00007E000000}">
      <text>
        <r>
          <rPr>
            <b/>
            <sz val="9"/>
            <color indexed="81"/>
            <rFont val="Tahoma"/>
            <family val="2"/>
          </rPr>
          <t xml:space="preserve">Edwin Sijtsma: 
</t>
        </r>
        <r>
          <rPr>
            <sz val="9"/>
            <color indexed="81"/>
            <rFont val="Tahoma"/>
            <family val="2"/>
          </rPr>
          <t>label van vóór de uitbreiding</t>
        </r>
      </text>
    </comment>
  </commentList>
</comments>
</file>

<file path=xl/sharedStrings.xml><?xml version="1.0" encoding="utf-8"?>
<sst xmlns="http://schemas.openxmlformats.org/spreadsheetml/2006/main" count="3785" uniqueCount="564">
  <si>
    <t>Huidige lijst:</t>
  </si>
  <si>
    <t>ntb</t>
  </si>
  <si>
    <t>wijziging / versie</t>
  </si>
  <si>
    <t>=bvo's op basis van bvo-tek. RPS</t>
  </si>
  <si>
    <t>Datum vandaag:</t>
  </si>
  <si>
    <t>wijziging</t>
  </si>
  <si>
    <t>Kostenplaats</t>
  </si>
  <si>
    <t>gebouwcode</t>
  </si>
  <si>
    <t>Vestiging</t>
  </si>
  <si>
    <t>Gebouw</t>
  </si>
  <si>
    <t>specifiek</t>
  </si>
  <si>
    <t>Selectieveld</t>
  </si>
  <si>
    <t>Aanwezige gebouwen met eventuele opmerkingen</t>
  </si>
  <si>
    <t>Type gebouw</t>
  </si>
  <si>
    <t>Opp (m2 bvo)</t>
  </si>
  <si>
    <t>(leeg)</t>
  </si>
  <si>
    <t>Bouwjaar</t>
  </si>
  <si>
    <t>Eigendom (E) / Huur (H) / Bijzonder (B)/ Bruikleen (BL)</t>
  </si>
  <si>
    <t>verhuur (VH) Antikraak (AK) / Dienstw (DW) / Bruikl (BL)</t>
  </si>
  <si>
    <t>Energieobject? E-elektra; BG: butaan gas
G- gas
X-geen</t>
  </si>
  <si>
    <t>aandeel oppervlak VH/AK/DW / BL</t>
  </si>
  <si>
    <t>lesgeb /bijgeb</t>
  </si>
  <si>
    <t>onderwijs-vorm</t>
  </si>
  <si>
    <t>Adres</t>
  </si>
  <si>
    <t>onderwijsvorm</t>
  </si>
  <si>
    <t>AA05</t>
  </si>
  <si>
    <t>Aalsm. MBO:</t>
  </si>
  <si>
    <t>Locatie/algemeen</t>
  </si>
  <si>
    <t>----</t>
  </si>
  <si>
    <t>mbo</t>
  </si>
  <si>
    <t>Linneauslaan 2,
1431  JV  Aalsmeer 0297 32 46 88</t>
  </si>
  <si>
    <t>Hoofdgebouw</t>
  </si>
  <si>
    <t>hoofdgebouw; bg 2755m2+1e 1990m2+34m2; 
per 1-9-2020 343m2 minder tbv gebruik door We10</t>
  </si>
  <si>
    <t>Permanent gebouw</t>
  </si>
  <si>
    <t>E</t>
  </si>
  <si>
    <t>BL</t>
  </si>
  <si>
    <t>EG</t>
  </si>
  <si>
    <t>lesgebouw</t>
  </si>
  <si>
    <t>Dependance</t>
  </si>
  <si>
    <t>Noodgebouw</t>
  </si>
  <si>
    <t>Gymzaal</t>
  </si>
  <si>
    <t>Stal/schuur</t>
  </si>
  <si>
    <t>overkapte berging (oude overdekte fietsenstalling)</t>
  </si>
  <si>
    <t>buitenberging</t>
  </si>
  <si>
    <t>1991?</t>
  </si>
  <si>
    <t>X</t>
  </si>
  <si>
    <t>bijgebouw</t>
  </si>
  <si>
    <t>Dierenverblijf</t>
  </si>
  <si>
    <t>stalletje achter hoofdgebouw</t>
  </si>
  <si>
    <t>Kas</t>
  </si>
  <si>
    <r>
      <t xml:space="preserve">klein gedeelte VMBO kas tbv MBO; </t>
    </r>
    <r>
      <rPr>
        <sz val="10"/>
        <rFont val="Arial"/>
        <family val="2"/>
      </rPr>
      <t xml:space="preserve">andere helft tbv VMBO, zie 1.180; (totale kas 1358m2); </t>
    </r>
    <r>
      <rPr>
        <i/>
        <sz val="10"/>
        <rFont val="Arial"/>
        <family val="2"/>
      </rPr>
      <t>correctie aantal m2 doorgevoerd per 1-9-2020</t>
    </r>
  </si>
  <si>
    <t>Terrein</t>
  </si>
  <si>
    <t>terrein; geen opmerkingen</t>
  </si>
  <si>
    <t>AA10</t>
  </si>
  <si>
    <t>vmbo</t>
  </si>
  <si>
    <t>J.P. Thijsselaan 18,
1431  KE  Aalsmeer 0297 38 4​9 49</t>
  </si>
  <si>
    <t>Hoofdgebouw (2000/2010) bg:2848m2;1e 1142m2</t>
  </si>
  <si>
    <t>2000/2010</t>
  </si>
  <si>
    <t xml:space="preserve">Populier; gerenoveerd na brand ca 2004; opp incl berging;(van  dec2012-aug 2015 bij O.D.) </t>
  </si>
  <si>
    <t>1967
reno: 2004</t>
  </si>
  <si>
    <t>J.P. Thijsselaan 12,
1431 JH  Aalsmeer 0297 38 4​9 49</t>
  </si>
  <si>
    <t xml:space="preserve">Dubbele zaal T.Thijsseln 18 </t>
  </si>
  <si>
    <t>Linnaeuslaan 2a; t.b.v. opslag voor Ondersteunende Diensten per jan 2012; Overige gebouwgegevens daar vermeld (zie regel 4.041)</t>
  </si>
  <si>
    <t>zie regel 4.041</t>
  </si>
  <si>
    <t>??</t>
  </si>
  <si>
    <t>Fietsenstalling</t>
  </si>
  <si>
    <t>paarden</t>
  </si>
  <si>
    <t>paardenstal L-vormig (opp incl overkapping=119m2; excl overkapping 79m2)</t>
  </si>
  <si>
    <t>Rechthoekige stal/schuur bij kruispunt</t>
  </si>
  <si>
    <r>
      <t xml:space="preserve">merendeel kas tbv VMBO; </t>
    </r>
    <r>
      <rPr>
        <sz val="10"/>
        <rFont val="Arial"/>
        <family val="2"/>
      </rPr>
      <t>andere deel tbv MBO, zie 1.080; (totale kas 1358m2);</t>
    </r>
    <r>
      <rPr>
        <i/>
        <sz val="10"/>
        <rFont val="Arial"/>
        <family val="2"/>
      </rPr>
      <t>correctie aantal m2 doorgevoerd per 1-9-2020</t>
    </r>
  </si>
  <si>
    <t>WE10</t>
  </si>
  <si>
    <t>---- oplevering renovatie+uitbreiding gereed jan 2012</t>
  </si>
  <si>
    <t>mavo</t>
  </si>
  <si>
    <t>1e J.C. Mensinglaan 40,
1431  RW  Aalsmeer 0297 32 52 44</t>
  </si>
  <si>
    <t>Hoofdgebouw, gerenoveerd+uitgebreid ('64, '98, 2012)</t>
  </si>
  <si>
    <t>1960
reno:2012</t>
  </si>
  <si>
    <t>Kelder (technische ruimte)</t>
  </si>
  <si>
    <t>lesgeb kelder</t>
  </si>
  <si>
    <t>gebruik lokalen bij Aalsmeer MBO Aa05</t>
  </si>
  <si>
    <t>gymzaal</t>
  </si>
  <si>
    <t>1e J.C. Mensinglaan 44,
1431  RW  Aalsmeer</t>
  </si>
  <si>
    <t>AL10</t>
  </si>
  <si>
    <t>Alphen aan de Rijn:</t>
  </si>
  <si>
    <t>Kalkovenweg 62, 2401  LK  Alphen a/d Rijn 0172 43 1120</t>
  </si>
  <si>
    <t>Hoofdgebouw bg 2971m2+entres.73m2+1e 738m2; inclusief:
- gymzaal
- uitbreiding 2005
- semi permanente noodbouw</t>
  </si>
  <si>
    <t>Semipermante noodbouw (naast gym; indicatief 260m2)</t>
  </si>
  <si>
    <t>Semi-permanent</t>
  </si>
  <si>
    <t>in hfdgeb</t>
  </si>
  <si>
    <t>Semipermante noodbouw 2 lokalen; oplevering 1 aug 2016);vergunning tot 27 mei 2026 (10 jr)</t>
  </si>
  <si>
    <r>
      <t xml:space="preserve">Semipermante noodbouw 3 lokalen; oplevering 1 sept 2020);vergunning tot </t>
    </r>
    <r>
      <rPr>
        <sz val="10"/>
        <color theme="5"/>
        <rFont val="Arial"/>
        <family val="2"/>
      </rPr>
      <t>22 juni 2025 (5 jr)</t>
    </r>
  </si>
  <si>
    <t>noodlokalen</t>
  </si>
  <si>
    <t>H</t>
  </si>
  <si>
    <t xml:space="preserve">inpandige enkele zaal  (indicatief 450m2); </t>
  </si>
  <si>
    <t>laarzenberging</t>
  </si>
  <si>
    <t>A&amp;O; 
kasloods</t>
  </si>
  <si>
    <t>gedeelte kasloods (incl helft centrale deel/TR) ;totale gebouw incl kasgedeelte= 288m2 zie ook 1.380 ; oplevering zomer 2016</t>
  </si>
  <si>
    <t>fietsenstalling leraren; van hergebruikte materialen</t>
  </si>
  <si>
    <t>fietsenstalling</t>
  </si>
  <si>
    <t>dierenverblijf</t>
  </si>
  <si>
    <t>Kasloods</t>
  </si>
  <si>
    <t>kasgedeelte (incl helft centrale deel/TR);totale gebouw incl loodsgedeelte= 288m2 zie ook 1.351; oplevering zomer 2016</t>
  </si>
  <si>
    <t>AF10</t>
  </si>
  <si>
    <t>Amersfoort:</t>
  </si>
  <si>
    <t>Bergenboulevard 11, 3825  AG  Amersfoort 033 480 1331</t>
  </si>
  <si>
    <t>Hoofdgebouw bg 2309m2+1e 1692m2+2e 1754m2+3e 161m2; Inclusief:
-gym
-fitness</t>
  </si>
  <si>
    <t xml:space="preserve">Gymzaal (indicatief:bg 477m2+entres.30 M2 (incl cv, incl kleedk, incl doc.kmr,excl inval.toilet, excl gang))
</t>
  </si>
  <si>
    <t>fitness</t>
  </si>
  <si>
    <t>Fitness ruimte (indicatief: 98 m2; excl gang)</t>
  </si>
  <si>
    <t>dierenverblijf; Inclusief:
- entree
- theorieverd (61m2)
Exclusief:
-kas</t>
  </si>
  <si>
    <t>kas</t>
  </si>
  <si>
    <t>WA10</t>
  </si>
  <si>
    <t>Archimedesplantsoen 87, 1098  JZ  Amsterdam 0206929060</t>
  </si>
  <si>
    <t>Hoofdgebouw excl gym, excl kelder</t>
  </si>
  <si>
    <t>kelder</t>
  </si>
  <si>
    <t>Kelder</t>
  </si>
  <si>
    <t>2 inpandige gymzalen,identieke opp</t>
  </si>
  <si>
    <t>Tegen gebouw</t>
  </si>
  <si>
    <t>SL10</t>
  </si>
  <si>
    <t>mbo/vmbo</t>
  </si>
  <si>
    <t>Jan van Zutphenstraat 60, 1069  RS  Amsterdam 0206190255</t>
  </si>
  <si>
    <t>Hoofdgebouw (bg 1862m2+1e 1033m2); Paviljoen B (kantine) + C (lesvleugel)</t>
  </si>
  <si>
    <t>Langgerekt lesgebouw langs appartementencomplex (bg 602m2+entres.111m2); Paviljoen D,samen met kas</t>
  </si>
  <si>
    <t>Gymzalen incl bergingen; (bg 526m2+1e 196m2); Paviljoen A</t>
  </si>
  <si>
    <t>Dierenverblijf (bg 207m2+1e 27m2)</t>
  </si>
  <si>
    <t>Kas; Paviljoen D, samen met deel 1.611</t>
  </si>
  <si>
    <t>BO10</t>
  </si>
  <si>
    <t>Boskoop:</t>
  </si>
  <si>
    <t>Zijde 105, 2771  EV  Boskoop 0172213456</t>
  </si>
  <si>
    <t>bg 1874m2, 1e verd 1628m2,2e verd 199m2; incl gymzaal (oplevering juli 2014)</t>
  </si>
  <si>
    <t>gesloopt vanaf oktober 2013</t>
  </si>
  <si>
    <t>Zwarte pad; oud door nieuw vervangen eind 2013 (oplevering 27-11-2013)</t>
  </si>
  <si>
    <t>Zwarte Pad 1, Boskoop</t>
  </si>
  <si>
    <t>Noodlokalen; 2 stuks; huur 3 jaar vanaf ca 1 sept 2018</t>
  </si>
  <si>
    <t>noodgebouw</t>
  </si>
  <si>
    <t>Gymzaal in hoofdgebouw, zie 1.710. Indicatief 524m excl fitnessruimte, incl bergzolder</t>
  </si>
  <si>
    <t>permanent gebouw</t>
  </si>
  <si>
    <t>Fitness ruimte (indicatief: 22 m2)</t>
  </si>
  <si>
    <t>A&amp;O</t>
  </si>
  <si>
    <t>( gebouw 1780) gedeelte A&amp;O in kas/loodsgebouw;totale gebouw incl kasgedeelte= 256m2 zie ook 1.780</t>
  </si>
  <si>
    <t>Bijenstal</t>
  </si>
  <si>
    <t>Bijenstal Zwarte Pad 1</t>
  </si>
  <si>
    <t>overdekte docenten fietsenstalling</t>
  </si>
  <si>
    <t>dierenverblijf incl instructieruimte/terrariaruimte e.d.; beg gr: 95M2; zolder verdieping 52m2</t>
  </si>
  <si>
    <t>?</t>
  </si>
  <si>
    <t>Gedeelte kas in kas/loodsgebouw; totale gebouw incl loodsgedeelte = 256m2; zie ook 1.750</t>
  </si>
  <si>
    <t>BR10</t>
  </si>
  <si>
    <t>Brielle:</t>
  </si>
  <si>
    <t>Anna Hoevestraat 2, 3232  VC  Brielle 0181413088</t>
  </si>
  <si>
    <t>Hoofdgebouwbg:3629m2+1e 2781m2;Inclusief:
-dubbele gymzaal
-verhuur ruimte aan aquariumvereniging (ca 37m2)
Exclusief
-overdekte fietsenstalling</t>
  </si>
  <si>
    <t>VH</t>
  </si>
  <si>
    <t>Inpandig (2 zalen met flexibele tussenwand) indicatief  820m2;excl gang)</t>
  </si>
  <si>
    <t>loods A&amp;O</t>
  </si>
  <si>
    <t>Open fietsenstalling op beg. Onder verdieping/gym</t>
  </si>
  <si>
    <t>bijz.element</t>
  </si>
  <si>
    <t>overdekte fietsenstalling</t>
  </si>
  <si>
    <t>diereninstructieverblijf</t>
  </si>
  <si>
    <t>E-BG</t>
  </si>
  <si>
    <t>Kippenhok</t>
  </si>
  <si>
    <t>Kas; tunnelkas</t>
  </si>
  <si>
    <t>MS10</t>
  </si>
  <si>
    <t>DH Madestein:</t>
  </si>
  <si>
    <t>Madesteinweg 25, 2553  EC  Den Haag 070440 06 25</t>
  </si>
  <si>
    <t>Hoofdgebouw; bg 2776m2;entres.104m2;1e 1006m2 inclusief:
-gymzaal</t>
  </si>
  <si>
    <t>1974
renov: 2012</t>
  </si>
  <si>
    <t>Inpandige zaal  (indicatief:467m2 excl gang)</t>
  </si>
  <si>
    <t>hooiopslag</t>
  </si>
  <si>
    <t>gehele buitenverblijf incl instructieruimten; bg 197m2+entres.44m2</t>
  </si>
  <si>
    <t xml:space="preserve">nieuwe kas </t>
  </si>
  <si>
    <t>WV10</t>
  </si>
  <si>
    <t>DH Westvliet:</t>
  </si>
  <si>
    <t>Westvlietweg 42, 2491 EC  Den Haag 070-3864228</t>
  </si>
  <si>
    <t xml:space="preserve">Hoofdgebouw (bg 2671+2476m2+867m2), inclusief:
-dubbele gymzaal
-kas
-dierenverblijf
-extra uitbreiding 2013 onder luifel pleinzijde ca 93m2) </t>
  </si>
  <si>
    <t>2009; 
uitbr 2013</t>
  </si>
  <si>
    <t>lesgeb+mix</t>
  </si>
  <si>
    <t>Sprinklerhuisje (techn.ruimte)</t>
  </si>
  <si>
    <t>techn gebouw</t>
  </si>
  <si>
    <t>Inpandig (2 zalen met flexibele tussenwand)
indicatief: 614m2 excl gang</t>
  </si>
  <si>
    <t>Inpandig!! (indicatief: 287m2)</t>
  </si>
  <si>
    <t>dierenbuitenverblijf (kippenhok/voiliere e.d.)</t>
  </si>
  <si>
    <t>nieuwbouwkas; op 1e verdieping; (indicatief 169m2)</t>
  </si>
  <si>
    <t>tunnelkas; afmetingen ca 160m2 (8*20m)</t>
  </si>
  <si>
    <t>DO05</t>
  </si>
  <si>
    <t>Dord MBO:</t>
  </si>
  <si>
    <t>Groene Zoom 398, 3315 LA Dordrecht</t>
  </si>
  <si>
    <t xml:space="preserve">souterain 698m2, begane grond: 1207m2 ; verd 1045m2;oplevering ca 24-4-2020; ingebruikname 1-9-2020 </t>
  </si>
  <si>
    <t>Paardenstal met gedeelte A&amp;O werkplek</t>
  </si>
  <si>
    <t>Rode Paardenstal; met klein kantoor/opslag</t>
  </si>
  <si>
    <t>betreft gedeelten kas: verhuur De Steiger, vogels, 1 kantoor; andere deel zie Do10-2.380 (totaal kas: 1426m2)</t>
  </si>
  <si>
    <t>vervallen</t>
  </si>
  <si>
    <t>ST10</t>
  </si>
  <si>
    <t>Dord Stek:</t>
  </si>
  <si>
    <t>verplaatst naar Dord VMBO, zie gebouwcode 2312</t>
  </si>
  <si>
    <t>verplaatst naar Dord VMBO, zie gebouwcode 2341</t>
  </si>
  <si>
    <t>verplaatst naar Dord VMBO, zie gebouwcode 2342</t>
  </si>
  <si>
    <t>DO10</t>
  </si>
  <si>
    <t>Dord VMBO:</t>
  </si>
  <si>
    <t>vmbo/mavo</t>
  </si>
  <si>
    <t>Groene Zoom 400, 3315  LA  Dordrecht 078-6216464</t>
  </si>
  <si>
    <t>Hoofdgebouw, excl gym,ex kelder,ex dienstw</t>
  </si>
  <si>
    <t>Fietsenkelder</t>
  </si>
  <si>
    <t>Voormalig 'STEK' gebouw; excl gang naar gym; gebcode. 2210; mutatie per 1-9-2020</t>
  </si>
  <si>
    <t xml:space="preserve">LWT-gebouw;illegaal(geen bouwverg) + 2e hands </t>
  </si>
  <si>
    <t>ca 1995</t>
  </si>
  <si>
    <t>Inpandige zaal</t>
  </si>
  <si>
    <t>Voormalig 'STEK': Inclusief oude gang+technische ruimte; mutatie per 1-9-2020</t>
  </si>
  <si>
    <t>Voormalig 'STEK': Verbindingsgang naar gymzaal; mutatie per 1-9-2020</t>
  </si>
  <si>
    <t>Dierenschuur / varkensstal</t>
  </si>
  <si>
    <t>Kasgedeelten door VMBO in gebruik; andere deel zie Do05-2.180 (totaal kas 1426m2)</t>
  </si>
  <si>
    <t>Dienstwoning</t>
  </si>
  <si>
    <t>Dienstw; vast aan hfdgeb; sinds medio 2017 in gebruik als onderwijsruimte</t>
  </si>
  <si>
    <t>Groene Zoom 402, 3315  CA  Dordrecht</t>
  </si>
  <si>
    <t>GO10</t>
  </si>
  <si>
    <t>Gor. VMBO Ijsbaan:</t>
  </si>
  <si>
    <t>IJsbaan 455, 4206 VJ  Gorinchem (0183) 611611</t>
  </si>
  <si>
    <t>GU10</t>
  </si>
  <si>
    <t>Gouda:</t>
  </si>
  <si>
    <t>Ronsseweg 555, 2803 ZK Gouda (0182) 543743</t>
  </si>
  <si>
    <t>Hoofdgebouw incl uitbreiding; (bg 3251m2+1e 1901m2+2e 898m2)</t>
  </si>
  <si>
    <t>1964/97</t>
  </si>
  <si>
    <t>Schuurtje voor dierenverblijf</t>
  </si>
  <si>
    <t>HO05</t>
  </si>
  <si>
    <t>Houten MBO:</t>
  </si>
  <si>
    <t>Randhoeve 2 3992 XH Houten (030) 637 70 24</t>
  </si>
  <si>
    <t xml:space="preserve">Gehele Hoofdgebouw MBO/VMBO;bg 4848m2+1e 3015m2+2e 1701m2+3e 891m2+4e 151m2 Inclusief:
-incl gymzaal
-incl 372m2 verhuurd gedeelte aan dierenkliniek
-incl deel 3e verd (opslag O.D.bij gymzaal)
</t>
  </si>
  <si>
    <t>In aangepaste L-vormige A&amp;O hal; gebouw van 1986 (in gebruik bij MBO)</t>
  </si>
  <si>
    <t>1987
herind.2007</t>
  </si>
  <si>
    <t>Oud Wulfseweg 7, Houten</t>
  </si>
  <si>
    <r>
      <t xml:space="preserve">paviljoen Wellantpark
</t>
    </r>
    <r>
      <rPr>
        <i/>
        <sz val="9"/>
        <rFont val="Arial"/>
        <family val="2"/>
      </rPr>
      <t xml:space="preserve">sleuteloverdracht 31-12-2018 
(voorheen Makeblijde) </t>
    </r>
  </si>
  <si>
    <t>ca 1998</t>
  </si>
  <si>
    <t>Oud Wulfseweg 3, Houten</t>
  </si>
  <si>
    <r>
      <t xml:space="preserve">Het Wellantpark, 'schuilhut' 
</t>
    </r>
    <r>
      <rPr>
        <i/>
        <sz val="9"/>
        <rFont val="Arial"/>
        <family val="2"/>
      </rPr>
      <t xml:space="preserve">sleuteloverdracht 31-12-2018  (voorheen Makeblijde) </t>
    </r>
  </si>
  <si>
    <t>ca 1998; eigendom:
31-12-2018</t>
  </si>
  <si>
    <t>Noodlokalen (direct achter langgerekte schuur/voertuigenstalling); in gebruik bij MBO</t>
  </si>
  <si>
    <t>Noodlokalen op parkeerterrein Randhoeve 2; oplevering voorjaar 2016; 10 jaar vergunning</t>
  </si>
  <si>
    <t>Inpandige zaal (in gebruik door vmbo vanaf 1-9-09; indicatief 409m2, excl gang)</t>
  </si>
  <si>
    <t>A&amp;O-Loods 2; in oksel L-vormige A&amp;O-hal/school; in  gebruik bij MBO</t>
  </si>
  <si>
    <t>Langgerekte schuur/garage (in gebruik bij MBO)</t>
  </si>
  <si>
    <t xml:space="preserve">Zandhal, frisomat; 39,3x15m + entresol 57M2 (in gebruik bij MBO); geisoleerd zomer 2013; nieuwe permanente vergunning per 16-8-2013 </t>
  </si>
  <si>
    <t>Tijdelijk gebouw</t>
  </si>
  <si>
    <t>Instructielokalen en hondenkennel</t>
  </si>
  <si>
    <r>
      <t>Stal;</t>
    </r>
    <r>
      <rPr>
        <i/>
        <sz val="9"/>
        <rFont val="Arial"/>
        <family val="2"/>
      </rPr>
      <t>bouwjaar onbekend; dd 2019 navraag bij locatie gedaan: staat er al lang; Levensduur zodoende maar op 20 jr gesteld</t>
    </r>
  </si>
  <si>
    <t>ca 1999??</t>
  </si>
  <si>
    <t>kas bij Randhoeve 2; per medio 2016</t>
  </si>
  <si>
    <t>Dienstwoning (bg 129m2 1e 47m2)</t>
  </si>
  <si>
    <t>DW</t>
  </si>
  <si>
    <t>dienstwoning</t>
  </si>
  <si>
    <t>woning</t>
  </si>
  <si>
    <t>KL10</t>
  </si>
  <si>
    <t>Klaaswaal:</t>
  </si>
  <si>
    <t>Rijksstraatweg 30b 3286 LS Klaaswaal 0186-572000</t>
  </si>
  <si>
    <t>Hoofdgebouw (bg 3016m2+entres.57m2 + 1e755m2 Inclusief:
- gymzaal
-multifunctionele (gym)zaal
- kas
- glascorridor
- stenen dierenverblijf met instructieruimten</t>
  </si>
  <si>
    <t>1967/'84/'09</t>
  </si>
  <si>
    <t>vh</t>
  </si>
  <si>
    <t>Stenen dierenverblijf met instructieruimten (indicatief 192m2)</t>
  </si>
  <si>
    <t>Semi-permanent gebouw (systeembouw)</t>
  </si>
  <si>
    <t>aug 2011</t>
  </si>
  <si>
    <t>Gymzaal (indicatief 447m2; excl cv-ruimte;excl gang)</t>
  </si>
  <si>
    <t>Multifunctionele (gym)zaal incl bergruimte,excl cv (indicatief 248m2)</t>
  </si>
  <si>
    <t>Kapschuur; illegaal</t>
  </si>
  <si>
    <t>A&amp;O-Loods ; aangepaste/omgebouwde Venlokas tot a&amp;o; 2/3 deel zandgedeelte / 1/3 deel materiaal-en materieelopslag</t>
  </si>
  <si>
    <t>Blokhut</t>
  </si>
  <si>
    <t>Blokhut 'educatief centrum'; per ca. jan 2020</t>
  </si>
  <si>
    <t>brommerstalling; 3*25,5m. Inclusief berging van ca 5*3,2=16m2</t>
  </si>
  <si>
    <t>docenten fietsenstalling</t>
  </si>
  <si>
    <r>
      <t xml:space="preserve">Dierenschuur; 
</t>
    </r>
    <r>
      <rPr>
        <i/>
        <sz val="9"/>
        <rFont val="Arial"/>
        <family val="2"/>
      </rPr>
      <t>entresol als bvo toegevoegd 92m2</t>
    </r>
  </si>
  <si>
    <t>dierenverblijf (2 kippenrennen)</t>
  </si>
  <si>
    <t>nieuwbouw kas; lesdeel + plantenteelt (indicatief 286m2)</t>
  </si>
  <si>
    <t>nieuwbouw kas; gang en corridor (indicatief 183m2)</t>
  </si>
  <si>
    <t>dienstwoning verhuurd; eigendom verkregen per 30-12-2020</t>
  </si>
  <si>
    <t>Rijksstraatweg 30c 3286 LS Klaaswaal 0186-572000</t>
  </si>
  <si>
    <t>MO10</t>
  </si>
  <si>
    <t>Montfoort:</t>
  </si>
  <si>
    <t>Doeldijk 16 3417 XD Montfoort 0348-471337</t>
  </si>
  <si>
    <t>Hoofdgebouw; bg 3009+910+1505=5424m2+1e verd/entresols 1209m2; inclusief:
-gymzaal oud 
-schuingeplaatste noodbouw nieuwb 2013 (909m2)
- aanbouw 2017 (tot. 1505m2: entree+vleugel incl nieuwe gymzaal)</t>
  </si>
  <si>
    <t>1980/'99/'13/
uitbr 2017</t>
  </si>
  <si>
    <t>Schuine aanbouw (909m2)</t>
  </si>
  <si>
    <t>Inpandige zaal; (indicatief  410m2 excl gang)</t>
  </si>
  <si>
    <t>Inpandige zaal; (indicatief  465m2 excl gang)</t>
  </si>
  <si>
    <t>Schuur veraf links op terrein; bg 191m2+entres 78m2</t>
  </si>
  <si>
    <t>Hooiberg</t>
  </si>
  <si>
    <t>1980??</t>
  </si>
  <si>
    <t>dierenverblijf (haaks op kas)
bg 249m2+1e 121m2+ opslagoverkapping ca36m2</t>
  </si>
  <si>
    <t>kippenverblijf
beg 46m2+1e 43m2</t>
  </si>
  <si>
    <t>NA10</t>
  </si>
  <si>
    <t>Naarden:</t>
  </si>
  <si>
    <t xml:space="preserve">Amersfoortsestraatweg 7,1412 KA Naarden (035) 694 36 80 </t>
  </si>
  <si>
    <t>Hoofdgebouw; incl gymzaal; beggr ca 1728 m2; 1e verd 1392m2)
- incl inpandige gymzaal  482 m2 (excl gang)</t>
  </si>
  <si>
    <t>Inpandige zaal  (indicatief 482 m2 exc gang rondom)</t>
  </si>
  <si>
    <t>Loods A&amp;O; onderdeel van kas; zie 3380; incl helft instructieruimte</t>
  </si>
  <si>
    <t xml:space="preserve"> instructie/praktijkruimte 113m2; dierenverblijf 57m2 </t>
  </si>
  <si>
    <t>berging</t>
  </si>
  <si>
    <t>Kas; kasgedeelte, incl berging en technische ruimte; overige van gebouw A&amp;O, zie 3350</t>
  </si>
  <si>
    <t>OE10</t>
  </si>
  <si>
    <t>Oegstgeest:</t>
  </si>
  <si>
    <t>Lange Voort 70 2341 KD Oegstgeest (071) 517 32 16</t>
  </si>
  <si>
    <t>Hoofdgebouw;bg 2246+entres.45m2+1e 938m2+2e 619m2; inclusief:
- gymzaal</t>
  </si>
  <si>
    <t>1995/2000</t>
  </si>
  <si>
    <r>
      <t>noodlokalen 3 stuks;</t>
    </r>
    <r>
      <rPr>
        <sz val="8"/>
        <rFont val="Arial"/>
        <family val="2"/>
      </rPr>
      <t xml:space="preserve"> tijdelijke vergunning 5jr per 26-8-2019</t>
    </r>
  </si>
  <si>
    <t>Inpandige zaal  (indicatief 420m2 incl entreehal, excl gangetje)</t>
  </si>
  <si>
    <t>gedeelte A&amp;O in kasloods incl instructie;totale gebouw incl kasgedeelte= 565m2 zie ook 3.480</t>
  </si>
  <si>
    <t>Gedeelte kas in kasloods incl instructie; totale gebouw incl loodsgedeelte = 565m2; zie ook 3.450</t>
  </si>
  <si>
    <t>OT10</t>
  </si>
  <si>
    <t>Ottoland:</t>
  </si>
  <si>
    <t>B 140  2975 BK Ottoland (0184) 641409</t>
  </si>
  <si>
    <t>Hoofdgebouw;
 (bg 1931m2+1e 919m2)</t>
  </si>
  <si>
    <t>Uitbreiding 2 van gebouw 2 (bg 378m2+1e 385m2)</t>
  </si>
  <si>
    <t>Vrijstaande gymzaal</t>
  </si>
  <si>
    <t>gedeelte kasloods ;totale gebouw incl kasgedeelte= 557m2 zie ook 3.580 (50% Kasgedeelte, 50% kasloods.)</t>
  </si>
  <si>
    <t>schuurtje bij gebouw 3 (zie ook3.570); opslag</t>
  </si>
  <si>
    <t xml:space="preserve">gebouw 3
beg gr:285m2+1e 285m2 </t>
  </si>
  <si>
    <t>Stal (tbv pony's en hooiopslag)</t>
  </si>
  <si>
    <t>kasgedeelte;totale gebouw incl loodsgedeelte= 557m2 zie ook 3.550 (50% Kasgedeelte, 50% kasloods.)</t>
  </si>
  <si>
    <t>RI10</t>
  </si>
  <si>
    <t>Rijnsburg MBO/VMBO:</t>
  </si>
  <si>
    <t>Sandtlaan 98, 2231 CE Rijnsburg (071)4021657</t>
  </si>
  <si>
    <t>hoofdgebouw; bg 2611m2+1e 1330m2+2e379m2</t>
  </si>
  <si>
    <t>1966/'96/11</t>
  </si>
  <si>
    <t>Tbv MBO; op terrein van DZB; per aug 2015; afmetingen geschat</t>
  </si>
  <si>
    <t>Nachtegaallaan 41-43 Leiden</t>
  </si>
  <si>
    <t>Inpandige zaal, (indicatief 450m2; excl gang)</t>
  </si>
  <si>
    <t>kasloods</t>
  </si>
  <si>
    <t>kasloods; gevels deels sandwich; overige kunstglas</t>
  </si>
  <si>
    <t>tbv MBO; kas op terrein van DZB; per aug 2015; afmetingen geschat</t>
  </si>
  <si>
    <t>RI05</t>
  </si>
  <si>
    <t>Rijnsburg MBO:</t>
  </si>
  <si>
    <t>vervallen (leegstand per 1-9-2020; zie gebcode OD-4210)</t>
  </si>
  <si>
    <t>ondergebracht bij Ri10; zie gebcode 3620.</t>
  </si>
  <si>
    <t>ondergebracht bij Ri10; zie gebcode 3681.</t>
  </si>
  <si>
    <t>RY05</t>
  </si>
  <si>
    <t>Rijswijk:</t>
  </si>
  <si>
    <t>Huis te Landelaan 2 2283 SG Rijswijk (070) 390 40 16</t>
  </si>
  <si>
    <t>Hoofdgebouw; bg 2789m2+entres.53m2</t>
  </si>
  <si>
    <t>Vrijstaand lesgebouw</t>
  </si>
  <si>
    <t>Orangerie;
bg 183m2+1e 122m2; exclusief kelder</t>
  </si>
  <si>
    <t>Orangerie;
(kelder: 115m2; deels gebruikt door huurder knaaghof)</t>
  </si>
  <si>
    <t>A&amp;O loods; incl 115m2 voor 2 lokalen. Incl ca 225m2 verhuurd aan Dierenbescherming DH va 1-10-2009 tm 30-9-2012; incl 58m2 extra verhuur aan DB per 1dec 2011</t>
  </si>
  <si>
    <t>Nieuwe loods A&amp;O (uit Gorinchem+ aangepast in Rijswijk), in gebruik per ca 1 maart 2016</t>
  </si>
  <si>
    <t>Stalletje tpv weide;</t>
  </si>
  <si>
    <t>ca 2008</t>
  </si>
  <si>
    <t>sinds20-2-09 antikraak met bruikleenovereenkomst; inclusief vrijstaande schuur; excl carport; bg 62m2+1e 47m2+2e23m2+ schuur22m2</t>
  </si>
  <si>
    <t>AK</t>
  </si>
  <si>
    <t>Huis te Landelaan 2a  2283 SG Rijswijk (070) 390 40 16</t>
  </si>
  <si>
    <t>RO05</t>
  </si>
  <si>
    <t>Rotterdam:</t>
  </si>
  <si>
    <t>Laanslootseweg 1, 3028 HT,  Rotterdam (010) 2175922</t>
  </si>
  <si>
    <t>Ro05</t>
  </si>
  <si>
    <r>
      <t xml:space="preserve">Hoofdgebouw Laanslootseweg; 
</t>
    </r>
    <r>
      <rPr>
        <i/>
        <sz val="10"/>
        <rFont val="Arial"/>
        <family val="2"/>
      </rPr>
      <t>ingebruikname 7-1-2019</t>
    </r>
  </si>
  <si>
    <t>start huur: 28-8-2018</t>
  </si>
  <si>
    <t>Ro10</t>
  </si>
  <si>
    <t>Rdam- terrein; geen opmerkingen</t>
  </si>
  <si>
    <t>UT10</t>
  </si>
  <si>
    <t>Utrecht:</t>
  </si>
  <si>
    <t xml:space="preserve">Theo Thijssenplein 32 3555 SJ  Utrecht (030) 244 43 94 </t>
  </si>
  <si>
    <t xml:space="preserve">nieuwbouw; oplevering mei 2017; bg 2151m2, incl gymzaal a 504m2bvo; 1e verd 1224m2; 2e verd 809m2; </t>
  </si>
  <si>
    <t>Inpandige zaal (indicatief 500m2)</t>
  </si>
  <si>
    <t>Loods A&amp;O; onderdeel van kas; zie 3980; incl helft technische ruimte/berging</t>
  </si>
  <si>
    <t xml:space="preserve">instructielokaal (80m2) en dierenverblijf (78m2)
</t>
  </si>
  <si>
    <t>stro-opslag in de kas; zie 3980</t>
  </si>
  <si>
    <t>Kas; kasgedeelte, incl helft technische ruimte/berging; overige van gebouw A&amp;O, zie 3950</t>
  </si>
  <si>
    <t>OD</t>
  </si>
  <si>
    <t>Ondersteunende Diensten</t>
  </si>
  <si>
    <t>od</t>
  </si>
  <si>
    <r>
      <t xml:space="preserve">De Molen 94, Houten; 
</t>
    </r>
    <r>
      <rPr>
        <i/>
        <sz val="9"/>
        <rFont val="Arial"/>
        <family val="2"/>
      </rPr>
      <t xml:space="preserve">ingebruikname vanaf 19-1-2019
</t>
    </r>
    <r>
      <rPr>
        <sz val="9"/>
        <rFont val="Arial"/>
        <family val="2"/>
      </rPr>
      <t>beggr. 672, 1e verd 672, 2e verd 492, 2e verd 108</t>
    </r>
  </si>
  <si>
    <t>start huur: 
4-10-2018</t>
  </si>
  <si>
    <t>kantoorgebouw</t>
  </si>
  <si>
    <t>De Molen 94, 3995 AX Houten</t>
  </si>
  <si>
    <t>Linnaeuslaan 2a Aalsmeer; t.b.v. opslag voor Ondersteunende Diensten per jan 2012  (voorheen regel 1141; Aalsmeer Groenstrook)</t>
  </si>
  <si>
    <t>od-LS</t>
  </si>
  <si>
    <t>OD-LS</t>
  </si>
  <si>
    <t>OD- 4.043</t>
  </si>
  <si>
    <t>Gorinchem Ijsbaan 455;Hoofdgebouw (leegstand)</t>
  </si>
  <si>
    <t>EG (ls)</t>
  </si>
  <si>
    <t>Gorinchem Ijsbaan 455</t>
  </si>
  <si>
    <t>OD- 4.044</t>
  </si>
  <si>
    <t>Gorinchem Ijsbaan 455; Inpandige gymzaal (leegstand)</t>
  </si>
  <si>
    <t>OD- 2.550</t>
  </si>
  <si>
    <t>Gorinchem Ijsbaan 455; loods A&amp;O;gedemonteerd medio 2016+ opnieuw in Rijswijk opgebouwd</t>
  </si>
  <si>
    <t>OD- 2.570</t>
  </si>
  <si>
    <t>Gorinchem Ijsbaan 455; dierenverblijf (herbouwd na brand)</t>
  </si>
  <si>
    <t>OD- 2.580</t>
  </si>
  <si>
    <t>Gorinchem Ijsbaan 455; restant kas; onverwarmd deel gesloopt 2010</t>
  </si>
  <si>
    <t>OD-4210</t>
  </si>
  <si>
    <t>Rijnsb. op Floraterrein (gehuurd terrein), Laan van Verhof; units uit Ottoland overgeplaatst dd okt 2012; bouwjaar Ottoland:1-8-2007; uitgebreid zomer 2017</t>
  </si>
  <si>
    <t>Laan van Verhof 1 2231 BZ Rijnsburg (071) 4025703</t>
  </si>
  <si>
    <t>Citaverde</t>
  </si>
  <si>
    <t>loc nr</t>
  </si>
  <si>
    <t>Heerlen</t>
  </si>
  <si>
    <t>Heldevierlaan 12</t>
  </si>
  <si>
    <t>Roermond</t>
  </si>
  <si>
    <t>Jagerstraat 6</t>
  </si>
  <si>
    <t>Herten</t>
  </si>
  <si>
    <t>Louis Eijssenweg 5</t>
  </si>
  <si>
    <t>Nederweert</t>
  </si>
  <si>
    <t>Pastoor van der Steenstraat 5</t>
  </si>
  <si>
    <t>Horst</t>
  </si>
  <si>
    <t>Spoorweg 8</t>
  </si>
  <si>
    <t>Helicon</t>
  </si>
  <si>
    <t>Geldermalsen</t>
  </si>
  <si>
    <t>Burg. Roozeveld van der Venlaan 7</t>
  </si>
  <si>
    <t>Kesteren</t>
  </si>
  <si>
    <t>Industrieweg 4</t>
  </si>
  <si>
    <t>Den Bosch VMBO</t>
  </si>
  <si>
    <t xml:space="preserve">Hervensebaan 7 </t>
  </si>
  <si>
    <t>Den Bosch MBO</t>
  </si>
  <si>
    <t>Vlijmenseweg 1a</t>
  </si>
  <si>
    <t>Den Bosch OD</t>
  </si>
  <si>
    <t>Kooikersweg 2</t>
  </si>
  <si>
    <t>Velp</t>
  </si>
  <si>
    <t>Larensteinselaan 26b</t>
  </si>
  <si>
    <t>Eindhoven</t>
  </si>
  <si>
    <t>Locatellistraat 5</t>
  </si>
  <si>
    <t>Nijmegen VMBO</t>
  </si>
  <si>
    <t>Marga Klompélaan 37</t>
  </si>
  <si>
    <t>Nijmegen</t>
  </si>
  <si>
    <t>Nijmegen MBO</t>
  </si>
  <si>
    <t>Energieweg 19</t>
  </si>
  <si>
    <t>Helmond</t>
  </si>
  <si>
    <t>Scheepsboulevard 1</t>
  </si>
  <si>
    <t>Boxtel</t>
  </si>
  <si>
    <t>Schouwrooij 2</t>
  </si>
  <si>
    <t>Tilburg</t>
  </si>
  <si>
    <t>Spoorlaan 21j</t>
  </si>
  <si>
    <t>hoofdgebouw 1442 bg, 631 verd, 120m2 uitbreiding verd 2017.</t>
  </si>
  <si>
    <t>120m2 uitbreiding verd 2017.</t>
  </si>
  <si>
    <t>permanent</t>
  </si>
  <si>
    <t xml:space="preserve">kelder </t>
  </si>
  <si>
    <t>Hfdgebouw 1470bg, 1629 1e, 1304 2e; 1304 3e</t>
  </si>
  <si>
    <t>262 m2 bg; 257 m2 verd</t>
  </si>
  <si>
    <t>kas op dak</t>
  </si>
  <si>
    <t>hfdgeb 2121 bg 1098 verd</t>
  </si>
  <si>
    <t>Toren: 852 m2 bg; 530m2 1e; 530m2 2e verd</t>
  </si>
  <si>
    <t>landschapshal</t>
  </si>
  <si>
    <t>Energieweg 21B</t>
  </si>
  <si>
    <t>hoofdgebouw</t>
  </si>
  <si>
    <t>huur</t>
  </si>
  <si>
    <t>beg gr 2223; 1e verd 1963m2; 2e verd 1809m2</t>
  </si>
  <si>
    <t>kapschuur</t>
  </si>
  <si>
    <t>aanbouw</t>
  </si>
  <si>
    <t>dierenverblijf / bedrijfshal</t>
  </si>
  <si>
    <t>bg 2871+2520 verdieping (links/midden/rechts)</t>
  </si>
  <si>
    <t>nieuwbouw GTC</t>
  </si>
  <si>
    <t>installatieruimte</t>
  </si>
  <si>
    <t>oplsagruimte</t>
  </si>
  <si>
    <t>buitengebouw; voormalige fietsenstalling</t>
  </si>
  <si>
    <t>2e verdieping 1003m2'3e verd 237m2</t>
  </si>
  <si>
    <t>beg gr 3671; 1e verd 939m2; 2e verd 939m2</t>
  </si>
  <si>
    <t>uitbreiding 2015: 330m2 verdieingen;30m2 entree; 80m2 aula</t>
  </si>
  <si>
    <t>dierenverblijven</t>
  </si>
  <si>
    <t>open kapschuur</t>
  </si>
  <si>
    <t>loods</t>
  </si>
  <si>
    <t>beg gr 1908; verd 538m2</t>
  </si>
  <si>
    <t xml:space="preserve">uitbreiding 2007; 1282 bg; 580m2 </t>
  </si>
  <si>
    <t>uitbreiding 2019 380m2 beg+1e verd</t>
  </si>
  <si>
    <t>boerderij</t>
  </si>
  <si>
    <t>nissenhut</t>
  </si>
  <si>
    <t>opslag</t>
  </si>
  <si>
    <t>groenhal</t>
  </si>
  <si>
    <t>tijdelijk</t>
  </si>
  <si>
    <t>Techniekhuys</t>
  </si>
  <si>
    <t>Gymzaal Salto</t>
  </si>
  <si>
    <t>adm./directie/ lokaal/berging;  beg gr 220</t>
  </si>
  <si>
    <t>aula/pers.kamer/trappenhuis/toiletten/ 3 lokalen/verd.</t>
  </si>
  <si>
    <t>praktijkvleugel</t>
  </si>
  <si>
    <t>entree/crea lok./comp.lok./bio.lok/ lok.</t>
  </si>
  <si>
    <t>nieuwbouw aula</t>
  </si>
  <si>
    <t>biezenweide (huur)</t>
  </si>
  <si>
    <t>bg gr 2213; 1e verd 1210; 55 dakopbouw</t>
  </si>
  <si>
    <t>hal</t>
  </si>
  <si>
    <t>verdieping opbouw</t>
  </si>
  <si>
    <t>kas 2 (9,6*5,95 met nokhoogte 3,55)</t>
  </si>
  <si>
    <t>kas 3 (13*18 met nokhoogte 3,8)</t>
  </si>
  <si>
    <t>kas 1 (13*33,1 met nokhoogte 3,8)</t>
  </si>
  <si>
    <t>tuinschuur</t>
  </si>
  <si>
    <t>dierverzorglokaal</t>
  </si>
  <si>
    <t>verbouw crealokaal</t>
  </si>
  <si>
    <t>noodlokalen 2x</t>
  </si>
  <si>
    <t>niv0 420m2; 1570 niv1, 1560 niv2 1560; nv3 1480</t>
  </si>
  <si>
    <t>uitbreiding niv 0</t>
  </si>
  <si>
    <t>lesgeobouw</t>
  </si>
  <si>
    <t>G</t>
  </si>
  <si>
    <t>Bijgebouw</t>
  </si>
  <si>
    <t>4 klaslokalen + dierenverblijf</t>
  </si>
  <si>
    <t>4 klaslokalen + sanitairblok</t>
  </si>
  <si>
    <t>dierenverblijf en oefenzandbak in bijgebouw (loods)</t>
  </si>
  <si>
    <t>lokalen in bijgebouw</t>
  </si>
  <si>
    <t>geïntegreerd in hoofdgebouw</t>
  </si>
  <si>
    <t>onbekend</t>
  </si>
  <si>
    <t>Nieuwbouw in uitvoering</t>
  </si>
  <si>
    <t>Overkapping voor 30 fietsen</t>
  </si>
  <si>
    <t>Gasloos gebouw, 3 verdiepingen. Alleen kantoor functie</t>
  </si>
  <si>
    <t>EB</t>
  </si>
  <si>
    <t>buitenleslokaal</t>
  </si>
  <si>
    <t>minimaal, ong 10m2. opp in hoofdgebouw meegeteld</t>
  </si>
  <si>
    <t>x</t>
  </si>
  <si>
    <t>afdak van hout, 3 zijden dicht.</t>
  </si>
  <si>
    <t>2 bouwdelen. 1) 1958 2) 2004. 1) vml. parochiegebouw 2) nieuwbouw obv metselwerk met houtendak. Claim van parochie ivm bestemming van het terrein.</t>
  </si>
  <si>
    <t>BG: 3017, 1e: 1255, 2e: 791</t>
  </si>
  <si>
    <t>geen gymzaal</t>
  </si>
  <si>
    <t>Gecombineerd met dierenverblijf en bestratingsbak</t>
  </si>
  <si>
    <t>zowel kweekkas als onderwijs (praktijk) functie, verwarming via hoofdgebouw</t>
  </si>
  <si>
    <t>Meerdere bouwjaren, oudste deel 1964. Uitbreiding 1e etage 2007, kantine 2016. Sout: 855, bg: 2181 1e: 1794 2e: ketelhuis 55</t>
  </si>
  <si>
    <t>CV gas in loods</t>
  </si>
  <si>
    <t>nvt</t>
  </si>
  <si>
    <t>millieustraat</t>
  </si>
  <si>
    <t>Horst Expeditiestraat</t>
  </si>
  <si>
    <t>Horst-E</t>
  </si>
  <si>
    <t>Expeditiestraat 9</t>
  </si>
  <si>
    <t>LLO</t>
  </si>
  <si>
    <t>Onderwijslocatie tbv LLO en MBO</t>
  </si>
  <si>
    <t>loc. Nr</t>
  </si>
  <si>
    <t>Kostenplaats Yuverta</t>
  </si>
  <si>
    <t>HV13100KZ</t>
  </si>
  <si>
    <t>HV13100KN</t>
  </si>
  <si>
    <t>HV13100KM</t>
  </si>
  <si>
    <t>HV16220MO</t>
  </si>
  <si>
    <t>HV16230UT</t>
  </si>
  <si>
    <t>HV16250HU</t>
  </si>
  <si>
    <t>HV16420BR</t>
  </si>
  <si>
    <t>HV16430KL</t>
  </si>
  <si>
    <t>HV16440OT</t>
  </si>
  <si>
    <t>HV16460DO</t>
  </si>
  <si>
    <t>HV16450DO</t>
  </si>
  <si>
    <t>HV16620DB</t>
  </si>
  <si>
    <t>HV16650DB</t>
  </si>
  <si>
    <t>HV16630HS</t>
  </si>
  <si>
    <t>HV16640BX</t>
  </si>
  <si>
    <t>HV16660HS</t>
  </si>
  <si>
    <t>HV16820EH</t>
  </si>
  <si>
    <t>HV16840EH</t>
  </si>
  <si>
    <t>HV16840HM</t>
  </si>
  <si>
    <t>HV16850TB</t>
  </si>
  <si>
    <t>HV17020RB</t>
  </si>
  <si>
    <t>HV17030OE</t>
  </si>
  <si>
    <t>HV17040BK</t>
  </si>
  <si>
    <t>HV17050AR</t>
  </si>
  <si>
    <t>HV17060GO</t>
  </si>
  <si>
    <t>HV17070GO</t>
  </si>
  <si>
    <t>HV17080RB</t>
  </si>
  <si>
    <t>HV17220DM</t>
  </si>
  <si>
    <t>HV17230DW</t>
  </si>
  <si>
    <t>HV17240RW</t>
  </si>
  <si>
    <t>HV17250RT</t>
  </si>
  <si>
    <t>HV17420AO</t>
  </si>
  <si>
    <t>A'dam Linnaeus/  A'dam oost</t>
  </si>
  <si>
    <t>HV17430AW</t>
  </si>
  <si>
    <t>A'dam Sloten: / A'dam west</t>
  </si>
  <si>
    <t>HV17460AA</t>
  </si>
  <si>
    <t>HV17450AA</t>
  </si>
  <si>
    <t>Aalsm. Westplas: / mavo Aalsmeer</t>
  </si>
  <si>
    <t>HV17440AA</t>
  </si>
  <si>
    <t>Aalsm. VMBO Groenstr. / vmbo Aalsmeer</t>
  </si>
  <si>
    <t>HV17470AM</t>
  </si>
  <si>
    <t>HV17620NW</t>
  </si>
  <si>
    <t>HV17630RM</t>
  </si>
  <si>
    <t>HV17640HL</t>
  </si>
  <si>
    <t>HV17650RM</t>
  </si>
  <si>
    <t>HV17660HL</t>
  </si>
  <si>
    <t>HV17820AF</t>
  </si>
  <si>
    <t>HV17830NA</t>
  </si>
  <si>
    <t>HV17840NA</t>
  </si>
  <si>
    <t>HV17850NM</t>
  </si>
  <si>
    <t>HV17860GE</t>
  </si>
  <si>
    <t>HV17870NM</t>
  </si>
  <si>
    <t>HV17880VE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</si>
</sst>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dd/m/yyyy"/>
    <numFmt numFmtId="165" formatCode="&quot;ca.&quot;\ ####"/>
    <numFmt numFmtId="166" formatCode="&quot;ca!:&quot;* #,###"/>
    <numFmt numFmtId="167" formatCode="_ * #,##0_ ;_ * \-#,##0_ ;_ * &quot;-&quot;??_ ;_ @_ "/>
    <numFmt numFmtId="168" formatCode="&quot;gew.&quot;\ #,###"/>
  </numFmts>
  <fonts count="31" x14ac:knownFonts="1">
    <font>
      <sz val="10"/>
      <name val="Arial"/>
      <family val="2"/>
    </font>
    <font>
      <sz val="10"/>
      <name val="Arial"/>
      <family val="2"/>
    </font>
    <font>
      <b/>
      <sz val="11"/>
      <name val="Arial"/>
      <family val="2"/>
    </font>
    <font>
      <sz val="11"/>
      <color theme="0" tint="-4.9989318521683403E-2"/>
      <name val="Arial"/>
      <family val="2"/>
    </font>
    <font>
      <sz val="8"/>
      <name val="Arial"/>
      <family val="2"/>
    </font>
    <font>
      <sz val="8"/>
      <color theme="0" tint="-0.499984740745262"/>
      <name val="Arial"/>
      <family val="2"/>
    </font>
    <font>
      <sz val="6"/>
      <color theme="0" tint="-0.499984740745262"/>
      <name val="Arial"/>
      <family val="2"/>
    </font>
    <font>
      <sz val="9"/>
      <name val="Arial"/>
      <family val="2"/>
    </font>
    <font>
      <sz val="11"/>
      <name val="Arial"/>
      <family val="2"/>
    </font>
    <font>
      <sz val="6"/>
      <name val="Arial"/>
      <family val="2"/>
    </font>
    <font>
      <b/>
      <sz val="9"/>
      <name val="Arial"/>
      <family val="2"/>
    </font>
    <font>
      <i/>
      <sz val="8"/>
      <color theme="0" tint="-0.34998626667073579"/>
      <name val="Arial"/>
      <family val="2"/>
    </font>
    <font>
      <b/>
      <sz val="6"/>
      <name val="Arial"/>
      <family val="2"/>
    </font>
    <font>
      <sz val="10"/>
      <color theme="7"/>
      <name val="Arial"/>
      <family val="2"/>
    </font>
    <font>
      <sz val="10"/>
      <color theme="0" tint="-0.14999847407452621"/>
      <name val="Arial"/>
      <family val="2"/>
    </font>
    <font>
      <sz val="7"/>
      <color theme="0" tint="-0.499984740745262"/>
      <name val="Arial"/>
      <family val="2"/>
    </font>
    <font>
      <b/>
      <sz val="10"/>
      <name val="Arial"/>
      <family val="2"/>
    </font>
    <font>
      <sz val="6"/>
      <color theme="0" tint="-0.14999847407452621"/>
      <name val="Arial"/>
      <family val="2"/>
    </font>
    <font>
      <sz val="9"/>
      <color theme="0" tint="-0.14999847407452621"/>
      <name val="Arial"/>
      <family val="2"/>
    </font>
    <font>
      <sz val="10"/>
      <color theme="5"/>
      <name val="Arial"/>
      <family val="2"/>
    </font>
    <font>
      <b/>
      <sz val="18"/>
      <color theme="5"/>
      <name val="Arial"/>
      <family val="2"/>
    </font>
    <font>
      <sz val="10"/>
      <color rgb="FFFF0000"/>
      <name val="Arial"/>
      <family val="2"/>
    </font>
    <font>
      <i/>
      <sz val="10"/>
      <name val="Arial"/>
      <family val="2"/>
    </font>
    <font>
      <b/>
      <sz val="10"/>
      <color rgb="FFFF0000"/>
      <name val="Arial"/>
      <family val="2"/>
    </font>
    <font>
      <i/>
      <sz val="9"/>
      <name val="Arial"/>
      <family val="2"/>
    </font>
    <font>
      <b/>
      <i/>
      <sz val="10"/>
      <name val="Arial"/>
      <family val="2"/>
    </font>
    <font>
      <u/>
      <sz val="11"/>
      <color theme="10"/>
      <name val="Calibri"/>
      <family val="2"/>
      <scheme val="minor"/>
    </font>
    <font>
      <sz val="8"/>
      <color indexed="81"/>
      <name val="Tahoma"/>
      <family val="2"/>
    </font>
    <font>
      <sz val="9"/>
      <color indexed="81"/>
      <name val="Tahoma"/>
      <family val="2"/>
    </font>
    <font>
      <b/>
      <sz val="8"/>
      <color indexed="81"/>
      <name val="Tahoma"/>
      <family val="2"/>
    </font>
    <font>
      <b/>
      <sz val="9"/>
      <color indexed="81"/>
      <name val="Tahoma"/>
      <family val="2"/>
    </font>
  </fonts>
  <fills count="9">
    <fill>
      <patternFill patternType="none"/>
    </fill>
    <fill>
      <patternFill patternType="gray125"/>
    </fill>
    <fill>
      <patternFill patternType="solid">
        <fgColor theme="8" tint="0.79998168889431442"/>
        <bgColor indexed="64"/>
      </patternFill>
    </fill>
    <fill>
      <patternFill patternType="solid">
        <fgColor indexed="2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5"/>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6" fillId="0" borderId="0" applyNumberFormat="0" applyFill="0" applyBorder="0" applyAlignment="0" applyProtection="0"/>
  </cellStyleXfs>
  <cellXfs count="209">
    <xf numFmtId="0" fontId="0" fillId="0" borderId="0" xfId="0"/>
    <xf numFmtId="0" fontId="2" fillId="0" borderId="0" xfId="0" applyFont="1" applyAlignment="1">
      <alignment horizontal="center"/>
    </xf>
    <xf numFmtId="0" fontId="2" fillId="0" borderId="0" xfId="0" applyFont="1" applyAlignment="1">
      <alignment horizontal="right"/>
    </xf>
    <xf numFmtId="14" fontId="2" fillId="0" borderId="0" xfId="0" applyNumberFormat="1" applyFont="1" applyAlignment="1">
      <alignment horizontal="right"/>
    </xf>
    <xf numFmtId="0" fontId="2" fillId="0" borderId="0" xfId="0" applyFont="1" applyAlignment="1">
      <alignment horizontal="left" wrapText="1"/>
    </xf>
    <xf numFmtId="0" fontId="2" fillId="0" borderId="0" xfId="0" applyFont="1"/>
    <xf numFmtId="0" fontId="3" fillId="0" borderId="0" xfId="0" applyFont="1" applyAlignment="1">
      <alignment horizontal="center"/>
    </xf>
    <xf numFmtId="0" fontId="2" fillId="0" borderId="0" xfId="0" applyFont="1" applyFill="1"/>
    <xf numFmtId="0" fontId="2" fillId="2" borderId="0" xfId="0" applyFont="1" applyFill="1" applyAlignment="1">
      <alignment horizontal="center"/>
    </xf>
    <xf numFmtId="0" fontId="4" fillId="0" borderId="0" xfId="0" quotePrefix="1" applyFont="1" applyFill="1" applyAlignment="1">
      <alignment horizontal="left"/>
    </xf>
    <xf numFmtId="0" fontId="4" fillId="0" borderId="0" xfId="0" applyNumberFormat="1" applyFont="1" applyAlignment="1">
      <alignment horizontal="right" vertical="center"/>
    </xf>
    <xf numFmtId="0" fontId="0" fillId="0" borderId="0" xfId="0" applyNumberFormat="1" applyAlignment="1">
      <alignment horizontal="center" vertical="center"/>
    </xf>
    <xf numFmtId="0" fontId="5" fillId="0" borderId="0" xfId="0" applyFont="1" applyAlignment="1">
      <alignment horizontal="left"/>
    </xf>
    <xf numFmtId="0" fontId="6" fillId="0" borderId="0" xfId="0" applyFont="1" applyAlignment="1">
      <alignment horizontal="left"/>
    </xf>
    <xf numFmtId="0" fontId="1" fillId="0" borderId="0" xfId="0" applyFont="1" applyAlignment="1">
      <alignment horizontal="right" vertical="top"/>
    </xf>
    <xf numFmtId="14" fontId="7" fillId="0" borderId="0" xfId="0" applyNumberFormat="1" applyFont="1" applyAlignment="1">
      <alignment horizontal="left" vertical="top"/>
    </xf>
    <xf numFmtId="0" fontId="8" fillId="0" borderId="0" xfId="0" applyFont="1" applyAlignment="1">
      <alignment horizontal="center"/>
    </xf>
    <xf numFmtId="0" fontId="9" fillId="0" borderId="0" xfId="0" applyFont="1" applyAlignment="1">
      <alignment horizontal="right"/>
    </xf>
    <xf numFmtId="14" fontId="9" fillId="0" borderId="0" xfId="0" applyNumberFormat="1" applyFont="1" applyAlignment="1">
      <alignment horizontal="right"/>
    </xf>
    <xf numFmtId="0" fontId="9" fillId="0" borderId="0" xfId="0" applyFont="1" applyAlignment="1">
      <alignment horizontal="left" wrapText="1"/>
    </xf>
    <xf numFmtId="0" fontId="2" fillId="0" borderId="0" xfId="0" applyFont="1" applyAlignment="1">
      <alignment horizontal="center" vertical="top"/>
    </xf>
    <xf numFmtId="0" fontId="2" fillId="0" borderId="0" xfId="0" applyFont="1" applyFill="1" applyAlignment="1">
      <alignment horizontal="left" wrapText="1"/>
    </xf>
    <xf numFmtId="164" fontId="2" fillId="0" borderId="0" xfId="0" applyNumberFormat="1" applyFont="1" applyAlignment="1">
      <alignment horizontal="center" wrapText="1"/>
    </xf>
    <xf numFmtId="0" fontId="2" fillId="0" borderId="0" xfId="0" applyFont="1" applyAlignment="1">
      <alignment horizontal="center" wrapText="1"/>
    </xf>
    <xf numFmtId="0" fontId="9" fillId="0" borderId="0" xfId="0" applyFont="1" applyAlignment="1">
      <alignment vertical="top"/>
    </xf>
    <xf numFmtId="0" fontId="2" fillId="0" borderId="0" xfId="0" applyFont="1" applyAlignment="1">
      <alignment horizontal="left"/>
    </xf>
    <xf numFmtId="0" fontId="10" fillId="0" borderId="0" xfId="0" applyFont="1" applyAlignment="1">
      <alignment horizontal="left" wrapText="1"/>
    </xf>
    <xf numFmtId="0" fontId="9" fillId="0" borderId="0" xfId="0" applyNumberFormat="1" applyFont="1" applyAlignment="1">
      <alignment horizontal="left"/>
    </xf>
    <xf numFmtId="0" fontId="11" fillId="0" borderId="0" xfId="0" quotePrefix="1" applyFont="1" applyAlignment="1">
      <alignment horizontal="left"/>
    </xf>
    <xf numFmtId="14" fontId="10" fillId="0" borderId="0" xfId="0" applyNumberFormat="1" applyFont="1" applyAlignment="1">
      <alignment horizontal="left" wrapText="1"/>
    </xf>
    <xf numFmtId="14" fontId="9" fillId="0" borderId="0" xfId="0" applyNumberFormat="1" applyFont="1" applyAlignment="1">
      <alignment horizontal="left"/>
    </xf>
    <xf numFmtId="0" fontId="9" fillId="0" borderId="0" xfId="0" applyFont="1"/>
    <xf numFmtId="3" fontId="2" fillId="0" borderId="0" xfId="0" applyNumberFormat="1" applyFont="1"/>
    <xf numFmtId="14" fontId="2" fillId="0" borderId="0" xfId="0" applyNumberFormat="1" applyFont="1" applyAlignment="1">
      <alignment horizontal="center" wrapText="1"/>
    </xf>
    <xf numFmtId="0" fontId="12" fillId="0" borderId="0" xfId="0" applyFont="1" applyAlignment="1">
      <alignment horizontal="left" wrapText="1"/>
    </xf>
    <xf numFmtId="0" fontId="2" fillId="0" borderId="0" xfId="0" applyFont="1" applyAlignment="1">
      <alignment vertical="top"/>
    </xf>
    <xf numFmtId="0" fontId="2" fillId="0" borderId="0" xfId="0" applyFont="1" applyFill="1" applyAlignment="1">
      <alignment horizontal="center"/>
    </xf>
    <xf numFmtId="3" fontId="9" fillId="0" borderId="0" xfId="0" applyNumberFormat="1" applyFont="1"/>
    <xf numFmtId="0" fontId="9" fillId="0" borderId="0" xfId="0" applyFont="1" applyAlignment="1">
      <alignment horizontal="center"/>
    </xf>
    <xf numFmtId="14" fontId="9" fillId="0" borderId="0" xfId="0" applyNumberFormat="1" applyFont="1"/>
    <xf numFmtId="0" fontId="9" fillId="0" borderId="0" xfId="0" applyFont="1" applyFill="1"/>
    <xf numFmtId="0" fontId="9" fillId="0" borderId="0" xfId="0" applyFont="1" applyFill="1" applyAlignment="1">
      <alignment horizontal="center"/>
    </xf>
    <xf numFmtId="164" fontId="9" fillId="0" borderId="0" xfId="0" applyNumberFormat="1" applyFont="1" applyAlignment="1">
      <alignment horizontal="center" wrapText="1"/>
    </xf>
    <xf numFmtId="0" fontId="9" fillId="0" borderId="0" xfId="0" applyFont="1" applyAlignment="1">
      <alignment horizontal="center" wrapText="1"/>
    </xf>
    <xf numFmtId="0" fontId="9" fillId="0" borderId="0" xfId="0" applyFont="1" applyAlignment="1">
      <alignment horizontal="left"/>
    </xf>
    <xf numFmtId="164" fontId="9" fillId="0" borderId="0" xfId="0" applyNumberFormat="1" applyFont="1" applyAlignment="1">
      <alignment horizontal="center"/>
    </xf>
    <xf numFmtId="0" fontId="1" fillId="0" borderId="0" xfId="0" applyFont="1" applyAlignment="1">
      <alignment horizontal="center" vertical="top"/>
    </xf>
    <xf numFmtId="0" fontId="13" fillId="0" borderId="0" xfId="0" applyFont="1"/>
    <xf numFmtId="0" fontId="1" fillId="0" borderId="0" xfId="0" applyFont="1" applyAlignment="1">
      <alignment horizontal="center" wrapText="1"/>
    </xf>
    <xf numFmtId="0" fontId="1" fillId="0" borderId="0" xfId="0" applyFont="1" applyAlignment="1">
      <alignment wrapText="1"/>
    </xf>
    <xf numFmtId="3" fontId="1" fillId="0" borderId="0" xfId="0" applyNumberFormat="1" applyFont="1" applyAlignment="1">
      <alignment wrapText="1"/>
    </xf>
    <xf numFmtId="0" fontId="1" fillId="0" borderId="0" xfId="0" applyFont="1"/>
    <xf numFmtId="0" fontId="1" fillId="0" borderId="0" xfId="0" applyFont="1" applyAlignment="1">
      <alignment textRotation="90"/>
    </xf>
    <xf numFmtId="0" fontId="1" fillId="0" borderId="0" xfId="0" applyFont="1" applyAlignment="1">
      <alignment horizontal="left" wrapText="1"/>
    </xf>
    <xf numFmtId="0" fontId="1" fillId="0" borderId="0" xfId="0" applyFont="1" applyFill="1"/>
    <xf numFmtId="0" fontId="14" fillId="0" borderId="0" xfId="0" applyFont="1" applyFill="1" applyAlignment="1">
      <alignment horizontal="center" wrapText="1"/>
    </xf>
    <xf numFmtId="0" fontId="7" fillId="0" borderId="0" xfId="0" applyFont="1" applyAlignment="1">
      <alignment horizontal="center" wrapText="1"/>
    </xf>
    <xf numFmtId="0" fontId="4" fillId="0" borderId="0" xfId="0" applyFont="1" applyAlignment="1">
      <alignment horizontal="center" wrapText="1"/>
    </xf>
    <xf numFmtId="0" fontId="7" fillId="0" borderId="0" xfId="0" applyFont="1" applyFill="1" applyAlignment="1">
      <alignment horizontal="center" wrapText="1"/>
    </xf>
    <xf numFmtId="164" fontId="1" fillId="0" borderId="0" xfId="0" applyNumberFormat="1" applyFont="1" applyAlignment="1">
      <alignment horizontal="center" wrapText="1"/>
    </xf>
    <xf numFmtId="0" fontId="15" fillId="0" borderId="0" xfId="0" applyFont="1" applyFill="1" applyAlignment="1">
      <alignment horizontal="left" textRotation="90"/>
    </xf>
    <xf numFmtId="0" fontId="1" fillId="0" borderId="0" xfId="0" applyFont="1" applyAlignment="1">
      <alignment horizontal="left" textRotation="90" wrapText="1"/>
    </xf>
    <xf numFmtId="0" fontId="9" fillId="0" borderId="0" xfId="0" applyFont="1" applyAlignment="1">
      <alignment horizontal="left" textRotation="90" wrapText="1"/>
    </xf>
    <xf numFmtId="0" fontId="7" fillId="0" borderId="0" xfId="0" applyFont="1" applyAlignment="1">
      <alignment horizontal="left" wrapText="1"/>
    </xf>
    <xf numFmtId="0" fontId="16" fillId="3" borderId="0" xfId="0" applyFont="1" applyFill="1" applyAlignment="1">
      <alignment horizontal="center" wrapText="1"/>
    </xf>
    <xf numFmtId="0" fontId="16" fillId="3" borderId="0" xfId="0" applyFont="1" applyFill="1" applyAlignment="1">
      <alignment wrapText="1"/>
    </xf>
    <xf numFmtId="3" fontId="0" fillId="3" borderId="0" xfId="0" applyNumberFormat="1" applyFill="1"/>
    <xf numFmtId="0" fontId="0" fillId="3" borderId="0" xfId="0" applyFill="1"/>
    <xf numFmtId="0" fontId="0" fillId="3" borderId="0" xfId="0" applyFill="1" applyAlignment="1">
      <alignment horizontal="left" wrapText="1"/>
    </xf>
    <xf numFmtId="0" fontId="0" fillId="3" borderId="0" xfId="0" applyFill="1" applyAlignment="1">
      <alignment horizontal="center"/>
    </xf>
    <xf numFmtId="0" fontId="1" fillId="3" borderId="0" xfId="0" applyFont="1" applyFill="1" applyAlignment="1">
      <alignment horizontal="center"/>
    </xf>
    <xf numFmtId="164" fontId="0" fillId="3" borderId="0" xfId="0" applyNumberFormat="1" applyFill="1" applyAlignment="1">
      <alignment horizontal="center" wrapText="1"/>
    </xf>
    <xf numFmtId="0" fontId="0" fillId="3" borderId="0" xfId="0" applyFill="1" applyAlignment="1">
      <alignment horizontal="center" wrapText="1"/>
    </xf>
    <xf numFmtId="0" fontId="0" fillId="3" borderId="0" xfId="0" applyFill="1" applyAlignment="1">
      <alignment vertical="top"/>
    </xf>
    <xf numFmtId="0" fontId="9" fillId="3" borderId="0" xfId="0" applyFont="1" applyFill="1" applyAlignment="1">
      <alignment vertical="top"/>
    </xf>
    <xf numFmtId="0" fontId="0" fillId="3" borderId="0" xfId="0" applyFill="1" applyAlignment="1">
      <alignment horizontal="left"/>
    </xf>
    <xf numFmtId="0" fontId="7" fillId="3" borderId="0" xfId="0" applyFont="1" applyFill="1" applyAlignment="1">
      <alignment horizontal="left" wrapText="1"/>
    </xf>
    <xf numFmtId="0" fontId="14" fillId="0" borderId="0" xfId="0" applyFont="1" applyAlignment="1">
      <alignment horizontal="left"/>
    </xf>
    <xf numFmtId="0" fontId="14" fillId="0" borderId="0" xfId="0" applyFont="1" applyFill="1"/>
    <xf numFmtId="164" fontId="14" fillId="0" borderId="0" xfId="0" applyNumberFormat="1" applyFont="1" applyAlignment="1">
      <alignment horizontal="left"/>
    </xf>
    <xf numFmtId="0" fontId="14" fillId="0" borderId="0" xfId="0" applyFont="1" applyAlignment="1">
      <alignment horizontal="center"/>
    </xf>
    <xf numFmtId="0" fontId="17" fillId="0" borderId="0" xfId="0" applyFont="1" applyAlignment="1">
      <alignment horizontal="center"/>
    </xf>
    <xf numFmtId="0" fontId="18" fillId="0" borderId="0" xfId="0" applyFont="1" applyAlignment="1">
      <alignment vertical="top"/>
    </xf>
    <xf numFmtId="0" fontId="0" fillId="0" borderId="0" xfId="0" applyAlignment="1">
      <alignment horizontal="center"/>
    </xf>
    <xf numFmtId="0" fontId="0" fillId="0" borderId="0" xfId="0" applyAlignment="1">
      <alignment horizontal="center" vertical="top"/>
    </xf>
    <xf numFmtId="0" fontId="16" fillId="0" borderId="0" xfId="0" applyFont="1" applyAlignment="1">
      <alignment vertical="top"/>
    </xf>
    <xf numFmtId="3" fontId="16" fillId="0" borderId="0" xfId="0" applyNumberFormat="1" applyFont="1" applyAlignment="1">
      <alignment vertical="top"/>
    </xf>
    <xf numFmtId="0" fontId="16" fillId="0" borderId="0" xfId="0" quotePrefix="1" applyFont="1" applyAlignment="1">
      <alignment horizontal="left" vertical="top" wrapText="1"/>
    </xf>
    <xf numFmtId="0" fontId="19" fillId="0" borderId="0" xfId="0" applyFont="1" applyFill="1" applyAlignment="1">
      <alignment horizontal="left" vertical="top" wrapText="1"/>
    </xf>
    <xf numFmtId="0" fontId="1" fillId="0" borderId="0" xfId="0" applyFont="1" applyFill="1" applyAlignment="1">
      <alignment vertical="top"/>
    </xf>
    <xf numFmtId="0" fontId="0" fillId="0" borderId="0" xfId="0" applyFill="1" applyAlignment="1">
      <alignment horizontal="center" vertical="top"/>
    </xf>
    <xf numFmtId="0" fontId="0" fillId="0" borderId="0" xfId="0" applyAlignment="1">
      <alignment vertical="top"/>
    </xf>
    <xf numFmtId="164" fontId="0" fillId="0" borderId="0" xfId="0" applyNumberFormat="1" applyAlignment="1">
      <alignment horizontal="center" vertical="top"/>
    </xf>
    <xf numFmtId="0" fontId="20" fillId="0" borderId="0" xfId="0" applyFont="1" applyAlignment="1">
      <alignment horizontal="center" vertical="center"/>
    </xf>
    <xf numFmtId="0" fontId="0" fillId="0" borderId="0" xfId="0" applyAlignment="1">
      <alignment horizontal="left" vertical="top"/>
    </xf>
    <xf numFmtId="0" fontId="7" fillId="0" borderId="0" xfId="0" applyFont="1" applyAlignment="1">
      <alignment horizontal="left" vertical="top" wrapText="1"/>
    </xf>
    <xf numFmtId="0" fontId="1" fillId="0" borderId="0" xfId="0" applyFont="1" applyAlignment="1">
      <alignment vertical="top"/>
    </xf>
    <xf numFmtId="3" fontId="0" fillId="0" borderId="0" xfId="0" applyNumberFormat="1" applyAlignment="1">
      <alignment vertical="top"/>
    </xf>
    <xf numFmtId="0" fontId="1" fillId="0" borderId="0" xfId="0" applyFont="1" applyAlignment="1">
      <alignment horizontal="left" vertical="top" wrapText="1"/>
    </xf>
    <xf numFmtId="0" fontId="0" fillId="2" borderId="0" xfId="0" applyFill="1" applyAlignment="1">
      <alignment horizontal="center" vertical="top"/>
    </xf>
    <xf numFmtId="164" fontId="1" fillId="0" borderId="0" xfId="0" applyNumberFormat="1" applyFont="1" applyAlignment="1">
      <alignment horizontal="center" vertical="top"/>
    </xf>
    <xf numFmtId="14" fontId="9" fillId="0" borderId="0" xfId="0" applyNumberFormat="1" applyFont="1" applyAlignment="1">
      <alignment horizontal="center" vertical="top"/>
    </xf>
    <xf numFmtId="0" fontId="1" fillId="0" borderId="0" xfId="0" applyFont="1" applyAlignment="1">
      <alignment horizontal="left" vertical="top"/>
    </xf>
    <xf numFmtId="0" fontId="0" fillId="0" borderId="0" xfId="0" applyAlignment="1">
      <alignment horizontal="left" vertical="top" wrapText="1"/>
    </xf>
    <xf numFmtId="0" fontId="21" fillId="0" borderId="0" xfId="0" applyFont="1" applyFill="1" applyAlignment="1">
      <alignment horizontal="left" vertical="top" wrapText="1"/>
    </xf>
    <xf numFmtId="0" fontId="0" fillId="0" borderId="0" xfId="0" applyFill="1" applyAlignment="1">
      <alignment vertical="top"/>
    </xf>
    <xf numFmtId="0" fontId="1" fillId="0" borderId="0" xfId="0" applyFont="1" applyFill="1" applyAlignment="1">
      <alignment horizontal="left" vertical="top" wrapText="1"/>
    </xf>
    <xf numFmtId="0" fontId="0" fillId="0" borderId="0" xfId="0" applyFill="1" applyAlignment="1">
      <alignment horizontal="right" vertical="top"/>
    </xf>
    <xf numFmtId="0" fontId="1" fillId="0" borderId="0" xfId="0" applyFont="1" applyFill="1" applyAlignment="1">
      <alignment horizontal="center" vertical="top"/>
    </xf>
    <xf numFmtId="0" fontId="21" fillId="0" borderId="0" xfId="0" applyFont="1" applyAlignment="1">
      <alignment horizontal="left" vertical="top" wrapText="1"/>
    </xf>
    <xf numFmtId="0" fontId="0" fillId="4" borderId="0" xfId="0" applyFill="1" applyAlignment="1">
      <alignment vertical="top"/>
    </xf>
    <xf numFmtId="0" fontId="1" fillId="0" borderId="0" xfId="0" applyFont="1" applyAlignment="1">
      <alignment horizontal="center"/>
    </xf>
    <xf numFmtId="0" fontId="16" fillId="0" borderId="0" xfId="0" applyFont="1" applyFill="1" applyAlignment="1">
      <alignment vertical="top"/>
    </xf>
    <xf numFmtId="14" fontId="0" fillId="0" borderId="0" xfId="0" applyNumberFormat="1" applyAlignment="1">
      <alignment horizontal="center" vertical="top"/>
    </xf>
    <xf numFmtId="0" fontId="0" fillId="0" borderId="0" xfId="0" applyAlignment="1">
      <alignment horizontal="right" vertical="top" wrapText="1"/>
    </xf>
    <xf numFmtId="17" fontId="9" fillId="0" borderId="0" xfId="0" applyNumberFormat="1" applyFont="1" applyAlignment="1">
      <alignment horizontal="center" vertical="top"/>
    </xf>
    <xf numFmtId="164" fontId="1" fillId="0" borderId="0" xfId="0" applyNumberFormat="1" applyFont="1" applyFill="1" applyAlignment="1">
      <alignment horizontal="center" vertical="top"/>
    </xf>
    <xf numFmtId="0" fontId="1" fillId="0" borderId="0" xfId="0" applyFont="1" applyFill="1" applyAlignment="1">
      <alignment horizontal="left" vertical="top"/>
    </xf>
    <xf numFmtId="0" fontId="0" fillId="0" borderId="0" xfId="0" applyAlignment="1">
      <alignment horizontal="center" vertical="top" wrapText="1"/>
    </xf>
    <xf numFmtId="0" fontId="0" fillId="0" borderId="0" xfId="0" applyFill="1" applyAlignment="1">
      <alignment horizontal="center" vertical="top" wrapText="1"/>
    </xf>
    <xf numFmtId="0" fontId="1" fillId="0" borderId="0" xfId="0" quotePrefix="1" applyFont="1" applyAlignment="1">
      <alignment horizontal="left" vertical="top" wrapText="1"/>
    </xf>
    <xf numFmtId="0" fontId="1" fillId="4" borderId="0" xfId="0" applyFont="1" applyFill="1" applyAlignment="1">
      <alignment horizontal="right" vertical="top" wrapText="1"/>
    </xf>
    <xf numFmtId="1" fontId="0" fillId="0" borderId="0" xfId="0" applyNumberFormat="1" applyFill="1" applyAlignment="1">
      <alignment horizontal="center" vertical="top"/>
    </xf>
    <xf numFmtId="0" fontId="1" fillId="2" borderId="0" xfId="0" applyFont="1" applyFill="1" applyAlignment="1">
      <alignment horizontal="left" vertical="top" wrapText="1"/>
    </xf>
    <xf numFmtId="0" fontId="1" fillId="2" borderId="0" xfId="0" applyFont="1" applyFill="1" applyAlignment="1">
      <alignment horizontal="center" vertical="top"/>
    </xf>
    <xf numFmtId="164" fontId="1" fillId="0" borderId="0" xfId="0" applyNumberFormat="1" applyFont="1" applyFill="1" applyAlignment="1">
      <alignment horizontal="center" vertical="top" wrapText="1"/>
    </xf>
    <xf numFmtId="0" fontId="13" fillId="0" borderId="0" xfId="0" applyFont="1" applyFill="1" applyAlignment="1">
      <alignment horizontal="left" vertical="top" wrapText="1"/>
    </xf>
    <xf numFmtId="1" fontId="1" fillId="2" borderId="0" xfId="0" applyNumberFormat="1" applyFont="1" applyFill="1" applyAlignment="1">
      <alignment horizontal="center" vertical="top"/>
    </xf>
    <xf numFmtId="3" fontId="0" fillId="0" borderId="0" xfId="0" applyNumberFormat="1" applyFill="1" applyAlignment="1">
      <alignment vertical="top"/>
    </xf>
    <xf numFmtId="0" fontId="1" fillId="0" borderId="0" xfId="0" applyFont="1" applyFill="1" applyAlignment="1">
      <alignment vertical="top" wrapText="1"/>
    </xf>
    <xf numFmtId="0" fontId="0" fillId="0" borderId="0" xfId="0" applyFill="1" applyAlignment="1">
      <alignment horizontal="center"/>
    </xf>
    <xf numFmtId="164" fontId="0" fillId="0" borderId="0" xfId="0" applyNumberFormat="1" applyAlignment="1">
      <alignment horizontal="center" vertical="top" wrapText="1"/>
    </xf>
    <xf numFmtId="0" fontId="1" fillId="0" borderId="0" xfId="0" quotePrefix="1" applyFont="1" applyAlignment="1">
      <alignment vertical="top"/>
    </xf>
    <xf numFmtId="164" fontId="1" fillId="0" borderId="0" xfId="0" applyNumberFormat="1" applyFont="1" applyAlignment="1">
      <alignment horizontal="center" vertical="top" wrapText="1"/>
    </xf>
    <xf numFmtId="0" fontId="1" fillId="0" borderId="0" xfId="0" applyFont="1" applyFill="1" applyAlignment="1">
      <alignment horizontal="right" vertical="top" wrapText="1"/>
    </xf>
    <xf numFmtId="0" fontId="21" fillId="0" borderId="0" xfId="0" applyFont="1" applyFill="1" applyAlignment="1">
      <alignment horizontal="center" vertical="top"/>
    </xf>
    <xf numFmtId="164" fontId="0" fillId="0" borderId="0" xfId="0" applyNumberFormat="1" applyAlignment="1">
      <alignment vertical="top"/>
    </xf>
    <xf numFmtId="0" fontId="1" fillId="0" borderId="0" xfId="0" applyFont="1" applyAlignment="1">
      <alignment vertical="top" wrapText="1"/>
    </xf>
    <xf numFmtId="9" fontId="7" fillId="0" borderId="0" xfId="0" applyNumberFormat="1" applyFont="1" applyAlignment="1">
      <alignment horizontal="left" vertical="top" wrapText="1"/>
    </xf>
    <xf numFmtId="0" fontId="1" fillId="2" borderId="0" xfId="0" applyFont="1" applyFill="1" applyAlignment="1">
      <alignment horizontal="center" vertical="top" wrapText="1"/>
    </xf>
    <xf numFmtId="0" fontId="0" fillId="5" borderId="0" xfId="0" applyFill="1" applyAlignment="1">
      <alignment horizontal="center" vertical="top"/>
    </xf>
    <xf numFmtId="1" fontId="1" fillId="0" borderId="0" xfId="0" applyNumberFormat="1" applyFont="1" applyFill="1" applyAlignment="1">
      <alignment horizontal="center" vertical="top"/>
    </xf>
    <xf numFmtId="0" fontId="1" fillId="0" borderId="0" xfId="0" applyFont="1" applyFill="1" applyAlignment="1">
      <alignment horizontal="center" vertical="top" wrapText="1"/>
    </xf>
    <xf numFmtId="1" fontId="0" fillId="2" borderId="0" xfId="0" applyNumberFormat="1" applyFill="1" applyAlignment="1">
      <alignment horizontal="center" vertical="top"/>
    </xf>
    <xf numFmtId="0" fontId="1" fillId="4" borderId="0" xfId="0" applyFont="1" applyFill="1" applyAlignment="1">
      <alignment vertical="top"/>
    </xf>
    <xf numFmtId="0" fontId="21" fillId="0" borderId="0" xfId="0" applyFont="1" applyAlignment="1">
      <alignment horizontal="center" vertical="top"/>
    </xf>
    <xf numFmtId="0" fontId="1" fillId="0" borderId="0" xfId="0" applyFont="1" applyAlignment="1">
      <alignment horizontal="right" vertical="top" wrapText="1"/>
    </xf>
    <xf numFmtId="164" fontId="23" fillId="0" borderId="0" xfId="0" applyNumberFormat="1" applyFont="1" applyFill="1" applyAlignment="1">
      <alignment horizontal="center" vertical="top" wrapText="1"/>
    </xf>
    <xf numFmtId="0" fontId="0" fillId="0" borderId="0" xfId="0" applyFill="1" applyAlignment="1">
      <alignment horizontal="left" vertical="top" wrapText="1"/>
    </xf>
    <xf numFmtId="164" fontId="0" fillId="0" borderId="0" xfId="0" applyNumberFormat="1" applyFill="1" applyAlignment="1">
      <alignment horizontal="center" vertical="top"/>
    </xf>
    <xf numFmtId="0" fontId="1" fillId="0" borderId="0" xfId="0" applyFont="1" applyFill="1" applyAlignment="1">
      <alignment horizontal="right" vertical="top"/>
    </xf>
    <xf numFmtId="1" fontId="1" fillId="0" borderId="0" xfId="0" applyNumberFormat="1" applyFont="1" applyAlignment="1">
      <alignment horizontal="center" vertical="top"/>
    </xf>
    <xf numFmtId="17" fontId="0" fillId="0" borderId="0" xfId="0" quotePrefix="1" applyNumberFormat="1" applyAlignment="1">
      <alignment horizontal="right" vertical="top"/>
    </xf>
    <xf numFmtId="0" fontId="0" fillId="0" borderId="0" xfId="0" applyAlignment="1">
      <alignment horizontal="right" vertical="top"/>
    </xf>
    <xf numFmtId="0" fontId="1" fillId="2" borderId="0" xfId="0" applyFont="1" applyFill="1" applyAlignment="1">
      <alignment vertical="top"/>
    </xf>
    <xf numFmtId="0" fontId="9" fillId="0" borderId="0" xfId="0" applyFont="1" applyAlignment="1">
      <alignment horizontal="center" vertical="top"/>
    </xf>
    <xf numFmtId="0" fontId="19" fillId="0" borderId="0" xfId="0" applyFont="1" applyAlignment="1">
      <alignment vertical="top"/>
    </xf>
    <xf numFmtId="0" fontId="19" fillId="0" borderId="0" xfId="0" applyFont="1" applyFill="1" applyAlignment="1">
      <alignment horizontal="right" vertical="top"/>
    </xf>
    <xf numFmtId="165" fontId="1" fillId="0" borderId="0" xfId="0" applyNumberFormat="1" applyFont="1" applyAlignment="1">
      <alignment vertical="top"/>
    </xf>
    <xf numFmtId="0" fontId="8" fillId="2" borderId="0" xfId="0" applyFont="1" applyFill="1" applyAlignment="1">
      <alignment horizontal="center" vertical="top"/>
    </xf>
    <xf numFmtId="0" fontId="0" fillId="5" borderId="0" xfId="0" applyFill="1" applyAlignment="1">
      <alignment vertical="top"/>
    </xf>
    <xf numFmtId="0" fontId="19" fillId="0" borderId="0" xfId="0" applyFont="1" applyAlignment="1">
      <alignment horizontal="left" vertical="top" wrapText="1"/>
    </xf>
    <xf numFmtId="0" fontId="13" fillId="0" borderId="0" xfId="0" applyFont="1" applyAlignment="1">
      <alignment horizontal="center" vertical="top"/>
    </xf>
    <xf numFmtId="166" fontId="0" fillId="0" borderId="0" xfId="0" applyNumberFormat="1" applyFill="1" applyAlignment="1">
      <alignment horizontal="center" vertical="top"/>
    </xf>
    <xf numFmtId="0" fontId="25" fillId="0" borderId="0" xfId="0" applyFont="1" applyAlignment="1">
      <alignment horizontal="left" vertical="top" wrapText="1"/>
    </xf>
    <xf numFmtId="0" fontId="7" fillId="0" borderId="0" xfId="0" applyFont="1" applyFill="1" applyAlignment="1">
      <alignment horizontal="left" vertical="top" wrapText="1"/>
    </xf>
    <xf numFmtId="0" fontId="20" fillId="0" borderId="0" xfId="0" applyFont="1" applyFill="1" applyAlignment="1">
      <alignment horizontal="center" vertical="center"/>
    </xf>
    <xf numFmtId="167" fontId="0" fillId="0" borderId="0" xfId="1" applyNumberFormat="1" applyFont="1" applyFill="1" applyAlignment="1">
      <alignment horizontal="center" vertical="top"/>
    </xf>
    <xf numFmtId="0" fontId="1" fillId="0" borderId="0" xfId="0" applyFont="1" applyAlignment="1">
      <alignment horizontal="center" vertical="top" wrapText="1"/>
    </xf>
    <xf numFmtId="3" fontId="1" fillId="0" borderId="0" xfId="0" applyNumberFormat="1" applyFont="1" applyAlignment="1">
      <alignment vertical="top"/>
    </xf>
    <xf numFmtId="0" fontId="0" fillId="0" borderId="0" xfId="0" applyFill="1" applyAlignment="1">
      <alignment vertical="top" wrapText="1"/>
    </xf>
    <xf numFmtId="0" fontId="0" fillId="0" borderId="0" xfId="0" applyAlignment="1">
      <alignment vertical="top" wrapText="1"/>
    </xf>
    <xf numFmtId="0" fontId="0" fillId="0" borderId="0" xfId="0" applyFont="1" applyAlignment="1">
      <alignment vertical="top"/>
    </xf>
    <xf numFmtId="164" fontId="23" fillId="0" borderId="0" xfId="0" applyNumberFormat="1" applyFont="1" applyFill="1" applyAlignment="1">
      <alignment horizontal="center" vertical="top"/>
    </xf>
    <xf numFmtId="0" fontId="16" fillId="0" borderId="0" xfId="0" applyFont="1"/>
    <xf numFmtId="0" fontId="16" fillId="6" borderId="0" xfId="0" quotePrefix="1" applyFont="1" applyFill="1" applyAlignment="1">
      <alignment horizontal="left" vertical="top" wrapText="1"/>
    </xf>
    <xf numFmtId="0" fontId="0" fillId="0" borderId="0" xfId="0" applyAlignment="1">
      <alignment horizontal="left" wrapText="1"/>
    </xf>
    <xf numFmtId="0" fontId="0" fillId="0" borderId="0" xfId="0" applyFill="1"/>
    <xf numFmtId="0" fontId="0" fillId="6" borderId="0" xfId="0" applyFill="1" applyAlignment="1">
      <alignment horizontal="center"/>
    </xf>
    <xf numFmtId="0" fontId="0" fillId="6" borderId="0" xfId="0" applyFill="1"/>
    <xf numFmtId="164" fontId="0" fillId="0" borderId="0" xfId="0" applyNumberFormat="1" applyAlignment="1">
      <alignment horizontal="center" wrapText="1"/>
    </xf>
    <xf numFmtId="0" fontId="0" fillId="0" borderId="0" xfId="0" applyAlignment="1">
      <alignment horizontal="center" wrapText="1"/>
    </xf>
    <xf numFmtId="0" fontId="0" fillId="0" borderId="0" xfId="0" applyAlignment="1">
      <alignment horizontal="left"/>
    </xf>
    <xf numFmtId="0" fontId="26" fillId="0" borderId="1" xfId="2" applyFill="1" applyBorder="1"/>
    <xf numFmtId="0" fontId="0" fillId="6" borderId="0" xfId="0" applyFill="1" applyAlignment="1">
      <alignment horizontal="left" wrapText="1"/>
    </xf>
    <xf numFmtId="0" fontId="0" fillId="6" borderId="0" xfId="0" applyFill="1" applyAlignment="1">
      <alignment vertical="top"/>
    </xf>
    <xf numFmtId="0" fontId="1" fillId="0" borderId="0" xfId="0" applyFont="1" applyFill="1" applyBorder="1"/>
    <xf numFmtId="0" fontId="0" fillId="0" borderId="0" xfId="0" applyFill="1" applyBorder="1"/>
    <xf numFmtId="0" fontId="26" fillId="0" borderId="1" xfId="2" applyBorder="1"/>
    <xf numFmtId="3" fontId="0" fillId="0" borderId="0" xfId="0" applyNumberFormat="1"/>
    <xf numFmtId="0" fontId="21" fillId="6" borderId="0" xfId="0" applyFont="1" applyFill="1" applyAlignment="1">
      <alignment horizontal="left" wrapText="1"/>
    </xf>
    <xf numFmtId="0" fontId="21" fillId="0" borderId="0" xfId="0" applyFont="1" applyAlignment="1">
      <alignment vertical="top"/>
    </xf>
    <xf numFmtId="164" fontId="0" fillId="8" borderId="0" xfId="0" applyNumberFormat="1" applyFill="1" applyAlignment="1">
      <alignment horizontal="center" wrapText="1"/>
    </xf>
    <xf numFmtId="0" fontId="21" fillId="6" borderId="0" xfId="0" applyFont="1" applyFill="1" applyAlignment="1">
      <alignment horizontal="center"/>
    </xf>
    <xf numFmtId="0" fontId="21" fillId="0" borderId="0" xfId="0" applyFont="1" applyFill="1" applyAlignment="1">
      <alignment horizontal="center"/>
    </xf>
    <xf numFmtId="0" fontId="21" fillId="6" borderId="0" xfId="0" applyFont="1" applyFill="1"/>
    <xf numFmtId="0" fontId="0" fillId="7" borderId="0" xfId="0" applyFont="1" applyFill="1" applyAlignment="1">
      <alignment horizontal="center" vertical="top"/>
    </xf>
    <xf numFmtId="0" fontId="0" fillId="0" borderId="0" xfId="0" applyFont="1" applyAlignment="1">
      <alignment horizontal="left" vertical="top"/>
    </xf>
    <xf numFmtId="0" fontId="0" fillId="0" borderId="0" xfId="0" applyFont="1" applyAlignment="1">
      <alignment horizontal="center"/>
    </xf>
    <xf numFmtId="0" fontId="0" fillId="0" borderId="0" xfId="0" applyFont="1" applyAlignment="1">
      <alignment horizontal="center" vertical="top"/>
    </xf>
    <xf numFmtId="0" fontId="0" fillId="0" borderId="0" xfId="0" applyFont="1"/>
    <xf numFmtId="0" fontId="16" fillId="0" borderId="0" xfId="0" quotePrefix="1" applyFont="1" applyFill="1" applyAlignment="1">
      <alignment horizontal="left" vertical="top" wrapText="1"/>
    </xf>
    <xf numFmtId="0" fontId="0" fillId="0" borderId="0" xfId="0" applyFill="1" applyAlignment="1">
      <alignment horizontal="left" wrapText="1"/>
    </xf>
    <xf numFmtId="168" fontId="0" fillId="0" borderId="0" xfId="0" applyNumberFormat="1" applyFill="1" applyBorder="1"/>
    <xf numFmtId="0" fontId="0" fillId="0" borderId="0" xfId="0" applyFill="1" applyBorder="1" applyAlignment="1">
      <alignment wrapText="1"/>
    </xf>
    <xf numFmtId="0" fontId="0" fillId="0" borderId="0" xfId="0" applyFill="1" applyAlignment="1">
      <alignment horizontal="center" wrapText="1"/>
    </xf>
    <xf numFmtId="0" fontId="0" fillId="0" borderId="0" xfId="0" applyFont="1" applyFill="1" applyAlignment="1">
      <alignment horizontal="left" vertical="top" wrapText="1"/>
    </xf>
    <xf numFmtId="0" fontId="0" fillId="0" borderId="0" xfId="0" applyFont="1" applyAlignment="1">
      <alignment wrapText="1"/>
    </xf>
    <xf numFmtId="0" fontId="0" fillId="0" borderId="0" xfId="0" applyFont="1" applyFill="1" applyAlignment="1">
      <alignment vertical="top"/>
    </xf>
  </cellXfs>
  <cellStyles count="3">
    <cellStyle name="Hyperlink" xfId="2" builtinId="8"/>
    <cellStyle name="Komma" xfId="1" builtinId="3"/>
    <cellStyle name="Standaard" xfId="0" builtinId="0"/>
  </cellStyles>
  <dxfs count="48">
    <dxf>
      <fill>
        <patternFill>
          <bgColor rgb="FFFF0000"/>
        </patternFill>
      </fill>
    </dxf>
    <dxf>
      <font>
        <b/>
        <i/>
        <color theme="0"/>
      </font>
      <fill>
        <patternFill>
          <fgColor theme="3" tint="0.79995117038483843"/>
          <bgColor rgb="FFFF0000"/>
        </patternFill>
      </fill>
    </dxf>
    <dxf>
      <fill>
        <patternFill>
          <bgColor rgb="FFFF0000"/>
        </patternFill>
      </fill>
    </dxf>
    <dxf>
      <font>
        <b/>
        <i/>
        <color theme="0"/>
      </font>
      <fill>
        <patternFill>
          <fgColor theme="3" tint="0.79995117038483843"/>
          <bgColor rgb="FFFF0000"/>
        </patternFill>
      </fill>
    </dxf>
    <dxf>
      <fill>
        <patternFill>
          <bgColor rgb="FFFF0000"/>
        </patternFill>
      </fill>
    </dxf>
    <dxf>
      <font>
        <b/>
        <i/>
        <color theme="0"/>
      </font>
      <fill>
        <patternFill>
          <fgColor theme="3" tint="0.79995117038483843"/>
          <bgColor rgb="FFFF0000"/>
        </patternFill>
      </fill>
    </dxf>
    <dxf>
      <fill>
        <patternFill>
          <bgColor rgb="FFFF0000"/>
        </patternFill>
      </fill>
    </dxf>
    <dxf>
      <font>
        <b/>
        <i/>
        <color theme="0"/>
      </font>
      <fill>
        <patternFill>
          <fgColor theme="3" tint="0.79995117038483843"/>
          <bgColor rgb="FFFF0000"/>
        </patternFill>
      </fill>
    </dxf>
    <dxf>
      <fill>
        <patternFill>
          <bgColor rgb="FFFF0000"/>
        </patternFill>
      </fill>
    </dxf>
    <dxf>
      <font>
        <b/>
        <i/>
        <color theme="0"/>
      </font>
      <fill>
        <patternFill>
          <fgColor theme="3" tint="0.79995117038483843"/>
          <bgColor rgb="FFFF0000"/>
        </patternFill>
      </fill>
    </dxf>
    <dxf>
      <fill>
        <patternFill>
          <bgColor rgb="FFFF0000"/>
        </patternFill>
      </fill>
    </dxf>
    <dxf>
      <font>
        <b/>
        <i/>
        <color theme="0"/>
      </font>
      <fill>
        <patternFill>
          <fgColor theme="3" tint="0.79995117038483843"/>
          <bgColor rgb="FFFF0000"/>
        </patternFill>
      </fill>
    </dxf>
    <dxf>
      <fill>
        <patternFill>
          <bgColor rgb="FFFF0000"/>
        </patternFill>
      </fill>
    </dxf>
    <dxf>
      <font>
        <b/>
        <i/>
        <color theme="0"/>
      </font>
      <fill>
        <patternFill>
          <fgColor theme="3" tint="0.79995117038483843"/>
          <bgColor rgb="FFFF0000"/>
        </patternFill>
      </fill>
    </dxf>
    <dxf>
      <fill>
        <patternFill>
          <bgColor rgb="FFFF0000"/>
        </patternFill>
      </fill>
    </dxf>
    <dxf>
      <fill>
        <patternFill>
          <bgColor rgb="FFFF0000"/>
        </patternFill>
      </fill>
    </dxf>
    <dxf>
      <fill>
        <patternFill>
          <bgColor rgb="FFFF0000"/>
        </patternFill>
      </fill>
    </dxf>
    <dxf>
      <font>
        <b/>
        <i/>
        <color theme="0"/>
      </font>
      <fill>
        <patternFill>
          <fgColor theme="3" tint="0.79995117038483843"/>
          <bgColor rgb="FFFF0000"/>
        </patternFill>
      </fill>
    </dxf>
    <dxf>
      <font>
        <color auto="1"/>
      </font>
      <fill>
        <patternFill>
          <bgColor theme="6"/>
        </patternFill>
      </fill>
    </dxf>
    <dxf>
      <fill>
        <patternFill>
          <bgColor theme="5"/>
        </patternFill>
      </fill>
    </dxf>
    <dxf>
      <font>
        <b/>
        <i/>
        <color theme="0"/>
      </font>
      <fill>
        <patternFill>
          <fgColor theme="3" tint="0.79995117038483843"/>
          <bgColor rgb="FFFF0000"/>
        </patternFill>
      </fill>
    </dxf>
    <dxf>
      <font>
        <color auto="1"/>
      </font>
      <fill>
        <patternFill>
          <bgColor theme="6"/>
        </patternFill>
      </fill>
    </dxf>
    <dxf>
      <fill>
        <patternFill>
          <bgColor theme="5"/>
        </patternFill>
      </fill>
    </dxf>
    <dxf>
      <fill>
        <patternFill>
          <bgColor rgb="FFFF0000"/>
        </patternFill>
      </fill>
    </dxf>
    <dxf>
      <font>
        <b/>
        <i/>
        <color theme="0"/>
      </font>
      <fill>
        <patternFill>
          <fgColor theme="3" tint="0.79995117038483843"/>
          <bgColor rgb="FFFF0000"/>
        </patternFill>
      </fill>
    </dxf>
    <dxf>
      <font>
        <color auto="1"/>
      </font>
      <fill>
        <patternFill>
          <bgColor theme="6"/>
        </patternFill>
      </fill>
    </dxf>
    <dxf>
      <fill>
        <patternFill>
          <bgColor theme="5"/>
        </patternFill>
      </fill>
    </dxf>
    <dxf>
      <fill>
        <patternFill>
          <bgColor rgb="FFFF0000"/>
        </patternFill>
      </fill>
    </dxf>
    <dxf>
      <font>
        <b/>
        <i/>
        <color theme="0"/>
      </font>
      <fill>
        <patternFill>
          <fgColor theme="3" tint="0.79995117038483843"/>
          <bgColor rgb="FFFF0000"/>
        </patternFill>
      </fill>
    </dxf>
    <dxf>
      <font>
        <color auto="1"/>
      </font>
      <fill>
        <patternFill>
          <bgColor theme="6"/>
        </patternFill>
      </fill>
    </dxf>
    <dxf>
      <fill>
        <patternFill>
          <bgColor theme="5"/>
        </patternFill>
      </fill>
    </dxf>
    <dxf>
      <font>
        <b/>
        <i/>
        <color theme="0"/>
      </font>
      <fill>
        <patternFill>
          <fgColor theme="3" tint="0.79995117038483843"/>
          <bgColor rgb="FFFF0000"/>
        </patternFill>
      </fill>
    </dxf>
    <dxf>
      <font>
        <b/>
        <i/>
        <color theme="0"/>
      </font>
      <fill>
        <patternFill>
          <fgColor theme="3" tint="0.79995117038483843"/>
          <bgColor rgb="FFFF0000"/>
        </patternFill>
      </fill>
    </dxf>
    <dxf>
      <fill>
        <patternFill>
          <bgColor rgb="FFFF0000"/>
        </patternFill>
      </fill>
    </dxf>
    <dxf>
      <font>
        <b/>
        <i/>
        <color rgb="FFFF0000"/>
      </font>
      <fill>
        <patternFill patternType="none">
          <bgColor auto="1"/>
        </patternFill>
      </fill>
      <border>
        <bottom/>
      </border>
    </dxf>
    <dxf>
      <font>
        <color theme="0" tint="-0.34998626667073579"/>
      </font>
    </dxf>
    <dxf>
      <font>
        <b/>
        <i val="0"/>
        <color theme="0"/>
      </font>
      <fill>
        <patternFill>
          <bgColor theme="5"/>
        </patternFill>
      </fill>
    </dxf>
    <dxf>
      <font>
        <b/>
        <i/>
        <color theme="0"/>
      </font>
      <fill>
        <patternFill>
          <fgColor theme="3" tint="0.79995117038483843"/>
          <bgColor rgb="FFFF0000"/>
        </patternFill>
      </fill>
    </dxf>
    <dxf>
      <font>
        <color auto="1"/>
      </font>
      <fill>
        <patternFill>
          <bgColor theme="6"/>
        </patternFill>
      </fill>
    </dxf>
    <dxf>
      <fill>
        <patternFill>
          <bgColor theme="5"/>
        </patternFill>
      </fill>
    </dxf>
    <dxf>
      <font>
        <color auto="1"/>
      </font>
      <fill>
        <patternFill>
          <bgColor theme="6"/>
        </patternFill>
      </fill>
    </dxf>
    <dxf>
      <fill>
        <patternFill>
          <bgColor theme="5"/>
        </patternFill>
      </fill>
    </dxf>
    <dxf>
      <font>
        <color auto="1"/>
      </font>
      <fill>
        <patternFill>
          <bgColor theme="6"/>
        </patternFill>
      </fill>
    </dxf>
    <dxf>
      <fill>
        <patternFill>
          <bgColor theme="5"/>
        </patternFill>
      </fill>
    </dxf>
    <dxf>
      <font>
        <color auto="1"/>
      </font>
      <fill>
        <patternFill>
          <bgColor theme="6"/>
        </patternFill>
      </fill>
    </dxf>
    <dxf>
      <fill>
        <patternFill>
          <bgColor theme="5"/>
        </patternFill>
      </fill>
    </dxf>
    <dxf>
      <font>
        <color auto="1"/>
      </font>
      <fill>
        <patternFill>
          <bgColor theme="6"/>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ema-Edwin">
  <a:themeElements>
    <a:clrScheme name="Edwin">
      <a:dk1>
        <a:sysClr val="windowText" lastClr="000000"/>
      </a:dk1>
      <a:lt1>
        <a:sysClr val="window" lastClr="FFFFFF"/>
      </a:lt1>
      <a:dk2>
        <a:srgbClr val="7030A0"/>
      </a:dk2>
      <a:lt2>
        <a:srgbClr val="EEECE1"/>
      </a:lt2>
      <a:accent1>
        <a:srgbClr val="FFFF00"/>
      </a:accent1>
      <a:accent2>
        <a:srgbClr val="FF0000"/>
      </a:accent2>
      <a:accent3>
        <a:srgbClr val="42FD23"/>
      </a:accent3>
      <a:accent4>
        <a:srgbClr val="6565FF"/>
      </a:accent4>
      <a:accent5>
        <a:srgbClr val="00B0F0"/>
      </a:accent5>
      <a:accent6>
        <a:srgbClr val="FFC000"/>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AB579"/>
  <sheetViews>
    <sheetView tabSelected="1" zoomScaleNormal="100" zoomScaleSheetLayoutView="55" workbookViewId="0">
      <pane xSplit="7" ySplit="30" topLeftCell="H31" activePane="bottomRight" state="frozen"/>
      <selection pane="topRight" activeCell="G1" sqref="G1"/>
      <selection pane="bottomLeft" activeCell="A18" sqref="A18"/>
      <selection pane="bottomRight" activeCell="F37" sqref="F37"/>
    </sheetView>
  </sheetViews>
  <sheetFormatPr defaultRowHeight="13.2" x14ac:dyDescent="0.25"/>
  <cols>
    <col min="1" max="1" width="3.44140625" customWidth="1"/>
    <col min="2" max="2" width="6.77734375" style="83" customWidth="1"/>
    <col min="3" max="3" width="10.88671875" style="83" bestFit="1" customWidth="1"/>
    <col min="4" max="4" width="6" style="174" customWidth="1"/>
    <col min="5" max="5" width="5.6640625" style="189" customWidth="1"/>
    <col min="6" max="6" width="23.5546875" bestFit="1" customWidth="1"/>
    <col min="7" max="7" width="18" customWidth="1"/>
    <col min="8" max="8" width="9.44140625" customWidth="1"/>
    <col min="9" max="9" width="3.77734375" customWidth="1"/>
    <col min="10" max="10" width="43.77734375" style="176" customWidth="1"/>
    <col min="11" max="11" width="9.6640625" style="176" customWidth="1"/>
    <col min="12" max="12" width="18" style="177" customWidth="1"/>
    <col min="13" max="13" width="11.21875" style="83" customWidth="1"/>
    <col min="14" max="14" width="2.77734375" style="130" customWidth="1"/>
    <col min="15" max="15" width="11.77734375" customWidth="1"/>
    <col min="16" max="16" width="11.77734375" style="83" customWidth="1"/>
    <col min="17" max="17" width="9.5546875" style="83" customWidth="1"/>
    <col min="18" max="18" width="9.5546875" style="111" customWidth="1"/>
    <col min="19" max="19" width="8.77734375" style="83" customWidth="1"/>
    <col min="20" max="20" width="2.109375" style="180" customWidth="1"/>
    <col min="21" max="21" width="2.21875" style="181" customWidth="1"/>
    <col min="22" max="22" width="7.21875" style="91" customWidth="1"/>
    <col min="23" max="23" width="7.44140625" style="24" customWidth="1"/>
    <col min="24" max="24" width="5.5546875" style="91" customWidth="1"/>
    <col min="25" max="25" width="12.21875" style="182" customWidth="1"/>
    <col min="26" max="27" width="6.77734375" style="83" customWidth="1"/>
    <col min="28" max="28" width="29.21875" style="63" customWidth="1"/>
  </cols>
  <sheetData>
    <row r="1" spans="2:28" s="5" customFormat="1" ht="13.8" x14ac:dyDescent="0.25">
      <c r="B1" s="1"/>
      <c r="C1" s="1"/>
      <c r="D1" s="2" t="s">
        <v>0</v>
      </c>
      <c r="E1" s="3" t="s">
        <v>1</v>
      </c>
      <c r="F1" s="2" t="s">
        <v>2</v>
      </c>
      <c r="G1" s="4">
        <v>23</v>
      </c>
      <c r="J1" s="6"/>
      <c r="L1" s="7"/>
      <c r="M1" s="8"/>
      <c r="O1" s="9" t="s">
        <v>3</v>
      </c>
      <c r="P1" s="1"/>
      <c r="Q1" s="1"/>
      <c r="R1" s="1"/>
      <c r="S1" s="1"/>
      <c r="T1" s="10"/>
      <c r="U1" s="11"/>
      <c r="V1" s="12"/>
      <c r="W1" s="13"/>
      <c r="X1" s="12"/>
      <c r="AA1" s="14" t="s">
        <v>4</v>
      </c>
      <c r="AB1" s="15">
        <f ca="1">TODAY()</f>
        <v>44705</v>
      </c>
    </row>
    <row r="2" spans="2:28" s="5" customFormat="1" ht="3" customHeight="1" x14ac:dyDescent="0.25">
      <c r="B2" s="16"/>
      <c r="C2" s="16"/>
      <c r="D2" s="17"/>
      <c r="E2" s="18"/>
      <c r="F2" s="17"/>
      <c r="G2" s="19"/>
      <c r="J2" s="20"/>
      <c r="K2" s="19"/>
      <c r="L2" s="7"/>
      <c r="M2" s="1"/>
      <c r="N2" s="21"/>
      <c r="P2" s="1"/>
      <c r="Q2" s="1"/>
      <c r="R2" s="1"/>
      <c r="S2" s="1"/>
      <c r="T2" s="22"/>
      <c r="U2" s="23"/>
      <c r="V2" s="24"/>
      <c r="W2" s="24"/>
      <c r="X2" s="24"/>
      <c r="Y2" s="25"/>
      <c r="Z2" s="1"/>
      <c r="AA2" s="1"/>
      <c r="AB2" s="26"/>
    </row>
    <row r="3" spans="2:28" s="5" customFormat="1" ht="11.25" customHeight="1" x14ac:dyDescent="0.25">
      <c r="B3" s="16"/>
      <c r="C3" s="16"/>
      <c r="D3" s="17"/>
      <c r="E3" s="18"/>
      <c r="F3" s="18"/>
      <c r="G3" s="27"/>
      <c r="J3" s="20"/>
      <c r="K3" s="19"/>
      <c r="L3" s="7"/>
      <c r="N3" s="21"/>
      <c r="P3" s="1"/>
      <c r="Q3" s="1"/>
      <c r="R3" s="1"/>
      <c r="S3" s="1"/>
      <c r="T3" s="22"/>
      <c r="U3" s="23"/>
      <c r="V3" s="24"/>
      <c r="W3" s="24"/>
      <c r="X3" s="24"/>
      <c r="Y3" s="25"/>
      <c r="Z3" s="1"/>
      <c r="AA3" s="1"/>
      <c r="AB3" s="26"/>
    </row>
    <row r="4" spans="2:28" s="5" customFormat="1" ht="11.25" hidden="1" customHeight="1" x14ac:dyDescent="0.25">
      <c r="B4" s="16"/>
      <c r="C4" s="16"/>
      <c r="D4" s="17"/>
      <c r="E4" s="18"/>
      <c r="F4" s="18"/>
      <c r="G4" s="27"/>
      <c r="J4" s="20"/>
      <c r="K4" s="19"/>
      <c r="L4" s="7"/>
      <c r="N4" s="21"/>
      <c r="P4" s="1"/>
      <c r="Q4" s="1"/>
      <c r="R4" s="1"/>
      <c r="S4" s="1"/>
      <c r="T4" s="22"/>
      <c r="U4" s="23"/>
      <c r="V4" s="24"/>
      <c r="W4" s="24"/>
      <c r="X4" s="24"/>
      <c r="Y4" s="25"/>
      <c r="Z4" s="1"/>
      <c r="AA4" s="1"/>
      <c r="AB4" s="26"/>
    </row>
    <row r="5" spans="2:28" s="5" customFormat="1" ht="12" hidden="1" customHeight="1" x14ac:dyDescent="0.25">
      <c r="B5" s="16"/>
      <c r="C5" s="16"/>
      <c r="D5" s="17"/>
      <c r="E5" s="18"/>
      <c r="F5" s="18"/>
      <c r="G5" s="19"/>
      <c r="J5" s="20"/>
      <c r="K5" s="19"/>
      <c r="L5" s="7"/>
      <c r="M5" s="1"/>
      <c r="N5" s="21"/>
      <c r="P5" s="1"/>
      <c r="Q5" s="1"/>
      <c r="R5" s="1"/>
      <c r="S5" s="1"/>
      <c r="T5" s="22"/>
      <c r="U5" s="23"/>
      <c r="V5" s="24"/>
      <c r="W5" s="24"/>
      <c r="X5" s="24"/>
      <c r="Y5" s="25"/>
      <c r="Z5" s="1"/>
      <c r="AA5" s="1"/>
      <c r="AB5" s="26"/>
    </row>
    <row r="6" spans="2:28" s="5" customFormat="1" ht="11.55" hidden="1" customHeight="1" x14ac:dyDescent="0.25">
      <c r="B6" s="16"/>
      <c r="C6" s="16"/>
      <c r="D6" s="17"/>
      <c r="E6" s="18"/>
      <c r="F6" s="18"/>
      <c r="G6" s="19"/>
      <c r="J6" s="20"/>
      <c r="K6" s="19"/>
      <c r="L6" s="7"/>
      <c r="N6" s="21"/>
      <c r="P6" s="1"/>
      <c r="Q6" s="1"/>
      <c r="R6" s="1"/>
      <c r="S6" s="1"/>
      <c r="T6" s="22"/>
      <c r="U6" s="23"/>
      <c r="V6" s="24"/>
      <c r="W6" s="24"/>
      <c r="X6" s="24"/>
      <c r="Y6" s="25"/>
      <c r="Z6" s="1"/>
      <c r="AA6" s="1"/>
      <c r="AB6" s="26"/>
    </row>
    <row r="7" spans="2:28" s="5" customFormat="1" ht="11.25" hidden="1" customHeight="1" x14ac:dyDescent="0.25">
      <c r="B7" s="16"/>
      <c r="C7" s="16"/>
      <c r="D7" s="17"/>
      <c r="E7" s="18"/>
      <c r="F7" s="18"/>
      <c r="G7" s="27"/>
      <c r="J7" s="20"/>
      <c r="K7" s="19"/>
      <c r="L7" s="7"/>
      <c r="N7" s="21"/>
      <c r="P7" s="1"/>
      <c r="Q7" s="1"/>
      <c r="R7" s="1"/>
      <c r="S7" s="1"/>
      <c r="T7" s="22"/>
      <c r="U7" s="23"/>
      <c r="V7" s="24"/>
      <c r="W7" s="24"/>
      <c r="X7" s="24"/>
      <c r="Y7" s="25"/>
      <c r="Z7" s="1"/>
      <c r="AA7" s="1"/>
      <c r="AB7" s="26"/>
    </row>
    <row r="8" spans="2:28" s="5" customFormat="1" ht="11.25" hidden="1" customHeight="1" x14ac:dyDescent="0.25">
      <c r="B8" s="16"/>
      <c r="C8" s="16"/>
      <c r="D8" s="17"/>
      <c r="E8" s="18"/>
      <c r="F8" s="18"/>
      <c r="G8" s="27"/>
      <c r="H8" s="28"/>
      <c r="J8" s="20"/>
      <c r="K8" s="19"/>
      <c r="L8" s="7"/>
      <c r="N8" s="21"/>
      <c r="P8" s="1"/>
      <c r="Q8" s="1"/>
      <c r="R8" s="1"/>
      <c r="S8" s="1"/>
      <c r="T8" s="22"/>
      <c r="U8" s="23"/>
      <c r="V8" s="24"/>
      <c r="W8" s="24"/>
      <c r="X8" s="24"/>
      <c r="Y8" s="25"/>
      <c r="Z8" s="1"/>
      <c r="AA8" s="1"/>
      <c r="AB8" s="26"/>
    </row>
    <row r="9" spans="2:28" s="5" customFormat="1" ht="11.25" hidden="1" customHeight="1" x14ac:dyDescent="0.25">
      <c r="B9" s="16"/>
      <c r="C9" s="16"/>
      <c r="D9" s="17"/>
      <c r="E9" s="18"/>
      <c r="F9" s="18"/>
      <c r="G9" s="27"/>
      <c r="H9" s="28"/>
      <c r="J9" s="20"/>
      <c r="K9" s="19"/>
      <c r="L9" s="7"/>
      <c r="N9" s="21"/>
      <c r="P9" s="1"/>
      <c r="Q9" s="1"/>
      <c r="R9" s="1"/>
      <c r="S9" s="1"/>
      <c r="T9" s="22"/>
      <c r="U9" s="23"/>
      <c r="V9" s="24"/>
      <c r="W9" s="24"/>
      <c r="X9" s="24"/>
      <c r="Y9" s="25"/>
      <c r="Z9" s="1"/>
      <c r="AA9" s="1"/>
      <c r="AB9" s="26"/>
    </row>
    <row r="10" spans="2:28" s="5" customFormat="1" ht="11.25" hidden="1" customHeight="1" x14ac:dyDescent="0.25">
      <c r="B10" s="16"/>
      <c r="C10" s="16"/>
      <c r="D10" s="17"/>
      <c r="E10" s="18"/>
      <c r="F10" s="18"/>
      <c r="G10" s="27"/>
      <c r="J10" s="20"/>
      <c r="K10" s="19"/>
      <c r="L10" s="7"/>
      <c r="N10" s="21"/>
      <c r="P10" s="1"/>
      <c r="Q10" s="1"/>
      <c r="R10" s="1"/>
      <c r="S10" s="1"/>
      <c r="T10" s="22"/>
      <c r="U10" s="23"/>
      <c r="V10" s="24"/>
      <c r="W10" s="24"/>
      <c r="X10" s="24"/>
      <c r="Y10" s="25"/>
      <c r="Z10" s="1"/>
      <c r="AA10" s="1"/>
      <c r="AB10" s="26"/>
    </row>
    <row r="11" spans="2:28" s="5" customFormat="1" ht="11.25" hidden="1" customHeight="1" x14ac:dyDescent="0.25">
      <c r="B11" s="16"/>
      <c r="C11" s="16"/>
      <c r="D11" s="17"/>
      <c r="E11" s="18"/>
      <c r="F11" s="18"/>
      <c r="G11" s="27"/>
      <c r="H11" s="28"/>
      <c r="J11" s="20"/>
      <c r="K11" s="19"/>
      <c r="L11" s="7"/>
      <c r="N11" s="21"/>
      <c r="P11" s="1"/>
      <c r="Q11" s="1"/>
      <c r="R11" s="1"/>
      <c r="S11" s="1"/>
      <c r="T11" s="22"/>
      <c r="U11" s="23"/>
      <c r="V11" s="24"/>
      <c r="W11" s="24"/>
      <c r="X11" s="24"/>
      <c r="Y11" s="25"/>
      <c r="Z11" s="1"/>
      <c r="AA11" s="1"/>
      <c r="AB11" s="26"/>
    </row>
    <row r="12" spans="2:28" s="5" customFormat="1" ht="12.75" hidden="1" customHeight="1" x14ac:dyDescent="0.25">
      <c r="B12" s="16"/>
      <c r="C12" s="16"/>
      <c r="D12" s="17"/>
      <c r="E12" s="18"/>
      <c r="F12" s="18"/>
      <c r="G12" s="27"/>
      <c r="K12" s="19"/>
      <c r="L12" s="7"/>
      <c r="M12" s="1"/>
      <c r="N12" s="21"/>
      <c r="P12" s="1"/>
      <c r="Q12" s="1"/>
      <c r="R12" s="1"/>
      <c r="S12" s="1"/>
      <c r="T12" s="22"/>
      <c r="U12" s="23"/>
      <c r="V12" s="24"/>
      <c r="W12" s="24"/>
      <c r="X12" s="24"/>
      <c r="Y12" s="25"/>
      <c r="Z12" s="1"/>
      <c r="AA12" s="1"/>
      <c r="AB12" s="29"/>
    </row>
    <row r="13" spans="2:28" s="5" customFormat="1" ht="11.25" hidden="1" customHeight="1" x14ac:dyDescent="0.25">
      <c r="B13" s="16"/>
      <c r="C13" s="16"/>
      <c r="D13" s="17"/>
      <c r="E13" s="18"/>
      <c r="F13" s="18"/>
      <c r="G13" s="30"/>
      <c r="K13" s="19"/>
      <c r="L13" s="7"/>
      <c r="M13" s="1"/>
      <c r="N13" s="21"/>
      <c r="P13" s="1"/>
      <c r="Q13" s="1"/>
      <c r="R13" s="1"/>
      <c r="S13" s="1"/>
      <c r="T13" s="22"/>
      <c r="U13" s="23"/>
      <c r="V13" s="24"/>
      <c r="W13" s="24"/>
      <c r="X13" s="24"/>
      <c r="Y13" s="25"/>
      <c r="Z13" s="1"/>
      <c r="AA13" s="1"/>
      <c r="AB13" s="26"/>
    </row>
    <row r="14" spans="2:28" s="5" customFormat="1" ht="11.25" hidden="1" customHeight="1" x14ac:dyDescent="0.25">
      <c r="B14" s="16"/>
      <c r="C14" s="16"/>
      <c r="D14" s="17"/>
      <c r="E14" s="18"/>
      <c r="F14" s="31"/>
      <c r="G14" s="19"/>
      <c r="K14" s="19"/>
      <c r="L14" s="7"/>
      <c r="N14" s="21"/>
      <c r="P14" s="1"/>
      <c r="Q14" s="1"/>
      <c r="R14" s="1"/>
      <c r="S14" s="1"/>
      <c r="T14" s="22"/>
      <c r="U14" s="23"/>
      <c r="V14" s="24"/>
      <c r="W14" s="24"/>
      <c r="X14" s="24"/>
      <c r="Y14" s="25"/>
      <c r="Z14" s="1"/>
      <c r="AA14" s="1"/>
      <c r="AB14" s="26"/>
    </row>
    <row r="15" spans="2:28" s="5" customFormat="1" ht="12.75" hidden="1" customHeight="1" x14ac:dyDescent="0.25">
      <c r="B15" s="16"/>
      <c r="C15" s="16"/>
      <c r="D15" s="31"/>
      <c r="E15" s="32"/>
      <c r="F15" s="18"/>
      <c r="G15" s="31"/>
      <c r="H15" s="17"/>
      <c r="I15" s="19"/>
      <c r="K15" s="19"/>
      <c r="L15" s="7"/>
      <c r="N15" s="21"/>
      <c r="P15" s="1"/>
      <c r="Q15" s="1"/>
      <c r="R15" s="1"/>
      <c r="S15" s="1"/>
      <c r="T15" s="22"/>
      <c r="U15" s="33"/>
      <c r="V15" s="24"/>
      <c r="W15" s="24"/>
      <c r="X15" s="24"/>
      <c r="Y15" s="25"/>
      <c r="Z15" s="1"/>
      <c r="AA15" s="1"/>
      <c r="AB15" s="4"/>
    </row>
    <row r="16" spans="2:28" s="5" customFormat="1" ht="9.75" hidden="1" customHeight="1" x14ac:dyDescent="0.25">
      <c r="B16" s="16"/>
      <c r="C16" s="16"/>
      <c r="D16" s="31"/>
      <c r="E16" s="32"/>
      <c r="F16" s="18"/>
      <c r="G16" s="31"/>
      <c r="H16" s="17"/>
      <c r="I16" s="19"/>
      <c r="K16" s="19"/>
      <c r="L16" s="7"/>
      <c r="N16" s="21"/>
      <c r="P16" s="1"/>
      <c r="Q16" s="1"/>
      <c r="R16" s="1"/>
      <c r="S16" s="1"/>
      <c r="T16" s="22"/>
      <c r="U16" s="23"/>
      <c r="V16" s="24"/>
      <c r="W16" s="24"/>
      <c r="X16" s="24"/>
      <c r="Y16" s="25"/>
      <c r="Z16" s="1"/>
      <c r="AA16" s="1"/>
      <c r="AB16" s="4"/>
    </row>
    <row r="17" spans="2:28" s="5" customFormat="1" ht="12.75" hidden="1" customHeight="1" x14ac:dyDescent="0.25">
      <c r="B17" s="16"/>
      <c r="C17" s="16"/>
      <c r="D17" s="31"/>
      <c r="E17" s="32"/>
      <c r="F17" s="18"/>
      <c r="G17" s="31"/>
      <c r="H17" s="31"/>
      <c r="I17" s="34"/>
      <c r="K17" s="19"/>
      <c r="L17" s="7"/>
      <c r="M17" s="1"/>
      <c r="N17" s="21"/>
      <c r="P17" s="1"/>
      <c r="Q17" s="1"/>
      <c r="R17" s="1"/>
      <c r="S17" s="1"/>
      <c r="T17" s="22"/>
      <c r="U17" s="23"/>
      <c r="V17" s="35"/>
      <c r="W17" s="35"/>
      <c r="X17" s="35"/>
      <c r="Y17" s="25"/>
      <c r="Z17" s="1"/>
      <c r="AA17" s="1"/>
      <c r="AB17" s="4"/>
    </row>
    <row r="18" spans="2:28" s="5" customFormat="1" ht="12.75" hidden="1" customHeight="1" x14ac:dyDescent="0.25">
      <c r="B18" s="16"/>
      <c r="C18" s="16"/>
      <c r="D18" s="31"/>
      <c r="E18" s="32"/>
      <c r="F18" s="18"/>
      <c r="G18" s="31"/>
      <c r="H18" s="31"/>
      <c r="I18" s="34"/>
      <c r="K18" s="19"/>
      <c r="L18" s="7"/>
      <c r="P18" s="1"/>
      <c r="Q18" s="1"/>
      <c r="R18" s="1"/>
      <c r="S18" s="1"/>
      <c r="T18" s="22"/>
      <c r="U18" s="23"/>
      <c r="V18" s="35"/>
      <c r="W18" s="35"/>
      <c r="X18" s="35"/>
      <c r="Y18" s="25"/>
      <c r="Z18" s="1"/>
      <c r="AA18" s="1"/>
      <c r="AB18" s="4"/>
    </row>
    <row r="19" spans="2:28" s="5" customFormat="1" ht="12.75" hidden="1" customHeight="1" x14ac:dyDescent="0.25">
      <c r="B19" s="16"/>
      <c r="C19" s="16"/>
      <c r="D19" s="31"/>
      <c r="E19" s="32"/>
      <c r="F19" s="18"/>
      <c r="G19" s="31"/>
      <c r="H19" s="31"/>
      <c r="I19" s="34"/>
      <c r="K19" s="19"/>
      <c r="L19" s="7"/>
      <c r="M19" s="1"/>
      <c r="N19" s="36"/>
      <c r="P19" s="1"/>
      <c r="Q19" s="1"/>
      <c r="R19" s="1"/>
      <c r="S19" s="1"/>
      <c r="T19" s="22"/>
      <c r="U19" s="23"/>
      <c r="V19" s="35"/>
      <c r="W19" s="35"/>
      <c r="X19" s="35"/>
      <c r="Y19" s="25"/>
      <c r="Z19" s="1"/>
      <c r="AA19" s="1"/>
      <c r="AB19" s="4"/>
    </row>
    <row r="20" spans="2:28" s="5" customFormat="1" ht="13.8" hidden="1" x14ac:dyDescent="0.25">
      <c r="B20" s="1"/>
      <c r="C20" s="1"/>
      <c r="D20" s="31"/>
      <c r="E20" s="32"/>
      <c r="F20" s="18"/>
      <c r="G20" s="31"/>
      <c r="H20" s="31"/>
      <c r="I20" s="34"/>
      <c r="K20" s="4"/>
      <c r="L20" s="7"/>
      <c r="M20" s="7"/>
      <c r="N20" s="36"/>
      <c r="P20" s="1"/>
      <c r="Q20" s="1"/>
      <c r="R20" s="1"/>
      <c r="S20" s="1"/>
      <c r="T20" s="22"/>
      <c r="U20" s="23"/>
      <c r="V20" s="35"/>
      <c r="W20" s="35"/>
      <c r="X20" s="35"/>
      <c r="Y20" s="25"/>
      <c r="Z20" s="1"/>
      <c r="AA20" s="1"/>
      <c r="AB20" s="4"/>
    </row>
    <row r="21" spans="2:28" s="5" customFormat="1" ht="13.8" hidden="1" x14ac:dyDescent="0.25">
      <c r="B21" s="16"/>
      <c r="C21" s="16"/>
      <c r="D21" s="31"/>
      <c r="E21" s="37"/>
      <c r="F21" s="18"/>
      <c r="G21" s="31"/>
      <c r="H21" s="31"/>
      <c r="I21" s="19"/>
      <c r="K21" s="19"/>
      <c r="L21" s="7"/>
      <c r="N21" s="36"/>
      <c r="P21" s="1"/>
      <c r="Q21" s="1"/>
      <c r="R21" s="1"/>
      <c r="S21" s="1"/>
      <c r="T21" s="22"/>
      <c r="U21" s="23"/>
      <c r="V21" s="24"/>
      <c r="W21" s="24"/>
      <c r="X21" s="24"/>
      <c r="Y21" s="25"/>
      <c r="Z21" s="1"/>
      <c r="AA21" s="1"/>
      <c r="AB21" s="4"/>
    </row>
    <row r="22" spans="2:28" s="5" customFormat="1" ht="13.8" hidden="1" x14ac:dyDescent="0.25">
      <c r="B22" s="16"/>
      <c r="C22" s="16"/>
      <c r="D22" s="31"/>
      <c r="E22" s="37"/>
      <c r="F22" s="18"/>
      <c r="G22" s="31"/>
      <c r="H22" s="31"/>
      <c r="I22" s="19"/>
      <c r="K22" s="19"/>
      <c r="L22" s="7"/>
      <c r="M22" s="1"/>
      <c r="N22" s="36"/>
      <c r="P22" s="1"/>
      <c r="Q22" s="1"/>
      <c r="R22" s="1"/>
      <c r="S22" s="1"/>
      <c r="T22" s="22"/>
      <c r="U22" s="23"/>
      <c r="V22" s="24"/>
      <c r="W22" s="24"/>
      <c r="X22" s="24"/>
      <c r="Y22" s="25"/>
      <c r="Z22" s="1"/>
      <c r="AA22" s="1"/>
      <c r="AB22" s="4"/>
    </row>
    <row r="23" spans="2:28" s="5" customFormat="1" ht="13.8" hidden="1" x14ac:dyDescent="0.25">
      <c r="B23" s="16"/>
      <c r="C23" s="16"/>
      <c r="D23" s="31"/>
      <c r="E23" s="37"/>
      <c r="F23" s="18"/>
      <c r="G23" s="31"/>
      <c r="H23" s="31"/>
      <c r="I23" s="19"/>
      <c r="K23" s="19"/>
      <c r="L23" s="7"/>
      <c r="M23" s="1"/>
      <c r="N23" s="36"/>
      <c r="P23" s="1"/>
      <c r="Q23" s="1"/>
      <c r="R23" s="1"/>
      <c r="S23" s="1"/>
      <c r="T23" s="22"/>
      <c r="U23" s="23"/>
      <c r="V23" s="24"/>
      <c r="W23" s="24"/>
      <c r="X23" s="24"/>
      <c r="Y23" s="25"/>
      <c r="Z23" s="1"/>
      <c r="AA23" s="1"/>
      <c r="AB23" s="4"/>
    </row>
    <row r="24" spans="2:28" s="31" customFormat="1" ht="7.8" hidden="1" x14ac:dyDescent="0.15">
      <c r="B24" s="38"/>
      <c r="C24" s="38"/>
      <c r="E24" s="37"/>
      <c r="F24" s="39"/>
      <c r="I24" s="19"/>
      <c r="K24" s="19"/>
      <c r="L24" s="40"/>
      <c r="M24" s="38"/>
      <c r="N24" s="41"/>
      <c r="P24" s="38"/>
      <c r="Q24" s="38"/>
      <c r="R24" s="38"/>
      <c r="S24" s="38"/>
      <c r="T24" s="42"/>
      <c r="U24" s="43"/>
      <c r="V24" s="24"/>
      <c r="W24" s="24"/>
      <c r="X24" s="24"/>
      <c r="Y24" s="44"/>
      <c r="Z24" s="38"/>
      <c r="AA24" s="38"/>
      <c r="AB24" s="19"/>
    </row>
    <row r="25" spans="2:28" s="31" customFormat="1" ht="7.8" hidden="1" x14ac:dyDescent="0.15">
      <c r="B25" s="38"/>
      <c r="C25" s="38"/>
      <c r="E25" s="37"/>
      <c r="F25" s="39"/>
      <c r="I25" s="19"/>
      <c r="K25" s="19"/>
      <c r="L25" s="40"/>
      <c r="M25" s="38"/>
      <c r="N25" s="41"/>
      <c r="P25" s="38"/>
      <c r="Q25" s="38"/>
      <c r="R25" s="38"/>
      <c r="S25" s="38"/>
      <c r="T25" s="42"/>
      <c r="U25" s="43"/>
      <c r="V25" s="24"/>
      <c r="W25" s="24"/>
      <c r="X25" s="24"/>
      <c r="Y25" s="44"/>
      <c r="Z25" s="38"/>
      <c r="AA25" s="38"/>
      <c r="AB25" s="19"/>
    </row>
    <row r="26" spans="2:28" s="31" customFormat="1" ht="7.8" hidden="1" x14ac:dyDescent="0.15">
      <c r="B26" s="38"/>
      <c r="C26" s="38"/>
      <c r="E26" s="37"/>
      <c r="F26" s="39"/>
      <c r="I26" s="19"/>
      <c r="K26" s="19"/>
      <c r="L26" s="40"/>
      <c r="M26" s="38"/>
      <c r="N26" s="41"/>
      <c r="P26" s="38"/>
      <c r="Q26" s="38"/>
      <c r="R26" s="38"/>
      <c r="S26" s="38"/>
      <c r="T26" s="45"/>
      <c r="U26" s="38"/>
      <c r="V26" s="24"/>
      <c r="W26" s="24"/>
      <c r="X26" s="24"/>
      <c r="Y26" s="44"/>
      <c r="Z26" s="38"/>
      <c r="AA26" s="38"/>
      <c r="AB26" s="19"/>
    </row>
    <row r="27" spans="2:28" s="31" customFormat="1" x14ac:dyDescent="0.25">
      <c r="B27" s="46"/>
      <c r="C27" s="46"/>
      <c r="D27" s="47"/>
      <c r="E27" s="37"/>
      <c r="F27" s="39"/>
      <c r="I27" s="19"/>
      <c r="K27" s="19"/>
      <c r="L27" s="40"/>
      <c r="M27" s="38"/>
      <c r="N27" s="41"/>
      <c r="P27" s="38"/>
      <c r="Q27" s="38"/>
      <c r="R27" s="38"/>
      <c r="S27" s="38"/>
      <c r="T27" s="45"/>
      <c r="U27" s="38"/>
      <c r="V27" s="24"/>
      <c r="W27" s="24"/>
      <c r="X27" s="24"/>
      <c r="Y27" s="44"/>
      <c r="Z27" s="38"/>
      <c r="AA27" s="38"/>
      <c r="AB27" s="19"/>
    </row>
    <row r="28" spans="2:28" ht="76.5" customHeight="1" x14ac:dyDescent="0.25">
      <c r="B28" s="48" t="s">
        <v>5</v>
      </c>
      <c r="C28" s="207" t="s">
        <v>510</v>
      </c>
      <c r="D28" s="49" t="s">
        <v>6</v>
      </c>
      <c r="E28" s="50" t="s">
        <v>7</v>
      </c>
      <c r="F28" s="51" t="s">
        <v>8</v>
      </c>
      <c r="G28" s="51" t="s">
        <v>9</v>
      </c>
      <c r="H28" s="49" t="s">
        <v>10</v>
      </c>
      <c r="I28" s="52" t="s">
        <v>11</v>
      </c>
      <c r="J28" s="53" t="s">
        <v>12</v>
      </c>
      <c r="K28" s="53"/>
      <c r="L28" s="54" t="s">
        <v>13</v>
      </c>
      <c r="M28" s="48" t="s">
        <v>14</v>
      </c>
      <c r="N28" s="55" t="s">
        <v>15</v>
      </c>
      <c r="O28" s="51" t="s">
        <v>16</v>
      </c>
      <c r="P28" s="56" t="s">
        <v>17</v>
      </c>
      <c r="Q28" s="57" t="s">
        <v>18</v>
      </c>
      <c r="R28" s="57" t="s">
        <v>19</v>
      </c>
      <c r="S28" s="58" t="s">
        <v>20</v>
      </c>
      <c r="T28" s="59"/>
      <c r="U28" s="60"/>
      <c r="V28" s="61"/>
      <c r="W28" s="62"/>
      <c r="X28" s="61"/>
      <c r="Y28" s="53" t="s">
        <v>21</v>
      </c>
      <c r="Z28" s="48"/>
      <c r="AA28" s="49" t="s">
        <v>22</v>
      </c>
      <c r="AB28" s="63" t="s">
        <v>23</v>
      </c>
    </row>
    <row r="29" spans="2:28" ht="6.75" customHeight="1" x14ac:dyDescent="0.25">
      <c r="B29" s="64"/>
      <c r="C29" s="64"/>
      <c r="D29" s="65"/>
      <c r="E29" s="66"/>
      <c r="F29" s="67"/>
      <c r="G29" s="67"/>
      <c r="H29" s="67"/>
      <c r="I29" s="67"/>
      <c r="J29" s="68"/>
      <c r="K29" s="68"/>
      <c r="L29" s="68"/>
      <c r="M29" s="69"/>
      <c r="N29" s="69"/>
      <c r="O29" s="67"/>
      <c r="P29" s="69"/>
      <c r="Q29" s="69"/>
      <c r="R29" s="70"/>
      <c r="S29" s="69"/>
      <c r="T29" s="71"/>
      <c r="U29" s="72"/>
      <c r="V29" s="73"/>
      <c r="W29" s="74"/>
      <c r="X29" s="73"/>
      <c r="Y29" s="75"/>
      <c r="Z29" s="69"/>
      <c r="AA29" s="67"/>
      <c r="AB29" s="76"/>
    </row>
    <row r="30" spans="2:28" ht="7.05" customHeight="1" x14ac:dyDescent="0.25">
      <c r="B30" s="77" t="s">
        <v>5</v>
      </c>
      <c r="C30" s="77"/>
      <c r="D30" s="77" t="s">
        <v>6</v>
      </c>
      <c r="E30" s="77" t="s">
        <v>7</v>
      </c>
      <c r="F30" s="77" t="s">
        <v>8</v>
      </c>
      <c r="G30" s="77" t="s">
        <v>9</v>
      </c>
      <c r="H30" s="77" t="s">
        <v>10</v>
      </c>
      <c r="I30" s="77" t="s">
        <v>11</v>
      </c>
      <c r="J30" s="77" t="s">
        <v>12</v>
      </c>
      <c r="K30" s="78"/>
      <c r="L30" s="77" t="s">
        <v>13</v>
      </c>
      <c r="M30" s="77" t="s">
        <v>14</v>
      </c>
      <c r="N30" s="77" t="s">
        <v>15</v>
      </c>
      <c r="O30" s="77" t="s">
        <v>16</v>
      </c>
      <c r="P30" s="77" t="s">
        <v>17</v>
      </c>
      <c r="Q30" s="77" t="s">
        <v>18</v>
      </c>
      <c r="R30" s="77" t="s">
        <v>19</v>
      </c>
      <c r="S30" s="77" t="s">
        <v>20</v>
      </c>
      <c r="T30" s="79"/>
      <c r="U30" s="77"/>
      <c r="V30" s="80"/>
      <c r="W30" s="81"/>
      <c r="X30" s="80"/>
      <c r="Y30" s="77" t="s">
        <v>21</v>
      </c>
      <c r="Z30" s="77"/>
      <c r="AA30" s="77" t="s">
        <v>24</v>
      </c>
      <c r="AB30" s="82" t="s">
        <v>23</v>
      </c>
    </row>
    <row r="31" spans="2:28" s="91" customFormat="1" ht="22.8" x14ac:dyDescent="0.25">
      <c r="B31" s="84">
        <v>14</v>
      </c>
      <c r="C31" s="84" t="s">
        <v>546</v>
      </c>
      <c r="D31" s="85" t="s">
        <v>25</v>
      </c>
      <c r="E31" s="86">
        <v>1000</v>
      </c>
      <c r="F31" s="85" t="s">
        <v>26</v>
      </c>
      <c r="G31" s="85" t="s">
        <v>27</v>
      </c>
      <c r="H31" s="85"/>
      <c r="I31" s="83"/>
      <c r="J31" s="87" t="s">
        <v>28</v>
      </c>
      <c r="K31" s="88"/>
      <c r="L31" s="89"/>
      <c r="M31" s="84"/>
      <c r="N31" s="90"/>
      <c r="P31" s="84"/>
      <c r="Q31" s="84"/>
      <c r="R31" s="46"/>
      <c r="S31" s="84"/>
      <c r="T31" s="92"/>
      <c r="U31" s="93"/>
      <c r="V31" s="84"/>
      <c r="W31" s="84"/>
      <c r="X31" s="84"/>
      <c r="Y31" s="94"/>
      <c r="Z31" s="94"/>
      <c r="AA31" s="85" t="s">
        <v>29</v>
      </c>
      <c r="AB31" s="95" t="s">
        <v>30</v>
      </c>
    </row>
    <row r="32" spans="2:28" s="91" customFormat="1" ht="34.049999999999997" customHeight="1" x14ac:dyDescent="0.25">
      <c r="B32" s="84">
        <v>21</v>
      </c>
      <c r="C32" s="84" t="s">
        <v>546</v>
      </c>
      <c r="D32" s="96" t="s">
        <v>25</v>
      </c>
      <c r="E32" s="97">
        <v>1010</v>
      </c>
      <c r="F32" s="91" t="s">
        <v>26</v>
      </c>
      <c r="G32" s="91" t="s">
        <v>31</v>
      </c>
      <c r="I32" s="83"/>
      <c r="J32" s="98" t="s">
        <v>32</v>
      </c>
      <c r="K32" s="88"/>
      <c r="L32" s="89" t="s">
        <v>33</v>
      </c>
      <c r="M32" s="99">
        <f>2755+1990+34-343</f>
        <v>4436</v>
      </c>
      <c r="N32" s="90"/>
      <c r="O32" s="91">
        <v>1991</v>
      </c>
      <c r="P32" s="46" t="s">
        <v>34</v>
      </c>
      <c r="Q32" s="46" t="s">
        <v>35</v>
      </c>
      <c r="R32" s="46" t="s">
        <v>36</v>
      </c>
      <c r="S32" s="46">
        <v>20</v>
      </c>
      <c r="T32" s="100"/>
      <c r="U32" s="93"/>
      <c r="V32" s="46"/>
      <c r="W32" s="101"/>
      <c r="X32" s="84"/>
      <c r="Y32" s="102" t="s">
        <v>37</v>
      </c>
      <c r="Z32" s="46"/>
      <c r="AA32" s="91" t="s">
        <v>29</v>
      </c>
      <c r="AB32" s="95"/>
    </row>
    <row r="33" spans="2:28" s="91" customFormat="1" ht="23.25" customHeight="1" x14ac:dyDescent="0.25">
      <c r="B33" s="84"/>
      <c r="C33" s="84" t="s">
        <v>546</v>
      </c>
      <c r="D33" s="96" t="s">
        <v>25</v>
      </c>
      <c r="E33" s="97">
        <v>1020</v>
      </c>
      <c r="F33" s="91" t="s">
        <v>26</v>
      </c>
      <c r="G33" s="91" t="s">
        <v>38</v>
      </c>
      <c r="I33" s="83"/>
      <c r="J33" s="103"/>
      <c r="K33" s="104"/>
      <c r="L33" s="105"/>
      <c r="M33" s="84"/>
      <c r="N33" s="90"/>
      <c r="P33" s="84"/>
      <c r="Q33" s="84"/>
      <c r="R33" s="46"/>
      <c r="S33" s="84"/>
      <c r="T33" s="100"/>
      <c r="U33" s="93"/>
      <c r="V33" s="84"/>
      <c r="W33" s="84"/>
      <c r="X33" s="84"/>
      <c r="Y33" s="94"/>
      <c r="Z33" s="94"/>
      <c r="AA33" s="91" t="s">
        <v>29</v>
      </c>
      <c r="AB33" s="103"/>
    </row>
    <row r="34" spans="2:28" s="91" customFormat="1" ht="23.25" customHeight="1" x14ac:dyDescent="0.25">
      <c r="B34" s="84"/>
      <c r="C34" s="84" t="s">
        <v>546</v>
      </c>
      <c r="D34" s="96" t="s">
        <v>25</v>
      </c>
      <c r="E34" s="97">
        <v>1030</v>
      </c>
      <c r="F34" s="91" t="s">
        <v>26</v>
      </c>
      <c r="G34" s="91" t="s">
        <v>39</v>
      </c>
      <c r="I34" s="83"/>
      <c r="J34" s="103"/>
      <c r="K34" s="106"/>
      <c r="L34" s="105"/>
      <c r="M34" s="84"/>
      <c r="N34" s="90"/>
      <c r="P34" s="84"/>
      <c r="Q34" s="84"/>
      <c r="R34" s="46"/>
      <c r="S34" s="84"/>
      <c r="T34" s="100"/>
      <c r="U34" s="93"/>
      <c r="V34" s="84"/>
      <c r="W34" s="84"/>
      <c r="X34" s="84"/>
      <c r="Y34" s="94"/>
      <c r="Z34" s="94"/>
      <c r="AA34" s="91" t="s">
        <v>29</v>
      </c>
      <c r="AB34" s="103"/>
    </row>
    <row r="35" spans="2:28" s="91" customFormat="1" ht="23.25" customHeight="1" x14ac:dyDescent="0.25">
      <c r="B35" s="84"/>
      <c r="C35" s="84" t="s">
        <v>546</v>
      </c>
      <c r="D35" s="96" t="s">
        <v>25</v>
      </c>
      <c r="E35" s="97">
        <v>1040</v>
      </c>
      <c r="F35" s="91" t="s">
        <v>26</v>
      </c>
      <c r="G35" s="91" t="s">
        <v>40</v>
      </c>
      <c r="I35" s="83"/>
      <c r="J35" s="103"/>
      <c r="K35" s="106"/>
      <c r="L35" s="105"/>
      <c r="M35" s="84"/>
      <c r="N35" s="90"/>
      <c r="P35" s="84"/>
      <c r="Q35" s="84"/>
      <c r="R35" s="46"/>
      <c r="S35" s="84"/>
      <c r="T35" s="92"/>
      <c r="U35" s="93"/>
      <c r="V35" s="84"/>
      <c r="W35" s="84"/>
      <c r="X35" s="84"/>
      <c r="Y35" s="94"/>
      <c r="Z35" s="94"/>
      <c r="AA35" s="91" t="s">
        <v>29</v>
      </c>
      <c r="AB35" s="103"/>
    </row>
    <row r="36" spans="2:28" s="91" customFormat="1" ht="23.25" customHeight="1" x14ac:dyDescent="0.25">
      <c r="B36" s="84"/>
      <c r="C36" s="84" t="s">
        <v>546</v>
      </c>
      <c r="D36" s="96" t="s">
        <v>25</v>
      </c>
      <c r="E36" s="97">
        <v>1050</v>
      </c>
      <c r="F36" s="91" t="s">
        <v>26</v>
      </c>
      <c r="G36" s="96" t="s">
        <v>41</v>
      </c>
      <c r="H36" s="96"/>
      <c r="I36" s="83"/>
      <c r="J36" s="103"/>
      <c r="K36" s="106"/>
      <c r="L36" s="105"/>
      <c r="M36" s="84"/>
      <c r="N36" s="90"/>
      <c r="P36" s="84"/>
      <c r="Q36" s="84"/>
      <c r="R36" s="46"/>
      <c r="S36" s="84"/>
      <c r="T36" s="92"/>
      <c r="U36" s="93"/>
      <c r="V36" s="84"/>
      <c r="W36" s="84"/>
      <c r="X36" s="84"/>
      <c r="Y36" s="94"/>
      <c r="Z36" s="94"/>
      <c r="AA36" s="91" t="s">
        <v>29</v>
      </c>
      <c r="AB36" s="103"/>
    </row>
    <row r="37" spans="2:28" s="91" customFormat="1" ht="28.5" customHeight="1" x14ac:dyDescent="0.25">
      <c r="B37" s="84">
        <v>14</v>
      </c>
      <c r="C37" s="84" t="s">
        <v>546</v>
      </c>
      <c r="D37" s="96" t="s">
        <v>25</v>
      </c>
      <c r="E37" s="97">
        <v>1060</v>
      </c>
      <c r="F37" s="91" t="s">
        <v>26</v>
      </c>
      <c r="G37" s="96" t="s">
        <v>41</v>
      </c>
      <c r="H37" s="96"/>
      <c r="I37" s="83"/>
      <c r="J37" s="98" t="s">
        <v>42</v>
      </c>
      <c r="K37" s="88"/>
      <c r="L37" s="89" t="s">
        <v>43</v>
      </c>
      <c r="M37" s="99">
        <v>172</v>
      </c>
      <c r="N37" s="90"/>
      <c r="O37" s="107" t="s">
        <v>44</v>
      </c>
      <c r="P37" s="84" t="s">
        <v>34</v>
      </c>
      <c r="Q37" s="84"/>
      <c r="R37" s="46" t="s">
        <v>45</v>
      </c>
      <c r="S37" s="84"/>
      <c r="T37" s="92"/>
      <c r="U37" s="93"/>
      <c r="V37" s="84"/>
      <c r="W37" s="84"/>
      <c r="X37" s="84"/>
      <c r="Y37" s="102" t="s">
        <v>46</v>
      </c>
      <c r="Z37" s="94"/>
      <c r="AA37" s="91" t="s">
        <v>29</v>
      </c>
      <c r="AB37" s="95"/>
    </row>
    <row r="38" spans="2:28" s="91" customFormat="1" ht="22.8" x14ac:dyDescent="0.25">
      <c r="B38" s="84">
        <v>15</v>
      </c>
      <c r="C38" s="84" t="s">
        <v>546</v>
      </c>
      <c r="D38" s="96" t="s">
        <v>25</v>
      </c>
      <c r="E38" s="97">
        <v>1070</v>
      </c>
      <c r="F38" s="91" t="s">
        <v>26</v>
      </c>
      <c r="G38" s="91" t="s">
        <v>47</v>
      </c>
      <c r="I38" s="83"/>
      <c r="J38" s="98" t="s">
        <v>48</v>
      </c>
      <c r="K38" s="88"/>
      <c r="L38" s="89" t="s">
        <v>33</v>
      </c>
      <c r="M38" s="99">
        <v>27</v>
      </c>
      <c r="N38" s="90"/>
      <c r="O38" s="91">
        <v>2017</v>
      </c>
      <c r="P38" s="46" t="s">
        <v>34</v>
      </c>
      <c r="Q38" s="46"/>
      <c r="R38" s="108" t="s">
        <v>34</v>
      </c>
      <c r="S38" s="46"/>
      <c r="T38" s="92"/>
      <c r="U38" s="93"/>
      <c r="V38" s="84"/>
      <c r="W38" s="84"/>
      <c r="X38" s="84"/>
      <c r="Y38" s="102" t="s">
        <v>46</v>
      </c>
      <c r="Z38" s="102"/>
      <c r="AA38" s="91" t="s">
        <v>29</v>
      </c>
      <c r="AB38" s="95"/>
    </row>
    <row r="39" spans="2:28" s="91" customFormat="1" ht="12.75" customHeight="1" x14ac:dyDescent="0.25">
      <c r="B39" s="84">
        <v>14</v>
      </c>
      <c r="C39" s="84" t="s">
        <v>546</v>
      </c>
      <c r="D39" s="96" t="s">
        <v>25</v>
      </c>
      <c r="E39" s="97">
        <v>1071</v>
      </c>
      <c r="F39" s="91" t="s">
        <v>26</v>
      </c>
      <c r="G39" s="96" t="s">
        <v>47</v>
      </c>
      <c r="H39" s="96"/>
      <c r="I39" s="83"/>
      <c r="U39" s="93"/>
      <c r="V39" s="84"/>
      <c r="W39" s="84"/>
      <c r="X39" s="84"/>
      <c r="Z39" s="46"/>
      <c r="AA39" s="91" t="s">
        <v>29</v>
      </c>
      <c r="AB39" s="98"/>
    </row>
    <row r="40" spans="2:28" s="91" customFormat="1" ht="39.6" x14ac:dyDescent="0.25">
      <c r="B40" s="84">
        <v>21</v>
      </c>
      <c r="C40" s="84" t="s">
        <v>546</v>
      </c>
      <c r="D40" s="96" t="s">
        <v>25</v>
      </c>
      <c r="E40" s="97">
        <v>1080</v>
      </c>
      <c r="F40" s="91" t="s">
        <v>26</v>
      </c>
      <c r="G40" s="91" t="s">
        <v>49</v>
      </c>
      <c r="I40" s="83"/>
      <c r="J40" s="109" t="s">
        <v>50</v>
      </c>
      <c r="K40" s="88"/>
      <c r="L40" s="105" t="s">
        <v>33</v>
      </c>
      <c r="M40" s="99">
        <f>154</f>
        <v>154</v>
      </c>
      <c r="N40" s="90"/>
      <c r="O40" s="110">
        <v>1967</v>
      </c>
      <c r="P40" s="84" t="s">
        <v>34</v>
      </c>
      <c r="Q40" s="84"/>
      <c r="R40" s="46" t="s">
        <v>36</v>
      </c>
      <c r="S40" s="84"/>
      <c r="T40" s="92"/>
      <c r="U40" s="93"/>
      <c r="V40" s="84"/>
      <c r="W40" s="84"/>
      <c r="X40" s="84"/>
      <c r="Y40" s="102" t="s">
        <v>46</v>
      </c>
      <c r="Z40" s="102"/>
      <c r="AA40" s="91" t="s">
        <v>29</v>
      </c>
      <c r="AB40" s="95"/>
    </row>
    <row r="41" spans="2:28" s="91" customFormat="1" ht="13.5" customHeight="1" x14ac:dyDescent="0.25">
      <c r="B41" s="84"/>
      <c r="C41" s="84" t="s">
        <v>546</v>
      </c>
      <c r="D41" s="96" t="s">
        <v>25</v>
      </c>
      <c r="E41" s="97">
        <v>1090</v>
      </c>
      <c r="F41" s="91" t="s">
        <v>26</v>
      </c>
      <c r="G41" s="91" t="s">
        <v>51</v>
      </c>
      <c r="I41" s="83"/>
      <c r="J41" s="98" t="s">
        <v>52</v>
      </c>
      <c r="K41" s="103"/>
      <c r="L41" s="105"/>
      <c r="M41" s="84"/>
      <c r="N41" s="90"/>
      <c r="P41" s="84"/>
      <c r="Q41" s="84"/>
      <c r="R41" s="46" t="s">
        <v>45</v>
      </c>
      <c r="S41" s="84"/>
      <c r="T41" s="92"/>
      <c r="U41" s="93"/>
      <c r="V41" s="84"/>
      <c r="W41" s="84"/>
      <c r="X41" s="84"/>
      <c r="Y41" s="94"/>
      <c r="Z41" s="94"/>
      <c r="AA41" s="91" t="s">
        <v>29</v>
      </c>
      <c r="AB41" s="103"/>
    </row>
    <row r="42" spans="2:28" s="91" customFormat="1" ht="29.25" customHeight="1" x14ac:dyDescent="0.25">
      <c r="B42" s="84"/>
      <c r="C42" s="84" t="s">
        <v>549</v>
      </c>
      <c r="D42" s="85" t="s">
        <v>53</v>
      </c>
      <c r="E42" s="86">
        <v>1100</v>
      </c>
      <c r="F42" s="85" t="s">
        <v>550</v>
      </c>
      <c r="G42" s="85" t="s">
        <v>27</v>
      </c>
      <c r="H42" s="85"/>
      <c r="I42" s="111"/>
      <c r="J42" s="87" t="s">
        <v>28</v>
      </c>
      <c r="K42" s="87"/>
      <c r="L42" s="112"/>
      <c r="M42" s="84"/>
      <c r="N42" s="90"/>
      <c r="P42" s="84"/>
      <c r="Q42" s="84"/>
      <c r="R42" s="46"/>
      <c r="S42" s="84"/>
      <c r="T42" s="113"/>
      <c r="U42" s="93"/>
      <c r="V42" s="46"/>
      <c r="W42" s="46"/>
      <c r="X42" s="46"/>
      <c r="Y42" s="94"/>
      <c r="Z42" s="94"/>
      <c r="AA42" s="85" t="s">
        <v>54</v>
      </c>
      <c r="AB42" s="98" t="s">
        <v>55</v>
      </c>
    </row>
    <row r="43" spans="2:28" s="91" customFormat="1" ht="22.8" x14ac:dyDescent="0.25">
      <c r="B43" s="84">
        <v>14</v>
      </c>
      <c r="C43" s="84" t="s">
        <v>549</v>
      </c>
      <c r="D43" s="96" t="s">
        <v>53</v>
      </c>
      <c r="E43" s="97">
        <v>1110</v>
      </c>
      <c r="F43" s="172" t="s">
        <v>550</v>
      </c>
      <c r="G43" s="91" t="s">
        <v>31</v>
      </c>
      <c r="I43" s="83"/>
      <c r="J43" s="98" t="s">
        <v>56</v>
      </c>
      <c r="K43" s="88"/>
      <c r="L43" s="89" t="s">
        <v>33</v>
      </c>
      <c r="M43" s="99">
        <f>2848+1142</f>
        <v>3990</v>
      </c>
      <c r="N43" s="106"/>
      <c r="O43" s="91" t="s">
        <v>57</v>
      </c>
      <c r="P43" s="46" t="s">
        <v>34</v>
      </c>
      <c r="Q43" s="46"/>
      <c r="R43" s="46" t="s">
        <v>36</v>
      </c>
      <c r="S43" s="46"/>
      <c r="T43" s="100"/>
      <c r="U43" s="93"/>
      <c r="V43" s="46"/>
      <c r="W43" s="101"/>
      <c r="X43" s="84"/>
      <c r="Y43" s="102" t="s">
        <v>37</v>
      </c>
      <c r="Z43" s="46"/>
      <c r="AA43" s="96" t="s">
        <v>54</v>
      </c>
      <c r="AB43" s="95"/>
    </row>
    <row r="44" spans="2:28" s="91" customFormat="1" ht="26.4" x14ac:dyDescent="0.25">
      <c r="B44" s="84">
        <v>12</v>
      </c>
      <c r="C44" s="84" t="s">
        <v>549</v>
      </c>
      <c r="D44" s="96" t="s">
        <v>53</v>
      </c>
      <c r="E44" s="97">
        <v>1120</v>
      </c>
      <c r="F44" s="172" t="s">
        <v>550</v>
      </c>
      <c r="G44" s="91" t="s">
        <v>38</v>
      </c>
      <c r="I44" s="83"/>
      <c r="J44" s="98" t="s">
        <v>58</v>
      </c>
      <c r="K44" s="104"/>
      <c r="L44" s="89" t="s">
        <v>33</v>
      </c>
      <c r="M44" s="99">
        <v>896</v>
      </c>
      <c r="N44" s="90"/>
      <c r="O44" s="114" t="s">
        <v>59</v>
      </c>
      <c r="P44" s="84" t="s">
        <v>34</v>
      </c>
      <c r="Q44" s="46"/>
      <c r="R44" s="46" t="s">
        <v>36</v>
      </c>
      <c r="S44" s="84"/>
      <c r="T44" s="92"/>
      <c r="U44" s="93"/>
      <c r="V44" s="46"/>
      <c r="W44" s="115"/>
      <c r="X44" s="84"/>
      <c r="Y44" s="102" t="s">
        <v>37</v>
      </c>
      <c r="Z44" s="46"/>
      <c r="AA44" s="96" t="s">
        <v>54</v>
      </c>
      <c r="AB44" s="98" t="s">
        <v>60</v>
      </c>
    </row>
    <row r="45" spans="2:28" s="91" customFormat="1" ht="23.25" customHeight="1" x14ac:dyDescent="0.25">
      <c r="B45" s="84">
        <v>5</v>
      </c>
      <c r="C45" s="84" t="s">
        <v>549</v>
      </c>
      <c r="D45" s="96" t="s">
        <v>53</v>
      </c>
      <c r="E45" s="97">
        <v>1130</v>
      </c>
      <c r="F45" s="172" t="s">
        <v>550</v>
      </c>
      <c r="G45" s="91" t="s">
        <v>39</v>
      </c>
      <c r="I45" s="83"/>
      <c r="J45" s="106"/>
      <c r="K45" s="106"/>
      <c r="L45" s="89"/>
      <c r="M45" s="90"/>
      <c r="N45" s="90"/>
      <c r="O45" s="105"/>
      <c r="P45" s="108"/>
      <c r="Q45" s="108"/>
      <c r="R45" s="108"/>
      <c r="S45" s="108"/>
      <c r="T45" s="116"/>
      <c r="U45" s="93"/>
      <c r="V45" s="84"/>
      <c r="W45" s="84"/>
      <c r="X45" s="84"/>
      <c r="Y45" s="117"/>
      <c r="Z45" s="108"/>
      <c r="AA45" s="96" t="s">
        <v>54</v>
      </c>
      <c r="AB45" s="106"/>
    </row>
    <row r="46" spans="2:28" s="91" customFormat="1" ht="22.8" x14ac:dyDescent="0.25">
      <c r="B46" s="84">
        <v>14</v>
      </c>
      <c r="C46" s="84" t="s">
        <v>549</v>
      </c>
      <c r="D46" s="96" t="s">
        <v>53</v>
      </c>
      <c r="E46" s="97">
        <v>1140</v>
      </c>
      <c r="F46" s="172" t="s">
        <v>550</v>
      </c>
      <c r="G46" s="91" t="s">
        <v>40</v>
      </c>
      <c r="I46" s="83"/>
      <c r="J46" s="98" t="s">
        <v>61</v>
      </c>
      <c r="K46" s="88"/>
      <c r="L46" s="89" t="s">
        <v>33</v>
      </c>
      <c r="M46" s="99">
        <v>936</v>
      </c>
      <c r="N46" s="90"/>
      <c r="O46" s="91">
        <v>2010</v>
      </c>
      <c r="P46" s="46" t="s">
        <v>34</v>
      </c>
      <c r="Q46" s="46"/>
      <c r="R46" s="46" t="s">
        <v>36</v>
      </c>
      <c r="S46" s="46"/>
      <c r="T46" s="92"/>
      <c r="U46" s="93"/>
      <c r="V46" s="46"/>
      <c r="W46" s="101"/>
      <c r="X46" s="84"/>
      <c r="Y46" s="102" t="s">
        <v>37</v>
      </c>
      <c r="Z46" s="46"/>
      <c r="AA46" s="96" t="s">
        <v>54</v>
      </c>
      <c r="AB46" s="95"/>
    </row>
    <row r="47" spans="2:28" s="91" customFormat="1" ht="39.6" x14ac:dyDescent="0.25">
      <c r="B47" s="84">
        <v>14</v>
      </c>
      <c r="C47" s="84" t="s">
        <v>549</v>
      </c>
      <c r="D47" s="96" t="s">
        <v>53</v>
      </c>
      <c r="E47" s="97">
        <v>1141</v>
      </c>
      <c r="F47" s="172" t="s">
        <v>550</v>
      </c>
      <c r="G47" s="91" t="s">
        <v>40</v>
      </c>
      <c r="I47" s="83"/>
      <c r="J47" s="106" t="s">
        <v>62</v>
      </c>
      <c r="K47" s="104"/>
      <c r="L47" s="89" t="s">
        <v>33</v>
      </c>
      <c r="M47" s="118" t="s">
        <v>63</v>
      </c>
      <c r="N47" s="119"/>
      <c r="O47" s="118" t="s">
        <v>63</v>
      </c>
      <c r="P47" s="46" t="s">
        <v>34</v>
      </c>
      <c r="Q47" s="46"/>
      <c r="R47" s="46" t="s">
        <v>45</v>
      </c>
      <c r="S47" s="46"/>
      <c r="T47" s="92"/>
      <c r="U47" s="93"/>
      <c r="V47" s="84"/>
      <c r="W47" s="84"/>
      <c r="X47" s="84"/>
      <c r="Y47" s="102" t="s">
        <v>37</v>
      </c>
      <c r="Z47" s="46"/>
      <c r="AA47" s="96" t="s">
        <v>54</v>
      </c>
      <c r="AB47" s="95"/>
    </row>
    <row r="48" spans="2:28" s="91" customFormat="1" ht="14.25" customHeight="1" x14ac:dyDescent="0.25">
      <c r="B48" s="84"/>
      <c r="C48" s="84" t="s">
        <v>549</v>
      </c>
      <c r="D48" s="96" t="s">
        <v>53</v>
      </c>
      <c r="E48" s="97">
        <v>1150</v>
      </c>
      <c r="F48" s="172" t="s">
        <v>550</v>
      </c>
      <c r="G48" s="96" t="s">
        <v>41</v>
      </c>
      <c r="H48" s="96"/>
      <c r="I48" s="83"/>
      <c r="J48" s="98"/>
      <c r="K48" s="98"/>
      <c r="L48" s="105"/>
      <c r="M48" s="46"/>
      <c r="N48" s="108"/>
      <c r="P48" s="84"/>
      <c r="Q48" s="84"/>
      <c r="R48" s="46"/>
      <c r="S48" s="84"/>
      <c r="T48" s="92"/>
      <c r="U48" s="93"/>
      <c r="V48" s="84"/>
      <c r="W48" s="84"/>
      <c r="X48" s="84"/>
      <c r="Y48" s="94"/>
      <c r="Z48" s="94"/>
      <c r="AA48" s="96" t="s">
        <v>54</v>
      </c>
      <c r="AB48" s="103"/>
    </row>
    <row r="49" spans="2:28" s="91" customFormat="1" ht="23.25" customHeight="1" x14ac:dyDescent="0.25">
      <c r="B49" s="84"/>
      <c r="C49" s="84" t="s">
        <v>549</v>
      </c>
      <c r="D49" s="96" t="s">
        <v>53</v>
      </c>
      <c r="E49" s="97">
        <v>1160</v>
      </c>
      <c r="F49" s="172" t="s">
        <v>550</v>
      </c>
      <c r="G49" s="91" t="s">
        <v>65</v>
      </c>
      <c r="I49" s="83"/>
      <c r="J49" s="98"/>
      <c r="K49" s="98"/>
      <c r="L49" s="105"/>
      <c r="M49" s="46"/>
      <c r="N49" s="108"/>
      <c r="P49" s="84"/>
      <c r="Q49" s="84"/>
      <c r="R49" s="46"/>
      <c r="S49" s="84"/>
      <c r="T49" s="92"/>
      <c r="U49" s="93"/>
      <c r="V49" s="84"/>
      <c r="W49" s="84"/>
      <c r="X49" s="84"/>
      <c r="Y49" s="94"/>
      <c r="Z49" s="94"/>
      <c r="AA49" s="96" t="s">
        <v>54</v>
      </c>
      <c r="AB49" s="103"/>
    </row>
    <row r="50" spans="2:28" s="91" customFormat="1" ht="26.4" x14ac:dyDescent="0.25">
      <c r="B50" s="84">
        <v>14</v>
      </c>
      <c r="C50" s="84" t="s">
        <v>549</v>
      </c>
      <c r="D50" s="96" t="s">
        <v>53</v>
      </c>
      <c r="E50" s="97">
        <v>1170</v>
      </c>
      <c r="F50" s="172" t="s">
        <v>550</v>
      </c>
      <c r="G50" s="96" t="s">
        <v>47</v>
      </c>
      <c r="H50" s="96" t="s">
        <v>66</v>
      </c>
      <c r="I50" s="83"/>
      <c r="J50" s="98" t="s">
        <v>67</v>
      </c>
      <c r="K50" s="88"/>
      <c r="L50" s="89" t="s">
        <v>33</v>
      </c>
      <c r="M50" s="99">
        <v>79</v>
      </c>
      <c r="N50" s="90"/>
      <c r="O50" s="91">
        <v>2009</v>
      </c>
      <c r="P50" s="46" t="s">
        <v>34</v>
      </c>
      <c r="Q50" s="46"/>
      <c r="R50" s="108" t="s">
        <v>36</v>
      </c>
      <c r="S50" s="46"/>
      <c r="T50" s="92"/>
      <c r="U50" s="93"/>
      <c r="V50" s="84"/>
      <c r="W50" s="84"/>
      <c r="X50" s="84"/>
      <c r="Y50" s="102" t="s">
        <v>46</v>
      </c>
      <c r="Z50" s="46"/>
      <c r="AA50" s="96" t="s">
        <v>54</v>
      </c>
      <c r="AB50" s="95"/>
    </row>
    <row r="51" spans="2:28" s="91" customFormat="1" ht="22.8" x14ac:dyDescent="0.25">
      <c r="B51" s="84">
        <v>14</v>
      </c>
      <c r="C51" s="84" t="s">
        <v>549</v>
      </c>
      <c r="D51" s="96" t="s">
        <v>53</v>
      </c>
      <c r="E51" s="97">
        <v>1171</v>
      </c>
      <c r="F51" s="172" t="s">
        <v>550</v>
      </c>
      <c r="G51" s="96" t="s">
        <v>47</v>
      </c>
      <c r="H51" s="96"/>
      <c r="I51" s="83"/>
      <c r="J51" s="98" t="s">
        <v>68</v>
      </c>
      <c r="K51" s="88"/>
      <c r="L51" s="89" t="s">
        <v>33</v>
      </c>
      <c r="M51" s="99">
        <v>104</v>
      </c>
      <c r="N51" s="90"/>
      <c r="O51" s="91">
        <v>2009</v>
      </c>
      <c r="P51" s="46" t="s">
        <v>34</v>
      </c>
      <c r="Q51" s="46"/>
      <c r="R51" s="108" t="s">
        <v>34</v>
      </c>
      <c r="S51" s="46"/>
      <c r="T51" s="92"/>
      <c r="U51" s="93"/>
      <c r="V51" s="84"/>
      <c r="W51" s="84"/>
      <c r="X51" s="84"/>
      <c r="Y51" s="102" t="s">
        <v>46</v>
      </c>
      <c r="Z51" s="46"/>
      <c r="AA51" s="91" t="s">
        <v>29</v>
      </c>
      <c r="AB51" s="95"/>
    </row>
    <row r="52" spans="2:28" s="91" customFormat="1" ht="39.6" x14ac:dyDescent="0.25">
      <c r="B52" s="84">
        <v>21</v>
      </c>
      <c r="C52" s="84" t="s">
        <v>549</v>
      </c>
      <c r="D52" s="96" t="s">
        <v>53</v>
      </c>
      <c r="E52" s="97">
        <v>1180</v>
      </c>
      <c r="F52" s="172" t="s">
        <v>550</v>
      </c>
      <c r="G52" s="91" t="s">
        <v>49</v>
      </c>
      <c r="I52" s="83"/>
      <c r="J52" s="109" t="s">
        <v>69</v>
      </c>
      <c r="K52" s="88"/>
      <c r="L52" s="105" t="s">
        <v>33</v>
      </c>
      <c r="M52" s="99">
        <f>1358-154</f>
        <v>1204</v>
      </c>
      <c r="N52" s="90"/>
      <c r="O52" s="110">
        <v>1967</v>
      </c>
      <c r="P52" s="84" t="s">
        <v>34</v>
      </c>
      <c r="Q52" s="84"/>
      <c r="R52" s="46" t="s">
        <v>36</v>
      </c>
      <c r="S52" s="84"/>
      <c r="T52" s="92"/>
      <c r="U52" s="93"/>
      <c r="V52" s="84"/>
      <c r="W52" s="84"/>
      <c r="X52" s="84"/>
      <c r="Y52" s="102" t="s">
        <v>46</v>
      </c>
      <c r="Z52" s="102"/>
      <c r="AA52" s="96" t="s">
        <v>54</v>
      </c>
      <c r="AB52" s="95"/>
    </row>
    <row r="53" spans="2:28" s="91" customFormat="1" ht="22.8" x14ac:dyDescent="0.25">
      <c r="B53" s="84"/>
      <c r="C53" s="84" t="s">
        <v>549</v>
      </c>
      <c r="D53" s="96" t="s">
        <v>53</v>
      </c>
      <c r="E53" s="97">
        <v>1190</v>
      </c>
      <c r="F53" s="172" t="s">
        <v>550</v>
      </c>
      <c r="G53" s="91" t="s">
        <v>51</v>
      </c>
      <c r="I53" s="83"/>
      <c r="J53" s="98" t="s">
        <v>52</v>
      </c>
      <c r="K53" s="103"/>
      <c r="L53" s="105"/>
      <c r="M53" s="84"/>
      <c r="N53" s="90"/>
      <c r="P53" s="84"/>
      <c r="Q53" s="84"/>
      <c r="R53" s="46" t="s">
        <v>45</v>
      </c>
      <c r="S53" s="84"/>
      <c r="T53" s="92"/>
      <c r="U53" s="93"/>
      <c r="V53" s="84"/>
      <c r="W53" s="84"/>
      <c r="X53" s="84"/>
      <c r="Y53" s="94"/>
      <c r="Z53" s="94"/>
      <c r="AA53" s="96" t="s">
        <v>54</v>
      </c>
      <c r="AB53" s="103"/>
    </row>
    <row r="54" spans="2:28" s="91" customFormat="1" ht="27.75" customHeight="1" x14ac:dyDescent="0.25">
      <c r="B54" s="84">
        <v>14</v>
      </c>
      <c r="C54" s="84" t="s">
        <v>547</v>
      </c>
      <c r="D54" s="85" t="s">
        <v>70</v>
      </c>
      <c r="E54" s="86">
        <v>1200</v>
      </c>
      <c r="F54" s="112" t="s">
        <v>548</v>
      </c>
      <c r="G54" s="85" t="s">
        <v>27</v>
      </c>
      <c r="H54" s="85"/>
      <c r="I54" s="111"/>
      <c r="J54" s="120" t="s">
        <v>71</v>
      </c>
      <c r="K54" s="88"/>
      <c r="L54" s="112"/>
      <c r="M54" s="84"/>
      <c r="N54" s="90"/>
      <c r="P54" s="84"/>
      <c r="Q54" s="84"/>
      <c r="R54" s="46"/>
      <c r="S54" s="84"/>
      <c r="T54" s="92"/>
      <c r="U54" s="93"/>
      <c r="V54" s="46"/>
      <c r="W54" s="46"/>
      <c r="X54" s="46"/>
      <c r="Y54" s="94"/>
      <c r="Z54" s="94"/>
      <c r="AA54" s="112" t="s">
        <v>72</v>
      </c>
      <c r="AB54" s="95" t="s">
        <v>73</v>
      </c>
    </row>
    <row r="55" spans="2:28" s="91" customFormat="1" ht="29.25" customHeight="1" x14ac:dyDescent="0.25">
      <c r="B55" s="84">
        <v>14</v>
      </c>
      <c r="C55" s="84" t="s">
        <v>547</v>
      </c>
      <c r="D55" s="96" t="s">
        <v>70</v>
      </c>
      <c r="E55" s="97">
        <v>1210</v>
      </c>
      <c r="F55" s="172" t="s">
        <v>548</v>
      </c>
      <c r="G55" s="91" t="s">
        <v>31</v>
      </c>
      <c r="I55" s="83"/>
      <c r="J55" s="98" t="s">
        <v>74</v>
      </c>
      <c r="K55" s="88"/>
      <c r="L55" s="89" t="s">
        <v>33</v>
      </c>
      <c r="M55" s="99">
        <v>2814</v>
      </c>
      <c r="N55" s="90"/>
      <c r="O55" s="121" t="s">
        <v>75</v>
      </c>
      <c r="P55" s="46" t="s">
        <v>34</v>
      </c>
      <c r="Q55" s="46"/>
      <c r="R55" s="46" t="s">
        <v>36</v>
      </c>
      <c r="S55" s="46"/>
      <c r="T55" s="100"/>
      <c r="U55" s="93"/>
      <c r="V55" s="46"/>
      <c r="W55" s="101"/>
      <c r="X55" s="84"/>
      <c r="Y55" s="102" t="s">
        <v>37</v>
      </c>
      <c r="Z55" s="46"/>
      <c r="AA55" s="96" t="s">
        <v>72</v>
      </c>
      <c r="AB55" s="95" t="s">
        <v>73</v>
      </c>
    </row>
    <row r="56" spans="2:28" s="91" customFormat="1" ht="22.8" x14ac:dyDescent="0.25">
      <c r="B56" s="84">
        <v>14</v>
      </c>
      <c r="C56" s="84" t="s">
        <v>547</v>
      </c>
      <c r="D56" s="96" t="s">
        <v>70</v>
      </c>
      <c r="E56" s="97">
        <v>1211</v>
      </c>
      <c r="F56" s="172" t="s">
        <v>548</v>
      </c>
      <c r="G56" s="91" t="s">
        <v>31</v>
      </c>
      <c r="I56" s="83"/>
      <c r="J56" s="98" t="s">
        <v>76</v>
      </c>
      <c r="K56" s="88"/>
      <c r="L56" s="89" t="s">
        <v>33</v>
      </c>
      <c r="M56" s="99">
        <v>70</v>
      </c>
      <c r="N56" s="90"/>
      <c r="O56" s="110">
        <v>1960</v>
      </c>
      <c r="P56" s="46" t="s">
        <v>34</v>
      </c>
      <c r="Q56" s="46"/>
      <c r="R56" s="46" t="s">
        <v>45</v>
      </c>
      <c r="S56" s="46"/>
      <c r="T56" s="100"/>
      <c r="U56" s="93"/>
      <c r="V56" s="84"/>
      <c r="W56" s="84"/>
      <c r="X56" s="84"/>
      <c r="Y56" s="102" t="s">
        <v>77</v>
      </c>
      <c r="Z56" s="46"/>
      <c r="AA56" s="96" t="s">
        <v>72</v>
      </c>
      <c r="AB56" s="95"/>
    </row>
    <row r="57" spans="2:28" s="91" customFormat="1" ht="23.25" customHeight="1" x14ac:dyDescent="0.25">
      <c r="B57" s="84">
        <v>21</v>
      </c>
      <c r="C57" s="84" t="s">
        <v>547</v>
      </c>
      <c r="D57" s="96" t="s">
        <v>70</v>
      </c>
      <c r="E57" s="97">
        <v>1220</v>
      </c>
      <c r="F57" s="172" t="s">
        <v>548</v>
      </c>
      <c r="G57" s="91" t="s">
        <v>38</v>
      </c>
      <c r="I57" s="83"/>
      <c r="J57" s="98" t="s">
        <v>78</v>
      </c>
      <c r="K57" s="88"/>
      <c r="L57" s="89" t="s">
        <v>33</v>
      </c>
      <c r="M57" s="84">
        <v>343</v>
      </c>
      <c r="N57" s="90"/>
      <c r="P57" s="46" t="s">
        <v>34</v>
      </c>
      <c r="Q57" s="84"/>
      <c r="R57" s="46" t="s">
        <v>36</v>
      </c>
      <c r="S57" s="84"/>
      <c r="T57" s="92"/>
      <c r="U57" s="93"/>
      <c r="V57" s="84"/>
      <c r="W57" s="84"/>
      <c r="X57" s="84"/>
      <c r="Y57" s="102" t="s">
        <v>37</v>
      </c>
      <c r="Z57" s="94"/>
      <c r="AA57" s="96" t="s">
        <v>72</v>
      </c>
      <c r="AB57" s="95" t="s">
        <v>30</v>
      </c>
    </row>
    <row r="58" spans="2:28" s="91" customFormat="1" ht="23.25" customHeight="1" x14ac:dyDescent="0.25">
      <c r="B58" s="84"/>
      <c r="C58" s="84" t="s">
        <v>547</v>
      </c>
      <c r="D58" s="96" t="s">
        <v>70</v>
      </c>
      <c r="E58" s="97">
        <v>1230</v>
      </c>
      <c r="F58" s="172" t="s">
        <v>548</v>
      </c>
      <c r="G58" s="91" t="s">
        <v>39</v>
      </c>
      <c r="I58" s="83"/>
      <c r="J58" s="103"/>
      <c r="K58" s="103"/>
      <c r="L58" s="105"/>
      <c r="M58" s="84"/>
      <c r="N58" s="90"/>
      <c r="P58" s="84"/>
      <c r="Q58" s="84"/>
      <c r="R58" s="46"/>
      <c r="S58" s="84"/>
      <c r="T58" s="92"/>
      <c r="U58" s="93"/>
      <c r="V58" s="84"/>
      <c r="W58" s="84"/>
      <c r="X58" s="84"/>
      <c r="Y58" s="94"/>
      <c r="Z58" s="94"/>
      <c r="AA58" s="96" t="s">
        <v>72</v>
      </c>
      <c r="AB58" s="103"/>
    </row>
    <row r="59" spans="2:28" s="91" customFormat="1" ht="28.5" customHeight="1" x14ac:dyDescent="0.25">
      <c r="B59" s="84">
        <v>14</v>
      </c>
      <c r="C59" s="84" t="s">
        <v>547</v>
      </c>
      <c r="D59" s="96" t="s">
        <v>70</v>
      </c>
      <c r="E59" s="97">
        <v>1240</v>
      </c>
      <c r="F59" s="172" t="s">
        <v>548</v>
      </c>
      <c r="G59" s="91" t="s">
        <v>40</v>
      </c>
      <c r="I59" s="83"/>
      <c r="J59" s="98" t="s">
        <v>79</v>
      </c>
      <c r="K59" s="88"/>
      <c r="L59" s="89" t="s">
        <v>33</v>
      </c>
      <c r="M59" s="99">
        <v>528</v>
      </c>
      <c r="N59" s="90"/>
      <c r="O59" s="110">
        <v>1960</v>
      </c>
      <c r="P59" s="46" t="s">
        <v>34</v>
      </c>
      <c r="Q59" s="46"/>
      <c r="R59" s="46" t="s">
        <v>36</v>
      </c>
      <c r="S59" s="46"/>
      <c r="T59" s="92"/>
      <c r="U59" s="93"/>
      <c r="V59" s="84"/>
      <c r="W59" s="101"/>
      <c r="X59" s="84"/>
      <c r="Y59" s="102" t="s">
        <v>37</v>
      </c>
      <c r="Z59" s="46"/>
      <c r="AA59" s="96" t="s">
        <v>72</v>
      </c>
      <c r="AB59" s="95" t="s">
        <v>80</v>
      </c>
    </row>
    <row r="60" spans="2:28" s="91" customFormat="1" ht="15.75" customHeight="1" x14ac:dyDescent="0.25">
      <c r="B60" s="84">
        <v>4</v>
      </c>
      <c r="C60" s="84" t="s">
        <v>547</v>
      </c>
      <c r="D60" s="96" t="s">
        <v>70</v>
      </c>
      <c r="E60" s="97">
        <v>1250</v>
      </c>
      <c r="F60" s="172" t="s">
        <v>548</v>
      </c>
      <c r="G60" s="91" t="s">
        <v>41</v>
      </c>
      <c r="I60" s="83"/>
      <c r="J60" s="98"/>
      <c r="K60" s="98"/>
      <c r="L60" s="105"/>
      <c r="N60" s="105"/>
      <c r="P60" s="84"/>
      <c r="Q60" s="84"/>
      <c r="R60" s="46"/>
      <c r="S60" s="84"/>
      <c r="T60" s="92"/>
      <c r="U60" s="93"/>
      <c r="V60" s="84"/>
      <c r="W60" s="84"/>
      <c r="X60" s="84"/>
      <c r="Y60" s="84"/>
      <c r="Z60" s="94"/>
      <c r="AA60" s="96" t="s">
        <v>72</v>
      </c>
      <c r="AB60" s="103"/>
    </row>
    <row r="61" spans="2:28" s="91" customFormat="1" ht="23.25" customHeight="1" x14ac:dyDescent="0.25">
      <c r="B61" s="84">
        <v>4</v>
      </c>
      <c r="C61" s="84" t="s">
        <v>547</v>
      </c>
      <c r="D61" s="96" t="s">
        <v>70</v>
      </c>
      <c r="E61" s="97">
        <v>1260</v>
      </c>
      <c r="F61" s="172" t="s">
        <v>548</v>
      </c>
      <c r="G61" s="91" t="s">
        <v>65</v>
      </c>
      <c r="I61" s="83"/>
      <c r="J61" s="98"/>
      <c r="K61" s="98"/>
      <c r="L61" s="105"/>
      <c r="N61" s="105"/>
      <c r="P61" s="84"/>
      <c r="Q61" s="84"/>
      <c r="R61" s="46"/>
      <c r="S61" s="84"/>
      <c r="T61" s="92"/>
      <c r="U61" s="93"/>
      <c r="V61" s="84"/>
      <c r="W61" s="84"/>
      <c r="X61" s="84"/>
      <c r="Y61" s="84"/>
      <c r="Z61" s="94"/>
      <c r="AA61" s="96" t="s">
        <v>72</v>
      </c>
      <c r="AB61" s="103"/>
    </row>
    <row r="62" spans="2:28" s="91" customFormat="1" ht="23.25" customHeight="1" x14ac:dyDescent="0.25">
      <c r="B62" s="84"/>
      <c r="C62" s="84" t="s">
        <v>547</v>
      </c>
      <c r="D62" s="96" t="s">
        <v>70</v>
      </c>
      <c r="E62" s="97">
        <v>1270</v>
      </c>
      <c r="F62" s="172" t="s">
        <v>548</v>
      </c>
      <c r="G62" s="91" t="s">
        <v>47</v>
      </c>
      <c r="I62" s="83"/>
      <c r="J62" s="103"/>
      <c r="K62" s="103"/>
      <c r="L62" s="105"/>
      <c r="M62" s="84"/>
      <c r="N62" s="90"/>
      <c r="P62" s="84"/>
      <c r="Q62" s="84"/>
      <c r="R62" s="46"/>
      <c r="S62" s="84"/>
      <c r="T62" s="92"/>
      <c r="U62" s="93"/>
      <c r="V62" s="84"/>
      <c r="W62" s="84"/>
      <c r="X62" s="84"/>
      <c r="Y62" s="94"/>
      <c r="Z62" s="94"/>
      <c r="AA62" s="96" t="s">
        <v>72</v>
      </c>
      <c r="AB62" s="103"/>
    </row>
    <row r="63" spans="2:28" s="91" customFormat="1" ht="23.25" customHeight="1" x14ac:dyDescent="0.25">
      <c r="B63" s="84"/>
      <c r="C63" s="84" t="s">
        <v>547</v>
      </c>
      <c r="D63" s="96" t="s">
        <v>70</v>
      </c>
      <c r="E63" s="97">
        <v>1280</v>
      </c>
      <c r="F63" s="172" t="s">
        <v>548</v>
      </c>
      <c r="G63" s="91" t="s">
        <v>49</v>
      </c>
      <c r="I63" s="83"/>
      <c r="J63" s="103"/>
      <c r="K63" s="103"/>
      <c r="L63" s="105"/>
      <c r="M63" s="84"/>
      <c r="N63" s="90"/>
      <c r="P63" s="84"/>
      <c r="Q63" s="84"/>
      <c r="R63" s="46"/>
      <c r="S63" s="84"/>
      <c r="T63" s="92"/>
      <c r="U63" s="93"/>
      <c r="V63" s="84"/>
      <c r="W63" s="84"/>
      <c r="X63" s="84"/>
      <c r="Y63" s="94"/>
      <c r="Z63" s="94"/>
      <c r="AA63" s="96" t="s">
        <v>72</v>
      </c>
      <c r="AB63" s="103"/>
    </row>
    <row r="64" spans="2:28" s="91" customFormat="1" ht="22.8" x14ac:dyDescent="0.25">
      <c r="B64" s="84"/>
      <c r="C64" s="84" t="s">
        <v>547</v>
      </c>
      <c r="D64" s="96" t="s">
        <v>70</v>
      </c>
      <c r="E64" s="97">
        <v>1290</v>
      </c>
      <c r="F64" s="172" t="s">
        <v>548</v>
      </c>
      <c r="G64" s="91" t="s">
        <v>51</v>
      </c>
      <c r="I64" s="83"/>
      <c r="J64" s="98" t="s">
        <v>52</v>
      </c>
      <c r="K64" s="103"/>
      <c r="L64" s="105"/>
      <c r="M64" s="84"/>
      <c r="N64" s="90"/>
      <c r="P64" s="84"/>
      <c r="Q64" s="84"/>
      <c r="R64" s="46" t="s">
        <v>45</v>
      </c>
      <c r="S64" s="84"/>
      <c r="T64" s="92"/>
      <c r="U64" s="93"/>
      <c r="V64" s="84"/>
      <c r="W64" s="84"/>
      <c r="X64" s="84"/>
      <c r="Y64" s="94"/>
      <c r="Z64" s="94"/>
      <c r="AA64" s="96" t="s">
        <v>72</v>
      </c>
      <c r="AB64" s="103"/>
    </row>
    <row r="65" spans="2:28" s="91" customFormat="1" ht="22.8" x14ac:dyDescent="0.25">
      <c r="B65" s="84">
        <v>14</v>
      </c>
      <c r="C65" s="84" t="s">
        <v>534</v>
      </c>
      <c r="D65" s="85" t="s">
        <v>81</v>
      </c>
      <c r="E65" s="86">
        <v>1300</v>
      </c>
      <c r="F65" s="85" t="s">
        <v>82</v>
      </c>
      <c r="G65" s="85" t="s">
        <v>27</v>
      </c>
      <c r="H65" s="85"/>
      <c r="I65" s="111"/>
      <c r="J65" s="87" t="s">
        <v>28</v>
      </c>
      <c r="K65" s="88"/>
      <c r="L65" s="112"/>
      <c r="M65" s="84"/>
      <c r="N65" s="90"/>
      <c r="P65" s="84"/>
      <c r="Q65" s="84"/>
      <c r="R65" s="46"/>
      <c r="S65" s="84"/>
      <c r="T65" s="92"/>
      <c r="U65" s="93"/>
      <c r="V65" s="46"/>
      <c r="W65" s="46"/>
      <c r="X65" s="46"/>
      <c r="Y65" s="94"/>
      <c r="Z65" s="94"/>
      <c r="AA65" s="96" t="s">
        <v>54</v>
      </c>
      <c r="AB65" s="95" t="s">
        <v>83</v>
      </c>
    </row>
    <row r="66" spans="2:28" s="91" customFormat="1" ht="66" x14ac:dyDescent="0.25">
      <c r="B66" s="84">
        <v>14</v>
      </c>
      <c r="C66" s="84" t="s">
        <v>534</v>
      </c>
      <c r="D66" s="96" t="s">
        <v>81</v>
      </c>
      <c r="E66" s="97">
        <v>1310</v>
      </c>
      <c r="F66" s="96" t="s">
        <v>82</v>
      </c>
      <c r="G66" s="91" t="s">
        <v>31</v>
      </c>
      <c r="I66" s="83"/>
      <c r="J66" s="98" t="s">
        <v>84</v>
      </c>
      <c r="K66" s="88"/>
      <c r="L66" s="89" t="s">
        <v>33</v>
      </c>
      <c r="M66" s="99">
        <f>2971+73+738</f>
        <v>3782</v>
      </c>
      <c r="N66" s="106"/>
      <c r="O66" s="105">
        <v>1977</v>
      </c>
      <c r="P66" s="46" t="s">
        <v>34</v>
      </c>
      <c r="Q66" s="46"/>
      <c r="R66" s="46" t="s">
        <v>36</v>
      </c>
      <c r="S66" s="46"/>
      <c r="T66" s="100"/>
      <c r="U66" s="93"/>
      <c r="V66" s="84"/>
      <c r="W66" s="101"/>
      <c r="X66" s="84"/>
      <c r="Y66" s="102" t="s">
        <v>37</v>
      </c>
      <c r="Z66" s="46"/>
      <c r="AA66" s="96" t="s">
        <v>54</v>
      </c>
      <c r="AB66" s="95"/>
    </row>
    <row r="67" spans="2:28" s="91" customFormat="1" ht="23.25" customHeight="1" x14ac:dyDescent="0.25">
      <c r="B67" s="84">
        <v>13</v>
      </c>
      <c r="C67" s="84" t="s">
        <v>534</v>
      </c>
      <c r="D67" s="96" t="s">
        <v>81</v>
      </c>
      <c r="E67" s="97">
        <v>1320</v>
      </c>
      <c r="F67" s="96" t="s">
        <v>82</v>
      </c>
      <c r="G67" s="91" t="s">
        <v>38</v>
      </c>
      <c r="I67" s="83"/>
      <c r="J67" s="106"/>
      <c r="K67" s="88"/>
      <c r="L67" s="89"/>
      <c r="M67" s="122"/>
      <c r="N67" s="90"/>
      <c r="O67" s="89"/>
      <c r="P67" s="46"/>
      <c r="Q67" s="84"/>
      <c r="R67" s="46"/>
      <c r="S67" s="84"/>
      <c r="T67" s="92"/>
      <c r="U67" s="93"/>
      <c r="V67" s="84"/>
      <c r="W67" s="84"/>
      <c r="X67" s="84"/>
      <c r="Y67" s="102"/>
      <c r="Z67" s="94"/>
      <c r="AA67" s="96"/>
      <c r="AB67" s="103"/>
    </row>
    <row r="68" spans="2:28" s="91" customFormat="1" ht="26.4" x14ac:dyDescent="0.25">
      <c r="B68" s="84">
        <v>14</v>
      </c>
      <c r="C68" s="84" t="s">
        <v>534</v>
      </c>
      <c r="D68" s="96" t="s">
        <v>81</v>
      </c>
      <c r="E68" s="97">
        <v>1330</v>
      </c>
      <c r="F68" s="96" t="s">
        <v>82</v>
      </c>
      <c r="G68" s="91" t="s">
        <v>39</v>
      </c>
      <c r="I68" s="83"/>
      <c r="J68" s="98" t="s">
        <v>85</v>
      </c>
      <c r="K68" s="88"/>
      <c r="L68" s="105" t="s">
        <v>86</v>
      </c>
      <c r="M68" s="123" t="s">
        <v>87</v>
      </c>
      <c r="N68" s="106"/>
      <c r="O68" s="91">
        <v>1999</v>
      </c>
      <c r="P68" s="84" t="s">
        <v>34</v>
      </c>
      <c r="Q68" s="84"/>
      <c r="R68" s="46" t="s">
        <v>36</v>
      </c>
      <c r="S68" s="84"/>
      <c r="T68" s="92"/>
      <c r="U68" s="93"/>
      <c r="V68" s="84"/>
      <c r="W68" s="84"/>
      <c r="X68" s="84"/>
      <c r="Y68" s="102" t="s">
        <v>37</v>
      </c>
      <c r="Z68" s="46"/>
      <c r="AA68" s="96" t="s">
        <v>54</v>
      </c>
      <c r="AB68" s="95"/>
    </row>
    <row r="69" spans="2:28" s="91" customFormat="1" ht="27.75" customHeight="1" x14ac:dyDescent="0.25">
      <c r="B69" s="84">
        <v>14</v>
      </c>
      <c r="C69" s="84" t="s">
        <v>534</v>
      </c>
      <c r="D69" s="96" t="s">
        <v>81</v>
      </c>
      <c r="E69" s="97">
        <v>1331</v>
      </c>
      <c r="F69" s="96" t="s">
        <v>82</v>
      </c>
      <c r="G69" s="91" t="s">
        <v>39</v>
      </c>
      <c r="I69" s="83"/>
      <c r="J69" s="98" t="s">
        <v>88</v>
      </c>
      <c r="K69" s="88"/>
      <c r="L69" s="105" t="s">
        <v>86</v>
      </c>
      <c r="M69" s="124">
        <v>133</v>
      </c>
      <c r="N69" s="106"/>
      <c r="O69" s="91">
        <v>2016</v>
      </c>
      <c r="P69" s="84" t="s">
        <v>34</v>
      </c>
      <c r="Q69" s="84"/>
      <c r="R69" s="46" t="s">
        <v>36</v>
      </c>
      <c r="S69" s="84"/>
      <c r="T69" s="125"/>
      <c r="U69" s="93"/>
      <c r="V69" s="84"/>
      <c r="W69" s="84"/>
      <c r="X69" s="84"/>
      <c r="Y69" s="102" t="s">
        <v>37</v>
      </c>
      <c r="Z69" s="46"/>
      <c r="AA69" s="96" t="s">
        <v>54</v>
      </c>
      <c r="AB69" s="95"/>
    </row>
    <row r="70" spans="2:28" s="91" customFormat="1" ht="27.75" customHeight="1" x14ac:dyDescent="0.25">
      <c r="B70" s="84">
        <v>21</v>
      </c>
      <c r="C70" s="84" t="s">
        <v>534</v>
      </c>
      <c r="D70" s="96" t="s">
        <v>81</v>
      </c>
      <c r="E70" s="97">
        <v>1332</v>
      </c>
      <c r="F70" s="96" t="s">
        <v>82</v>
      </c>
      <c r="G70" s="91" t="s">
        <v>39</v>
      </c>
      <c r="I70" s="83"/>
      <c r="J70" s="98" t="s">
        <v>89</v>
      </c>
      <c r="K70" s="126"/>
      <c r="L70" s="89" t="s">
        <v>90</v>
      </c>
      <c r="M70" s="127">
        <f>6.14*27.63</f>
        <v>169.64819999999997</v>
      </c>
      <c r="N70" s="106"/>
      <c r="O70" s="91">
        <v>2020</v>
      </c>
      <c r="P70" s="46" t="s">
        <v>91</v>
      </c>
      <c r="Q70" s="84"/>
      <c r="R70" s="46" t="s">
        <v>34</v>
      </c>
      <c r="S70" s="84"/>
      <c r="T70" s="125"/>
      <c r="U70" s="93"/>
      <c r="V70" s="84"/>
      <c r="W70" s="84"/>
      <c r="X70" s="84"/>
      <c r="Y70" s="102"/>
      <c r="Z70" s="46"/>
      <c r="AA70" s="96"/>
      <c r="AB70" s="95"/>
    </row>
    <row r="71" spans="2:28" s="91" customFormat="1" ht="22.8" x14ac:dyDescent="0.25">
      <c r="B71" s="84">
        <v>14</v>
      </c>
      <c r="C71" s="84" t="s">
        <v>534</v>
      </c>
      <c r="D71" s="96" t="s">
        <v>81</v>
      </c>
      <c r="E71" s="97">
        <v>1340</v>
      </c>
      <c r="F71" s="96" t="s">
        <v>82</v>
      </c>
      <c r="G71" s="91" t="s">
        <v>40</v>
      </c>
      <c r="I71" s="83"/>
      <c r="J71" s="98" t="s">
        <v>92</v>
      </c>
      <c r="K71" s="88"/>
      <c r="L71" s="89" t="s">
        <v>33</v>
      </c>
      <c r="M71" s="123" t="s">
        <v>87</v>
      </c>
      <c r="N71" s="106"/>
      <c r="O71" s="105">
        <v>1977</v>
      </c>
      <c r="P71" s="46" t="s">
        <v>34</v>
      </c>
      <c r="Q71" s="46"/>
      <c r="R71" s="46" t="s">
        <v>36</v>
      </c>
      <c r="S71" s="46"/>
      <c r="T71" s="92"/>
      <c r="U71" s="93"/>
      <c r="V71" s="84"/>
      <c r="W71" s="84"/>
      <c r="X71" s="84"/>
      <c r="Y71" s="102" t="s">
        <v>37</v>
      </c>
      <c r="Z71" s="46"/>
      <c r="AA71" s="96" t="s">
        <v>54</v>
      </c>
      <c r="AB71" s="95"/>
    </row>
    <row r="72" spans="2:28" s="91" customFormat="1" ht="22.8" x14ac:dyDescent="0.25">
      <c r="B72" s="84">
        <v>14</v>
      </c>
      <c r="C72" s="84" t="s">
        <v>534</v>
      </c>
      <c r="D72" s="96" t="s">
        <v>81</v>
      </c>
      <c r="E72" s="97">
        <v>1350</v>
      </c>
      <c r="F72" s="96" t="s">
        <v>82</v>
      </c>
      <c r="G72" s="96" t="s">
        <v>41</v>
      </c>
      <c r="H72" s="96"/>
      <c r="I72" s="83"/>
      <c r="J72" s="98" t="s">
        <v>93</v>
      </c>
      <c r="K72" s="88"/>
      <c r="L72" s="89" t="s">
        <v>33</v>
      </c>
      <c r="M72" s="99">
        <v>47</v>
      </c>
      <c r="N72" s="106"/>
      <c r="O72" s="91">
        <v>2007</v>
      </c>
      <c r="P72" s="46" t="s">
        <v>34</v>
      </c>
      <c r="Q72" s="46"/>
      <c r="R72" s="46" t="s">
        <v>34</v>
      </c>
      <c r="S72" s="46"/>
      <c r="T72" s="92"/>
      <c r="U72" s="93"/>
      <c r="V72" s="84"/>
      <c r="W72" s="84"/>
      <c r="X72" s="84"/>
      <c r="Y72" s="102" t="s">
        <v>46</v>
      </c>
      <c r="Z72" s="94"/>
      <c r="AA72" s="96" t="s">
        <v>54</v>
      </c>
      <c r="AB72" s="95"/>
    </row>
    <row r="73" spans="2:28" s="91" customFormat="1" ht="39.6" x14ac:dyDescent="0.25">
      <c r="B73" s="84">
        <v>14</v>
      </c>
      <c r="C73" s="84" t="s">
        <v>534</v>
      </c>
      <c r="D73" s="89" t="s">
        <v>81</v>
      </c>
      <c r="E73" s="128">
        <v>1351</v>
      </c>
      <c r="F73" s="89" t="s">
        <v>82</v>
      </c>
      <c r="G73" s="89" t="s">
        <v>41</v>
      </c>
      <c r="H73" s="129" t="s">
        <v>94</v>
      </c>
      <c r="I73" s="130"/>
      <c r="J73" s="106" t="s">
        <v>95</v>
      </c>
      <c r="K73" s="88"/>
      <c r="L73" s="89" t="s">
        <v>33</v>
      </c>
      <c r="M73" s="90">
        <f>10*12</f>
        <v>120</v>
      </c>
      <c r="N73" s="106"/>
      <c r="O73" s="105">
        <v>2016</v>
      </c>
      <c r="P73" s="108" t="s">
        <v>34</v>
      </c>
      <c r="Q73" s="108"/>
      <c r="R73" s="108" t="s">
        <v>36</v>
      </c>
      <c r="S73" s="46"/>
      <c r="T73" s="92"/>
      <c r="U73" s="93"/>
      <c r="V73" s="84"/>
      <c r="W73" s="84"/>
      <c r="X73" s="84"/>
      <c r="Y73" s="102" t="s">
        <v>46</v>
      </c>
      <c r="Z73" s="94"/>
      <c r="AA73" s="96" t="s">
        <v>54</v>
      </c>
      <c r="AB73" s="95"/>
    </row>
    <row r="74" spans="2:28" s="91" customFormat="1" ht="27.75" customHeight="1" x14ac:dyDescent="0.25">
      <c r="B74" s="84">
        <v>14</v>
      </c>
      <c r="C74" s="84" t="s">
        <v>534</v>
      </c>
      <c r="D74" s="96" t="s">
        <v>81</v>
      </c>
      <c r="E74" s="97">
        <v>1360</v>
      </c>
      <c r="F74" s="96" t="s">
        <v>82</v>
      </c>
      <c r="G74" s="91" t="s">
        <v>65</v>
      </c>
      <c r="I74" s="83"/>
      <c r="J74" s="98" t="s">
        <v>96</v>
      </c>
      <c r="K74" s="88"/>
      <c r="L74" s="89" t="s">
        <v>97</v>
      </c>
      <c r="M74" s="84">
        <v>35</v>
      </c>
      <c r="N74" s="90"/>
      <c r="O74" s="91">
        <v>2007</v>
      </c>
      <c r="P74" s="46" t="s">
        <v>34</v>
      </c>
      <c r="Q74" s="46"/>
      <c r="R74" s="46" t="s">
        <v>45</v>
      </c>
      <c r="S74" s="46"/>
      <c r="T74" s="92"/>
      <c r="U74" s="93"/>
      <c r="V74" s="84"/>
      <c r="W74" s="84"/>
      <c r="X74" s="84"/>
      <c r="Y74" s="102" t="s">
        <v>97</v>
      </c>
      <c r="Z74" s="94"/>
      <c r="AA74" s="96" t="s">
        <v>54</v>
      </c>
      <c r="AB74" s="95"/>
    </row>
    <row r="75" spans="2:28" s="91" customFormat="1" ht="22.8" x14ac:dyDescent="0.25">
      <c r="B75" s="84">
        <v>14</v>
      </c>
      <c r="C75" s="84" t="s">
        <v>534</v>
      </c>
      <c r="D75" s="96" t="s">
        <v>81</v>
      </c>
      <c r="E75" s="97">
        <v>1370</v>
      </c>
      <c r="F75" s="96" t="s">
        <v>82</v>
      </c>
      <c r="G75" s="91" t="s">
        <v>47</v>
      </c>
      <c r="I75" s="83"/>
      <c r="J75" s="98" t="s">
        <v>98</v>
      </c>
      <c r="K75" s="88"/>
      <c r="L75" s="89" t="s">
        <v>33</v>
      </c>
      <c r="M75" s="99">
        <v>92</v>
      </c>
      <c r="N75" s="106"/>
      <c r="O75" s="110">
        <v>2005</v>
      </c>
      <c r="P75" s="46" t="s">
        <v>34</v>
      </c>
      <c r="Q75" s="46"/>
      <c r="R75" s="108" t="s">
        <v>36</v>
      </c>
      <c r="S75" s="46"/>
      <c r="T75" s="92"/>
      <c r="U75" s="93"/>
      <c r="V75" s="84"/>
      <c r="W75" s="84"/>
      <c r="X75" s="84"/>
      <c r="Y75" s="102" t="s">
        <v>46</v>
      </c>
      <c r="Z75" s="102"/>
      <c r="AA75" s="96" t="s">
        <v>54</v>
      </c>
      <c r="AB75" s="95"/>
    </row>
    <row r="76" spans="2:28" s="91" customFormat="1" ht="39.6" x14ac:dyDescent="0.25">
      <c r="B76" s="84">
        <v>14</v>
      </c>
      <c r="C76" s="84" t="s">
        <v>534</v>
      </c>
      <c r="D76" s="89" t="s">
        <v>81</v>
      </c>
      <c r="E76" s="128">
        <v>1380</v>
      </c>
      <c r="F76" s="89" t="s">
        <v>82</v>
      </c>
      <c r="G76" s="105" t="s">
        <v>49</v>
      </c>
      <c r="H76" s="105" t="s">
        <v>99</v>
      </c>
      <c r="I76" s="130"/>
      <c r="J76" s="106" t="s">
        <v>100</v>
      </c>
      <c r="K76" s="88"/>
      <c r="L76" s="89" t="s">
        <v>33</v>
      </c>
      <c r="M76" s="90">
        <v>168</v>
      </c>
      <c r="N76" s="90"/>
      <c r="O76" s="105">
        <v>2016</v>
      </c>
      <c r="P76" s="108" t="s">
        <v>34</v>
      </c>
      <c r="Q76" s="108"/>
      <c r="R76" s="108" t="s">
        <v>36</v>
      </c>
      <c r="S76" s="46"/>
      <c r="T76" s="92"/>
      <c r="U76" s="93"/>
      <c r="V76" s="84"/>
      <c r="W76" s="84"/>
      <c r="X76" s="84"/>
      <c r="Y76" s="102" t="s">
        <v>46</v>
      </c>
      <c r="Z76" s="102"/>
      <c r="AA76" s="96" t="s">
        <v>54</v>
      </c>
      <c r="AB76" s="95"/>
    </row>
    <row r="77" spans="2:28" s="91" customFormat="1" ht="23.25" customHeight="1" x14ac:dyDescent="0.25">
      <c r="B77" s="84"/>
      <c r="C77" s="84" t="s">
        <v>534</v>
      </c>
      <c r="D77" s="96"/>
      <c r="E77" s="97"/>
      <c r="F77" s="96"/>
      <c r="I77" s="83"/>
      <c r="J77" s="106"/>
      <c r="K77" s="106"/>
      <c r="L77" s="89"/>
      <c r="M77" s="90"/>
      <c r="N77" s="90"/>
      <c r="O77" s="105"/>
      <c r="P77" s="46"/>
      <c r="Q77" s="46"/>
      <c r="R77" s="46"/>
      <c r="S77" s="46"/>
      <c r="T77" s="92"/>
      <c r="U77" s="93"/>
      <c r="V77" s="84"/>
      <c r="W77" s="84"/>
      <c r="X77" s="84"/>
      <c r="Y77" s="102"/>
      <c r="Z77" s="102"/>
      <c r="AA77" s="96" t="s">
        <v>54</v>
      </c>
      <c r="AB77" s="103"/>
    </row>
    <row r="78" spans="2:28" s="91" customFormat="1" ht="22.8" x14ac:dyDescent="0.25">
      <c r="B78" s="84"/>
      <c r="C78" s="84" t="s">
        <v>534</v>
      </c>
      <c r="D78" s="96" t="s">
        <v>81</v>
      </c>
      <c r="E78" s="97">
        <v>1390</v>
      </c>
      <c r="F78" s="96" t="s">
        <v>82</v>
      </c>
      <c r="G78" s="91" t="s">
        <v>51</v>
      </c>
      <c r="I78" s="83"/>
      <c r="J78" s="98" t="s">
        <v>52</v>
      </c>
      <c r="K78" s="103"/>
      <c r="L78" s="105"/>
      <c r="M78" s="84"/>
      <c r="N78" s="90"/>
      <c r="P78" s="84"/>
      <c r="Q78" s="84"/>
      <c r="R78" s="46"/>
      <c r="S78" s="84"/>
      <c r="T78" s="92"/>
      <c r="U78" s="93"/>
      <c r="V78" s="84"/>
      <c r="W78" s="84"/>
      <c r="X78" s="84"/>
      <c r="Y78" s="94"/>
      <c r="Z78" s="94"/>
      <c r="AA78" s="96" t="s">
        <v>54</v>
      </c>
      <c r="AB78" s="103"/>
    </row>
    <row r="79" spans="2:28" s="91" customFormat="1" ht="26.4" x14ac:dyDescent="0.25">
      <c r="B79" s="84"/>
      <c r="C79" s="84" t="s">
        <v>557</v>
      </c>
      <c r="D79" s="85" t="s">
        <v>101</v>
      </c>
      <c r="E79" s="86">
        <v>1400</v>
      </c>
      <c r="F79" s="85" t="s">
        <v>102</v>
      </c>
      <c r="G79" s="85" t="s">
        <v>27</v>
      </c>
      <c r="H79" s="85"/>
      <c r="I79" s="111"/>
      <c r="J79" s="87" t="s">
        <v>28</v>
      </c>
      <c r="K79" s="88"/>
      <c r="L79" s="112"/>
      <c r="M79" s="84"/>
      <c r="N79" s="90"/>
      <c r="P79" s="84"/>
      <c r="Q79" s="84"/>
      <c r="R79" s="46"/>
      <c r="S79" s="84"/>
      <c r="T79" s="92"/>
      <c r="U79" s="93"/>
      <c r="V79" s="46"/>
      <c r="W79" s="46"/>
      <c r="X79" s="46"/>
      <c r="Y79" s="94"/>
      <c r="Z79" s="94"/>
      <c r="AA79" s="96" t="s">
        <v>54</v>
      </c>
      <c r="AB79" s="98" t="s">
        <v>103</v>
      </c>
    </row>
    <row r="80" spans="2:28" s="91" customFormat="1" ht="60" customHeight="1" x14ac:dyDescent="0.25">
      <c r="B80" s="84">
        <v>14</v>
      </c>
      <c r="C80" s="84" t="s">
        <v>557</v>
      </c>
      <c r="D80" s="96" t="s">
        <v>101</v>
      </c>
      <c r="E80" s="97">
        <v>1410</v>
      </c>
      <c r="F80" s="91" t="s">
        <v>102</v>
      </c>
      <c r="G80" s="91" t="s">
        <v>31</v>
      </c>
      <c r="I80" s="83"/>
      <c r="J80" s="98" t="s">
        <v>104</v>
      </c>
      <c r="K80" s="88"/>
      <c r="L80" s="89" t="s">
        <v>33</v>
      </c>
      <c r="M80" s="99">
        <f>2309+1692+1754+161</f>
        <v>5916</v>
      </c>
      <c r="N80" s="106"/>
      <c r="O80" s="91">
        <v>2005</v>
      </c>
      <c r="P80" s="46" t="s">
        <v>34</v>
      </c>
      <c r="Q80" s="46"/>
      <c r="R80" s="46" t="s">
        <v>36</v>
      </c>
      <c r="S80" s="46"/>
      <c r="T80" s="100"/>
      <c r="U80" s="93"/>
      <c r="V80" s="46"/>
      <c r="W80" s="101"/>
      <c r="X80" s="84"/>
      <c r="Y80" s="102" t="s">
        <v>37</v>
      </c>
      <c r="Z80" s="46"/>
      <c r="AA80" s="96" t="s">
        <v>54</v>
      </c>
      <c r="AB80" s="95"/>
    </row>
    <row r="81" spans="2:28" s="91" customFormat="1" ht="23.25" customHeight="1" x14ac:dyDescent="0.25">
      <c r="B81" s="84"/>
      <c r="C81" s="84" t="s">
        <v>557</v>
      </c>
      <c r="D81" s="96" t="s">
        <v>101</v>
      </c>
      <c r="E81" s="97">
        <v>1420</v>
      </c>
      <c r="F81" s="91" t="s">
        <v>102</v>
      </c>
      <c r="G81" s="91" t="s">
        <v>38</v>
      </c>
      <c r="I81" s="83"/>
      <c r="J81" s="103"/>
      <c r="K81" s="103"/>
      <c r="L81" s="105"/>
      <c r="M81" s="84"/>
      <c r="N81" s="90"/>
      <c r="P81" s="84"/>
      <c r="Q81" s="84"/>
      <c r="R81" s="46"/>
      <c r="S81" s="84"/>
      <c r="T81" s="92"/>
      <c r="U81" s="93"/>
      <c r="V81" s="84"/>
      <c r="W81" s="84"/>
      <c r="X81" s="84"/>
      <c r="Y81" s="94"/>
      <c r="Z81" s="94"/>
      <c r="AA81" s="96" t="s">
        <v>54</v>
      </c>
      <c r="AB81" s="103"/>
    </row>
    <row r="82" spans="2:28" s="91" customFormat="1" ht="23.25" customHeight="1" x14ac:dyDescent="0.25">
      <c r="B82" s="84"/>
      <c r="C82" s="84" t="s">
        <v>557</v>
      </c>
      <c r="D82" s="96" t="s">
        <v>101</v>
      </c>
      <c r="E82" s="97">
        <v>1430</v>
      </c>
      <c r="F82" s="91" t="s">
        <v>102</v>
      </c>
      <c r="G82" s="91" t="s">
        <v>39</v>
      </c>
      <c r="I82" s="83"/>
      <c r="J82" s="103"/>
      <c r="K82" s="103"/>
      <c r="L82" s="105"/>
      <c r="M82" s="84"/>
      <c r="N82" s="90"/>
      <c r="P82" s="84"/>
      <c r="Q82" s="84"/>
      <c r="R82" s="46"/>
      <c r="S82" s="84"/>
      <c r="T82" s="92"/>
      <c r="U82" s="93"/>
      <c r="V82" s="84"/>
      <c r="W82" s="84"/>
      <c r="X82" s="84"/>
      <c r="Y82" s="94"/>
      <c r="Z82" s="94"/>
      <c r="AA82" s="96" t="s">
        <v>54</v>
      </c>
      <c r="AB82" s="103"/>
    </row>
    <row r="83" spans="2:28" s="91" customFormat="1" ht="42" customHeight="1" x14ac:dyDescent="0.25">
      <c r="B83" s="84">
        <v>14</v>
      </c>
      <c r="C83" s="84" t="s">
        <v>557</v>
      </c>
      <c r="D83" s="96" t="s">
        <v>101</v>
      </c>
      <c r="E83" s="97">
        <v>1440</v>
      </c>
      <c r="F83" s="91" t="s">
        <v>102</v>
      </c>
      <c r="G83" s="91" t="s">
        <v>40</v>
      </c>
      <c r="I83" s="83"/>
      <c r="J83" s="98" t="s">
        <v>105</v>
      </c>
      <c r="K83" s="88"/>
      <c r="L83" s="89" t="s">
        <v>33</v>
      </c>
      <c r="M83" s="123" t="s">
        <v>87</v>
      </c>
      <c r="N83" s="106"/>
      <c r="O83" s="91">
        <v>2005</v>
      </c>
      <c r="P83" s="46" t="s">
        <v>34</v>
      </c>
      <c r="Q83" s="46"/>
      <c r="R83" s="46" t="s">
        <v>36</v>
      </c>
      <c r="S83" s="46"/>
      <c r="T83" s="92"/>
      <c r="U83" s="93"/>
      <c r="V83" s="84"/>
      <c r="W83" s="84"/>
      <c r="X83" s="84"/>
      <c r="Y83" s="102" t="s">
        <v>37</v>
      </c>
      <c r="Z83" s="46"/>
      <c r="AA83" s="96" t="s">
        <v>54</v>
      </c>
      <c r="AB83" s="95"/>
    </row>
    <row r="84" spans="2:28" s="91" customFormat="1" ht="22.8" x14ac:dyDescent="0.25">
      <c r="B84" s="84">
        <v>14</v>
      </c>
      <c r="C84" s="84" t="s">
        <v>557</v>
      </c>
      <c r="D84" s="96" t="s">
        <v>101</v>
      </c>
      <c r="E84" s="97">
        <v>1441</v>
      </c>
      <c r="F84" s="91" t="s">
        <v>102</v>
      </c>
      <c r="G84" s="91" t="s">
        <v>40</v>
      </c>
      <c r="H84" s="91" t="s">
        <v>106</v>
      </c>
      <c r="I84" s="83"/>
      <c r="J84" s="98" t="s">
        <v>107</v>
      </c>
      <c r="K84" s="88"/>
      <c r="L84" s="89" t="s">
        <v>33</v>
      </c>
      <c r="M84" s="123" t="s">
        <v>87</v>
      </c>
      <c r="N84" s="106"/>
      <c r="P84" s="46"/>
      <c r="Q84" s="46"/>
      <c r="R84" s="46" t="s">
        <v>36</v>
      </c>
      <c r="S84" s="46"/>
      <c r="T84" s="92"/>
      <c r="U84" s="93"/>
      <c r="V84" s="84"/>
      <c r="W84" s="84"/>
      <c r="X84" s="84"/>
      <c r="Y84" s="102"/>
      <c r="Z84" s="46"/>
      <c r="AA84" s="96" t="s">
        <v>54</v>
      </c>
      <c r="AB84" s="95"/>
    </row>
    <row r="85" spans="2:28" s="91" customFormat="1" ht="23.25" customHeight="1" x14ac:dyDescent="0.25">
      <c r="B85" s="84"/>
      <c r="C85" s="84" t="s">
        <v>557</v>
      </c>
      <c r="D85" s="96" t="s">
        <v>101</v>
      </c>
      <c r="E85" s="97">
        <v>1450</v>
      </c>
      <c r="F85" s="91" t="s">
        <v>102</v>
      </c>
      <c r="G85" s="96" t="s">
        <v>41</v>
      </c>
      <c r="H85" s="96"/>
      <c r="I85" s="83"/>
      <c r="J85" s="103"/>
      <c r="K85" s="103"/>
      <c r="L85" s="105"/>
      <c r="M85" s="84"/>
      <c r="N85" s="90"/>
      <c r="P85" s="84"/>
      <c r="Q85" s="84"/>
      <c r="R85" s="46"/>
      <c r="S85" s="84"/>
      <c r="T85" s="92"/>
      <c r="U85" s="93"/>
      <c r="V85" s="84"/>
      <c r="W85" s="84"/>
      <c r="X85" s="84"/>
      <c r="Y85" s="94"/>
      <c r="Z85" s="94"/>
      <c r="AA85" s="96" t="s">
        <v>54</v>
      </c>
      <c r="AB85" s="103"/>
    </row>
    <row r="86" spans="2:28" s="91" customFormat="1" ht="23.25" customHeight="1" x14ac:dyDescent="0.25">
      <c r="B86" s="84"/>
      <c r="C86" s="84" t="s">
        <v>557</v>
      </c>
      <c r="D86" s="96" t="s">
        <v>101</v>
      </c>
      <c r="E86" s="97">
        <v>1460</v>
      </c>
      <c r="F86" s="91" t="s">
        <v>102</v>
      </c>
      <c r="G86" s="91" t="s">
        <v>65</v>
      </c>
      <c r="I86" s="83"/>
      <c r="J86" s="103"/>
      <c r="K86" s="103"/>
      <c r="L86" s="105"/>
      <c r="M86" s="84"/>
      <c r="N86" s="90"/>
      <c r="P86" s="84"/>
      <c r="Q86" s="84"/>
      <c r="R86" s="46"/>
      <c r="S86" s="84"/>
      <c r="T86" s="92"/>
      <c r="U86" s="93"/>
      <c r="V86" s="84"/>
      <c r="W86" s="84"/>
      <c r="X86" s="84"/>
      <c r="Y86" s="94"/>
      <c r="Z86" s="94"/>
      <c r="AA86" s="96" t="s">
        <v>54</v>
      </c>
      <c r="AB86" s="103"/>
    </row>
    <row r="87" spans="2:28" s="91" customFormat="1" ht="66" x14ac:dyDescent="0.25">
      <c r="B87" s="84">
        <v>14</v>
      </c>
      <c r="C87" s="84" t="s">
        <v>557</v>
      </c>
      <c r="D87" s="96" t="s">
        <v>101</v>
      </c>
      <c r="E87" s="97">
        <v>1470</v>
      </c>
      <c r="F87" s="91" t="s">
        <v>102</v>
      </c>
      <c r="G87" s="91" t="s">
        <v>47</v>
      </c>
      <c r="I87" s="83"/>
      <c r="J87" s="98" t="s">
        <v>108</v>
      </c>
      <c r="K87" s="88"/>
      <c r="L87" s="89" t="s">
        <v>33</v>
      </c>
      <c r="M87" s="99">
        <f>318+61-10*18.5</f>
        <v>194</v>
      </c>
      <c r="N87" s="106"/>
      <c r="O87" s="91">
        <v>2005</v>
      </c>
      <c r="P87" s="46" t="s">
        <v>34</v>
      </c>
      <c r="Q87" s="46"/>
      <c r="R87" s="108" t="s">
        <v>36</v>
      </c>
      <c r="S87" s="46"/>
      <c r="T87" s="92"/>
      <c r="U87" s="93"/>
      <c r="V87" s="84"/>
      <c r="W87" s="84"/>
      <c r="X87" s="84"/>
      <c r="Y87" s="102" t="s">
        <v>46</v>
      </c>
      <c r="Z87" s="102"/>
      <c r="AA87" s="96" t="s">
        <v>54</v>
      </c>
      <c r="AB87" s="95"/>
    </row>
    <row r="88" spans="2:28" s="91" customFormat="1" ht="22.8" x14ac:dyDescent="0.25">
      <c r="B88" s="84">
        <v>14</v>
      </c>
      <c r="C88" s="84" t="s">
        <v>557</v>
      </c>
      <c r="D88" s="96" t="s">
        <v>101</v>
      </c>
      <c r="E88" s="97">
        <v>1480</v>
      </c>
      <c r="F88" s="91" t="s">
        <v>102</v>
      </c>
      <c r="G88" s="91" t="s">
        <v>49</v>
      </c>
      <c r="I88" s="83"/>
      <c r="J88" s="98" t="s">
        <v>109</v>
      </c>
      <c r="K88" s="88"/>
      <c r="L88" s="89" t="s">
        <v>33</v>
      </c>
      <c r="M88" s="99">
        <f>10*18.5</f>
        <v>185</v>
      </c>
      <c r="N88" s="106"/>
      <c r="O88" s="91">
        <v>2005</v>
      </c>
      <c r="P88" s="46" t="s">
        <v>34</v>
      </c>
      <c r="Q88" s="46"/>
      <c r="R88" s="108" t="s">
        <v>36</v>
      </c>
      <c r="S88" s="46"/>
      <c r="T88" s="92"/>
      <c r="U88" s="93"/>
      <c r="V88" s="84"/>
      <c r="W88" s="84"/>
      <c r="X88" s="84"/>
      <c r="Y88" s="102" t="s">
        <v>46</v>
      </c>
      <c r="Z88" s="102"/>
      <c r="AA88" s="96" t="s">
        <v>54</v>
      </c>
      <c r="AB88" s="95"/>
    </row>
    <row r="89" spans="2:28" s="91" customFormat="1" ht="13.5" customHeight="1" x14ac:dyDescent="0.25">
      <c r="B89" s="84"/>
      <c r="C89" s="84" t="s">
        <v>557</v>
      </c>
      <c r="D89" s="96" t="s">
        <v>101</v>
      </c>
      <c r="E89" s="97">
        <v>1490</v>
      </c>
      <c r="F89" s="91" t="s">
        <v>102</v>
      </c>
      <c r="G89" s="91" t="s">
        <v>51</v>
      </c>
      <c r="I89" s="83"/>
      <c r="J89" s="98" t="s">
        <v>52</v>
      </c>
      <c r="K89" s="103"/>
      <c r="L89" s="105"/>
      <c r="M89" s="84"/>
      <c r="N89" s="90"/>
      <c r="P89" s="84"/>
      <c r="Q89" s="84"/>
      <c r="R89" s="46"/>
      <c r="S89" s="84"/>
      <c r="T89" s="92"/>
      <c r="U89" s="93"/>
      <c r="V89" s="84"/>
      <c r="W89" s="84"/>
      <c r="X89" s="84"/>
      <c r="Y89" s="94"/>
      <c r="Z89" s="94"/>
      <c r="AA89" s="96" t="s">
        <v>54</v>
      </c>
      <c r="AB89" s="103"/>
    </row>
    <row r="90" spans="2:28" s="91" customFormat="1" ht="26.4" x14ac:dyDescent="0.25">
      <c r="B90" s="84"/>
      <c r="C90" s="84" t="s">
        <v>542</v>
      </c>
      <c r="D90" s="85" t="s">
        <v>110</v>
      </c>
      <c r="E90" s="86">
        <v>1500</v>
      </c>
      <c r="F90" s="172" t="s">
        <v>543</v>
      </c>
      <c r="G90" s="85" t="s">
        <v>27</v>
      </c>
      <c r="H90" s="85"/>
      <c r="I90" s="111"/>
      <c r="J90" s="87" t="s">
        <v>28</v>
      </c>
      <c r="K90" s="87"/>
      <c r="L90" s="112"/>
      <c r="M90" s="84"/>
      <c r="N90" s="90"/>
      <c r="P90" s="84"/>
      <c r="Q90" s="84"/>
      <c r="R90" s="46"/>
      <c r="S90" s="84"/>
      <c r="T90" s="92"/>
      <c r="U90" s="93"/>
      <c r="V90" s="46"/>
      <c r="W90" s="46"/>
      <c r="X90" s="46"/>
      <c r="Y90" s="94"/>
      <c r="Z90" s="94"/>
      <c r="AA90" s="96" t="s">
        <v>54</v>
      </c>
      <c r="AB90" s="98" t="s">
        <v>111</v>
      </c>
    </row>
    <row r="91" spans="2:28" s="91" customFormat="1" ht="22.8" x14ac:dyDescent="0.25">
      <c r="B91" s="84">
        <v>12</v>
      </c>
      <c r="C91" s="84" t="s">
        <v>542</v>
      </c>
      <c r="D91" s="96" t="s">
        <v>110</v>
      </c>
      <c r="E91" s="97">
        <v>1510</v>
      </c>
      <c r="F91" s="172" t="s">
        <v>543</v>
      </c>
      <c r="G91" s="91" t="s">
        <v>31</v>
      </c>
      <c r="I91" s="83"/>
      <c r="J91" s="98" t="s">
        <v>112</v>
      </c>
      <c r="K91" s="98"/>
      <c r="L91" s="89" t="s">
        <v>33</v>
      </c>
      <c r="M91" s="46">
        <v>3887</v>
      </c>
      <c r="N91" s="108"/>
      <c r="O91" s="110">
        <v>1973</v>
      </c>
      <c r="P91" s="46" t="s">
        <v>34</v>
      </c>
      <c r="Q91" s="46"/>
      <c r="R91" s="46" t="s">
        <v>36</v>
      </c>
      <c r="S91" s="46"/>
      <c r="T91" s="100"/>
      <c r="U91" s="93"/>
      <c r="V91" s="84"/>
      <c r="W91" s="84"/>
      <c r="X91" s="84"/>
      <c r="Y91" s="102" t="s">
        <v>37</v>
      </c>
      <c r="Z91" s="46"/>
      <c r="AA91" s="96" t="s">
        <v>54</v>
      </c>
      <c r="AB91" s="98"/>
    </row>
    <row r="92" spans="2:28" s="91" customFormat="1" ht="22.8" x14ac:dyDescent="0.25">
      <c r="B92" s="84">
        <v>12</v>
      </c>
      <c r="C92" s="84" t="s">
        <v>542</v>
      </c>
      <c r="D92" s="96" t="s">
        <v>110</v>
      </c>
      <c r="E92" s="97">
        <v>1511</v>
      </c>
      <c r="F92" s="172" t="s">
        <v>543</v>
      </c>
      <c r="G92" s="96" t="s">
        <v>31</v>
      </c>
      <c r="H92" s="96" t="s">
        <v>113</v>
      </c>
      <c r="I92" s="83"/>
      <c r="J92" s="98" t="s">
        <v>114</v>
      </c>
      <c r="K92" s="98"/>
      <c r="L92" s="89" t="s">
        <v>33</v>
      </c>
      <c r="M92" s="46">
        <v>501</v>
      </c>
      <c r="N92" s="108"/>
      <c r="O92" s="110">
        <v>1973</v>
      </c>
      <c r="P92" s="46" t="s">
        <v>34</v>
      </c>
      <c r="Q92" s="46"/>
      <c r="R92" s="108" t="s">
        <v>36</v>
      </c>
      <c r="S92" s="46"/>
      <c r="T92" s="100"/>
      <c r="U92" s="93"/>
      <c r="V92" s="84"/>
      <c r="W92" s="84"/>
      <c r="X92" s="84"/>
      <c r="Y92" s="102" t="s">
        <v>77</v>
      </c>
      <c r="Z92" s="46"/>
      <c r="AA92" s="96" t="s">
        <v>54</v>
      </c>
      <c r="AB92" s="98"/>
    </row>
    <row r="93" spans="2:28" s="91" customFormat="1" ht="23.25" customHeight="1" x14ac:dyDescent="0.25">
      <c r="B93" s="84"/>
      <c r="C93" s="84" t="s">
        <v>542</v>
      </c>
      <c r="D93" s="96" t="s">
        <v>110</v>
      </c>
      <c r="E93" s="97">
        <v>1520</v>
      </c>
      <c r="F93" s="172" t="s">
        <v>543</v>
      </c>
      <c r="G93" s="91" t="s">
        <v>38</v>
      </c>
      <c r="I93" s="83"/>
      <c r="J93" s="98"/>
      <c r="K93" s="98"/>
      <c r="L93" s="105"/>
      <c r="M93" s="46"/>
      <c r="N93" s="108"/>
      <c r="P93" s="84"/>
      <c r="Q93" s="84"/>
      <c r="R93" s="46"/>
      <c r="S93" s="84"/>
      <c r="T93" s="92"/>
      <c r="U93" s="93"/>
      <c r="V93" s="84"/>
      <c r="W93" s="84"/>
      <c r="X93" s="84"/>
      <c r="Y93" s="94"/>
      <c r="Z93" s="94"/>
      <c r="AA93" s="96" t="s">
        <v>54</v>
      </c>
      <c r="AB93" s="103"/>
    </row>
    <row r="94" spans="2:28" s="91" customFormat="1" ht="23.25" customHeight="1" x14ac:dyDescent="0.25">
      <c r="B94" s="84"/>
      <c r="C94" s="84" t="s">
        <v>542</v>
      </c>
      <c r="D94" s="96" t="s">
        <v>110</v>
      </c>
      <c r="E94" s="97">
        <v>1530</v>
      </c>
      <c r="F94" s="172" t="s">
        <v>543</v>
      </c>
      <c r="G94" s="91" t="s">
        <v>39</v>
      </c>
      <c r="I94" s="83"/>
      <c r="J94" s="98"/>
      <c r="K94" s="98"/>
      <c r="L94" s="105"/>
      <c r="M94" s="46"/>
      <c r="N94" s="108"/>
      <c r="P94" s="84"/>
      <c r="Q94" s="84"/>
      <c r="R94" s="46"/>
      <c r="S94" s="84"/>
      <c r="T94" s="92"/>
      <c r="U94" s="93"/>
      <c r="V94" s="84"/>
      <c r="W94" s="84"/>
      <c r="X94" s="84"/>
      <c r="Y94" s="94"/>
      <c r="Z94" s="94"/>
      <c r="AA94" s="96" t="s">
        <v>54</v>
      </c>
      <c r="AB94" s="103"/>
    </row>
    <row r="95" spans="2:28" s="91" customFormat="1" ht="22.8" x14ac:dyDescent="0.25">
      <c r="B95" s="84">
        <v>12</v>
      </c>
      <c r="C95" s="84" t="s">
        <v>542</v>
      </c>
      <c r="D95" s="96" t="s">
        <v>110</v>
      </c>
      <c r="E95" s="97">
        <v>1540</v>
      </c>
      <c r="F95" s="172" t="s">
        <v>543</v>
      </c>
      <c r="G95" s="91" t="s">
        <v>40</v>
      </c>
      <c r="I95" s="83"/>
      <c r="J95" s="98" t="s">
        <v>115</v>
      </c>
      <c r="K95" s="98"/>
      <c r="L95" s="89" t="s">
        <v>33</v>
      </c>
      <c r="M95" s="46">
        <v>428</v>
      </c>
      <c r="N95" s="108"/>
      <c r="O95" s="110">
        <v>1973</v>
      </c>
      <c r="P95" s="46" t="s">
        <v>34</v>
      </c>
      <c r="Q95" s="46"/>
      <c r="R95" s="46" t="s">
        <v>36</v>
      </c>
      <c r="S95" s="46"/>
      <c r="T95" s="92"/>
      <c r="U95" s="93"/>
      <c r="V95" s="84"/>
      <c r="W95" s="84"/>
      <c r="X95" s="84"/>
      <c r="Y95" s="102" t="s">
        <v>37</v>
      </c>
      <c r="Z95" s="46"/>
      <c r="AA95" s="96" t="s">
        <v>54</v>
      </c>
      <c r="AB95" s="98"/>
    </row>
    <row r="96" spans="2:28" s="91" customFormat="1" ht="22.8" x14ac:dyDescent="0.25">
      <c r="B96" s="84">
        <v>12</v>
      </c>
      <c r="C96" s="84" t="s">
        <v>542</v>
      </c>
      <c r="D96" s="96" t="s">
        <v>110</v>
      </c>
      <c r="E96" s="97">
        <v>1541</v>
      </c>
      <c r="F96" s="172" t="s">
        <v>543</v>
      </c>
      <c r="G96" s="91" t="s">
        <v>40</v>
      </c>
      <c r="I96" s="83"/>
      <c r="J96" s="98" t="s">
        <v>115</v>
      </c>
      <c r="K96" s="98"/>
      <c r="L96" s="89" t="s">
        <v>33</v>
      </c>
      <c r="M96" s="46">
        <v>427</v>
      </c>
      <c r="N96" s="108"/>
      <c r="O96" s="110">
        <v>1973</v>
      </c>
      <c r="P96" s="46" t="s">
        <v>34</v>
      </c>
      <c r="Q96" s="46"/>
      <c r="R96" s="46" t="s">
        <v>36</v>
      </c>
      <c r="S96" s="46"/>
      <c r="T96" s="92"/>
      <c r="U96" s="93"/>
      <c r="V96" s="84"/>
      <c r="W96" s="84"/>
      <c r="X96" s="84"/>
      <c r="Y96" s="102" t="s">
        <v>37</v>
      </c>
      <c r="Z96" s="46"/>
      <c r="AA96" s="96" t="s">
        <v>54</v>
      </c>
      <c r="AB96" s="98"/>
    </row>
    <row r="97" spans="2:28" s="91" customFormat="1" ht="23.25" customHeight="1" x14ac:dyDescent="0.25">
      <c r="B97" s="84"/>
      <c r="C97" s="84" t="s">
        <v>542</v>
      </c>
      <c r="D97" s="96" t="s">
        <v>110</v>
      </c>
      <c r="E97" s="97">
        <v>1550</v>
      </c>
      <c r="F97" s="172" t="s">
        <v>543</v>
      </c>
      <c r="G97" s="91" t="s">
        <v>41</v>
      </c>
      <c r="I97" s="83"/>
      <c r="J97" s="98"/>
      <c r="K97" s="98"/>
      <c r="L97" s="105"/>
      <c r="M97" s="46"/>
      <c r="N97" s="108"/>
      <c r="P97" s="84"/>
      <c r="Q97" s="84"/>
      <c r="R97" s="46"/>
      <c r="S97" s="84"/>
      <c r="T97" s="92"/>
      <c r="U97" s="93"/>
      <c r="V97" s="84"/>
      <c r="W97" s="84"/>
      <c r="X97" s="84"/>
      <c r="Y97" s="94"/>
      <c r="Z97" s="94"/>
      <c r="AA97" s="96" t="s">
        <v>54</v>
      </c>
      <c r="AB97" s="103"/>
    </row>
    <row r="98" spans="2:28" s="91" customFormat="1" ht="23.25" customHeight="1" x14ac:dyDescent="0.25">
      <c r="B98" s="84"/>
      <c r="C98" s="84" t="s">
        <v>542</v>
      </c>
      <c r="D98" s="96" t="s">
        <v>110</v>
      </c>
      <c r="E98" s="97">
        <v>1560</v>
      </c>
      <c r="F98" s="172" t="s">
        <v>543</v>
      </c>
      <c r="G98" s="91" t="s">
        <v>65</v>
      </c>
      <c r="I98" s="83"/>
      <c r="J98" s="103"/>
      <c r="K98" s="103"/>
      <c r="L98" s="105"/>
      <c r="M98" s="84"/>
      <c r="N98" s="90"/>
      <c r="P98" s="84"/>
      <c r="Q98" s="84"/>
      <c r="R98" s="46"/>
      <c r="S98" s="84"/>
      <c r="T98" s="92"/>
      <c r="U98" s="93"/>
      <c r="V98" s="84"/>
      <c r="W98" s="84"/>
      <c r="X98" s="84"/>
      <c r="Y98" s="94"/>
      <c r="Z98" s="94"/>
      <c r="AA98" s="96" t="s">
        <v>54</v>
      </c>
      <c r="AB98" s="103"/>
    </row>
    <row r="99" spans="2:28" s="91" customFormat="1" ht="23.25" customHeight="1" x14ac:dyDescent="0.25">
      <c r="B99" s="84"/>
      <c r="C99" s="84" t="s">
        <v>542</v>
      </c>
      <c r="D99" s="96" t="s">
        <v>110</v>
      </c>
      <c r="E99" s="97">
        <v>1570</v>
      </c>
      <c r="F99" s="172" t="s">
        <v>543</v>
      </c>
      <c r="G99" s="91" t="s">
        <v>47</v>
      </c>
      <c r="I99" s="83"/>
      <c r="J99" s="103"/>
      <c r="K99" s="103"/>
      <c r="L99" s="105"/>
      <c r="M99" s="84"/>
      <c r="N99" s="90"/>
      <c r="P99" s="84"/>
      <c r="Q99" s="84"/>
      <c r="R99" s="46"/>
      <c r="S99" s="84"/>
      <c r="T99" s="92"/>
      <c r="U99" s="93"/>
      <c r="V99" s="84"/>
      <c r="W99" s="84"/>
      <c r="X99" s="84"/>
      <c r="Y99" s="94"/>
      <c r="Z99" s="94"/>
      <c r="AA99" s="96" t="s">
        <v>54</v>
      </c>
      <c r="AB99" s="103"/>
    </row>
    <row r="100" spans="2:28" s="91" customFormat="1" ht="22.8" x14ac:dyDescent="0.25">
      <c r="B100" s="84"/>
      <c r="C100" s="84" t="s">
        <v>542</v>
      </c>
      <c r="D100" s="96" t="s">
        <v>110</v>
      </c>
      <c r="E100" s="97">
        <v>1580</v>
      </c>
      <c r="F100" s="172" t="s">
        <v>543</v>
      </c>
      <c r="G100" s="91" t="s">
        <v>49</v>
      </c>
      <c r="I100" s="83"/>
      <c r="J100" s="98" t="s">
        <v>116</v>
      </c>
      <c r="K100" s="98"/>
      <c r="L100" s="89" t="s">
        <v>33</v>
      </c>
      <c r="M100" s="84">
        <v>636</v>
      </c>
      <c r="N100" s="90"/>
      <c r="O100" s="91">
        <v>1986</v>
      </c>
      <c r="P100" s="46" t="s">
        <v>34</v>
      </c>
      <c r="Q100" s="46"/>
      <c r="R100" s="46" t="s">
        <v>36</v>
      </c>
      <c r="S100" s="46"/>
      <c r="T100" s="92"/>
      <c r="U100" s="93"/>
      <c r="V100" s="84"/>
      <c r="W100" s="84"/>
      <c r="X100" s="84"/>
      <c r="Y100" s="102" t="s">
        <v>46</v>
      </c>
      <c r="Z100" s="102"/>
      <c r="AA100" s="96" t="s">
        <v>54</v>
      </c>
      <c r="AB100" s="103"/>
    </row>
    <row r="101" spans="2:28" s="91" customFormat="1" ht="13.5" customHeight="1" x14ac:dyDescent="0.25">
      <c r="B101" s="84"/>
      <c r="C101" s="84" t="s">
        <v>542</v>
      </c>
      <c r="D101" s="96" t="s">
        <v>110</v>
      </c>
      <c r="E101" s="97">
        <v>1590</v>
      </c>
      <c r="F101" s="172" t="s">
        <v>543</v>
      </c>
      <c r="G101" s="91" t="s">
        <v>51</v>
      </c>
      <c r="I101" s="83"/>
      <c r="J101" s="98" t="s">
        <v>52</v>
      </c>
      <c r="K101" s="103"/>
      <c r="L101" s="105"/>
      <c r="M101" s="84"/>
      <c r="N101" s="90"/>
      <c r="P101" s="84"/>
      <c r="Q101" s="84"/>
      <c r="R101" s="46" t="s">
        <v>45</v>
      </c>
      <c r="S101" s="84"/>
      <c r="T101" s="92"/>
      <c r="U101" s="93"/>
      <c r="V101" s="84"/>
      <c r="W101" s="84"/>
      <c r="X101" s="84"/>
      <c r="Y101" s="94"/>
      <c r="Z101" s="94"/>
      <c r="AA101" s="96" t="s">
        <v>54</v>
      </c>
      <c r="AB101" s="103"/>
    </row>
    <row r="102" spans="2:28" s="91" customFormat="1" ht="22.8" x14ac:dyDescent="0.25">
      <c r="B102" s="84">
        <v>18</v>
      </c>
      <c r="C102" s="84" t="s">
        <v>544</v>
      </c>
      <c r="D102" s="85" t="s">
        <v>117</v>
      </c>
      <c r="E102" s="86">
        <v>1600</v>
      </c>
      <c r="F102" s="208" t="s">
        <v>545</v>
      </c>
      <c r="G102" s="85" t="s">
        <v>27</v>
      </c>
      <c r="H102" s="85"/>
      <c r="I102" s="111"/>
      <c r="J102" s="87" t="s">
        <v>28</v>
      </c>
      <c r="K102" s="88"/>
      <c r="L102" s="112"/>
      <c r="M102" s="84"/>
      <c r="N102" s="90"/>
      <c r="P102" s="84"/>
      <c r="Q102" s="84"/>
      <c r="R102" s="46"/>
      <c r="S102" s="84"/>
      <c r="T102" s="92"/>
      <c r="U102" s="93"/>
      <c r="Y102" s="94"/>
      <c r="Z102" s="94"/>
      <c r="AA102" s="96" t="s">
        <v>118</v>
      </c>
      <c r="AB102" s="95" t="s">
        <v>119</v>
      </c>
    </row>
    <row r="103" spans="2:28" s="91" customFormat="1" ht="26.4" x14ac:dyDescent="0.25">
      <c r="B103" s="84">
        <v>18</v>
      </c>
      <c r="C103" s="84" t="s">
        <v>551</v>
      </c>
      <c r="D103" s="96" t="s">
        <v>117</v>
      </c>
      <c r="E103" s="97">
        <v>1610</v>
      </c>
      <c r="F103" s="172" t="s">
        <v>545</v>
      </c>
      <c r="G103" s="91" t="s">
        <v>31</v>
      </c>
      <c r="I103" s="83"/>
      <c r="J103" s="98" t="s">
        <v>120</v>
      </c>
      <c r="K103" s="88"/>
      <c r="L103" s="89" t="s">
        <v>33</v>
      </c>
      <c r="M103" s="99">
        <f>1862+1033</f>
        <v>2895</v>
      </c>
      <c r="N103" s="90"/>
      <c r="O103" s="91">
        <v>2001</v>
      </c>
      <c r="P103" s="46" t="s">
        <v>34</v>
      </c>
      <c r="Q103" s="46"/>
      <c r="R103" s="46" t="s">
        <v>36</v>
      </c>
      <c r="S103" s="46"/>
      <c r="T103" s="100"/>
      <c r="U103" s="93"/>
      <c r="V103" s="46"/>
      <c r="W103" s="101"/>
      <c r="X103" s="84"/>
      <c r="Y103" s="102" t="s">
        <v>37</v>
      </c>
      <c r="Z103" s="46"/>
      <c r="AA103" s="96" t="s">
        <v>118</v>
      </c>
      <c r="AB103" s="95"/>
    </row>
    <row r="104" spans="2:28" s="91" customFormat="1" ht="54" customHeight="1" x14ac:dyDescent="0.25">
      <c r="B104" s="84">
        <v>18</v>
      </c>
      <c r="C104" s="84" t="s">
        <v>544</v>
      </c>
      <c r="D104" s="96" t="s">
        <v>117</v>
      </c>
      <c r="E104" s="97">
        <v>1611</v>
      </c>
      <c r="F104" s="172" t="s">
        <v>545</v>
      </c>
      <c r="G104" s="91" t="s">
        <v>31</v>
      </c>
      <c r="I104" s="83"/>
      <c r="J104" s="98" t="s">
        <v>121</v>
      </c>
      <c r="K104" s="88"/>
      <c r="L104" s="89" t="s">
        <v>33</v>
      </c>
      <c r="M104" s="99">
        <f>602+111</f>
        <v>713</v>
      </c>
      <c r="N104" s="90"/>
      <c r="O104" s="91">
        <v>2001</v>
      </c>
      <c r="P104" s="46" t="s">
        <v>34</v>
      </c>
      <c r="Q104" s="46"/>
      <c r="R104" s="46" t="s">
        <v>36</v>
      </c>
      <c r="S104" s="46"/>
      <c r="T104" s="100"/>
      <c r="U104" s="93"/>
      <c r="V104" s="46"/>
      <c r="W104" s="101"/>
      <c r="X104" s="84"/>
      <c r="Y104" s="102" t="s">
        <v>37</v>
      </c>
      <c r="Z104" s="46"/>
      <c r="AA104" s="96" t="s">
        <v>118</v>
      </c>
      <c r="AB104" s="95"/>
    </row>
    <row r="105" spans="2:28" s="91" customFormat="1" ht="23.25" customHeight="1" x14ac:dyDescent="0.25">
      <c r="B105" s="84">
        <v>18</v>
      </c>
      <c r="C105" s="84" t="s">
        <v>544</v>
      </c>
      <c r="D105" s="96" t="s">
        <v>117</v>
      </c>
      <c r="E105" s="97">
        <v>1620</v>
      </c>
      <c r="F105" s="172" t="s">
        <v>545</v>
      </c>
      <c r="G105" s="91" t="s">
        <v>38</v>
      </c>
      <c r="I105" s="83"/>
      <c r="J105" s="103"/>
      <c r="K105" s="103"/>
      <c r="L105" s="105"/>
      <c r="M105" s="84"/>
      <c r="N105" s="90"/>
      <c r="P105" s="84"/>
      <c r="Q105" s="84"/>
      <c r="R105" s="46"/>
      <c r="S105" s="84"/>
      <c r="T105" s="92"/>
      <c r="U105" s="93"/>
      <c r="V105" s="84"/>
      <c r="W105" s="84"/>
      <c r="X105" s="84"/>
      <c r="Y105" s="94"/>
      <c r="Z105" s="94"/>
      <c r="AA105" s="96" t="s">
        <v>118</v>
      </c>
      <c r="AB105" s="103"/>
    </row>
    <row r="106" spans="2:28" s="91" customFormat="1" ht="23.25" customHeight="1" x14ac:dyDescent="0.25">
      <c r="B106" s="84">
        <v>18</v>
      </c>
      <c r="C106" s="84" t="s">
        <v>544</v>
      </c>
      <c r="D106" s="96" t="s">
        <v>117</v>
      </c>
      <c r="E106" s="97">
        <v>1630</v>
      </c>
      <c r="F106" s="172" t="s">
        <v>545</v>
      </c>
      <c r="G106" s="91" t="s">
        <v>39</v>
      </c>
      <c r="I106" s="83"/>
      <c r="J106" s="103"/>
      <c r="K106" s="103"/>
      <c r="L106" s="105"/>
      <c r="M106" s="84"/>
      <c r="N106" s="90"/>
      <c r="P106" s="84"/>
      <c r="Q106" s="84"/>
      <c r="R106" s="46"/>
      <c r="S106" s="84"/>
      <c r="T106" s="92"/>
      <c r="U106" s="93"/>
      <c r="V106" s="84"/>
      <c r="W106" s="84"/>
      <c r="X106" s="84"/>
      <c r="Y106" s="94"/>
      <c r="Z106" s="94"/>
      <c r="AA106" s="96" t="s">
        <v>118</v>
      </c>
      <c r="AB106" s="103"/>
    </row>
    <row r="107" spans="2:28" s="91" customFormat="1" ht="26.4" x14ac:dyDescent="0.25">
      <c r="B107" s="84">
        <v>18</v>
      </c>
      <c r="C107" s="84" t="s">
        <v>544</v>
      </c>
      <c r="D107" s="96" t="s">
        <v>117</v>
      </c>
      <c r="E107" s="97">
        <v>1640</v>
      </c>
      <c r="F107" s="172" t="s">
        <v>545</v>
      </c>
      <c r="G107" s="91" t="s">
        <v>40</v>
      </c>
      <c r="I107" s="83"/>
      <c r="J107" s="98" t="s">
        <v>122</v>
      </c>
      <c r="K107" s="88"/>
      <c r="L107" s="89" t="s">
        <v>33</v>
      </c>
      <c r="M107" s="99">
        <f>526+196</f>
        <v>722</v>
      </c>
      <c r="N107" s="90"/>
      <c r="O107" s="91">
        <v>2000</v>
      </c>
      <c r="P107" s="46" t="s">
        <v>34</v>
      </c>
      <c r="Q107" s="46"/>
      <c r="R107" s="46" t="s">
        <v>36</v>
      </c>
      <c r="S107" s="46"/>
      <c r="T107" s="92"/>
      <c r="U107" s="93"/>
      <c r="V107" s="46"/>
      <c r="W107" s="101"/>
      <c r="X107" s="46"/>
      <c r="Y107" s="102" t="s">
        <v>37</v>
      </c>
      <c r="Z107" s="46"/>
      <c r="AA107" s="96" t="s">
        <v>118</v>
      </c>
      <c r="AB107" s="95"/>
    </row>
    <row r="108" spans="2:28" s="91" customFormat="1" ht="23.25" customHeight="1" x14ac:dyDescent="0.25">
      <c r="B108" s="84">
        <v>18</v>
      </c>
      <c r="C108" s="84" t="s">
        <v>544</v>
      </c>
      <c r="D108" s="96" t="s">
        <v>117</v>
      </c>
      <c r="E108" s="97">
        <v>1650</v>
      </c>
      <c r="F108" s="172" t="s">
        <v>545</v>
      </c>
      <c r="G108" s="96" t="s">
        <v>41</v>
      </c>
      <c r="H108" s="96"/>
      <c r="I108" s="83"/>
      <c r="J108" s="103"/>
      <c r="K108" s="103"/>
      <c r="L108" s="105"/>
      <c r="M108" s="84"/>
      <c r="N108" s="90"/>
      <c r="P108" s="84"/>
      <c r="Q108" s="84"/>
      <c r="R108" s="46"/>
      <c r="S108" s="84"/>
      <c r="T108" s="92"/>
      <c r="U108" s="93"/>
      <c r="V108" s="84"/>
      <c r="W108" s="84"/>
      <c r="X108" s="84"/>
      <c r="Y108" s="94"/>
      <c r="Z108" s="94"/>
      <c r="AA108" s="96" t="s">
        <v>118</v>
      </c>
      <c r="AB108" s="103"/>
    </row>
    <row r="109" spans="2:28" s="91" customFormat="1" ht="23.25" customHeight="1" x14ac:dyDescent="0.25">
      <c r="B109" s="84">
        <v>18</v>
      </c>
      <c r="C109" s="84" t="s">
        <v>544</v>
      </c>
      <c r="D109" s="96" t="s">
        <v>117</v>
      </c>
      <c r="E109" s="97">
        <v>1660</v>
      </c>
      <c r="F109" s="172" t="s">
        <v>545</v>
      </c>
      <c r="G109" s="91" t="s">
        <v>65</v>
      </c>
      <c r="I109" s="83"/>
      <c r="J109" s="103"/>
      <c r="K109" s="103"/>
      <c r="L109" s="105"/>
      <c r="M109" s="84"/>
      <c r="N109" s="90"/>
      <c r="P109" s="84"/>
      <c r="Q109" s="84"/>
      <c r="R109" s="46"/>
      <c r="S109" s="84"/>
      <c r="T109" s="92"/>
      <c r="U109" s="93"/>
      <c r="V109" s="84"/>
      <c r="W109" s="84"/>
      <c r="X109" s="84"/>
      <c r="Y109" s="94"/>
      <c r="Z109" s="94"/>
      <c r="AA109" s="96" t="s">
        <v>118</v>
      </c>
      <c r="AB109" s="103"/>
    </row>
    <row r="110" spans="2:28" s="91" customFormat="1" ht="22.8" x14ac:dyDescent="0.25">
      <c r="B110" s="84">
        <v>18</v>
      </c>
      <c r="C110" s="84" t="s">
        <v>544</v>
      </c>
      <c r="D110" s="96" t="s">
        <v>117</v>
      </c>
      <c r="E110" s="97">
        <v>1670</v>
      </c>
      <c r="F110" s="172" t="s">
        <v>545</v>
      </c>
      <c r="G110" s="91" t="s">
        <v>47</v>
      </c>
      <c r="I110" s="83"/>
      <c r="J110" s="98" t="s">
        <v>123</v>
      </c>
      <c r="K110" s="88"/>
      <c r="L110" s="89" t="s">
        <v>33</v>
      </c>
      <c r="M110" s="99">
        <f>207+27</f>
        <v>234</v>
      </c>
      <c r="N110" s="90"/>
      <c r="O110" s="91">
        <v>2001</v>
      </c>
      <c r="P110" s="46" t="s">
        <v>34</v>
      </c>
      <c r="Q110" s="46"/>
      <c r="R110" s="46" t="s">
        <v>36</v>
      </c>
      <c r="S110" s="46"/>
      <c r="T110" s="92"/>
      <c r="U110" s="93"/>
      <c r="V110" s="84"/>
      <c r="W110" s="84"/>
      <c r="X110" s="84"/>
      <c r="Y110" s="102" t="s">
        <v>46</v>
      </c>
      <c r="Z110" s="102"/>
      <c r="AA110" s="96" t="s">
        <v>118</v>
      </c>
      <c r="AB110" s="95"/>
    </row>
    <row r="111" spans="2:28" s="91" customFormat="1" ht="22.8" x14ac:dyDescent="0.25">
      <c r="B111" s="84">
        <v>18</v>
      </c>
      <c r="C111" s="84" t="s">
        <v>544</v>
      </c>
      <c r="D111" s="96" t="s">
        <v>117</v>
      </c>
      <c r="E111" s="97">
        <v>1680</v>
      </c>
      <c r="F111" s="172" t="s">
        <v>545</v>
      </c>
      <c r="G111" s="91" t="s">
        <v>49</v>
      </c>
      <c r="I111" s="83"/>
      <c r="J111" s="98" t="s">
        <v>124</v>
      </c>
      <c r="K111" s="88"/>
      <c r="L111" s="89" t="s">
        <v>33</v>
      </c>
      <c r="M111" s="99">
        <v>337</v>
      </c>
      <c r="N111" s="90"/>
      <c r="O111" s="91">
        <v>2001</v>
      </c>
      <c r="P111" s="46" t="s">
        <v>34</v>
      </c>
      <c r="Q111" s="46"/>
      <c r="R111" s="46" t="s">
        <v>36</v>
      </c>
      <c r="S111" s="46"/>
      <c r="T111" s="92"/>
      <c r="U111" s="93"/>
      <c r="V111" s="46"/>
      <c r="W111" s="101"/>
      <c r="X111" s="84"/>
      <c r="Y111" s="102" t="s">
        <v>46</v>
      </c>
      <c r="Z111" s="102"/>
      <c r="AA111" s="96" t="s">
        <v>118</v>
      </c>
      <c r="AB111" s="95"/>
    </row>
    <row r="112" spans="2:28" s="91" customFormat="1" ht="13.5" customHeight="1" x14ac:dyDescent="0.25">
      <c r="B112" s="84">
        <v>18</v>
      </c>
      <c r="C112" s="84" t="s">
        <v>544</v>
      </c>
      <c r="D112" s="96" t="s">
        <v>117</v>
      </c>
      <c r="E112" s="97">
        <v>1690</v>
      </c>
      <c r="F112" s="172" t="s">
        <v>545</v>
      </c>
      <c r="G112" s="91" t="s">
        <v>51</v>
      </c>
      <c r="I112" s="83"/>
      <c r="J112" s="98" t="s">
        <v>52</v>
      </c>
      <c r="K112" s="103"/>
      <c r="L112" s="105"/>
      <c r="M112" s="84"/>
      <c r="N112" s="90"/>
      <c r="P112" s="84"/>
      <c r="Q112" s="84"/>
      <c r="R112" s="46" t="s">
        <v>45</v>
      </c>
      <c r="S112" s="84"/>
      <c r="T112" s="92"/>
      <c r="U112" s="93"/>
      <c r="V112" s="84"/>
      <c r="W112" s="84"/>
      <c r="X112" s="84"/>
      <c r="Y112" s="94"/>
      <c r="Z112" s="94"/>
      <c r="AA112" s="96" t="s">
        <v>118</v>
      </c>
      <c r="AB112" s="103"/>
    </row>
    <row r="113" spans="2:28" s="91" customFormat="1" ht="22.8" x14ac:dyDescent="0.25">
      <c r="B113" s="84">
        <v>14</v>
      </c>
      <c r="C113" s="84" t="s">
        <v>533</v>
      </c>
      <c r="D113" s="85" t="s">
        <v>125</v>
      </c>
      <c r="E113" s="86">
        <v>1700</v>
      </c>
      <c r="F113" s="85" t="s">
        <v>126</v>
      </c>
      <c r="G113" s="85" t="s">
        <v>27</v>
      </c>
      <c r="H113" s="85"/>
      <c r="I113" s="111"/>
      <c r="J113" s="87" t="s">
        <v>28</v>
      </c>
      <c r="K113" s="104"/>
      <c r="L113" s="112"/>
      <c r="M113" s="84"/>
      <c r="N113" s="90"/>
      <c r="P113" s="84"/>
      <c r="Q113" s="84"/>
      <c r="R113" s="46"/>
      <c r="S113" s="84"/>
      <c r="T113" s="131"/>
      <c r="U113" s="93"/>
      <c r="V113" s="46"/>
      <c r="W113" s="46"/>
      <c r="X113" s="46"/>
      <c r="Y113" s="94"/>
      <c r="Z113" s="94"/>
      <c r="AA113" s="96" t="s">
        <v>54</v>
      </c>
      <c r="AB113" s="95" t="s">
        <v>127</v>
      </c>
    </row>
    <row r="114" spans="2:28" s="91" customFormat="1" ht="26.4" x14ac:dyDescent="0.25">
      <c r="B114" s="84">
        <v>14</v>
      </c>
      <c r="C114" s="84" t="s">
        <v>533</v>
      </c>
      <c r="D114" s="96" t="s">
        <v>125</v>
      </c>
      <c r="E114" s="97">
        <v>1710</v>
      </c>
      <c r="F114" s="91" t="s">
        <v>126</v>
      </c>
      <c r="G114" s="91" t="s">
        <v>31</v>
      </c>
      <c r="I114" s="83"/>
      <c r="J114" s="98" t="s">
        <v>128</v>
      </c>
      <c r="K114" s="88"/>
      <c r="L114" s="89" t="s">
        <v>33</v>
      </c>
      <c r="M114" s="124">
        <f>1874+1628+199</f>
        <v>3701</v>
      </c>
      <c r="N114" s="90"/>
      <c r="O114" s="132">
        <v>2014</v>
      </c>
      <c r="P114" s="46" t="s">
        <v>34</v>
      </c>
      <c r="Q114" s="46"/>
      <c r="R114" s="46" t="s">
        <v>36</v>
      </c>
      <c r="S114" s="46"/>
      <c r="T114" s="133"/>
      <c r="U114" s="93"/>
      <c r="V114" s="84"/>
      <c r="W114" s="84"/>
      <c r="X114" s="84"/>
      <c r="Y114" s="102" t="s">
        <v>37</v>
      </c>
      <c r="Z114" s="46"/>
      <c r="AA114" s="96" t="s">
        <v>54</v>
      </c>
      <c r="AB114" s="95" t="s">
        <v>127</v>
      </c>
    </row>
    <row r="115" spans="2:28" s="91" customFormat="1" ht="22.8" x14ac:dyDescent="0.25">
      <c r="B115" s="84">
        <v>14</v>
      </c>
      <c r="C115" s="84" t="s">
        <v>533</v>
      </c>
      <c r="D115" s="96" t="s">
        <v>125</v>
      </c>
      <c r="E115" s="97">
        <v>1711</v>
      </c>
      <c r="F115" s="91" t="s">
        <v>126</v>
      </c>
      <c r="G115" s="96" t="s">
        <v>31</v>
      </c>
      <c r="H115" s="96" t="s">
        <v>113</v>
      </c>
      <c r="I115" s="83"/>
      <c r="J115" s="98" t="s">
        <v>129</v>
      </c>
      <c r="K115" s="88"/>
      <c r="L115" s="89"/>
      <c r="M115" s="84"/>
      <c r="N115" s="90"/>
      <c r="O115" s="132"/>
      <c r="P115" s="46"/>
      <c r="Q115" s="46"/>
      <c r="R115" s="46" t="s">
        <v>45</v>
      </c>
      <c r="S115" s="46"/>
      <c r="T115" s="133"/>
      <c r="U115" s="93"/>
      <c r="V115" s="84"/>
      <c r="W115" s="84"/>
      <c r="X115" s="84"/>
      <c r="Y115" s="102"/>
      <c r="Z115" s="102"/>
      <c r="AA115" s="96" t="s">
        <v>54</v>
      </c>
      <c r="AB115" s="95"/>
    </row>
    <row r="116" spans="2:28" s="91" customFormat="1" ht="26.4" x14ac:dyDescent="0.25">
      <c r="B116" s="84">
        <v>9</v>
      </c>
      <c r="C116" s="84" t="s">
        <v>533</v>
      </c>
      <c r="D116" s="96" t="s">
        <v>125</v>
      </c>
      <c r="E116" s="97">
        <v>1720</v>
      </c>
      <c r="F116" s="91" t="s">
        <v>126</v>
      </c>
      <c r="G116" s="91" t="s">
        <v>38</v>
      </c>
      <c r="I116" s="83"/>
      <c r="J116" s="98" t="s">
        <v>130</v>
      </c>
      <c r="K116" s="104"/>
      <c r="L116" s="89" t="s">
        <v>33</v>
      </c>
      <c r="M116" s="99">
        <v>161</v>
      </c>
      <c r="N116" s="90"/>
      <c r="O116" s="91">
        <v>2013</v>
      </c>
      <c r="P116" s="46" t="s">
        <v>34</v>
      </c>
      <c r="Q116" s="46"/>
      <c r="R116" s="46" t="s">
        <v>36</v>
      </c>
      <c r="S116" s="46"/>
      <c r="T116" s="133"/>
      <c r="U116" s="93"/>
      <c r="V116" s="84"/>
      <c r="W116" s="84"/>
      <c r="X116" s="84"/>
      <c r="Y116" s="102" t="s">
        <v>37</v>
      </c>
      <c r="Z116" s="46"/>
      <c r="AA116" s="96" t="s">
        <v>54</v>
      </c>
      <c r="AB116" s="98" t="s">
        <v>131</v>
      </c>
    </row>
    <row r="117" spans="2:28" s="91" customFormat="1" ht="23.25" customHeight="1" x14ac:dyDescent="0.25">
      <c r="B117" s="84">
        <v>15</v>
      </c>
      <c r="C117" s="84" t="s">
        <v>533</v>
      </c>
      <c r="D117" s="96" t="s">
        <v>125</v>
      </c>
      <c r="E117" s="97">
        <v>1730</v>
      </c>
      <c r="F117" s="91" t="s">
        <v>126</v>
      </c>
      <c r="G117" s="91" t="s">
        <v>39</v>
      </c>
      <c r="I117" s="83"/>
      <c r="J117" s="98" t="s">
        <v>132</v>
      </c>
      <c r="K117" s="98"/>
      <c r="L117" s="89" t="s">
        <v>133</v>
      </c>
      <c r="M117" s="84">
        <f>6*21</f>
        <v>126</v>
      </c>
      <c r="N117" s="90"/>
      <c r="O117" s="91">
        <v>2018</v>
      </c>
      <c r="P117" s="46" t="s">
        <v>91</v>
      </c>
      <c r="Q117" s="84"/>
      <c r="R117" s="46" t="s">
        <v>34</v>
      </c>
      <c r="S117" s="84"/>
      <c r="T117" s="125"/>
      <c r="U117" s="93"/>
      <c r="V117" s="84"/>
      <c r="W117" s="84"/>
      <c r="X117" s="84"/>
      <c r="Y117" s="102" t="s">
        <v>37</v>
      </c>
      <c r="Z117" s="46"/>
      <c r="AA117" s="96" t="s">
        <v>54</v>
      </c>
      <c r="AB117" s="98" t="s">
        <v>127</v>
      </c>
    </row>
    <row r="118" spans="2:28" s="91" customFormat="1" ht="23.25" customHeight="1" x14ac:dyDescent="0.25">
      <c r="B118" s="84">
        <v>10</v>
      </c>
      <c r="C118" s="84" t="s">
        <v>533</v>
      </c>
      <c r="D118" s="96" t="s">
        <v>125</v>
      </c>
      <c r="E118" s="97">
        <v>1732</v>
      </c>
      <c r="F118" s="91" t="s">
        <v>126</v>
      </c>
      <c r="G118" s="91" t="s">
        <v>39</v>
      </c>
      <c r="I118" s="83"/>
      <c r="J118" s="98"/>
      <c r="K118" s="98"/>
      <c r="L118" s="89"/>
      <c r="M118" s="84"/>
      <c r="N118" s="90"/>
      <c r="P118" s="84"/>
      <c r="Q118" s="84"/>
      <c r="R118" s="46"/>
      <c r="S118" s="84"/>
      <c r="T118" s="133"/>
      <c r="U118" s="93"/>
      <c r="V118" s="84"/>
      <c r="W118" s="84"/>
      <c r="X118" s="84"/>
      <c r="Y118" s="102"/>
      <c r="Z118" s="46"/>
      <c r="AA118" s="96"/>
      <c r="AB118" s="98"/>
    </row>
    <row r="119" spans="2:28" s="91" customFormat="1" ht="26.4" x14ac:dyDescent="0.25">
      <c r="B119" s="84">
        <v>14</v>
      </c>
      <c r="C119" s="84" t="s">
        <v>533</v>
      </c>
      <c r="D119" s="96" t="s">
        <v>125</v>
      </c>
      <c r="E119" s="97">
        <v>1740</v>
      </c>
      <c r="F119" s="91" t="s">
        <v>126</v>
      </c>
      <c r="G119" s="91" t="s">
        <v>40</v>
      </c>
      <c r="I119" s="83"/>
      <c r="J119" s="98" t="s">
        <v>134</v>
      </c>
      <c r="K119" s="88"/>
      <c r="L119" s="89" t="s">
        <v>135</v>
      </c>
      <c r="M119" s="46" t="s">
        <v>87</v>
      </c>
      <c r="N119" s="90"/>
      <c r="O119" s="91">
        <v>2014</v>
      </c>
      <c r="P119" s="46" t="s">
        <v>34</v>
      </c>
      <c r="Q119" s="46"/>
      <c r="R119" s="46" t="s">
        <v>36</v>
      </c>
      <c r="S119" s="46"/>
      <c r="T119" s="131"/>
      <c r="U119" s="93"/>
      <c r="V119" s="84"/>
      <c r="W119" s="84"/>
      <c r="X119" s="84"/>
      <c r="Y119" s="102" t="s">
        <v>37</v>
      </c>
      <c r="Z119" s="46"/>
      <c r="AA119" s="96" t="s">
        <v>54</v>
      </c>
      <c r="AB119" s="95"/>
    </row>
    <row r="120" spans="2:28" s="91" customFormat="1" ht="22.8" x14ac:dyDescent="0.25">
      <c r="B120" s="84">
        <v>14</v>
      </c>
      <c r="C120" s="84" t="s">
        <v>533</v>
      </c>
      <c r="D120" s="96" t="s">
        <v>125</v>
      </c>
      <c r="E120" s="97">
        <v>1741</v>
      </c>
      <c r="F120" s="91" t="s">
        <v>126</v>
      </c>
      <c r="G120" s="91" t="s">
        <v>40</v>
      </c>
      <c r="H120" s="91" t="s">
        <v>106</v>
      </c>
      <c r="I120" s="83"/>
      <c r="J120" s="98" t="s">
        <v>136</v>
      </c>
      <c r="K120" s="88"/>
      <c r="L120" s="89" t="s">
        <v>135</v>
      </c>
      <c r="M120" s="46" t="s">
        <v>87</v>
      </c>
      <c r="N120" s="90"/>
      <c r="O120" s="91">
        <v>2014</v>
      </c>
      <c r="P120" s="46" t="s">
        <v>34</v>
      </c>
      <c r="Q120" s="46"/>
      <c r="R120" s="46" t="s">
        <v>36</v>
      </c>
      <c r="S120" s="46"/>
      <c r="T120" s="131"/>
      <c r="U120" s="93"/>
      <c r="V120" s="84"/>
      <c r="W120" s="84"/>
      <c r="X120" s="84"/>
      <c r="Y120" s="102" t="s">
        <v>37</v>
      </c>
      <c r="Z120" s="46"/>
      <c r="AA120" s="96" t="s">
        <v>54</v>
      </c>
      <c r="AB120" s="95"/>
    </row>
    <row r="121" spans="2:28" s="91" customFormat="1" ht="39.6" x14ac:dyDescent="0.25">
      <c r="B121" s="84">
        <v>14</v>
      </c>
      <c r="C121" s="84" t="s">
        <v>533</v>
      </c>
      <c r="D121" s="96" t="s">
        <v>125</v>
      </c>
      <c r="E121" s="97">
        <v>1750</v>
      </c>
      <c r="F121" s="91" t="s">
        <v>126</v>
      </c>
      <c r="G121" s="96" t="s">
        <v>41</v>
      </c>
      <c r="H121" s="96" t="s">
        <v>137</v>
      </c>
      <c r="I121" s="83"/>
      <c r="J121" s="98" t="s">
        <v>138</v>
      </c>
      <c r="K121" s="88"/>
      <c r="L121" s="89" t="s">
        <v>135</v>
      </c>
      <c r="M121" s="84">
        <v>129</v>
      </c>
      <c r="N121" s="90"/>
      <c r="O121" s="91">
        <v>2014</v>
      </c>
      <c r="P121" s="46" t="s">
        <v>34</v>
      </c>
      <c r="Q121" s="46"/>
      <c r="R121" s="46" t="s">
        <v>36</v>
      </c>
      <c r="S121" s="46"/>
      <c r="T121" s="131"/>
      <c r="U121" s="93"/>
      <c r="V121" s="84"/>
      <c r="W121" s="84"/>
      <c r="X121" s="84"/>
      <c r="Y121" s="102" t="s">
        <v>46</v>
      </c>
      <c r="Z121" s="46"/>
      <c r="AA121" s="96" t="s">
        <v>54</v>
      </c>
      <c r="AB121" s="95"/>
    </row>
    <row r="122" spans="2:28" s="91" customFormat="1" ht="22.8" x14ac:dyDescent="0.25">
      <c r="B122" s="84">
        <v>14</v>
      </c>
      <c r="C122" s="84" t="s">
        <v>533</v>
      </c>
      <c r="D122" s="96" t="s">
        <v>125</v>
      </c>
      <c r="E122" s="97">
        <v>1751</v>
      </c>
      <c r="F122" s="91" t="s">
        <v>126</v>
      </c>
      <c r="G122" s="96" t="s">
        <v>41</v>
      </c>
      <c r="H122" s="96" t="s">
        <v>139</v>
      </c>
      <c r="I122" s="83"/>
      <c r="J122" s="98" t="s">
        <v>140</v>
      </c>
      <c r="K122" s="104"/>
      <c r="L122" s="89" t="s">
        <v>135</v>
      </c>
      <c r="M122" s="84">
        <f>9*6</f>
        <v>54</v>
      </c>
      <c r="N122" s="90"/>
      <c r="O122" s="91">
        <v>2015</v>
      </c>
      <c r="P122" s="46" t="s">
        <v>34</v>
      </c>
      <c r="Q122" s="46"/>
      <c r="R122" s="46" t="s">
        <v>34</v>
      </c>
      <c r="S122" s="46"/>
      <c r="T122" s="131"/>
      <c r="U122" s="93"/>
      <c r="V122" s="84"/>
      <c r="W122" s="84"/>
      <c r="X122" s="84"/>
      <c r="Y122" s="102" t="s">
        <v>46</v>
      </c>
      <c r="Z122" s="46"/>
      <c r="AA122" s="96" t="s">
        <v>54</v>
      </c>
      <c r="AB122" s="95"/>
    </row>
    <row r="123" spans="2:28" s="91" customFormat="1" ht="22.8" x14ac:dyDescent="0.25">
      <c r="B123" s="84">
        <v>14</v>
      </c>
      <c r="C123" s="84" t="s">
        <v>533</v>
      </c>
      <c r="D123" s="96" t="s">
        <v>125</v>
      </c>
      <c r="E123" s="97">
        <v>1760</v>
      </c>
      <c r="F123" s="91" t="s">
        <v>126</v>
      </c>
      <c r="G123" s="91" t="s">
        <v>65</v>
      </c>
      <c r="I123" s="83"/>
      <c r="J123" s="103" t="s">
        <v>141</v>
      </c>
      <c r="K123" s="88"/>
      <c r="L123" s="105" t="s">
        <v>135</v>
      </c>
      <c r="M123" s="46">
        <v>30</v>
      </c>
      <c r="N123" s="90"/>
      <c r="O123" s="91">
        <v>2014</v>
      </c>
      <c r="P123" s="84" t="s">
        <v>34</v>
      </c>
      <c r="Q123" s="84"/>
      <c r="R123" s="46" t="s">
        <v>45</v>
      </c>
      <c r="S123" s="84"/>
      <c r="T123" s="133"/>
      <c r="U123" s="93"/>
      <c r="V123" s="84"/>
      <c r="W123" s="84"/>
      <c r="X123" s="84"/>
      <c r="Y123" s="94" t="s">
        <v>97</v>
      </c>
      <c r="Z123" s="84"/>
      <c r="AA123" s="96" t="s">
        <v>54</v>
      </c>
      <c r="AB123" s="95"/>
    </row>
    <row r="124" spans="2:28" s="91" customFormat="1" ht="26.4" x14ac:dyDescent="0.25">
      <c r="B124" s="84">
        <v>14</v>
      </c>
      <c r="C124" s="84" t="s">
        <v>533</v>
      </c>
      <c r="D124" s="96" t="s">
        <v>125</v>
      </c>
      <c r="E124" s="97">
        <v>1771</v>
      </c>
      <c r="F124" s="91" t="s">
        <v>126</v>
      </c>
      <c r="G124" s="91" t="s">
        <v>47</v>
      </c>
      <c r="I124" s="83"/>
      <c r="J124" s="98" t="s">
        <v>142</v>
      </c>
      <c r="K124" s="88"/>
      <c r="L124" s="89" t="s">
        <v>135</v>
      </c>
      <c r="M124" s="84">
        <f>95+52</f>
        <v>147</v>
      </c>
      <c r="N124" s="90"/>
      <c r="O124" s="91">
        <v>2014</v>
      </c>
      <c r="P124" s="46" t="s">
        <v>34</v>
      </c>
      <c r="Q124" s="46"/>
      <c r="R124" s="108" t="s">
        <v>36</v>
      </c>
      <c r="S124" s="46"/>
      <c r="T124" s="133"/>
      <c r="U124" s="93"/>
      <c r="V124" s="84"/>
      <c r="W124" s="84"/>
      <c r="X124" s="84"/>
      <c r="Y124" s="102" t="s">
        <v>46</v>
      </c>
      <c r="Z124" s="46"/>
      <c r="AA124" s="96" t="s">
        <v>54</v>
      </c>
      <c r="AB124" s="95"/>
    </row>
    <row r="125" spans="2:28" s="91" customFormat="1" ht="26.4" x14ac:dyDescent="0.25">
      <c r="B125" s="84">
        <v>14</v>
      </c>
      <c r="C125" s="84" t="s">
        <v>533</v>
      </c>
      <c r="D125" s="96" t="s">
        <v>125</v>
      </c>
      <c r="E125" s="97">
        <v>1780</v>
      </c>
      <c r="F125" s="91" t="s">
        <v>126</v>
      </c>
      <c r="G125" s="96" t="s">
        <v>49</v>
      </c>
      <c r="H125" s="96"/>
      <c r="I125" s="83"/>
      <c r="J125" s="98" t="s">
        <v>144</v>
      </c>
      <c r="K125" s="88"/>
      <c r="L125" s="89" t="s">
        <v>135</v>
      </c>
      <c r="M125" s="84">
        <v>126</v>
      </c>
      <c r="N125" s="90"/>
      <c r="O125" s="91">
        <v>2014</v>
      </c>
      <c r="P125" s="46" t="s">
        <v>34</v>
      </c>
      <c r="Q125" s="46"/>
      <c r="R125" s="46" t="s">
        <v>36</v>
      </c>
      <c r="S125" s="46"/>
      <c r="T125" s="131"/>
      <c r="U125" s="93"/>
      <c r="V125" s="84"/>
      <c r="W125" s="84"/>
      <c r="X125" s="84"/>
      <c r="Y125" s="102" t="s">
        <v>46</v>
      </c>
      <c r="Z125" s="46"/>
      <c r="AA125" s="96" t="s">
        <v>54</v>
      </c>
      <c r="AB125" s="95"/>
    </row>
    <row r="126" spans="2:28" s="91" customFormat="1" ht="13.5" customHeight="1" x14ac:dyDescent="0.25">
      <c r="B126" s="84"/>
      <c r="C126" s="84" t="s">
        <v>533</v>
      </c>
      <c r="D126" s="96" t="s">
        <v>125</v>
      </c>
      <c r="E126" s="97">
        <v>1790</v>
      </c>
      <c r="F126" s="91" t="s">
        <v>126</v>
      </c>
      <c r="G126" s="91" t="s">
        <v>51</v>
      </c>
      <c r="I126" s="83"/>
      <c r="J126" s="98" t="s">
        <v>52</v>
      </c>
      <c r="K126" s="103"/>
      <c r="L126" s="105"/>
      <c r="M126" s="84"/>
      <c r="N126" s="90"/>
      <c r="P126" s="84"/>
      <c r="Q126" s="84"/>
      <c r="R126" s="46" t="s">
        <v>45</v>
      </c>
      <c r="S126" s="84"/>
      <c r="T126" s="131"/>
      <c r="U126" s="93"/>
      <c r="V126" s="84"/>
      <c r="W126" s="84"/>
      <c r="X126" s="84"/>
      <c r="Y126" s="94"/>
      <c r="Z126" s="84"/>
      <c r="AA126" s="96" t="s">
        <v>54</v>
      </c>
      <c r="AB126" s="103"/>
    </row>
    <row r="127" spans="2:28" s="91" customFormat="1" ht="22.8" x14ac:dyDescent="0.25">
      <c r="B127" s="84">
        <v>14</v>
      </c>
      <c r="C127" s="84" t="s">
        <v>517</v>
      </c>
      <c r="D127" s="85" t="s">
        <v>145</v>
      </c>
      <c r="E127" s="86">
        <v>1800</v>
      </c>
      <c r="F127" s="85" t="s">
        <v>146</v>
      </c>
      <c r="G127" s="85" t="s">
        <v>27</v>
      </c>
      <c r="H127" s="85"/>
      <c r="I127" s="111"/>
      <c r="J127" s="87" t="s">
        <v>28</v>
      </c>
      <c r="K127" s="87"/>
      <c r="L127" s="112"/>
      <c r="M127" s="84"/>
      <c r="N127" s="90"/>
      <c r="P127" s="84"/>
      <c r="Q127" s="84"/>
      <c r="R127" s="46"/>
      <c r="S127" s="84"/>
      <c r="T127" s="92"/>
      <c r="U127" s="93"/>
      <c r="V127" s="46"/>
      <c r="W127" s="46"/>
      <c r="X127" s="46"/>
      <c r="Y127" s="94"/>
      <c r="Z127" s="84"/>
      <c r="AA127" s="96" t="s">
        <v>54</v>
      </c>
      <c r="AB127" s="95" t="s">
        <v>147</v>
      </c>
    </row>
    <row r="128" spans="2:28" s="91" customFormat="1" ht="66" x14ac:dyDescent="0.25">
      <c r="B128" s="84">
        <v>14</v>
      </c>
      <c r="C128" s="84" t="s">
        <v>517</v>
      </c>
      <c r="D128" s="96" t="s">
        <v>145</v>
      </c>
      <c r="E128" s="97">
        <v>1810</v>
      </c>
      <c r="F128" s="91" t="s">
        <v>146</v>
      </c>
      <c r="G128" s="91" t="s">
        <v>31</v>
      </c>
      <c r="I128" s="83"/>
      <c r="J128" s="106" t="s">
        <v>148</v>
      </c>
      <c r="K128" s="104"/>
      <c r="L128" s="89" t="s">
        <v>33</v>
      </c>
      <c r="M128" s="99">
        <f>3629+2781</f>
        <v>6410</v>
      </c>
      <c r="N128" s="106"/>
      <c r="O128" s="91">
        <v>1982</v>
      </c>
      <c r="P128" s="46" t="s">
        <v>34</v>
      </c>
      <c r="Q128" s="46" t="s">
        <v>149</v>
      </c>
      <c r="R128" s="46" t="s">
        <v>36</v>
      </c>
      <c r="S128" s="84">
        <v>37</v>
      </c>
      <c r="T128" s="100"/>
      <c r="U128" s="93"/>
      <c r="V128" s="84"/>
      <c r="W128" s="101"/>
      <c r="X128" s="84"/>
      <c r="Y128" s="102" t="s">
        <v>37</v>
      </c>
      <c r="Z128" s="46"/>
      <c r="AA128" s="96" t="s">
        <v>54</v>
      </c>
      <c r="AB128" s="95"/>
    </row>
    <row r="129" spans="2:28" s="91" customFormat="1" ht="23.25" customHeight="1" x14ac:dyDescent="0.25">
      <c r="B129" s="84"/>
      <c r="C129" s="84" t="s">
        <v>517</v>
      </c>
      <c r="D129" s="96" t="s">
        <v>145</v>
      </c>
      <c r="E129" s="97">
        <v>1820</v>
      </c>
      <c r="F129" s="91" t="s">
        <v>146</v>
      </c>
      <c r="G129" s="91" t="s">
        <v>38</v>
      </c>
      <c r="I129" s="83"/>
      <c r="J129" s="103"/>
      <c r="K129" s="103"/>
      <c r="L129" s="105"/>
      <c r="M129" s="84"/>
      <c r="N129" s="90"/>
      <c r="P129" s="84"/>
      <c r="Q129" s="84"/>
      <c r="R129" s="46"/>
      <c r="S129" s="84"/>
      <c r="T129" s="92"/>
      <c r="U129" s="93"/>
      <c r="V129" s="84"/>
      <c r="W129" s="84"/>
      <c r="X129" s="84"/>
      <c r="Y129" s="94"/>
      <c r="Z129" s="94"/>
      <c r="AA129" s="96" t="s">
        <v>54</v>
      </c>
      <c r="AB129" s="103"/>
    </row>
    <row r="130" spans="2:28" s="91" customFormat="1" ht="23.25" customHeight="1" x14ac:dyDescent="0.25">
      <c r="B130" s="84"/>
      <c r="C130" s="84" t="s">
        <v>517</v>
      </c>
      <c r="D130" s="96" t="s">
        <v>145</v>
      </c>
      <c r="E130" s="97">
        <v>1830</v>
      </c>
      <c r="F130" s="91" t="s">
        <v>146</v>
      </c>
      <c r="G130" s="91" t="s">
        <v>39</v>
      </c>
      <c r="I130" s="83"/>
      <c r="J130" s="103"/>
      <c r="K130" s="103"/>
      <c r="L130" s="105"/>
      <c r="M130" s="84"/>
      <c r="N130" s="90"/>
      <c r="P130" s="84"/>
      <c r="Q130" s="84"/>
      <c r="R130" s="46"/>
      <c r="S130" s="84"/>
      <c r="T130" s="92"/>
      <c r="U130" s="93"/>
      <c r="V130" s="84"/>
      <c r="W130" s="84"/>
      <c r="X130" s="84"/>
      <c r="Y130" s="94"/>
      <c r="Z130" s="94"/>
      <c r="AA130" s="96" t="s">
        <v>54</v>
      </c>
      <c r="AB130" s="103"/>
    </row>
    <row r="131" spans="2:28" s="91" customFormat="1" ht="26.4" x14ac:dyDescent="0.25">
      <c r="B131" s="84">
        <v>14</v>
      </c>
      <c r="C131" s="84" t="s">
        <v>517</v>
      </c>
      <c r="D131" s="96" t="s">
        <v>145</v>
      </c>
      <c r="E131" s="97">
        <v>1840</v>
      </c>
      <c r="F131" s="91" t="s">
        <v>146</v>
      </c>
      <c r="G131" s="91" t="s">
        <v>40</v>
      </c>
      <c r="I131" s="83"/>
      <c r="J131" s="98" t="s">
        <v>150</v>
      </c>
      <c r="K131" s="104"/>
      <c r="L131" s="89" t="s">
        <v>33</v>
      </c>
      <c r="M131" s="123" t="s">
        <v>87</v>
      </c>
      <c r="N131" s="106"/>
      <c r="O131" s="91">
        <v>1982</v>
      </c>
      <c r="P131" s="46" t="s">
        <v>34</v>
      </c>
      <c r="Q131" s="46"/>
      <c r="R131" s="46" t="s">
        <v>36</v>
      </c>
      <c r="S131" s="46"/>
      <c r="T131" s="92"/>
      <c r="U131" s="93"/>
      <c r="V131" s="84"/>
      <c r="W131" s="84"/>
      <c r="X131" s="84"/>
      <c r="Y131" s="102" t="s">
        <v>37</v>
      </c>
      <c r="Z131" s="46"/>
      <c r="AA131" s="96" t="s">
        <v>54</v>
      </c>
      <c r="AB131" s="95"/>
    </row>
    <row r="132" spans="2:28" s="91" customFormat="1" ht="22.8" x14ac:dyDescent="0.25">
      <c r="B132" s="84">
        <v>14</v>
      </c>
      <c r="C132" s="84" t="s">
        <v>517</v>
      </c>
      <c r="D132" s="96" t="s">
        <v>145</v>
      </c>
      <c r="E132" s="97">
        <v>1850</v>
      </c>
      <c r="F132" s="91" t="s">
        <v>146</v>
      </c>
      <c r="G132" s="96" t="s">
        <v>41</v>
      </c>
      <c r="H132" s="96" t="s">
        <v>137</v>
      </c>
      <c r="I132" s="83"/>
      <c r="J132" s="98" t="s">
        <v>151</v>
      </c>
      <c r="K132" s="104"/>
      <c r="L132" s="89" t="s">
        <v>33</v>
      </c>
      <c r="M132" s="122">
        <f>9.204*25.724</f>
        <v>236.76369600000001</v>
      </c>
      <c r="N132" s="90"/>
      <c r="O132" s="91">
        <v>2015</v>
      </c>
      <c r="P132" s="46" t="s">
        <v>34</v>
      </c>
      <c r="Q132" s="84"/>
      <c r="R132" s="108" t="s">
        <v>36</v>
      </c>
      <c r="S132" s="84"/>
      <c r="T132" s="92"/>
      <c r="U132" s="93"/>
      <c r="V132" s="84"/>
      <c r="W132" s="84"/>
      <c r="X132" s="84"/>
      <c r="Y132" s="102" t="s">
        <v>46</v>
      </c>
      <c r="Z132" s="94"/>
      <c r="AA132" s="96" t="s">
        <v>54</v>
      </c>
      <c r="AB132" s="95"/>
    </row>
    <row r="133" spans="2:28" s="91" customFormat="1" ht="22.8" x14ac:dyDescent="0.25">
      <c r="B133" s="84">
        <v>14</v>
      </c>
      <c r="C133" s="84" t="s">
        <v>517</v>
      </c>
      <c r="D133" s="96" t="s">
        <v>145</v>
      </c>
      <c r="E133" s="97">
        <v>1860</v>
      </c>
      <c r="F133" s="91" t="s">
        <v>146</v>
      </c>
      <c r="G133" s="91" t="s">
        <v>65</v>
      </c>
      <c r="I133" s="83"/>
      <c r="J133" s="98" t="s">
        <v>152</v>
      </c>
      <c r="K133" s="104"/>
      <c r="L133" s="89" t="s">
        <v>33</v>
      </c>
      <c r="M133" s="99">
        <v>470</v>
      </c>
      <c r="N133" s="90"/>
      <c r="O133" s="91">
        <v>1982</v>
      </c>
      <c r="P133" s="84" t="s">
        <v>34</v>
      </c>
      <c r="Q133" s="84"/>
      <c r="R133" s="108" t="s">
        <v>34</v>
      </c>
      <c r="S133" s="84"/>
      <c r="T133" s="92"/>
      <c r="U133" s="93"/>
      <c r="V133" s="84"/>
      <c r="W133" s="84"/>
      <c r="X133" s="84"/>
      <c r="Y133" s="102" t="s">
        <v>153</v>
      </c>
      <c r="Z133" s="46"/>
      <c r="AA133" s="96" t="s">
        <v>54</v>
      </c>
      <c r="AB133" s="95"/>
    </row>
    <row r="134" spans="2:28" s="91" customFormat="1" ht="22.8" x14ac:dyDescent="0.25">
      <c r="B134" s="84">
        <v>14</v>
      </c>
      <c r="C134" s="84" t="s">
        <v>517</v>
      </c>
      <c r="D134" s="96" t="s">
        <v>145</v>
      </c>
      <c r="E134" s="97">
        <v>1861</v>
      </c>
      <c r="F134" s="91" t="s">
        <v>146</v>
      </c>
      <c r="G134" s="91" t="s">
        <v>65</v>
      </c>
      <c r="I134" s="83"/>
      <c r="J134" s="98" t="s">
        <v>154</v>
      </c>
      <c r="K134" s="104"/>
      <c r="L134" s="89" t="s">
        <v>33</v>
      </c>
      <c r="M134" s="99">
        <v>191</v>
      </c>
      <c r="N134" s="90"/>
      <c r="O134" s="96" t="s">
        <v>64</v>
      </c>
      <c r="P134" s="46" t="s">
        <v>34</v>
      </c>
      <c r="Q134" s="84"/>
      <c r="R134" s="46" t="s">
        <v>45</v>
      </c>
      <c r="S134" s="84"/>
      <c r="T134" s="92"/>
      <c r="U134" s="93"/>
      <c r="V134" s="84"/>
      <c r="W134" s="84"/>
      <c r="X134" s="84"/>
      <c r="Y134" s="102" t="s">
        <v>97</v>
      </c>
      <c r="Z134" s="46"/>
      <c r="AA134" s="96" t="s">
        <v>54</v>
      </c>
      <c r="AB134" s="95"/>
    </row>
    <row r="135" spans="2:28" s="91" customFormat="1" ht="22.8" x14ac:dyDescent="0.25">
      <c r="B135" s="84">
        <v>14</v>
      </c>
      <c r="C135" s="84" t="s">
        <v>517</v>
      </c>
      <c r="D135" s="96" t="s">
        <v>145</v>
      </c>
      <c r="E135" s="97">
        <v>1870</v>
      </c>
      <c r="F135" s="91" t="s">
        <v>146</v>
      </c>
      <c r="G135" s="91" t="s">
        <v>47</v>
      </c>
      <c r="I135" s="83"/>
      <c r="J135" s="98" t="s">
        <v>155</v>
      </c>
      <c r="K135" s="104"/>
      <c r="L135" s="89" t="s">
        <v>33</v>
      </c>
      <c r="M135" s="99">
        <v>96</v>
      </c>
      <c r="N135" s="88"/>
      <c r="O135" s="91">
        <v>1990</v>
      </c>
      <c r="P135" s="46" t="s">
        <v>34</v>
      </c>
      <c r="Q135" s="46"/>
      <c r="R135" s="108" t="s">
        <v>156</v>
      </c>
      <c r="S135" s="46"/>
      <c r="T135" s="92"/>
      <c r="U135" s="93"/>
      <c r="V135" s="84"/>
      <c r="W135" s="84"/>
      <c r="X135" s="84"/>
      <c r="Y135" s="102" t="s">
        <v>46</v>
      </c>
      <c r="Z135" s="102"/>
      <c r="AA135" s="96" t="s">
        <v>54</v>
      </c>
      <c r="AB135" s="95"/>
    </row>
    <row r="136" spans="2:28" s="91" customFormat="1" ht="22.8" x14ac:dyDescent="0.25">
      <c r="B136" s="84">
        <v>14</v>
      </c>
      <c r="C136" s="84" t="s">
        <v>517</v>
      </c>
      <c r="D136" s="96" t="s">
        <v>145</v>
      </c>
      <c r="E136" s="97">
        <v>1871</v>
      </c>
      <c r="F136" s="91" t="s">
        <v>146</v>
      </c>
      <c r="G136" s="91" t="s">
        <v>47</v>
      </c>
      <c r="I136" s="83"/>
      <c r="J136" s="98" t="s">
        <v>155</v>
      </c>
      <c r="K136" s="104"/>
      <c r="L136" s="89" t="s">
        <v>33</v>
      </c>
      <c r="M136" s="99">
        <v>84</v>
      </c>
      <c r="N136" s="90"/>
      <c r="O136" s="91">
        <v>1996</v>
      </c>
      <c r="P136" s="46" t="s">
        <v>34</v>
      </c>
      <c r="Q136" s="46"/>
      <c r="R136" s="108" t="s">
        <v>156</v>
      </c>
      <c r="S136" s="46"/>
      <c r="T136" s="92"/>
      <c r="U136" s="93"/>
      <c r="V136" s="84"/>
      <c r="W136" s="84"/>
      <c r="X136" s="84"/>
      <c r="Y136" s="102" t="s">
        <v>46</v>
      </c>
      <c r="Z136" s="102"/>
      <c r="AA136" s="96" t="s">
        <v>54</v>
      </c>
      <c r="AB136" s="95"/>
    </row>
    <row r="137" spans="2:28" s="91" customFormat="1" ht="22.8" x14ac:dyDescent="0.25">
      <c r="B137" s="84">
        <v>14</v>
      </c>
      <c r="C137" s="84" t="s">
        <v>517</v>
      </c>
      <c r="D137" s="96" t="s">
        <v>145</v>
      </c>
      <c r="E137" s="97">
        <v>1872</v>
      </c>
      <c r="F137" s="91" t="s">
        <v>146</v>
      </c>
      <c r="G137" s="91" t="s">
        <v>47</v>
      </c>
      <c r="I137" s="83"/>
      <c r="J137" s="98" t="s">
        <v>157</v>
      </c>
      <c r="K137" s="104"/>
      <c r="L137" s="89" t="s">
        <v>33</v>
      </c>
      <c r="M137" s="99">
        <v>18</v>
      </c>
      <c r="N137" s="90"/>
      <c r="O137" s="91">
        <v>1990</v>
      </c>
      <c r="P137" s="46" t="s">
        <v>34</v>
      </c>
      <c r="Q137" s="46"/>
      <c r="R137" s="46" t="s">
        <v>45</v>
      </c>
      <c r="S137" s="46"/>
      <c r="T137" s="92"/>
      <c r="U137" s="93"/>
      <c r="V137" s="84"/>
      <c r="W137" s="84"/>
      <c r="X137" s="84"/>
      <c r="Y137" s="102" t="s">
        <v>46</v>
      </c>
      <c r="Z137" s="102"/>
      <c r="AA137" s="96" t="s">
        <v>54</v>
      </c>
      <c r="AB137" s="95"/>
    </row>
    <row r="138" spans="2:28" s="91" customFormat="1" ht="22.8" x14ac:dyDescent="0.25">
      <c r="B138" s="84">
        <v>14</v>
      </c>
      <c r="C138" s="84" t="s">
        <v>517</v>
      </c>
      <c r="D138" s="96" t="s">
        <v>145</v>
      </c>
      <c r="E138" s="97">
        <v>1880</v>
      </c>
      <c r="F138" s="91" t="s">
        <v>146</v>
      </c>
      <c r="G138" s="91" t="s">
        <v>49</v>
      </c>
      <c r="I138" s="83"/>
      <c r="J138" s="98" t="s">
        <v>49</v>
      </c>
      <c r="K138" s="104"/>
      <c r="L138" s="89" t="s">
        <v>33</v>
      </c>
      <c r="M138" s="122">
        <v>59</v>
      </c>
      <c r="N138" s="90"/>
      <c r="O138" s="91">
        <v>2015</v>
      </c>
      <c r="P138" s="46" t="s">
        <v>34</v>
      </c>
      <c r="Q138" s="46"/>
      <c r="R138" s="108" t="s">
        <v>36</v>
      </c>
      <c r="S138" s="46"/>
      <c r="T138" s="92"/>
      <c r="U138" s="93"/>
      <c r="V138" s="84"/>
      <c r="W138" s="84"/>
      <c r="X138" s="84"/>
      <c r="Y138" s="102" t="s">
        <v>46</v>
      </c>
      <c r="Z138" s="102"/>
      <c r="AA138" s="96" t="s">
        <v>54</v>
      </c>
      <c r="AB138" s="95"/>
    </row>
    <row r="139" spans="2:28" s="91" customFormat="1" ht="23.25" customHeight="1" x14ac:dyDescent="0.25">
      <c r="B139" s="84">
        <v>12</v>
      </c>
      <c r="C139" s="84" t="s">
        <v>517</v>
      </c>
      <c r="D139" s="96" t="s">
        <v>145</v>
      </c>
      <c r="E139" s="97">
        <v>1881</v>
      </c>
      <c r="F139" s="91" t="s">
        <v>146</v>
      </c>
      <c r="G139" s="96" t="s">
        <v>158</v>
      </c>
      <c r="H139" s="96"/>
      <c r="I139" s="83"/>
      <c r="J139" s="98"/>
      <c r="K139" s="109"/>
      <c r="L139" s="89"/>
      <c r="M139" s="89"/>
      <c r="N139" s="90"/>
      <c r="P139" s="46"/>
      <c r="Q139" s="46"/>
      <c r="R139" s="46"/>
      <c r="S139" s="46"/>
      <c r="T139" s="92"/>
      <c r="U139" s="93"/>
      <c r="V139" s="84"/>
      <c r="W139" s="84"/>
      <c r="X139" s="84"/>
      <c r="Y139" s="102"/>
      <c r="Z139" s="102"/>
      <c r="AA139" s="96" t="s">
        <v>54</v>
      </c>
      <c r="AB139" s="103"/>
    </row>
    <row r="140" spans="2:28" s="91" customFormat="1" ht="13.5" customHeight="1" x14ac:dyDescent="0.25">
      <c r="B140" s="84"/>
      <c r="C140" s="84" t="s">
        <v>517</v>
      </c>
      <c r="D140" s="96" t="s">
        <v>145</v>
      </c>
      <c r="E140" s="97">
        <v>1890</v>
      </c>
      <c r="F140" s="91" t="s">
        <v>146</v>
      </c>
      <c r="G140" s="91" t="s">
        <v>51</v>
      </c>
      <c r="I140" s="83"/>
      <c r="J140" s="98" t="s">
        <v>52</v>
      </c>
      <c r="K140" s="103"/>
      <c r="L140" s="105"/>
      <c r="M140" s="84"/>
      <c r="N140" s="90"/>
      <c r="P140" s="84"/>
      <c r="Q140" s="84"/>
      <c r="R140" s="46"/>
      <c r="S140" s="84"/>
      <c r="T140" s="92"/>
      <c r="U140" s="93"/>
      <c r="V140" s="84"/>
      <c r="W140" s="84"/>
      <c r="X140" s="84"/>
      <c r="Y140" s="94"/>
      <c r="Z140" s="94"/>
      <c r="AA140" s="96" t="s">
        <v>54</v>
      </c>
      <c r="AB140" s="103"/>
    </row>
    <row r="141" spans="2:28" s="91" customFormat="1" ht="22.8" x14ac:dyDescent="0.25">
      <c r="B141" s="84">
        <v>14</v>
      </c>
      <c r="C141" s="84" t="s">
        <v>538</v>
      </c>
      <c r="D141" s="85" t="s">
        <v>159</v>
      </c>
      <c r="E141" s="86">
        <v>1900</v>
      </c>
      <c r="F141" s="85" t="s">
        <v>160</v>
      </c>
      <c r="G141" s="85" t="s">
        <v>27</v>
      </c>
      <c r="H141" s="85"/>
      <c r="I141" s="111"/>
      <c r="J141" s="87" t="s">
        <v>28</v>
      </c>
      <c r="K141" s="88"/>
      <c r="L141" s="112"/>
      <c r="M141" s="84"/>
      <c r="N141" s="90"/>
      <c r="P141" s="84"/>
      <c r="Q141" s="84"/>
      <c r="R141" s="46"/>
      <c r="S141" s="84"/>
      <c r="T141" s="92"/>
      <c r="U141" s="93"/>
      <c r="V141" s="46"/>
      <c r="W141" s="46"/>
      <c r="X141" s="46"/>
      <c r="Y141" s="94"/>
      <c r="Z141" s="94"/>
      <c r="AA141" s="96" t="s">
        <v>54</v>
      </c>
      <c r="AB141" s="95" t="s">
        <v>161</v>
      </c>
    </row>
    <row r="142" spans="2:28" s="91" customFormat="1" ht="39.6" x14ac:dyDescent="0.25">
      <c r="B142" s="84">
        <v>14</v>
      </c>
      <c r="C142" s="84" t="s">
        <v>538</v>
      </c>
      <c r="D142" s="96" t="s">
        <v>159</v>
      </c>
      <c r="E142" s="97">
        <v>1910</v>
      </c>
      <c r="F142" s="96" t="s">
        <v>160</v>
      </c>
      <c r="G142" s="91" t="s">
        <v>31</v>
      </c>
      <c r="I142" s="83"/>
      <c r="J142" s="98" t="s">
        <v>162</v>
      </c>
      <c r="K142" s="88"/>
      <c r="L142" s="89" t="s">
        <v>33</v>
      </c>
      <c r="M142" s="99">
        <f>2776+104+1006</f>
        <v>3886</v>
      </c>
      <c r="N142" s="106"/>
      <c r="O142" s="134" t="s">
        <v>163</v>
      </c>
      <c r="P142" s="46" t="s">
        <v>34</v>
      </c>
      <c r="Q142" s="46"/>
      <c r="R142" s="46" t="s">
        <v>36</v>
      </c>
      <c r="S142" s="46"/>
      <c r="T142" s="100"/>
      <c r="U142" s="93"/>
      <c r="V142" s="84"/>
      <c r="W142" s="101"/>
      <c r="X142" s="84"/>
      <c r="Y142" s="102" t="s">
        <v>37</v>
      </c>
      <c r="Z142" s="46"/>
      <c r="AA142" s="96" t="s">
        <v>54</v>
      </c>
      <c r="AB142" s="95"/>
    </row>
    <row r="143" spans="2:28" s="91" customFormat="1" ht="23.25" customHeight="1" x14ac:dyDescent="0.25">
      <c r="B143" s="84">
        <v>6</v>
      </c>
      <c r="C143" s="84" t="s">
        <v>538</v>
      </c>
      <c r="D143" s="96" t="s">
        <v>159</v>
      </c>
      <c r="E143" s="97">
        <v>1911</v>
      </c>
      <c r="F143" s="96" t="s">
        <v>160</v>
      </c>
      <c r="G143" s="91" t="s">
        <v>31</v>
      </c>
      <c r="I143" s="83"/>
      <c r="J143" s="98"/>
      <c r="K143" s="98"/>
      <c r="L143" s="89"/>
      <c r="M143" s="135"/>
      <c r="N143" s="135"/>
      <c r="O143" s="105"/>
      <c r="P143" s="46"/>
      <c r="Q143" s="46"/>
      <c r="R143" s="46"/>
      <c r="S143" s="46"/>
      <c r="T143" s="100"/>
      <c r="U143" s="93"/>
      <c r="V143" s="84"/>
      <c r="W143" s="84"/>
      <c r="X143" s="84"/>
      <c r="Y143" s="102"/>
      <c r="Z143" s="46"/>
      <c r="AA143" s="96" t="s">
        <v>54</v>
      </c>
      <c r="AB143" s="98"/>
    </row>
    <row r="144" spans="2:28" s="91" customFormat="1" ht="23.25" customHeight="1" x14ac:dyDescent="0.25">
      <c r="B144" s="84"/>
      <c r="C144" s="84" t="s">
        <v>538</v>
      </c>
      <c r="D144" s="96" t="s">
        <v>159</v>
      </c>
      <c r="E144" s="97">
        <v>1920</v>
      </c>
      <c r="F144" s="96" t="s">
        <v>160</v>
      </c>
      <c r="G144" s="91" t="s">
        <v>38</v>
      </c>
      <c r="I144" s="83"/>
      <c r="J144" s="103"/>
      <c r="K144" s="103"/>
      <c r="L144" s="105"/>
      <c r="M144" s="90"/>
      <c r="N144" s="90"/>
      <c r="O144" s="105"/>
      <c r="P144" s="84"/>
      <c r="Q144" s="84"/>
      <c r="R144" s="46"/>
      <c r="S144" s="84"/>
      <c r="T144" s="92"/>
      <c r="U144" s="93"/>
      <c r="V144" s="84"/>
      <c r="W144" s="84"/>
      <c r="X144" s="84"/>
      <c r="Y144" s="94"/>
      <c r="Z144" s="94"/>
      <c r="AA144" s="96" t="s">
        <v>54</v>
      </c>
      <c r="AB144" s="103"/>
    </row>
    <row r="145" spans="2:28" s="91" customFormat="1" ht="23.25" customHeight="1" x14ac:dyDescent="0.25">
      <c r="B145" s="84">
        <v>6</v>
      </c>
      <c r="C145" s="84" t="s">
        <v>538</v>
      </c>
      <c r="D145" s="96" t="s">
        <v>159</v>
      </c>
      <c r="E145" s="97">
        <v>1921</v>
      </c>
      <c r="F145" s="96" t="s">
        <v>160</v>
      </c>
      <c r="G145" s="96" t="s">
        <v>47</v>
      </c>
      <c r="H145" s="96"/>
      <c r="I145" s="83"/>
      <c r="J145" s="106"/>
      <c r="K145" s="106"/>
      <c r="L145" s="89"/>
      <c r="M145" s="90"/>
      <c r="N145" s="90"/>
      <c r="O145" s="105"/>
      <c r="P145" s="46"/>
      <c r="Q145" s="46"/>
      <c r="R145" s="46"/>
      <c r="S145" s="46"/>
      <c r="T145" s="92"/>
      <c r="U145" s="93"/>
      <c r="V145" s="84"/>
      <c r="W145" s="84"/>
      <c r="X145" s="84"/>
      <c r="Y145" s="102"/>
      <c r="Z145" s="46"/>
      <c r="AA145" s="96" t="s">
        <v>54</v>
      </c>
      <c r="AB145" s="103"/>
    </row>
    <row r="146" spans="2:28" s="91" customFormat="1" ht="23.25" customHeight="1" x14ac:dyDescent="0.25">
      <c r="B146" s="84">
        <v>5</v>
      </c>
      <c r="C146" s="84" t="s">
        <v>538</v>
      </c>
      <c r="D146" s="96" t="s">
        <v>159</v>
      </c>
      <c r="E146" s="97">
        <v>1930</v>
      </c>
      <c r="F146" s="96" t="s">
        <v>160</v>
      </c>
      <c r="G146" s="91" t="s">
        <v>39</v>
      </c>
      <c r="I146" s="83"/>
      <c r="J146" s="106"/>
      <c r="K146" s="106"/>
      <c r="L146" s="105"/>
      <c r="M146" s="108"/>
      <c r="N146" s="108"/>
      <c r="O146" s="105"/>
      <c r="P146" s="108"/>
      <c r="Q146" s="108"/>
      <c r="R146" s="108"/>
      <c r="S146" s="108"/>
      <c r="T146" s="116"/>
      <c r="U146" s="93"/>
      <c r="V146" s="84"/>
      <c r="W146" s="84"/>
      <c r="X146" s="84"/>
      <c r="Y146" s="117"/>
      <c r="Z146" s="108"/>
      <c r="AA146" s="96" t="s">
        <v>54</v>
      </c>
      <c r="AB146" s="98"/>
    </row>
    <row r="147" spans="2:28" s="91" customFormat="1" ht="22.8" x14ac:dyDescent="0.25">
      <c r="B147" s="84">
        <v>14</v>
      </c>
      <c r="C147" s="84" t="s">
        <v>538</v>
      </c>
      <c r="D147" s="96" t="s">
        <v>159</v>
      </c>
      <c r="E147" s="97">
        <v>1940</v>
      </c>
      <c r="F147" s="96" t="s">
        <v>160</v>
      </c>
      <c r="G147" s="91" t="s">
        <v>40</v>
      </c>
      <c r="I147" s="83"/>
      <c r="J147" s="98" t="s">
        <v>164</v>
      </c>
      <c r="K147" s="88"/>
      <c r="L147" s="89" t="s">
        <v>33</v>
      </c>
      <c r="M147" s="123" t="s">
        <v>87</v>
      </c>
      <c r="N147" s="106"/>
      <c r="O147" s="105">
        <v>1974</v>
      </c>
      <c r="P147" s="46" t="s">
        <v>34</v>
      </c>
      <c r="Q147" s="46"/>
      <c r="R147" s="46" t="s">
        <v>36</v>
      </c>
      <c r="S147" s="46"/>
      <c r="T147" s="92"/>
      <c r="U147" s="93"/>
      <c r="V147" s="84"/>
      <c r="W147" s="84"/>
      <c r="X147" s="84"/>
      <c r="Y147" s="102" t="s">
        <v>37</v>
      </c>
      <c r="Z147" s="46"/>
      <c r="AA147" s="96" t="s">
        <v>54</v>
      </c>
      <c r="AB147" s="95"/>
    </row>
    <row r="148" spans="2:28" s="91" customFormat="1" ht="22.8" x14ac:dyDescent="0.25">
      <c r="B148" s="84">
        <v>14</v>
      </c>
      <c r="C148" s="84" t="s">
        <v>538</v>
      </c>
      <c r="D148" s="96" t="s">
        <v>159</v>
      </c>
      <c r="E148" s="97">
        <v>1950</v>
      </c>
      <c r="F148" s="96" t="s">
        <v>160</v>
      </c>
      <c r="G148" s="91" t="s">
        <v>41</v>
      </c>
      <c r="I148" s="83"/>
      <c r="J148" s="98" t="s">
        <v>165</v>
      </c>
      <c r="K148" s="88"/>
      <c r="L148" s="89" t="s">
        <v>33</v>
      </c>
      <c r="M148" s="84">
        <v>10</v>
      </c>
      <c r="N148" s="90"/>
      <c r="O148" s="91">
        <v>2000</v>
      </c>
      <c r="P148" s="46" t="s">
        <v>34</v>
      </c>
      <c r="Q148" s="46"/>
      <c r="R148" s="46" t="s">
        <v>45</v>
      </c>
      <c r="S148" s="46"/>
      <c r="T148" s="92"/>
      <c r="U148" s="93"/>
      <c r="V148" s="84"/>
      <c r="W148" s="84"/>
      <c r="X148" s="84"/>
      <c r="Y148" s="94" t="s">
        <v>46</v>
      </c>
      <c r="Z148" s="94"/>
      <c r="AA148" s="96" t="s">
        <v>54</v>
      </c>
      <c r="AB148" s="95"/>
    </row>
    <row r="149" spans="2:28" s="91" customFormat="1" ht="23.25" customHeight="1" x14ac:dyDescent="0.25">
      <c r="B149" s="84"/>
      <c r="C149" s="84" t="s">
        <v>538</v>
      </c>
      <c r="D149" s="96" t="s">
        <v>159</v>
      </c>
      <c r="E149" s="97">
        <v>1960</v>
      </c>
      <c r="F149" s="96" t="s">
        <v>160</v>
      </c>
      <c r="G149" s="91" t="s">
        <v>65</v>
      </c>
      <c r="I149" s="83"/>
      <c r="J149" s="103"/>
      <c r="K149" s="103"/>
      <c r="L149" s="105"/>
      <c r="M149" s="84"/>
      <c r="N149" s="90"/>
      <c r="P149" s="84"/>
      <c r="Q149" s="84"/>
      <c r="R149" s="46"/>
      <c r="S149" s="84"/>
      <c r="T149" s="92"/>
      <c r="U149" s="93"/>
      <c r="V149" s="84"/>
      <c r="W149" s="84"/>
      <c r="X149" s="84"/>
      <c r="Y149" s="94"/>
      <c r="Z149" s="94"/>
      <c r="AA149" s="96" t="s">
        <v>54</v>
      </c>
      <c r="AB149" s="103"/>
    </row>
    <row r="150" spans="2:28" s="91" customFormat="1" ht="26.4" x14ac:dyDescent="0.25">
      <c r="B150" s="84">
        <v>14</v>
      </c>
      <c r="C150" s="84" t="s">
        <v>538</v>
      </c>
      <c r="D150" s="96" t="s">
        <v>159</v>
      </c>
      <c r="E150" s="97">
        <v>1970</v>
      </c>
      <c r="F150" s="96" t="s">
        <v>160</v>
      </c>
      <c r="G150" s="91" t="s">
        <v>47</v>
      </c>
      <c r="I150" s="83"/>
      <c r="J150" s="106" t="s">
        <v>166</v>
      </c>
      <c r="K150" s="88"/>
      <c r="L150" s="89" t="s">
        <v>33</v>
      </c>
      <c r="M150" s="124">
        <f>197+44</f>
        <v>241</v>
      </c>
      <c r="N150" s="108"/>
      <c r="O150" s="91">
        <v>2011</v>
      </c>
      <c r="P150" s="46" t="s">
        <v>34</v>
      </c>
      <c r="Q150" s="46"/>
      <c r="R150" s="108" t="s">
        <v>36</v>
      </c>
      <c r="S150" s="46"/>
      <c r="T150" s="136"/>
      <c r="U150" s="93"/>
      <c r="V150" s="84"/>
      <c r="W150" s="84"/>
      <c r="X150" s="84"/>
      <c r="Y150" s="96" t="s">
        <v>46</v>
      </c>
      <c r="Z150" s="94"/>
      <c r="AA150" s="96" t="s">
        <v>54</v>
      </c>
      <c r="AB150" s="95"/>
    </row>
    <row r="151" spans="2:28" s="91" customFormat="1" ht="22.8" x14ac:dyDescent="0.25">
      <c r="B151" s="84">
        <v>14</v>
      </c>
      <c r="C151" s="84" t="s">
        <v>538</v>
      </c>
      <c r="D151" s="96" t="s">
        <v>159</v>
      </c>
      <c r="E151" s="97">
        <v>1980</v>
      </c>
      <c r="F151" s="96" t="s">
        <v>160</v>
      </c>
      <c r="G151" s="91" t="s">
        <v>49</v>
      </c>
      <c r="I151" s="83"/>
      <c r="J151" s="98" t="s">
        <v>167</v>
      </c>
      <c r="K151" s="88"/>
      <c r="L151" s="89" t="s">
        <v>33</v>
      </c>
      <c r="M151" s="99">
        <v>260</v>
      </c>
      <c r="N151" s="90"/>
      <c r="O151" s="91">
        <v>2011</v>
      </c>
      <c r="P151" s="46" t="s">
        <v>34</v>
      </c>
      <c r="Q151" s="46"/>
      <c r="R151" s="46" t="s">
        <v>36</v>
      </c>
      <c r="S151" s="46"/>
      <c r="T151" s="92"/>
      <c r="U151" s="93"/>
      <c r="V151" s="84"/>
      <c r="W151" s="84"/>
      <c r="X151" s="84"/>
      <c r="Y151" s="102" t="s">
        <v>46</v>
      </c>
      <c r="Z151" s="102"/>
      <c r="AA151" s="96" t="s">
        <v>54</v>
      </c>
      <c r="AB151" s="95"/>
    </row>
    <row r="152" spans="2:28" s="91" customFormat="1" ht="13.5" customHeight="1" x14ac:dyDescent="0.25">
      <c r="B152" s="84"/>
      <c r="C152" s="84" t="s">
        <v>538</v>
      </c>
      <c r="D152" s="96" t="s">
        <v>159</v>
      </c>
      <c r="E152" s="97">
        <v>1990</v>
      </c>
      <c r="F152" s="96" t="s">
        <v>160</v>
      </c>
      <c r="G152" s="91" t="s">
        <v>51</v>
      </c>
      <c r="I152" s="83"/>
      <c r="J152" s="98" t="s">
        <v>52</v>
      </c>
      <c r="K152" s="103"/>
      <c r="L152" s="105"/>
      <c r="M152" s="84"/>
      <c r="N152" s="90"/>
      <c r="P152" s="84"/>
      <c r="Q152" s="84"/>
      <c r="R152" s="46"/>
      <c r="S152" s="84"/>
      <c r="T152" s="92"/>
      <c r="U152" s="93"/>
      <c r="V152" s="84"/>
      <c r="W152" s="84"/>
      <c r="X152" s="84"/>
      <c r="Y152" s="94"/>
      <c r="Z152" s="94"/>
      <c r="AA152" s="96" t="s">
        <v>54</v>
      </c>
      <c r="AB152" s="103"/>
    </row>
    <row r="153" spans="2:28" s="91" customFormat="1" ht="22.8" x14ac:dyDescent="0.25">
      <c r="B153" s="84">
        <v>14</v>
      </c>
      <c r="C153" s="84" t="s">
        <v>539</v>
      </c>
      <c r="D153" s="85" t="s">
        <v>168</v>
      </c>
      <c r="E153" s="86">
        <v>2000</v>
      </c>
      <c r="F153" s="85" t="s">
        <v>169</v>
      </c>
      <c r="G153" s="85" t="s">
        <v>27</v>
      </c>
      <c r="H153" s="85"/>
      <c r="I153" s="111"/>
      <c r="J153" s="87" t="s">
        <v>28</v>
      </c>
      <c r="K153" s="104"/>
      <c r="L153" s="112"/>
      <c r="M153" s="84"/>
      <c r="N153" s="90"/>
      <c r="P153" s="84"/>
      <c r="Q153" s="84"/>
      <c r="R153" s="46"/>
      <c r="S153" s="84"/>
      <c r="T153" s="92"/>
      <c r="U153" s="93"/>
      <c r="V153" s="46"/>
      <c r="W153" s="46"/>
      <c r="X153" s="46"/>
      <c r="Y153" s="94"/>
      <c r="Z153" s="94"/>
      <c r="AA153" s="96" t="s">
        <v>54</v>
      </c>
      <c r="AB153" s="95" t="s">
        <v>170</v>
      </c>
    </row>
    <row r="154" spans="2:28" s="91" customFormat="1" ht="79.2" x14ac:dyDescent="0.25">
      <c r="B154" s="84">
        <v>14</v>
      </c>
      <c r="C154" s="84" t="s">
        <v>539</v>
      </c>
      <c r="D154" s="96" t="s">
        <v>168</v>
      </c>
      <c r="E154" s="97">
        <v>2010</v>
      </c>
      <c r="F154" s="96" t="s">
        <v>169</v>
      </c>
      <c r="G154" s="91" t="s">
        <v>31</v>
      </c>
      <c r="I154" s="83"/>
      <c r="J154" s="98" t="s">
        <v>171</v>
      </c>
      <c r="K154" s="88"/>
      <c r="L154" s="89" t="s">
        <v>33</v>
      </c>
      <c r="M154" s="99">
        <f>2671+2476+867</f>
        <v>6014</v>
      </c>
      <c r="N154" s="106"/>
      <c r="O154" s="137" t="s">
        <v>172</v>
      </c>
      <c r="P154" s="46" t="s">
        <v>34</v>
      </c>
      <c r="Q154" s="46"/>
      <c r="R154" s="46" t="s">
        <v>36</v>
      </c>
      <c r="S154" s="46"/>
      <c r="T154" s="100"/>
      <c r="U154" s="93"/>
      <c r="V154" s="46"/>
      <c r="W154" s="101"/>
      <c r="X154" s="84"/>
      <c r="Y154" s="102" t="s">
        <v>173</v>
      </c>
      <c r="Z154" s="46"/>
      <c r="AA154" s="96" t="s">
        <v>54</v>
      </c>
      <c r="AB154" s="138"/>
    </row>
    <row r="155" spans="2:28" s="91" customFormat="1" ht="22.8" x14ac:dyDescent="0.25">
      <c r="B155" s="84">
        <v>14</v>
      </c>
      <c r="C155" s="84" t="s">
        <v>539</v>
      </c>
      <c r="D155" s="96" t="s">
        <v>168</v>
      </c>
      <c r="E155" s="97">
        <v>2011</v>
      </c>
      <c r="F155" s="96" t="s">
        <v>169</v>
      </c>
      <c r="G155" s="91" t="s">
        <v>31</v>
      </c>
      <c r="I155" s="83"/>
      <c r="J155" s="98" t="s">
        <v>174</v>
      </c>
      <c r="K155" s="88"/>
      <c r="L155" s="89" t="s">
        <v>33</v>
      </c>
      <c r="M155" s="99">
        <v>16</v>
      </c>
      <c r="N155" s="90"/>
      <c r="O155" s="91">
        <v>2009</v>
      </c>
      <c r="P155" s="46" t="s">
        <v>34</v>
      </c>
      <c r="Q155" s="46"/>
      <c r="R155" s="46" t="s">
        <v>34</v>
      </c>
      <c r="S155" s="46"/>
      <c r="T155" s="100"/>
      <c r="U155" s="93"/>
      <c r="V155" s="84"/>
      <c r="W155" s="84"/>
      <c r="X155" s="84"/>
      <c r="Y155" s="102" t="s">
        <v>175</v>
      </c>
      <c r="Z155" s="46"/>
      <c r="AA155" s="96" t="s">
        <v>54</v>
      </c>
      <c r="AB155" s="95"/>
    </row>
    <row r="156" spans="2:28" s="91" customFormat="1" ht="23.25" customHeight="1" x14ac:dyDescent="0.25">
      <c r="B156" s="84"/>
      <c r="C156" s="84" t="s">
        <v>539</v>
      </c>
      <c r="D156" s="96" t="s">
        <v>168</v>
      </c>
      <c r="E156" s="97">
        <v>2020</v>
      </c>
      <c r="F156" s="96" t="s">
        <v>169</v>
      </c>
      <c r="G156" s="91" t="s">
        <v>38</v>
      </c>
      <c r="I156" s="83"/>
      <c r="J156" s="103"/>
      <c r="K156" s="103"/>
      <c r="L156" s="105"/>
      <c r="M156" s="84"/>
      <c r="N156" s="90"/>
      <c r="P156" s="84"/>
      <c r="Q156" s="84"/>
      <c r="R156" s="46"/>
      <c r="S156" s="84"/>
      <c r="T156" s="92"/>
      <c r="U156" s="93"/>
      <c r="V156" s="84"/>
      <c r="W156" s="84"/>
      <c r="X156" s="84"/>
      <c r="Y156" s="94"/>
      <c r="Z156" s="94"/>
      <c r="AA156" s="96" t="s">
        <v>54</v>
      </c>
      <c r="AB156" s="103"/>
    </row>
    <row r="157" spans="2:28" s="91" customFormat="1" ht="23.25" customHeight="1" x14ac:dyDescent="0.25">
      <c r="B157" s="84"/>
      <c r="C157" s="84" t="s">
        <v>539</v>
      </c>
      <c r="D157" s="96" t="s">
        <v>168</v>
      </c>
      <c r="E157" s="97">
        <v>2030</v>
      </c>
      <c r="F157" s="96" t="s">
        <v>169</v>
      </c>
      <c r="G157" s="91" t="s">
        <v>39</v>
      </c>
      <c r="I157" s="83"/>
      <c r="J157" s="103"/>
      <c r="K157" s="103"/>
      <c r="L157" s="105"/>
      <c r="M157" s="84"/>
      <c r="N157" s="90"/>
      <c r="P157" s="84"/>
      <c r="Q157" s="84"/>
      <c r="R157" s="46"/>
      <c r="S157" s="84"/>
      <c r="T157" s="92"/>
      <c r="U157" s="93"/>
      <c r="V157" s="84"/>
      <c r="W157" s="84"/>
      <c r="X157" s="84"/>
      <c r="Y157" s="94"/>
      <c r="Z157" s="94"/>
      <c r="AA157" s="96" t="s">
        <v>54</v>
      </c>
      <c r="AB157" s="103"/>
    </row>
    <row r="158" spans="2:28" s="91" customFormat="1" ht="26.4" x14ac:dyDescent="0.25">
      <c r="B158" s="84">
        <v>14</v>
      </c>
      <c r="C158" s="84" t="s">
        <v>539</v>
      </c>
      <c r="D158" s="96" t="s">
        <v>168</v>
      </c>
      <c r="E158" s="97">
        <v>2040</v>
      </c>
      <c r="F158" s="96" t="s">
        <v>169</v>
      </c>
      <c r="G158" s="91" t="s">
        <v>40</v>
      </c>
      <c r="I158" s="83"/>
      <c r="J158" s="98" t="s">
        <v>176</v>
      </c>
      <c r="K158" s="88"/>
      <c r="L158" s="89" t="s">
        <v>33</v>
      </c>
      <c r="M158" s="123" t="s">
        <v>87</v>
      </c>
      <c r="N158" s="106"/>
      <c r="O158" s="91">
        <v>2009</v>
      </c>
      <c r="P158" s="46" t="s">
        <v>34</v>
      </c>
      <c r="Q158" s="46"/>
      <c r="R158" s="46" t="s">
        <v>36</v>
      </c>
      <c r="S158" s="46"/>
      <c r="T158" s="92"/>
      <c r="U158" s="93"/>
      <c r="V158" s="84"/>
      <c r="W158" s="84"/>
      <c r="X158" s="84"/>
      <c r="Y158" s="102" t="s">
        <v>37</v>
      </c>
      <c r="Z158" s="46"/>
      <c r="AA158" s="96" t="s">
        <v>54</v>
      </c>
      <c r="AB158" s="95"/>
    </row>
    <row r="159" spans="2:28" s="91" customFormat="1" ht="23.25" customHeight="1" x14ac:dyDescent="0.25">
      <c r="B159" s="84"/>
      <c r="C159" s="84" t="s">
        <v>539</v>
      </c>
      <c r="D159" s="96" t="s">
        <v>168</v>
      </c>
      <c r="E159" s="97">
        <v>2050</v>
      </c>
      <c r="F159" s="96" t="s">
        <v>169</v>
      </c>
      <c r="G159" s="91" t="s">
        <v>41</v>
      </c>
      <c r="I159" s="83"/>
      <c r="J159" s="103"/>
      <c r="K159" s="103"/>
      <c r="L159" s="105"/>
      <c r="M159" s="84"/>
      <c r="N159" s="90"/>
      <c r="P159" s="84"/>
      <c r="Q159" s="84"/>
      <c r="R159" s="46"/>
      <c r="S159" s="84"/>
      <c r="T159" s="92"/>
      <c r="U159" s="93"/>
      <c r="V159" s="84"/>
      <c r="W159" s="84"/>
      <c r="X159" s="84"/>
      <c r="Y159" s="94"/>
      <c r="Z159" s="94"/>
      <c r="AA159" s="96" t="s">
        <v>54</v>
      </c>
      <c r="AB159" s="103"/>
    </row>
    <row r="160" spans="2:28" s="91" customFormat="1" ht="23.25" customHeight="1" x14ac:dyDescent="0.25">
      <c r="B160" s="84"/>
      <c r="C160" s="84" t="s">
        <v>539</v>
      </c>
      <c r="D160" s="96" t="s">
        <v>168</v>
      </c>
      <c r="E160" s="97">
        <v>2060</v>
      </c>
      <c r="F160" s="96" t="s">
        <v>169</v>
      </c>
      <c r="G160" s="91" t="s">
        <v>65</v>
      </c>
      <c r="I160" s="83"/>
      <c r="J160" s="103"/>
      <c r="K160" s="103"/>
      <c r="L160" s="105"/>
      <c r="M160" s="84"/>
      <c r="N160" s="90"/>
      <c r="P160" s="84"/>
      <c r="Q160" s="84"/>
      <c r="R160" s="46"/>
      <c r="S160" s="84"/>
      <c r="T160" s="92"/>
      <c r="U160" s="93"/>
      <c r="V160" s="84"/>
      <c r="W160" s="84"/>
      <c r="X160" s="84"/>
      <c r="Y160" s="94"/>
      <c r="Z160" s="94"/>
      <c r="AA160" s="96" t="s">
        <v>54</v>
      </c>
      <c r="AB160" s="103"/>
    </row>
    <row r="161" spans="2:28" s="91" customFormat="1" ht="22.8" x14ac:dyDescent="0.25">
      <c r="B161" s="84">
        <v>14</v>
      </c>
      <c r="C161" s="84" t="s">
        <v>539</v>
      </c>
      <c r="D161" s="96" t="s">
        <v>168</v>
      </c>
      <c r="E161" s="97">
        <v>2070</v>
      </c>
      <c r="F161" s="96" t="s">
        <v>169</v>
      </c>
      <c r="G161" s="91" t="s">
        <v>47</v>
      </c>
      <c r="I161" s="83"/>
      <c r="J161" s="98" t="s">
        <v>177</v>
      </c>
      <c r="K161" s="88"/>
      <c r="L161" s="105" t="s">
        <v>33</v>
      </c>
      <c r="M161" s="123" t="s">
        <v>87</v>
      </c>
      <c r="N161" s="106"/>
      <c r="P161" s="84"/>
      <c r="Q161" s="84"/>
      <c r="R161" s="46" t="s">
        <v>36</v>
      </c>
      <c r="S161" s="84"/>
      <c r="T161" s="92"/>
      <c r="U161" s="93"/>
      <c r="V161" s="84"/>
      <c r="W161" s="84"/>
      <c r="X161" s="84"/>
      <c r="Y161" s="94" t="s">
        <v>46</v>
      </c>
      <c r="Z161" s="94"/>
      <c r="AA161" s="96" t="s">
        <v>54</v>
      </c>
      <c r="AB161" s="95"/>
    </row>
    <row r="162" spans="2:28" s="91" customFormat="1" ht="22.8" x14ac:dyDescent="0.25">
      <c r="B162" s="84">
        <v>14</v>
      </c>
      <c r="C162" s="84" t="s">
        <v>539</v>
      </c>
      <c r="D162" s="96" t="s">
        <v>168</v>
      </c>
      <c r="E162" s="97">
        <v>2071</v>
      </c>
      <c r="F162" s="96" t="s">
        <v>169</v>
      </c>
      <c r="G162" s="91" t="s">
        <v>47</v>
      </c>
      <c r="I162" s="83"/>
      <c r="J162" s="98" t="s">
        <v>178</v>
      </c>
      <c r="K162" s="88"/>
      <c r="L162" s="105" t="s">
        <v>33</v>
      </c>
      <c r="M162" s="90">
        <v>30</v>
      </c>
      <c r="N162" s="106"/>
      <c r="O162" s="91">
        <v>2013</v>
      </c>
      <c r="P162" s="84" t="s">
        <v>34</v>
      </c>
      <c r="Q162" s="84"/>
      <c r="R162" s="46" t="s">
        <v>45</v>
      </c>
      <c r="S162" s="84"/>
      <c r="T162" s="92"/>
      <c r="U162" s="93"/>
      <c r="V162" s="84"/>
      <c r="W162" s="84"/>
      <c r="X162" s="84"/>
      <c r="Y162" s="94" t="s">
        <v>46</v>
      </c>
      <c r="Z162" s="94"/>
      <c r="AA162" s="96" t="s">
        <v>54</v>
      </c>
      <c r="AB162" s="95"/>
    </row>
    <row r="163" spans="2:28" s="91" customFormat="1" ht="26.4" x14ac:dyDescent="0.25">
      <c r="B163" s="84">
        <v>14</v>
      </c>
      <c r="C163" s="84" t="s">
        <v>539</v>
      </c>
      <c r="D163" s="96" t="s">
        <v>168</v>
      </c>
      <c r="E163" s="97">
        <v>2080</v>
      </c>
      <c r="F163" s="96" t="s">
        <v>169</v>
      </c>
      <c r="G163" s="91" t="s">
        <v>49</v>
      </c>
      <c r="I163" s="83"/>
      <c r="J163" s="98" t="s">
        <v>179</v>
      </c>
      <c r="K163" s="88"/>
      <c r="L163" s="89" t="s">
        <v>33</v>
      </c>
      <c r="M163" s="123" t="s">
        <v>87</v>
      </c>
      <c r="N163" s="106"/>
      <c r="O163" s="91">
        <v>2009</v>
      </c>
      <c r="P163" s="46" t="s">
        <v>34</v>
      </c>
      <c r="Q163" s="46"/>
      <c r="R163" s="46" t="s">
        <v>36</v>
      </c>
      <c r="S163" s="46"/>
      <c r="T163" s="92"/>
      <c r="U163" s="93"/>
      <c r="V163" s="84"/>
      <c r="W163" s="84"/>
      <c r="X163" s="84"/>
      <c r="Y163" s="102" t="s">
        <v>46</v>
      </c>
      <c r="Z163" s="102"/>
      <c r="AA163" s="96" t="s">
        <v>54</v>
      </c>
      <c r="AB163" s="95"/>
    </row>
    <row r="164" spans="2:28" s="91" customFormat="1" ht="22.8" x14ac:dyDescent="0.25">
      <c r="B164" s="84">
        <v>14</v>
      </c>
      <c r="C164" s="84" t="s">
        <v>539</v>
      </c>
      <c r="D164" s="96" t="s">
        <v>168</v>
      </c>
      <c r="E164" s="97">
        <v>2081</v>
      </c>
      <c r="F164" s="96" t="s">
        <v>169</v>
      </c>
      <c r="G164" s="105" t="s">
        <v>158</v>
      </c>
      <c r="H164" s="105"/>
      <c r="I164" s="83"/>
      <c r="J164" s="98" t="s">
        <v>180</v>
      </c>
      <c r="K164" s="88"/>
      <c r="L164" s="89" t="s">
        <v>33</v>
      </c>
      <c r="M164" s="139">
        <v>160</v>
      </c>
      <c r="N164" s="106"/>
      <c r="O164" s="91">
        <v>2013</v>
      </c>
      <c r="P164" s="46" t="s">
        <v>34</v>
      </c>
      <c r="Q164" s="46"/>
      <c r="R164" s="46" t="s">
        <v>45</v>
      </c>
      <c r="S164" s="46"/>
      <c r="T164" s="92"/>
      <c r="U164" s="93"/>
      <c r="V164" s="84"/>
      <c r="W164" s="84"/>
      <c r="X164" s="84"/>
      <c r="Y164" s="102" t="s">
        <v>46</v>
      </c>
      <c r="Z164" s="102"/>
      <c r="AA164" s="96" t="s">
        <v>54</v>
      </c>
      <c r="AB164" s="95"/>
    </row>
    <row r="165" spans="2:28" s="91" customFormat="1" ht="13.5" customHeight="1" x14ac:dyDescent="0.25">
      <c r="B165" s="84"/>
      <c r="C165" s="84" t="s">
        <v>539</v>
      </c>
      <c r="D165" s="96" t="s">
        <v>168</v>
      </c>
      <c r="E165" s="97">
        <v>2090</v>
      </c>
      <c r="F165" s="96" t="s">
        <v>169</v>
      </c>
      <c r="G165" s="91" t="s">
        <v>51</v>
      </c>
      <c r="I165" s="83"/>
      <c r="J165" s="98" t="s">
        <v>52</v>
      </c>
      <c r="K165" s="103"/>
      <c r="L165" s="105"/>
      <c r="M165" s="84"/>
      <c r="N165" s="90"/>
      <c r="P165" s="84"/>
      <c r="Q165" s="84"/>
      <c r="R165" s="46" t="s">
        <v>45</v>
      </c>
      <c r="S165" s="84"/>
      <c r="T165" s="92"/>
      <c r="U165" s="93"/>
      <c r="V165" s="84"/>
      <c r="W165" s="84"/>
      <c r="X165" s="84"/>
      <c r="Y165" s="94"/>
      <c r="Z165" s="94"/>
      <c r="AA165" s="96" t="s">
        <v>54</v>
      </c>
      <c r="AB165" s="103"/>
    </row>
    <row r="166" spans="2:28" s="91" customFormat="1" ht="22.8" x14ac:dyDescent="0.25">
      <c r="B166" s="84">
        <v>14</v>
      </c>
      <c r="C166" s="84" t="s">
        <v>520</v>
      </c>
      <c r="D166" s="85" t="s">
        <v>181</v>
      </c>
      <c r="E166" s="86">
        <v>2100</v>
      </c>
      <c r="F166" s="85" t="s">
        <v>182</v>
      </c>
      <c r="G166" s="85" t="s">
        <v>27</v>
      </c>
      <c r="H166" s="85"/>
      <c r="I166" s="111"/>
      <c r="J166" s="87" t="s">
        <v>28</v>
      </c>
      <c r="K166" s="88"/>
      <c r="L166" s="112"/>
      <c r="M166" s="84"/>
      <c r="N166" s="90"/>
      <c r="P166" s="84"/>
      <c r="Q166" s="84"/>
      <c r="R166" s="46"/>
      <c r="S166" s="84"/>
      <c r="T166" s="92"/>
      <c r="U166" s="93"/>
      <c r="V166" s="46"/>
      <c r="W166" s="46"/>
      <c r="X166" s="46"/>
      <c r="Y166" s="94"/>
      <c r="Z166" s="94"/>
      <c r="AA166" s="85" t="s">
        <v>29</v>
      </c>
      <c r="AB166" s="95" t="s">
        <v>183</v>
      </c>
    </row>
    <row r="167" spans="2:28" s="91" customFormat="1" ht="39.6" x14ac:dyDescent="0.25">
      <c r="B167" s="84">
        <v>21</v>
      </c>
      <c r="C167" s="84" t="s">
        <v>520</v>
      </c>
      <c r="D167" s="96" t="s">
        <v>181</v>
      </c>
      <c r="E167" s="97">
        <v>2110</v>
      </c>
      <c r="F167" s="91" t="s">
        <v>182</v>
      </c>
      <c r="G167" s="91" t="s">
        <v>31</v>
      </c>
      <c r="I167" s="83"/>
      <c r="J167" s="98" t="s">
        <v>184</v>
      </c>
      <c r="K167" s="88"/>
      <c r="L167" s="89" t="s">
        <v>33</v>
      </c>
      <c r="M167" s="84">
        <f>698+1207+1045</f>
        <v>2950</v>
      </c>
      <c r="N167" s="90"/>
      <c r="O167" s="91">
        <v>2020</v>
      </c>
      <c r="P167" s="46" t="s">
        <v>34</v>
      </c>
      <c r="Q167" s="46"/>
      <c r="R167" s="46" t="s">
        <v>34</v>
      </c>
      <c r="S167" s="46"/>
      <c r="T167" s="100"/>
      <c r="U167" s="93"/>
      <c r="V167" s="84"/>
      <c r="W167" s="84"/>
      <c r="X167" s="84"/>
      <c r="Y167" s="102" t="s">
        <v>37</v>
      </c>
      <c r="Z167" s="46"/>
      <c r="AA167" s="96" t="s">
        <v>29</v>
      </c>
      <c r="AB167" s="95"/>
    </row>
    <row r="168" spans="2:28" s="91" customFormat="1" ht="23.25" customHeight="1" x14ac:dyDescent="0.25">
      <c r="B168" s="84"/>
      <c r="C168" s="84" t="s">
        <v>520</v>
      </c>
      <c r="D168" s="96" t="s">
        <v>181</v>
      </c>
      <c r="E168" s="97">
        <v>2120</v>
      </c>
      <c r="F168" s="91" t="s">
        <v>182</v>
      </c>
      <c r="G168" s="91" t="s">
        <v>38</v>
      </c>
      <c r="I168" s="83"/>
      <c r="J168" s="103"/>
      <c r="K168" s="103"/>
      <c r="L168" s="105"/>
      <c r="M168" s="84"/>
      <c r="N168" s="90"/>
      <c r="P168" s="84"/>
      <c r="Q168" s="84"/>
      <c r="R168" s="46"/>
      <c r="S168" s="84"/>
      <c r="T168" s="92"/>
      <c r="U168" s="93"/>
      <c r="V168" s="84"/>
      <c r="W168" s="84"/>
      <c r="X168" s="84"/>
      <c r="Y168" s="94"/>
      <c r="Z168" s="94"/>
      <c r="AA168" s="96" t="s">
        <v>29</v>
      </c>
      <c r="AB168" s="103"/>
    </row>
    <row r="169" spans="2:28" s="91" customFormat="1" ht="23.25" customHeight="1" x14ac:dyDescent="0.25">
      <c r="B169" s="84"/>
      <c r="C169" s="84" t="s">
        <v>520</v>
      </c>
      <c r="D169" s="96" t="s">
        <v>181</v>
      </c>
      <c r="E169" s="97">
        <v>2130</v>
      </c>
      <c r="F169" s="91" t="s">
        <v>182</v>
      </c>
      <c r="G169" s="91" t="s">
        <v>39</v>
      </c>
      <c r="I169" s="83"/>
      <c r="J169" s="103"/>
      <c r="K169" s="103"/>
      <c r="L169" s="105"/>
      <c r="M169" s="84"/>
      <c r="N169" s="90"/>
      <c r="P169" s="84"/>
      <c r="Q169" s="84"/>
      <c r="R169" s="46"/>
      <c r="S169" s="84"/>
      <c r="T169" s="92"/>
      <c r="U169" s="93"/>
      <c r="V169" s="84"/>
      <c r="W169" s="84"/>
      <c r="X169" s="84"/>
      <c r="Y169" s="94"/>
      <c r="Z169" s="94"/>
      <c r="AA169" s="96" t="s">
        <v>29</v>
      </c>
      <c r="AB169" s="103"/>
    </row>
    <row r="170" spans="2:28" s="91" customFormat="1" ht="23.25" customHeight="1" x14ac:dyDescent="0.25">
      <c r="B170" s="84"/>
      <c r="C170" s="84" t="s">
        <v>520</v>
      </c>
      <c r="D170" s="96" t="s">
        <v>181</v>
      </c>
      <c r="E170" s="97">
        <v>2140</v>
      </c>
      <c r="F170" s="91" t="s">
        <v>182</v>
      </c>
      <c r="G170" s="91" t="s">
        <v>40</v>
      </c>
      <c r="I170" s="83"/>
      <c r="J170" s="103"/>
      <c r="K170" s="103"/>
      <c r="L170" s="105"/>
      <c r="M170" s="84"/>
      <c r="N170" s="90"/>
      <c r="P170" s="84"/>
      <c r="Q170" s="84"/>
      <c r="R170" s="46"/>
      <c r="S170" s="84"/>
      <c r="T170" s="92"/>
      <c r="U170" s="93"/>
      <c r="V170" s="84"/>
      <c r="W170" s="84"/>
      <c r="X170" s="84"/>
      <c r="Y170" s="94"/>
      <c r="Z170" s="94"/>
      <c r="AA170" s="96" t="s">
        <v>29</v>
      </c>
      <c r="AB170" s="103"/>
    </row>
    <row r="171" spans="2:28" s="91" customFormat="1" ht="23.25" customHeight="1" x14ac:dyDescent="0.25">
      <c r="B171" s="84"/>
      <c r="C171" s="84" t="s">
        <v>520</v>
      </c>
      <c r="D171" s="96" t="s">
        <v>181</v>
      </c>
      <c r="E171" s="97">
        <v>2150</v>
      </c>
      <c r="F171" s="91" t="s">
        <v>182</v>
      </c>
      <c r="G171" s="96" t="s">
        <v>41</v>
      </c>
      <c r="H171" s="96"/>
      <c r="I171" s="83"/>
      <c r="J171" s="103"/>
      <c r="K171" s="103"/>
      <c r="L171" s="105"/>
      <c r="M171" s="84"/>
      <c r="N171" s="90"/>
      <c r="P171" s="84"/>
      <c r="Q171" s="84"/>
      <c r="R171" s="46"/>
      <c r="S171" s="84"/>
      <c r="T171" s="92"/>
      <c r="U171" s="93"/>
      <c r="V171" s="84"/>
      <c r="W171" s="84"/>
      <c r="X171" s="84"/>
      <c r="Y171" s="94"/>
      <c r="Z171" s="94"/>
      <c r="AA171" s="96" t="s">
        <v>29</v>
      </c>
      <c r="AB171" s="103"/>
    </row>
    <row r="172" spans="2:28" s="91" customFormat="1" ht="23.25" customHeight="1" x14ac:dyDescent="0.25">
      <c r="B172" s="84"/>
      <c r="C172" s="84" t="s">
        <v>520</v>
      </c>
      <c r="D172" s="96" t="s">
        <v>181</v>
      </c>
      <c r="E172" s="97">
        <v>2160</v>
      </c>
      <c r="F172" s="91" t="s">
        <v>182</v>
      </c>
      <c r="G172" s="91" t="s">
        <v>65</v>
      </c>
      <c r="I172" s="83"/>
      <c r="J172" s="103"/>
      <c r="K172" s="103"/>
      <c r="L172" s="105"/>
      <c r="M172" s="84"/>
      <c r="N172" s="90"/>
      <c r="P172" s="84"/>
      <c r="Q172" s="84"/>
      <c r="R172" s="46"/>
      <c r="S172" s="84"/>
      <c r="T172" s="92"/>
      <c r="U172" s="93"/>
      <c r="V172" s="84"/>
      <c r="W172" s="84"/>
      <c r="X172" s="84"/>
      <c r="Y172" s="94"/>
      <c r="Z172" s="94"/>
      <c r="AA172" s="96" t="s">
        <v>29</v>
      </c>
      <c r="AB172" s="103"/>
    </row>
    <row r="173" spans="2:28" s="91" customFormat="1" ht="22.8" x14ac:dyDescent="0.25">
      <c r="B173" s="84">
        <v>14</v>
      </c>
      <c r="C173" s="84" t="s">
        <v>520</v>
      </c>
      <c r="D173" s="96" t="s">
        <v>181</v>
      </c>
      <c r="E173" s="97">
        <v>2170</v>
      </c>
      <c r="F173" s="91" t="s">
        <v>182</v>
      </c>
      <c r="G173" s="96" t="s">
        <v>47</v>
      </c>
      <c r="H173" s="96" t="s">
        <v>66</v>
      </c>
      <c r="I173" s="83"/>
      <c r="J173" s="98" t="s">
        <v>185</v>
      </c>
      <c r="K173" s="88"/>
      <c r="L173" s="89" t="s">
        <v>33</v>
      </c>
      <c r="M173" s="84">
        <v>219</v>
      </c>
      <c r="N173" s="90"/>
      <c r="O173" s="105">
        <v>1986</v>
      </c>
      <c r="P173" s="46" t="s">
        <v>34</v>
      </c>
      <c r="Q173" s="46"/>
      <c r="R173" s="108" t="s">
        <v>36</v>
      </c>
      <c r="S173" s="46"/>
      <c r="T173" s="92"/>
      <c r="U173" s="93"/>
      <c r="V173" s="84"/>
      <c r="W173" s="84"/>
      <c r="X173" s="84"/>
      <c r="Y173" s="102" t="s">
        <v>46</v>
      </c>
      <c r="Z173" s="102"/>
      <c r="AA173" s="96" t="s">
        <v>29</v>
      </c>
      <c r="AB173" s="95"/>
    </row>
    <row r="174" spans="2:28" s="91" customFormat="1" ht="22.8" x14ac:dyDescent="0.25">
      <c r="B174" s="84">
        <v>14</v>
      </c>
      <c r="C174" s="84" t="s">
        <v>520</v>
      </c>
      <c r="D174" s="96" t="s">
        <v>181</v>
      </c>
      <c r="E174" s="97">
        <v>2171</v>
      </c>
      <c r="F174" s="91" t="s">
        <v>182</v>
      </c>
      <c r="G174" s="96" t="s">
        <v>47</v>
      </c>
      <c r="H174" s="96" t="s">
        <v>66</v>
      </c>
      <c r="I174" s="83"/>
      <c r="J174" s="98" t="s">
        <v>186</v>
      </c>
      <c r="K174" s="88"/>
      <c r="L174" s="89" t="s">
        <v>33</v>
      </c>
      <c r="M174" s="140">
        <v>320</v>
      </c>
      <c r="N174" s="90"/>
      <c r="O174" s="91">
        <v>2009</v>
      </c>
      <c r="P174" s="46" t="s">
        <v>34</v>
      </c>
      <c r="Q174" s="46"/>
      <c r="R174" s="108" t="s">
        <v>34</v>
      </c>
      <c r="S174" s="46"/>
      <c r="T174" s="92"/>
      <c r="U174" s="93"/>
      <c r="V174" s="84"/>
      <c r="W174" s="84"/>
      <c r="X174" s="84"/>
      <c r="Y174" s="102" t="s">
        <v>46</v>
      </c>
      <c r="Z174" s="102"/>
      <c r="AA174" s="96" t="s">
        <v>29</v>
      </c>
      <c r="AB174" s="95"/>
    </row>
    <row r="175" spans="2:28" s="91" customFormat="1" ht="39.6" x14ac:dyDescent="0.25">
      <c r="B175" s="84">
        <v>14</v>
      </c>
      <c r="C175" s="84" t="s">
        <v>520</v>
      </c>
      <c r="D175" s="96" t="s">
        <v>181</v>
      </c>
      <c r="E175" s="97">
        <v>2180</v>
      </c>
      <c r="F175" s="91" t="s">
        <v>182</v>
      </c>
      <c r="G175" s="91" t="s">
        <v>49</v>
      </c>
      <c r="I175" s="83"/>
      <c r="J175" s="98" t="s">
        <v>187</v>
      </c>
      <c r="K175" s="88"/>
      <c r="L175" s="89" t="s">
        <v>33</v>
      </c>
      <c r="M175" s="141">
        <v>296</v>
      </c>
      <c r="N175" s="141"/>
      <c r="O175" s="105">
        <v>1986</v>
      </c>
      <c r="P175" s="46" t="s">
        <v>34</v>
      </c>
      <c r="Q175" s="46"/>
      <c r="R175" s="46" t="s">
        <v>36</v>
      </c>
      <c r="S175" s="46"/>
      <c r="T175" s="92"/>
      <c r="U175" s="93"/>
      <c r="V175" s="84"/>
      <c r="W175" s="84"/>
      <c r="X175" s="84"/>
      <c r="Y175" s="102" t="s">
        <v>46</v>
      </c>
      <c r="Z175" s="102"/>
      <c r="AA175" s="96" t="s">
        <v>29</v>
      </c>
      <c r="AB175" s="95"/>
    </row>
    <row r="176" spans="2:28" s="91" customFormat="1" ht="22.8" x14ac:dyDescent="0.25">
      <c r="B176" s="84">
        <v>21</v>
      </c>
      <c r="C176" s="84" t="s">
        <v>520</v>
      </c>
      <c r="D176" s="96" t="s">
        <v>181</v>
      </c>
      <c r="E176" s="97">
        <v>2182</v>
      </c>
      <c r="F176" s="91" t="s">
        <v>182</v>
      </c>
      <c r="G176" s="96" t="s">
        <v>49</v>
      </c>
      <c r="H176" s="96"/>
      <c r="I176" s="83"/>
      <c r="J176" s="98" t="s">
        <v>188</v>
      </c>
      <c r="K176" s="104"/>
      <c r="L176" s="89"/>
      <c r="M176" s="84"/>
      <c r="N176" s="90"/>
      <c r="P176" s="46"/>
      <c r="Q176" s="46"/>
      <c r="R176" s="46"/>
      <c r="S176" s="46"/>
      <c r="T176" s="92"/>
      <c r="U176" s="93"/>
      <c r="V176" s="84"/>
      <c r="W176" s="84"/>
      <c r="X176" s="84"/>
      <c r="Y176" s="102"/>
      <c r="Z176" s="102"/>
      <c r="AA176" s="96"/>
      <c r="AB176" s="95"/>
    </row>
    <row r="177" spans="2:28" s="91" customFormat="1" ht="13.5" customHeight="1" x14ac:dyDescent="0.25">
      <c r="B177" s="84"/>
      <c r="C177" s="84" t="s">
        <v>520</v>
      </c>
      <c r="D177" s="96" t="s">
        <v>181</v>
      </c>
      <c r="E177" s="97">
        <v>2190</v>
      </c>
      <c r="F177" s="91" t="s">
        <v>182</v>
      </c>
      <c r="G177" s="91" t="s">
        <v>51</v>
      </c>
      <c r="I177" s="83"/>
      <c r="J177" s="98" t="s">
        <v>52</v>
      </c>
      <c r="K177" s="103"/>
      <c r="L177" s="105"/>
      <c r="M177" s="84"/>
      <c r="N177" s="90"/>
      <c r="P177" s="84"/>
      <c r="Q177" s="84"/>
      <c r="R177" s="46" t="s">
        <v>45</v>
      </c>
      <c r="S177" s="84"/>
      <c r="T177" s="92"/>
      <c r="U177" s="93"/>
      <c r="V177" s="84"/>
      <c r="W177" s="84"/>
      <c r="X177" s="84"/>
      <c r="Y177" s="94"/>
      <c r="Z177" s="94"/>
      <c r="AA177" s="96" t="s">
        <v>29</v>
      </c>
      <c r="AB177" s="103"/>
    </row>
    <row r="178" spans="2:28" s="91" customFormat="1" ht="22.8" x14ac:dyDescent="0.25">
      <c r="B178" s="84">
        <v>14</v>
      </c>
      <c r="C178" s="84" t="s">
        <v>502</v>
      </c>
      <c r="D178" s="85" t="s">
        <v>189</v>
      </c>
      <c r="E178" s="86">
        <v>2200</v>
      </c>
      <c r="F178" s="85" t="s">
        <v>190</v>
      </c>
      <c r="G178" s="85" t="s">
        <v>27</v>
      </c>
      <c r="H178" s="85"/>
      <c r="I178" s="111"/>
      <c r="J178" s="87" t="s">
        <v>28</v>
      </c>
      <c r="K178" s="104"/>
      <c r="L178" s="112"/>
      <c r="M178" s="84"/>
      <c r="N178" s="90"/>
      <c r="P178" s="84"/>
      <c r="Q178" s="84"/>
      <c r="R178" s="46"/>
      <c r="S178" s="84"/>
      <c r="T178" s="92"/>
      <c r="U178" s="93"/>
      <c r="V178" s="46"/>
      <c r="W178" s="46"/>
      <c r="X178" s="46"/>
      <c r="Y178" s="94"/>
      <c r="Z178" s="94"/>
      <c r="AA178" s="85"/>
      <c r="AB178" s="95"/>
    </row>
    <row r="179" spans="2:28" s="91" customFormat="1" x14ac:dyDescent="0.25">
      <c r="B179" s="84">
        <v>21</v>
      </c>
      <c r="C179" s="84" t="s">
        <v>502</v>
      </c>
      <c r="D179" s="96" t="s">
        <v>189</v>
      </c>
      <c r="E179" s="97">
        <v>2210</v>
      </c>
      <c r="F179" s="91" t="s">
        <v>190</v>
      </c>
      <c r="G179" s="91" t="s">
        <v>31</v>
      </c>
      <c r="I179" s="83"/>
      <c r="J179" s="96" t="s">
        <v>191</v>
      </c>
    </row>
    <row r="180" spans="2:28" s="91" customFormat="1" ht="22.8" x14ac:dyDescent="0.25">
      <c r="B180" s="84">
        <v>21</v>
      </c>
      <c r="C180" s="84" t="s">
        <v>502</v>
      </c>
      <c r="D180" s="96" t="s">
        <v>189</v>
      </c>
      <c r="E180" s="97">
        <v>2211</v>
      </c>
      <c r="F180" s="91" t="s">
        <v>190</v>
      </c>
      <c r="G180" s="91" t="s">
        <v>31</v>
      </c>
      <c r="I180" s="83"/>
      <c r="J180" s="98" t="s">
        <v>188</v>
      </c>
      <c r="K180" s="104"/>
      <c r="L180" s="89"/>
      <c r="M180" s="84"/>
      <c r="N180" s="90"/>
      <c r="P180" s="46"/>
      <c r="Q180" s="46"/>
      <c r="R180" s="46"/>
      <c r="S180" s="46"/>
      <c r="T180" s="100"/>
      <c r="U180" s="93"/>
      <c r="V180" s="84"/>
      <c r="W180" s="84"/>
      <c r="X180" s="84"/>
      <c r="Y180" s="102"/>
      <c r="Z180" s="46"/>
      <c r="AA180" s="96"/>
      <c r="AB180" s="95"/>
    </row>
    <row r="181" spans="2:28" s="91" customFormat="1" ht="22.8" x14ac:dyDescent="0.25">
      <c r="B181" s="84">
        <v>21</v>
      </c>
      <c r="C181" s="84" t="s">
        <v>502</v>
      </c>
      <c r="D181" s="96" t="s">
        <v>189</v>
      </c>
      <c r="E181" s="97">
        <v>2212</v>
      </c>
      <c r="F181" s="91" t="s">
        <v>190</v>
      </c>
      <c r="G181" s="91" t="s">
        <v>31</v>
      </c>
      <c r="I181" s="83"/>
      <c r="J181" s="98" t="s">
        <v>188</v>
      </c>
      <c r="K181" s="104"/>
      <c r="L181" s="89"/>
      <c r="M181" s="84"/>
      <c r="N181" s="90"/>
      <c r="P181" s="46"/>
      <c r="Q181" s="46"/>
      <c r="R181" s="46"/>
      <c r="S181" s="46"/>
      <c r="T181" s="100"/>
      <c r="U181" s="93"/>
      <c r="V181" s="84"/>
      <c r="W181" s="84"/>
      <c r="X181" s="84"/>
      <c r="Y181" s="102"/>
      <c r="Z181" s="46"/>
      <c r="AA181" s="96"/>
      <c r="AB181" s="95"/>
    </row>
    <row r="182" spans="2:28" s="91" customFormat="1" ht="23.25" customHeight="1" x14ac:dyDescent="0.25">
      <c r="B182" s="84"/>
      <c r="C182" s="84" t="s">
        <v>502</v>
      </c>
      <c r="D182" s="96" t="s">
        <v>189</v>
      </c>
      <c r="E182" s="97">
        <v>2220</v>
      </c>
      <c r="F182" s="91" t="s">
        <v>190</v>
      </c>
      <c r="G182" s="91" t="s">
        <v>38</v>
      </c>
      <c r="I182" s="83"/>
      <c r="J182" s="103"/>
      <c r="K182" s="103"/>
      <c r="L182" s="105"/>
      <c r="M182" s="84"/>
      <c r="N182" s="90"/>
      <c r="P182" s="84"/>
      <c r="Q182" s="84"/>
      <c r="R182" s="46"/>
      <c r="S182" s="84"/>
      <c r="T182" s="92"/>
      <c r="U182" s="93"/>
      <c r="V182" s="84"/>
      <c r="W182" s="84"/>
      <c r="X182" s="84"/>
      <c r="Y182" s="94"/>
      <c r="Z182" s="94"/>
      <c r="AA182" s="96"/>
      <c r="AB182" s="103"/>
    </row>
    <row r="183" spans="2:28" s="91" customFormat="1" ht="23.25" customHeight="1" x14ac:dyDescent="0.25">
      <c r="B183" s="84"/>
      <c r="C183" s="84" t="s">
        <v>502</v>
      </c>
      <c r="D183" s="96" t="s">
        <v>189</v>
      </c>
      <c r="E183" s="97">
        <v>2230</v>
      </c>
      <c r="F183" s="91" t="s">
        <v>190</v>
      </c>
      <c r="G183" s="91" t="s">
        <v>39</v>
      </c>
      <c r="I183" s="83"/>
      <c r="J183" s="103"/>
      <c r="K183" s="103"/>
      <c r="L183" s="105"/>
      <c r="M183" s="84"/>
      <c r="N183" s="90"/>
      <c r="P183" s="84"/>
      <c r="Q183" s="84"/>
      <c r="R183" s="46"/>
      <c r="S183" s="84"/>
      <c r="T183" s="92"/>
      <c r="U183" s="93"/>
      <c r="V183" s="84"/>
      <c r="W183" s="84"/>
      <c r="X183" s="84"/>
      <c r="Y183" s="94"/>
      <c r="Z183" s="94"/>
      <c r="AA183" s="96"/>
      <c r="AB183" s="103"/>
    </row>
    <row r="184" spans="2:28" s="91" customFormat="1" ht="22.8" x14ac:dyDescent="0.25">
      <c r="B184" s="84">
        <v>21</v>
      </c>
      <c r="C184" s="84" t="s">
        <v>502</v>
      </c>
      <c r="D184" s="96" t="s">
        <v>189</v>
      </c>
      <c r="E184" s="97">
        <v>2240</v>
      </c>
      <c r="F184" s="91" t="s">
        <v>190</v>
      </c>
      <c r="G184" s="91" t="s">
        <v>40</v>
      </c>
      <c r="I184" s="83"/>
      <c r="J184" s="96" t="s">
        <v>192</v>
      </c>
      <c r="K184" s="126"/>
      <c r="L184" s="89"/>
      <c r="M184" s="84"/>
      <c r="N184" s="90"/>
      <c r="P184" s="46"/>
      <c r="Q184" s="46"/>
      <c r="R184" s="46"/>
      <c r="S184" s="46"/>
      <c r="T184" s="92"/>
      <c r="U184" s="93"/>
      <c r="V184" s="84"/>
      <c r="W184" s="84"/>
      <c r="X184" s="84"/>
      <c r="Y184" s="102"/>
      <c r="Z184" s="46"/>
      <c r="AA184" s="96"/>
      <c r="AB184" s="95"/>
    </row>
    <row r="185" spans="2:28" s="91" customFormat="1" ht="22.8" x14ac:dyDescent="0.25">
      <c r="B185" s="84">
        <v>21</v>
      </c>
      <c r="C185" s="84" t="s">
        <v>502</v>
      </c>
      <c r="D185" s="96" t="s">
        <v>189</v>
      </c>
      <c r="E185" s="97">
        <v>2241</v>
      </c>
      <c r="F185" s="91" t="s">
        <v>190</v>
      </c>
      <c r="G185" s="91" t="s">
        <v>40</v>
      </c>
      <c r="I185" s="83"/>
      <c r="J185" s="96" t="s">
        <v>193</v>
      </c>
      <c r="K185" s="126"/>
      <c r="L185" s="89"/>
      <c r="M185" s="84"/>
      <c r="N185" s="90"/>
      <c r="P185" s="46"/>
      <c r="Q185" s="46"/>
      <c r="R185" s="46"/>
      <c r="S185" s="46"/>
      <c r="T185" s="92"/>
      <c r="U185" s="93"/>
      <c r="V185" s="84"/>
      <c r="W185" s="84"/>
      <c r="X185" s="84"/>
      <c r="Y185" s="102"/>
      <c r="Z185" s="46"/>
      <c r="AA185" s="96"/>
      <c r="AB185" s="95"/>
    </row>
    <row r="186" spans="2:28" s="91" customFormat="1" ht="23.25" customHeight="1" x14ac:dyDescent="0.25">
      <c r="B186" s="84"/>
      <c r="C186" s="84" t="s">
        <v>502</v>
      </c>
      <c r="D186" s="96" t="s">
        <v>189</v>
      </c>
      <c r="E186" s="97">
        <v>2250</v>
      </c>
      <c r="F186" s="91" t="s">
        <v>190</v>
      </c>
      <c r="G186" s="91" t="s">
        <v>41</v>
      </c>
      <c r="I186" s="83"/>
      <c r="J186" s="103"/>
      <c r="K186" s="103"/>
      <c r="L186" s="105"/>
      <c r="M186" s="84"/>
      <c r="N186" s="90"/>
      <c r="P186" s="84"/>
      <c r="Q186" s="84"/>
      <c r="R186" s="46"/>
      <c r="S186" s="84"/>
      <c r="T186" s="92"/>
      <c r="U186" s="93"/>
      <c r="V186" s="84"/>
      <c r="W186" s="84"/>
      <c r="X186" s="84"/>
      <c r="Y186" s="94"/>
      <c r="Z186" s="94"/>
      <c r="AA186" s="96"/>
      <c r="AB186" s="103"/>
    </row>
    <row r="187" spans="2:28" s="91" customFormat="1" ht="23.25" customHeight="1" x14ac:dyDescent="0.25">
      <c r="B187" s="84"/>
      <c r="C187" s="84" t="s">
        <v>502</v>
      </c>
      <c r="D187" s="96" t="s">
        <v>189</v>
      </c>
      <c r="E187" s="97">
        <v>2260</v>
      </c>
      <c r="F187" s="91" t="s">
        <v>190</v>
      </c>
      <c r="G187" s="91" t="s">
        <v>65</v>
      </c>
      <c r="I187" s="83"/>
      <c r="J187" s="103"/>
      <c r="K187" s="103"/>
      <c r="L187" s="105"/>
      <c r="M187" s="84"/>
      <c r="N187" s="90"/>
      <c r="P187" s="84"/>
      <c r="Q187" s="84"/>
      <c r="R187" s="46"/>
      <c r="S187" s="84"/>
      <c r="T187" s="92"/>
      <c r="U187" s="93"/>
      <c r="V187" s="84"/>
      <c r="W187" s="84"/>
      <c r="X187" s="84"/>
      <c r="Y187" s="94"/>
      <c r="Z187" s="94"/>
      <c r="AA187" s="96"/>
      <c r="AB187" s="103"/>
    </row>
    <row r="188" spans="2:28" s="91" customFormat="1" ht="23.25" customHeight="1" x14ac:dyDescent="0.25">
      <c r="B188" s="84"/>
      <c r="C188" s="84" t="s">
        <v>502</v>
      </c>
      <c r="D188" s="96" t="s">
        <v>189</v>
      </c>
      <c r="E188" s="97">
        <v>2270</v>
      </c>
      <c r="F188" s="91" t="s">
        <v>190</v>
      </c>
      <c r="G188" s="91" t="s">
        <v>47</v>
      </c>
      <c r="I188" s="83"/>
      <c r="J188" s="103"/>
      <c r="K188" s="103"/>
      <c r="L188" s="105"/>
      <c r="M188" s="84"/>
      <c r="N188" s="90"/>
      <c r="P188" s="84"/>
      <c r="Q188" s="84"/>
      <c r="R188" s="46"/>
      <c r="S188" s="84"/>
      <c r="T188" s="92"/>
      <c r="U188" s="93"/>
      <c r="V188" s="84"/>
      <c r="W188" s="84"/>
      <c r="X188" s="84"/>
      <c r="Y188" s="94"/>
      <c r="Z188" s="94"/>
      <c r="AA188" s="96"/>
      <c r="AB188" s="103"/>
    </row>
    <row r="189" spans="2:28" s="91" customFormat="1" ht="23.25" customHeight="1" x14ac:dyDescent="0.25">
      <c r="B189" s="84"/>
      <c r="C189" s="84" t="s">
        <v>502</v>
      </c>
      <c r="D189" s="96" t="s">
        <v>189</v>
      </c>
      <c r="E189" s="97">
        <v>2280</v>
      </c>
      <c r="F189" s="91" t="s">
        <v>190</v>
      </c>
      <c r="G189" s="91" t="s">
        <v>49</v>
      </c>
      <c r="I189" s="83"/>
      <c r="J189" s="103"/>
      <c r="K189" s="103"/>
      <c r="L189" s="105"/>
      <c r="M189" s="84"/>
      <c r="N189" s="90"/>
      <c r="P189" s="84"/>
      <c r="Q189" s="84"/>
      <c r="R189" s="46"/>
      <c r="S189" s="84"/>
      <c r="T189" s="92"/>
      <c r="U189" s="93"/>
      <c r="V189" s="84"/>
      <c r="W189" s="84"/>
      <c r="X189" s="84"/>
      <c r="Y189" s="94"/>
      <c r="Z189" s="94"/>
      <c r="AA189" s="96"/>
      <c r="AB189" s="103"/>
    </row>
    <row r="190" spans="2:28" s="91" customFormat="1" ht="13.5" customHeight="1" x14ac:dyDescent="0.25">
      <c r="B190" s="84"/>
      <c r="C190" s="84" t="s">
        <v>502</v>
      </c>
      <c r="D190" s="96" t="s">
        <v>189</v>
      </c>
      <c r="E190" s="97">
        <v>2290</v>
      </c>
      <c r="F190" s="91" t="s">
        <v>190</v>
      </c>
      <c r="G190" s="91" t="s">
        <v>51</v>
      </c>
      <c r="I190" s="83"/>
      <c r="J190" s="98" t="s">
        <v>52</v>
      </c>
      <c r="K190" s="103"/>
      <c r="L190" s="105"/>
      <c r="M190" s="84"/>
      <c r="N190" s="90"/>
      <c r="P190" s="84"/>
      <c r="Q190" s="84"/>
      <c r="R190" s="46" t="s">
        <v>45</v>
      </c>
      <c r="S190" s="84"/>
      <c r="T190" s="92"/>
      <c r="U190" s="93"/>
      <c r="V190" s="84"/>
      <c r="W190" s="84"/>
      <c r="X190" s="84"/>
      <c r="Y190" s="94"/>
      <c r="Z190" s="94"/>
      <c r="AA190" s="96"/>
      <c r="AB190" s="103"/>
    </row>
    <row r="191" spans="2:28" s="91" customFormat="1" ht="37.5" customHeight="1" x14ac:dyDescent="0.25">
      <c r="B191" s="84">
        <v>21</v>
      </c>
      <c r="C191" s="84" t="s">
        <v>521</v>
      </c>
      <c r="D191" s="85" t="s">
        <v>194</v>
      </c>
      <c r="E191" s="86">
        <v>2300</v>
      </c>
      <c r="F191" s="85" t="s">
        <v>195</v>
      </c>
      <c r="G191" s="85" t="s">
        <v>27</v>
      </c>
      <c r="H191" s="85"/>
      <c r="I191" s="111"/>
      <c r="J191" s="87" t="s">
        <v>28</v>
      </c>
      <c r="K191" s="104"/>
      <c r="L191" s="112"/>
      <c r="M191" s="84"/>
      <c r="N191" s="90"/>
      <c r="P191" s="84"/>
      <c r="Q191" s="84"/>
      <c r="R191" s="46"/>
      <c r="S191" s="84"/>
      <c r="T191" s="92"/>
      <c r="U191" s="93"/>
      <c r="V191" s="46"/>
      <c r="W191" s="46"/>
      <c r="X191" s="46"/>
      <c r="Y191" s="94"/>
      <c r="Z191" s="94"/>
      <c r="AA191" s="85" t="s">
        <v>196</v>
      </c>
      <c r="AB191" s="95" t="s">
        <v>197</v>
      </c>
    </row>
    <row r="192" spans="2:28" s="91" customFormat="1" ht="22.8" x14ac:dyDescent="0.25">
      <c r="B192" s="84">
        <v>21</v>
      </c>
      <c r="C192" s="84" t="s">
        <v>521</v>
      </c>
      <c r="D192" s="96" t="s">
        <v>194</v>
      </c>
      <c r="E192" s="97">
        <v>2310</v>
      </c>
      <c r="F192" s="91" t="s">
        <v>195</v>
      </c>
      <c r="G192" s="91" t="s">
        <v>31</v>
      </c>
      <c r="I192" s="83"/>
      <c r="J192" s="98" t="s">
        <v>198</v>
      </c>
      <c r="K192" s="88"/>
      <c r="L192" s="89" t="s">
        <v>33</v>
      </c>
      <c r="M192" s="84">
        <v>5346</v>
      </c>
      <c r="N192" s="90"/>
      <c r="O192" s="91">
        <v>1973</v>
      </c>
      <c r="P192" s="46" t="s">
        <v>34</v>
      </c>
      <c r="Q192" s="46"/>
      <c r="R192" s="46" t="s">
        <v>36</v>
      </c>
      <c r="S192" s="46"/>
      <c r="T192" s="100"/>
      <c r="U192" s="93"/>
      <c r="V192" s="84"/>
      <c r="W192" s="84"/>
      <c r="X192" s="84"/>
      <c r="Y192" s="102" t="s">
        <v>37</v>
      </c>
      <c r="Z192" s="46"/>
      <c r="AA192" s="96" t="s">
        <v>196</v>
      </c>
      <c r="AB192" s="95"/>
    </row>
    <row r="193" spans="2:28" s="91" customFormat="1" ht="22.8" x14ac:dyDescent="0.25">
      <c r="B193" s="84">
        <v>21</v>
      </c>
      <c r="C193" s="84" t="s">
        <v>521</v>
      </c>
      <c r="D193" s="96" t="s">
        <v>194</v>
      </c>
      <c r="E193" s="97">
        <v>2311</v>
      </c>
      <c r="F193" s="91" t="s">
        <v>195</v>
      </c>
      <c r="G193" s="96" t="s">
        <v>31</v>
      </c>
      <c r="H193" s="96" t="s">
        <v>113</v>
      </c>
      <c r="I193" s="83"/>
      <c r="J193" s="98" t="s">
        <v>199</v>
      </c>
      <c r="K193" s="88"/>
      <c r="L193" s="89" t="s">
        <v>33</v>
      </c>
      <c r="M193" s="84">
        <v>508</v>
      </c>
      <c r="N193" s="90"/>
      <c r="O193" s="91">
        <v>1973</v>
      </c>
      <c r="P193" s="46" t="s">
        <v>34</v>
      </c>
      <c r="Q193" s="46"/>
      <c r="R193" s="108" t="s">
        <v>36</v>
      </c>
      <c r="S193" s="46"/>
      <c r="T193" s="100"/>
      <c r="U193" s="93"/>
      <c r="V193" s="84"/>
      <c r="W193" s="84"/>
      <c r="X193" s="84"/>
      <c r="Y193" s="102" t="s">
        <v>77</v>
      </c>
      <c r="Z193" s="46"/>
      <c r="AA193" s="96" t="s">
        <v>196</v>
      </c>
      <c r="AB193" s="95"/>
    </row>
    <row r="194" spans="2:28" s="91" customFormat="1" ht="26.4" x14ac:dyDescent="0.25">
      <c r="B194" s="84">
        <v>21</v>
      </c>
      <c r="C194" s="84" t="s">
        <v>521</v>
      </c>
      <c r="D194" s="96" t="s">
        <v>194</v>
      </c>
      <c r="E194" s="97">
        <v>2312</v>
      </c>
      <c r="F194" s="91" t="s">
        <v>195</v>
      </c>
      <c r="G194" s="96" t="s">
        <v>31</v>
      </c>
      <c r="H194" s="96"/>
      <c r="I194" s="83"/>
      <c r="J194" s="98" t="s">
        <v>200</v>
      </c>
      <c r="K194" s="88"/>
      <c r="L194" s="89" t="s">
        <v>33</v>
      </c>
      <c r="M194" s="84">
        <v>2222</v>
      </c>
      <c r="N194" s="90"/>
      <c r="O194" s="91">
        <v>2004</v>
      </c>
      <c r="P194" s="46" t="s">
        <v>34</v>
      </c>
      <c r="Q194" s="46"/>
      <c r="R194" s="46" t="s">
        <v>36</v>
      </c>
      <c r="S194" s="46"/>
      <c r="T194" s="100"/>
      <c r="U194" s="93"/>
      <c r="V194" s="84"/>
      <c r="W194" s="84"/>
      <c r="X194" s="84"/>
      <c r="Y194" s="102" t="s">
        <v>37</v>
      </c>
      <c r="Z194" s="46"/>
      <c r="AA194" s="96" t="s">
        <v>196</v>
      </c>
      <c r="AB194" s="138"/>
    </row>
    <row r="195" spans="2:28" s="91" customFormat="1" ht="23.25" customHeight="1" x14ac:dyDescent="0.25">
      <c r="B195" s="84"/>
      <c r="C195" s="84" t="s">
        <v>521</v>
      </c>
      <c r="D195" s="96" t="s">
        <v>194</v>
      </c>
      <c r="E195" s="97">
        <v>2320</v>
      </c>
      <c r="F195" s="91" t="s">
        <v>195</v>
      </c>
      <c r="G195" s="91" t="s">
        <v>38</v>
      </c>
      <c r="I195" s="83"/>
      <c r="J195" s="103"/>
      <c r="K195" s="103"/>
      <c r="L195" s="105"/>
      <c r="M195" s="84"/>
      <c r="N195" s="90"/>
      <c r="P195" s="84"/>
      <c r="Q195" s="84"/>
      <c r="R195" s="46"/>
      <c r="S195" s="84"/>
      <c r="T195" s="92"/>
      <c r="U195" s="93"/>
      <c r="V195" s="84"/>
      <c r="W195" s="84"/>
      <c r="X195" s="84"/>
      <c r="Y195" s="94"/>
      <c r="Z195" s="94"/>
      <c r="AA195" s="96"/>
      <c r="AB195" s="103"/>
    </row>
    <row r="196" spans="2:28" s="91" customFormat="1" ht="22.8" x14ac:dyDescent="0.25">
      <c r="B196" s="84">
        <v>21</v>
      </c>
      <c r="C196" s="84" t="s">
        <v>521</v>
      </c>
      <c r="D196" s="96" t="s">
        <v>194</v>
      </c>
      <c r="E196" s="97">
        <v>2330</v>
      </c>
      <c r="F196" s="91" t="s">
        <v>195</v>
      </c>
      <c r="G196" s="91" t="s">
        <v>39</v>
      </c>
      <c r="I196" s="83"/>
      <c r="J196" s="98" t="s">
        <v>201</v>
      </c>
      <c r="K196" s="88"/>
      <c r="L196" s="89" t="s">
        <v>133</v>
      </c>
      <c r="M196" s="84">
        <v>40</v>
      </c>
      <c r="N196" s="90"/>
      <c r="O196" s="96" t="s">
        <v>202</v>
      </c>
      <c r="P196" s="46" t="s">
        <v>34</v>
      </c>
      <c r="Q196" s="46"/>
      <c r="R196" s="108" t="s">
        <v>34</v>
      </c>
      <c r="S196" s="46"/>
      <c r="T196" s="100"/>
      <c r="U196" s="93"/>
      <c r="V196" s="84"/>
      <c r="W196" s="84"/>
      <c r="X196" s="84"/>
      <c r="Y196" s="102" t="s">
        <v>37</v>
      </c>
      <c r="Z196" s="46"/>
      <c r="AA196" s="96" t="s">
        <v>196</v>
      </c>
      <c r="AB196" s="95"/>
    </row>
    <row r="197" spans="2:28" s="91" customFormat="1" ht="22.8" x14ac:dyDescent="0.25">
      <c r="B197" s="84">
        <v>21</v>
      </c>
      <c r="C197" s="84" t="s">
        <v>521</v>
      </c>
      <c r="D197" s="96" t="s">
        <v>194</v>
      </c>
      <c r="E197" s="97">
        <v>2340</v>
      </c>
      <c r="F197" s="91" t="s">
        <v>195</v>
      </c>
      <c r="G197" s="91" t="s">
        <v>40</v>
      </c>
      <c r="I197" s="83"/>
      <c r="J197" s="98" t="s">
        <v>203</v>
      </c>
      <c r="K197" s="88"/>
      <c r="L197" s="89" t="s">
        <v>33</v>
      </c>
      <c r="M197" s="84">
        <v>426</v>
      </c>
      <c r="N197" s="90"/>
      <c r="O197" s="91">
        <v>1973</v>
      </c>
      <c r="P197" s="46" t="s">
        <v>34</v>
      </c>
      <c r="Q197" s="46"/>
      <c r="R197" s="46" t="s">
        <v>36</v>
      </c>
      <c r="S197" s="46"/>
      <c r="T197" s="92"/>
      <c r="U197" s="93"/>
      <c r="V197" s="84"/>
      <c r="W197" s="84"/>
      <c r="X197" s="84"/>
      <c r="Y197" s="102" t="s">
        <v>37</v>
      </c>
      <c r="Z197" s="46"/>
      <c r="AA197" s="96" t="s">
        <v>196</v>
      </c>
      <c r="AB197" s="95"/>
    </row>
    <row r="198" spans="2:28" s="91" customFormat="1" ht="26.4" x14ac:dyDescent="0.25">
      <c r="B198" s="84">
        <v>21</v>
      </c>
      <c r="C198" s="84" t="s">
        <v>521</v>
      </c>
      <c r="D198" s="96" t="s">
        <v>189</v>
      </c>
      <c r="E198" s="97">
        <v>2341</v>
      </c>
      <c r="F198" s="91" t="s">
        <v>190</v>
      </c>
      <c r="G198" s="91" t="s">
        <v>40</v>
      </c>
      <c r="I198" s="83"/>
      <c r="J198" s="98" t="s">
        <v>204</v>
      </c>
      <c r="K198" s="88"/>
      <c r="L198" s="89" t="s">
        <v>33</v>
      </c>
      <c r="M198" s="84">
        <v>597</v>
      </c>
      <c r="N198" s="90"/>
      <c r="O198" s="91">
        <v>1988</v>
      </c>
      <c r="P198" s="46" t="s">
        <v>34</v>
      </c>
      <c r="Q198" s="46"/>
      <c r="R198" s="46" t="s">
        <v>36</v>
      </c>
      <c r="S198" s="46"/>
      <c r="T198" s="92"/>
      <c r="U198" s="93"/>
      <c r="V198" s="84"/>
      <c r="W198" s="84"/>
      <c r="X198" s="84"/>
      <c r="Y198" s="102" t="s">
        <v>37</v>
      </c>
      <c r="Z198" s="46"/>
      <c r="AA198" s="96" t="s">
        <v>196</v>
      </c>
      <c r="AB198" s="95"/>
    </row>
    <row r="199" spans="2:28" s="91" customFormat="1" ht="26.4" x14ac:dyDescent="0.25">
      <c r="B199" s="84">
        <v>21</v>
      </c>
      <c r="C199" s="84" t="s">
        <v>521</v>
      </c>
      <c r="D199" s="96" t="s">
        <v>189</v>
      </c>
      <c r="E199" s="97">
        <v>2342</v>
      </c>
      <c r="F199" s="91" t="s">
        <v>190</v>
      </c>
      <c r="G199" s="91" t="s">
        <v>40</v>
      </c>
      <c r="I199" s="83"/>
      <c r="J199" s="98" t="s">
        <v>205</v>
      </c>
      <c r="K199" s="88"/>
      <c r="L199" s="89" t="s">
        <v>33</v>
      </c>
      <c r="M199" s="84">
        <v>39</v>
      </c>
      <c r="N199" s="90"/>
      <c r="O199" s="91">
        <v>2004</v>
      </c>
      <c r="P199" s="46" t="s">
        <v>34</v>
      </c>
      <c r="Q199" s="46"/>
      <c r="R199" s="46" t="s">
        <v>36</v>
      </c>
      <c r="S199" s="46"/>
      <c r="T199" s="92"/>
      <c r="U199" s="93"/>
      <c r="V199" s="84"/>
      <c r="W199" s="84"/>
      <c r="X199" s="84"/>
      <c r="Y199" s="102" t="s">
        <v>37</v>
      </c>
      <c r="Z199" s="46"/>
      <c r="AA199" s="96" t="s">
        <v>196</v>
      </c>
      <c r="AB199" s="95"/>
    </row>
    <row r="200" spans="2:28" s="91" customFormat="1" ht="22.8" x14ac:dyDescent="0.25">
      <c r="B200" s="84"/>
      <c r="C200" s="84" t="s">
        <v>521</v>
      </c>
      <c r="D200" s="96" t="s">
        <v>194</v>
      </c>
      <c r="E200" s="97">
        <v>2350</v>
      </c>
      <c r="F200" s="91" t="s">
        <v>195</v>
      </c>
      <c r="G200" s="96" t="s">
        <v>41</v>
      </c>
      <c r="H200" s="96"/>
      <c r="I200" s="83"/>
      <c r="J200" s="98"/>
      <c r="K200" s="104"/>
      <c r="L200" s="89"/>
      <c r="M200" s="84"/>
      <c r="N200" s="90"/>
      <c r="P200" s="46"/>
      <c r="Q200" s="46"/>
      <c r="R200" s="46"/>
      <c r="S200" s="46"/>
      <c r="T200" s="92"/>
      <c r="U200" s="93"/>
      <c r="V200" s="84"/>
      <c r="W200" s="84"/>
      <c r="X200" s="84"/>
      <c r="Y200" s="102"/>
      <c r="Z200" s="102"/>
      <c r="AA200" s="96"/>
      <c r="AB200" s="95"/>
    </row>
    <row r="201" spans="2:28" s="91" customFormat="1" ht="23.25" customHeight="1" x14ac:dyDescent="0.25">
      <c r="B201" s="84"/>
      <c r="C201" s="84" t="s">
        <v>521</v>
      </c>
      <c r="D201" s="96" t="s">
        <v>194</v>
      </c>
      <c r="E201" s="97">
        <v>2360</v>
      </c>
      <c r="F201" s="91" t="s">
        <v>195</v>
      </c>
      <c r="G201" s="91" t="s">
        <v>65</v>
      </c>
      <c r="I201" s="83"/>
      <c r="J201" s="103"/>
      <c r="K201" s="103"/>
      <c r="L201" s="105"/>
      <c r="M201" s="84"/>
      <c r="N201" s="90"/>
      <c r="P201" s="84"/>
      <c r="Q201" s="84"/>
      <c r="R201" s="46"/>
      <c r="S201" s="84"/>
      <c r="T201" s="92"/>
      <c r="U201" s="93"/>
      <c r="V201" s="84"/>
      <c r="W201" s="84"/>
      <c r="X201" s="84"/>
      <c r="Y201" s="94"/>
      <c r="Z201" s="94"/>
      <c r="AA201" s="96"/>
      <c r="AB201" s="103"/>
    </row>
    <row r="202" spans="2:28" s="91" customFormat="1" ht="22.8" x14ac:dyDescent="0.25">
      <c r="B202" s="84">
        <v>21</v>
      </c>
      <c r="C202" s="84" t="s">
        <v>521</v>
      </c>
      <c r="D202" s="96" t="s">
        <v>194</v>
      </c>
      <c r="E202" s="97">
        <v>2370</v>
      </c>
      <c r="F202" s="91" t="s">
        <v>195</v>
      </c>
      <c r="G202" s="91" t="s">
        <v>47</v>
      </c>
      <c r="I202" s="83"/>
      <c r="J202" s="98" t="s">
        <v>206</v>
      </c>
      <c r="K202" s="88"/>
      <c r="L202" s="89" t="s">
        <v>33</v>
      </c>
      <c r="M202" s="84">
        <v>372</v>
      </c>
      <c r="N202" s="90"/>
      <c r="O202" s="91">
        <v>1991</v>
      </c>
      <c r="P202" s="46" t="s">
        <v>34</v>
      </c>
      <c r="Q202" s="46"/>
      <c r="R202" s="108" t="s">
        <v>34</v>
      </c>
      <c r="S202" s="46"/>
      <c r="T202" s="92"/>
      <c r="U202" s="93"/>
      <c r="V202" s="84"/>
      <c r="W202" s="84"/>
      <c r="X202" s="84"/>
      <c r="Y202" s="102" t="s">
        <v>46</v>
      </c>
      <c r="Z202" s="102"/>
      <c r="AA202" s="96" t="s">
        <v>196</v>
      </c>
      <c r="AB202" s="95"/>
    </row>
    <row r="203" spans="2:28" s="91" customFormat="1" ht="26.4" x14ac:dyDescent="0.25">
      <c r="B203" s="84">
        <v>21</v>
      </c>
      <c r="C203" s="84" t="s">
        <v>521</v>
      </c>
      <c r="D203" s="96" t="s">
        <v>194</v>
      </c>
      <c r="E203" s="97">
        <v>2380</v>
      </c>
      <c r="F203" s="91" t="s">
        <v>195</v>
      </c>
      <c r="G203" s="91" t="s">
        <v>49</v>
      </c>
      <c r="I203" s="83"/>
      <c r="J203" s="98" t="s">
        <v>207</v>
      </c>
      <c r="K203" s="88"/>
      <c r="L203" s="89" t="s">
        <v>33</v>
      </c>
      <c r="M203" s="46">
        <v>1130</v>
      </c>
      <c r="N203" s="108"/>
      <c r="O203" s="91">
        <v>1986</v>
      </c>
      <c r="P203" s="46" t="s">
        <v>34</v>
      </c>
      <c r="Q203" s="46"/>
      <c r="R203" s="46" t="s">
        <v>36</v>
      </c>
      <c r="S203" s="46"/>
      <c r="T203" s="92"/>
      <c r="U203" s="93"/>
      <c r="V203" s="84"/>
      <c r="W203" s="84"/>
      <c r="X203" s="84"/>
      <c r="Y203" s="102" t="s">
        <v>46</v>
      </c>
      <c r="Z203" s="102"/>
      <c r="AA203" s="96" t="s">
        <v>196</v>
      </c>
      <c r="AB203" s="95"/>
    </row>
    <row r="204" spans="2:28" s="91" customFormat="1" ht="23.25" customHeight="1" x14ac:dyDescent="0.25">
      <c r="B204" s="84">
        <v>4</v>
      </c>
      <c r="C204" s="84" t="s">
        <v>521</v>
      </c>
      <c r="D204" s="96" t="s">
        <v>194</v>
      </c>
      <c r="E204" s="97">
        <v>2381</v>
      </c>
      <c r="F204" s="91" t="s">
        <v>195</v>
      </c>
      <c r="G204" s="91" t="s">
        <v>49</v>
      </c>
      <c r="I204" s="83"/>
      <c r="J204" s="98"/>
      <c r="K204" s="98"/>
      <c r="L204" s="89"/>
      <c r="M204" s="84"/>
      <c r="N204" s="90"/>
      <c r="P204" s="46"/>
      <c r="Q204" s="46"/>
      <c r="R204" s="46"/>
      <c r="S204" s="46"/>
      <c r="T204" s="92"/>
      <c r="U204" s="93"/>
      <c r="V204" s="84"/>
      <c r="W204" s="84"/>
      <c r="X204" s="84"/>
      <c r="Y204" s="102"/>
      <c r="Z204" s="102"/>
      <c r="AA204" s="96"/>
      <c r="AB204" s="103"/>
    </row>
    <row r="205" spans="2:28" s="91" customFormat="1" ht="23.25" customHeight="1" x14ac:dyDescent="0.25">
      <c r="B205" s="84">
        <v>4</v>
      </c>
      <c r="C205" s="84" t="s">
        <v>521</v>
      </c>
      <c r="D205" s="96" t="s">
        <v>194</v>
      </c>
      <c r="E205" s="97">
        <v>2382</v>
      </c>
      <c r="F205" s="91" t="s">
        <v>195</v>
      </c>
      <c r="G205" s="91" t="s">
        <v>49</v>
      </c>
      <c r="I205" s="83"/>
      <c r="J205" s="98"/>
      <c r="K205" s="98"/>
      <c r="L205" s="89"/>
      <c r="M205" s="84"/>
      <c r="N205" s="90"/>
      <c r="P205" s="46"/>
      <c r="Q205" s="46"/>
      <c r="R205" s="46"/>
      <c r="S205" s="46"/>
      <c r="T205" s="92"/>
      <c r="U205" s="93"/>
      <c r="V205" s="84"/>
      <c r="W205" s="84"/>
      <c r="X205" s="84"/>
      <c r="Y205" s="102"/>
      <c r="Z205" s="102"/>
      <c r="AA205" s="96"/>
      <c r="AB205" s="103"/>
    </row>
    <row r="206" spans="2:28" s="91" customFormat="1" ht="13.5" customHeight="1" x14ac:dyDescent="0.25">
      <c r="B206" s="84">
        <v>21</v>
      </c>
      <c r="C206" s="84" t="s">
        <v>521</v>
      </c>
      <c r="D206" s="96" t="s">
        <v>194</v>
      </c>
      <c r="E206" s="97">
        <v>2390</v>
      </c>
      <c r="F206" s="91" t="s">
        <v>195</v>
      </c>
      <c r="G206" s="91" t="s">
        <v>51</v>
      </c>
      <c r="I206" s="83"/>
      <c r="J206" s="98" t="s">
        <v>52</v>
      </c>
      <c r="K206" s="103"/>
      <c r="L206" s="105"/>
      <c r="M206" s="84"/>
      <c r="N206" s="90"/>
      <c r="P206" s="84"/>
      <c r="Q206" s="84"/>
      <c r="R206" s="46" t="s">
        <v>45</v>
      </c>
      <c r="S206" s="84"/>
      <c r="T206" s="92"/>
      <c r="U206" s="93"/>
      <c r="V206" s="84"/>
      <c r="W206" s="84"/>
      <c r="X206" s="84"/>
      <c r="Y206" s="94"/>
      <c r="Z206" s="94"/>
      <c r="AA206" s="96" t="s">
        <v>196</v>
      </c>
      <c r="AB206" s="103"/>
    </row>
    <row r="207" spans="2:28" s="91" customFormat="1" ht="26.4" x14ac:dyDescent="0.25">
      <c r="B207" s="84">
        <v>21</v>
      </c>
      <c r="C207" s="84" t="s">
        <v>521</v>
      </c>
      <c r="D207" s="96" t="s">
        <v>194</v>
      </c>
      <c r="E207" s="97">
        <v>2395</v>
      </c>
      <c r="F207" s="91" t="s">
        <v>195</v>
      </c>
      <c r="G207" s="96" t="s">
        <v>208</v>
      </c>
      <c r="H207" s="96"/>
      <c r="I207" s="83"/>
      <c r="J207" s="98" t="s">
        <v>209</v>
      </c>
      <c r="K207" s="88"/>
      <c r="L207" s="89" t="s">
        <v>33</v>
      </c>
      <c r="M207" s="84">
        <v>110</v>
      </c>
      <c r="N207" s="90"/>
      <c r="O207" s="91">
        <v>1973</v>
      </c>
      <c r="P207" s="46" t="s">
        <v>34</v>
      </c>
      <c r="Q207" s="46"/>
      <c r="R207" s="46" t="s">
        <v>36</v>
      </c>
      <c r="S207" s="46"/>
      <c r="T207" s="92"/>
      <c r="U207" s="93"/>
      <c r="V207" s="84"/>
      <c r="W207" s="84"/>
      <c r="X207" s="84"/>
      <c r="Y207" s="102" t="s">
        <v>37</v>
      </c>
      <c r="Z207" s="46"/>
      <c r="AA207" s="96" t="s">
        <v>196</v>
      </c>
      <c r="AB207" s="95" t="s">
        <v>210</v>
      </c>
    </row>
    <row r="208" spans="2:28" s="91" customFormat="1" ht="26.4" x14ac:dyDescent="0.25">
      <c r="B208" s="84"/>
      <c r="C208" s="84" t="s">
        <v>502</v>
      </c>
      <c r="D208" s="85" t="s">
        <v>211</v>
      </c>
      <c r="E208" s="86">
        <v>2500</v>
      </c>
      <c r="F208" s="85" t="s">
        <v>212</v>
      </c>
      <c r="G208" s="85" t="s">
        <v>27</v>
      </c>
      <c r="H208" s="85"/>
      <c r="I208" s="111"/>
      <c r="J208" s="87" t="s">
        <v>28</v>
      </c>
      <c r="K208" s="87"/>
      <c r="L208" s="112"/>
      <c r="M208" s="84"/>
      <c r="N208" s="90"/>
      <c r="P208" s="84"/>
      <c r="Q208" s="84"/>
      <c r="R208" s="46"/>
      <c r="S208" s="84"/>
      <c r="T208" s="92"/>
      <c r="U208" s="93"/>
      <c r="V208" s="46"/>
      <c r="W208" s="46"/>
      <c r="X208" s="46"/>
      <c r="Y208" s="94"/>
      <c r="Z208" s="94"/>
      <c r="AA208" s="85"/>
      <c r="AB208" s="98" t="s">
        <v>213</v>
      </c>
    </row>
    <row r="209" spans="2:28" s="91" customFormat="1" ht="22.8" x14ac:dyDescent="0.25">
      <c r="B209" s="84">
        <v>21</v>
      </c>
      <c r="C209" s="84" t="s">
        <v>502</v>
      </c>
      <c r="D209" s="96" t="s">
        <v>211</v>
      </c>
      <c r="E209" s="97">
        <v>2510</v>
      </c>
      <c r="F209" s="96" t="s">
        <v>212</v>
      </c>
      <c r="G209" s="91" t="s">
        <v>31</v>
      </c>
      <c r="I209" s="83"/>
      <c r="J209" s="98" t="s">
        <v>188</v>
      </c>
      <c r="K209" s="98"/>
      <c r="L209" s="89"/>
      <c r="M209" s="84"/>
      <c r="N209" s="90"/>
      <c r="O209" s="96"/>
      <c r="P209" s="46"/>
      <c r="Q209" s="46"/>
      <c r="R209" s="46"/>
      <c r="S209" s="46"/>
      <c r="T209" s="100"/>
      <c r="U209" s="93"/>
      <c r="V209" s="46"/>
      <c r="W209" s="101"/>
      <c r="X209" s="84"/>
      <c r="Y209" s="102"/>
      <c r="Z209" s="46"/>
      <c r="AA209" s="96"/>
      <c r="AB209" s="98"/>
    </row>
    <row r="210" spans="2:28" s="91" customFormat="1" ht="23.25" customHeight="1" x14ac:dyDescent="0.25">
      <c r="B210" s="84"/>
      <c r="C210" s="84" t="s">
        <v>502</v>
      </c>
      <c r="D210" s="96" t="s">
        <v>211</v>
      </c>
      <c r="E210" s="97">
        <v>2520</v>
      </c>
      <c r="F210" s="96" t="s">
        <v>212</v>
      </c>
      <c r="G210" s="91" t="s">
        <v>38</v>
      </c>
      <c r="I210" s="83"/>
      <c r="J210" s="103"/>
      <c r="K210" s="103"/>
      <c r="L210" s="105"/>
      <c r="M210" s="84"/>
      <c r="N210" s="90"/>
      <c r="P210" s="84"/>
      <c r="Q210" s="84"/>
      <c r="R210" s="46"/>
      <c r="S210" s="84"/>
      <c r="T210" s="92"/>
      <c r="U210" s="93"/>
      <c r="V210" s="84"/>
      <c r="W210" s="84"/>
      <c r="X210" s="84"/>
      <c r="Y210" s="94"/>
      <c r="Z210" s="94"/>
      <c r="AA210" s="96"/>
      <c r="AB210" s="103"/>
    </row>
    <row r="211" spans="2:28" s="91" customFormat="1" ht="23.25" customHeight="1" x14ac:dyDescent="0.25">
      <c r="B211" s="84"/>
      <c r="C211" s="84" t="s">
        <v>502</v>
      </c>
      <c r="D211" s="96" t="s">
        <v>211</v>
      </c>
      <c r="E211" s="97">
        <v>2530</v>
      </c>
      <c r="F211" s="96" t="s">
        <v>212</v>
      </c>
      <c r="G211" s="91" t="s">
        <v>39</v>
      </c>
      <c r="I211" s="83"/>
      <c r="J211" s="103"/>
      <c r="K211" s="103"/>
      <c r="L211" s="105"/>
      <c r="M211" s="84"/>
      <c r="N211" s="90"/>
      <c r="P211" s="84"/>
      <c r="Q211" s="84"/>
      <c r="R211" s="46"/>
      <c r="S211" s="84"/>
      <c r="T211" s="92"/>
      <c r="U211" s="93"/>
      <c r="V211" s="84"/>
      <c r="W211" s="84"/>
      <c r="X211" s="84"/>
      <c r="Y211" s="94"/>
      <c r="Z211" s="94"/>
      <c r="AA211" s="96"/>
      <c r="AB211" s="103"/>
    </row>
    <row r="212" spans="2:28" s="91" customFormat="1" ht="23.25" customHeight="1" x14ac:dyDescent="0.25">
      <c r="B212" s="84">
        <v>12</v>
      </c>
      <c r="C212" s="84" t="s">
        <v>502</v>
      </c>
      <c r="D212" s="96" t="s">
        <v>211</v>
      </c>
      <c r="E212" s="97">
        <v>2540</v>
      </c>
      <c r="F212" s="96" t="s">
        <v>212</v>
      </c>
      <c r="G212" s="91" t="s">
        <v>40</v>
      </c>
      <c r="I212" s="83"/>
      <c r="J212" s="98"/>
      <c r="K212" s="98"/>
      <c r="L212" s="89"/>
      <c r="M212" s="84"/>
      <c r="N212" s="90"/>
      <c r="P212" s="46"/>
      <c r="Q212" s="46"/>
      <c r="R212" s="46"/>
      <c r="S212" s="46"/>
      <c r="T212" s="92"/>
      <c r="U212" s="93"/>
      <c r="V212" s="84"/>
      <c r="W212" s="84"/>
      <c r="X212" s="84"/>
      <c r="Y212" s="102"/>
      <c r="Z212" s="46"/>
      <c r="AA212" s="96"/>
      <c r="AB212" s="98"/>
    </row>
    <row r="213" spans="2:28" s="91" customFormat="1" ht="22.8" x14ac:dyDescent="0.25">
      <c r="B213" s="84">
        <v>21</v>
      </c>
      <c r="C213" s="84" t="s">
        <v>502</v>
      </c>
      <c r="D213" s="96" t="s">
        <v>211</v>
      </c>
      <c r="E213" s="97">
        <v>2550</v>
      </c>
      <c r="F213" s="96" t="s">
        <v>212</v>
      </c>
      <c r="G213" s="96" t="s">
        <v>41</v>
      </c>
      <c r="H213" s="96"/>
      <c r="I213" s="83"/>
      <c r="J213" s="98" t="s">
        <v>188</v>
      </c>
      <c r="K213" s="98"/>
      <c r="L213" s="89"/>
      <c r="M213" s="89"/>
      <c r="N213" s="90"/>
      <c r="P213" s="46"/>
      <c r="Q213" s="46"/>
      <c r="R213" s="46"/>
      <c r="S213" s="46"/>
      <c r="T213" s="92"/>
      <c r="U213" s="93"/>
      <c r="V213" s="84"/>
      <c r="W213" s="84"/>
      <c r="X213" s="84"/>
      <c r="Y213" s="94"/>
      <c r="Z213" s="94"/>
      <c r="AA213" s="96"/>
      <c r="AB213" s="103"/>
    </row>
    <row r="214" spans="2:28" s="91" customFormat="1" ht="23.25" customHeight="1" x14ac:dyDescent="0.25">
      <c r="B214" s="84"/>
      <c r="C214" s="84" t="s">
        <v>502</v>
      </c>
      <c r="D214" s="96" t="s">
        <v>211</v>
      </c>
      <c r="E214" s="97">
        <v>2560</v>
      </c>
      <c r="F214" s="96" t="s">
        <v>212</v>
      </c>
      <c r="G214" s="91" t="s">
        <v>65</v>
      </c>
      <c r="I214" s="83"/>
      <c r="J214" s="98"/>
      <c r="K214" s="103"/>
      <c r="L214" s="105"/>
      <c r="M214" s="84"/>
      <c r="N214" s="90"/>
      <c r="P214" s="84"/>
      <c r="Q214" s="84"/>
      <c r="R214" s="46"/>
      <c r="S214" s="84"/>
      <c r="T214" s="92"/>
      <c r="U214" s="93"/>
      <c r="V214" s="84"/>
      <c r="W214" s="84"/>
      <c r="X214" s="84"/>
      <c r="Y214" s="94"/>
      <c r="Z214" s="94"/>
      <c r="AA214" s="96"/>
      <c r="AB214" s="103"/>
    </row>
    <row r="215" spans="2:28" s="91" customFormat="1" ht="22.8" x14ac:dyDescent="0.25">
      <c r="B215" s="84">
        <v>21</v>
      </c>
      <c r="C215" s="84" t="s">
        <v>502</v>
      </c>
      <c r="D215" s="96" t="s">
        <v>211</v>
      </c>
      <c r="E215" s="97">
        <v>2570</v>
      </c>
      <c r="F215" s="96" t="s">
        <v>212</v>
      </c>
      <c r="G215" s="91" t="s">
        <v>47</v>
      </c>
      <c r="I215" s="83"/>
      <c r="J215" s="98" t="s">
        <v>188</v>
      </c>
      <c r="K215" s="98"/>
      <c r="L215" s="89"/>
      <c r="M215" s="84"/>
      <c r="N215" s="90"/>
      <c r="P215" s="46"/>
      <c r="Q215" s="46"/>
      <c r="R215" s="46"/>
      <c r="S215" s="46"/>
      <c r="T215" s="92"/>
      <c r="U215" s="93"/>
      <c r="V215" s="84"/>
      <c r="W215" s="84"/>
      <c r="X215" s="84"/>
      <c r="Y215" s="102"/>
      <c r="Z215" s="102"/>
      <c r="AA215" s="96"/>
      <c r="AB215" s="98"/>
    </row>
    <row r="216" spans="2:28" s="91" customFormat="1" ht="22.8" x14ac:dyDescent="0.25">
      <c r="B216" s="84">
        <v>21</v>
      </c>
      <c r="C216" s="84" t="s">
        <v>502</v>
      </c>
      <c r="D216" s="96" t="s">
        <v>211</v>
      </c>
      <c r="E216" s="97">
        <v>2570</v>
      </c>
      <c r="F216" s="96" t="s">
        <v>212</v>
      </c>
      <c r="G216" s="91" t="s">
        <v>47</v>
      </c>
      <c r="I216" s="83"/>
      <c r="J216" s="98" t="s">
        <v>188</v>
      </c>
      <c r="K216" s="98"/>
      <c r="L216" s="89"/>
      <c r="M216" s="142"/>
      <c r="N216" s="90"/>
      <c r="P216" s="46"/>
      <c r="Q216" s="46"/>
      <c r="R216" s="46"/>
      <c r="S216" s="46"/>
      <c r="T216" s="92"/>
      <c r="U216" s="93"/>
      <c r="V216" s="84"/>
      <c r="W216" s="84"/>
      <c r="X216" s="84"/>
      <c r="Y216" s="102"/>
      <c r="Z216" s="102"/>
      <c r="AA216" s="96"/>
      <c r="AB216" s="98"/>
    </row>
    <row r="217" spans="2:28" s="91" customFormat="1" ht="22.8" x14ac:dyDescent="0.25">
      <c r="B217" s="84">
        <v>13</v>
      </c>
      <c r="C217" s="84" t="s">
        <v>502</v>
      </c>
      <c r="D217" s="96" t="s">
        <v>211</v>
      </c>
      <c r="E217" s="97">
        <v>2580</v>
      </c>
      <c r="F217" s="96" t="s">
        <v>212</v>
      </c>
      <c r="G217" s="91" t="s">
        <v>49</v>
      </c>
      <c r="I217" s="83"/>
      <c r="J217" s="98" t="s">
        <v>188</v>
      </c>
      <c r="K217" s="98"/>
      <c r="L217" s="89"/>
      <c r="M217" s="84"/>
      <c r="N217" s="90"/>
      <c r="O217" s="96"/>
      <c r="P217" s="46"/>
      <c r="Q217" s="46"/>
      <c r="R217" s="46"/>
      <c r="S217" s="46"/>
      <c r="T217" s="92"/>
      <c r="U217" s="93"/>
      <c r="V217" s="84"/>
      <c r="W217" s="84"/>
      <c r="X217" s="84"/>
      <c r="Y217" s="102"/>
      <c r="Z217" s="102"/>
      <c r="AA217" s="96"/>
      <c r="AB217" s="103"/>
    </row>
    <row r="218" spans="2:28" s="91" customFormat="1" ht="22.8" x14ac:dyDescent="0.25">
      <c r="B218" s="84">
        <v>21</v>
      </c>
      <c r="C218" s="84" t="s">
        <v>502</v>
      </c>
      <c r="D218" s="96" t="s">
        <v>211</v>
      </c>
      <c r="E218" s="97">
        <v>2581</v>
      </c>
      <c r="F218" s="96" t="s">
        <v>212</v>
      </c>
      <c r="G218" s="91" t="s">
        <v>49</v>
      </c>
      <c r="I218" s="83"/>
      <c r="J218" s="98" t="s">
        <v>188</v>
      </c>
      <c r="K218" s="98"/>
      <c r="L218" s="89"/>
      <c r="M218" s="142"/>
      <c r="N218" s="90"/>
      <c r="O218" s="96"/>
      <c r="P218" s="46"/>
      <c r="Q218" s="46"/>
      <c r="R218" s="46"/>
      <c r="S218" s="46"/>
      <c r="T218" s="92"/>
      <c r="U218" s="93"/>
      <c r="V218" s="84"/>
      <c r="W218" s="84"/>
      <c r="X218" s="84"/>
      <c r="Y218" s="102"/>
      <c r="Z218" s="102"/>
      <c r="AA218" s="96"/>
      <c r="AB218" s="103"/>
    </row>
    <row r="219" spans="2:28" s="91" customFormat="1" ht="13.5" customHeight="1" x14ac:dyDescent="0.25">
      <c r="B219" s="84"/>
      <c r="C219" s="84" t="s">
        <v>502</v>
      </c>
      <c r="D219" s="96" t="s">
        <v>211</v>
      </c>
      <c r="E219" s="97">
        <v>2590</v>
      </c>
      <c r="F219" s="96" t="s">
        <v>212</v>
      </c>
      <c r="G219" s="91" t="s">
        <v>51</v>
      </c>
      <c r="I219" s="83"/>
      <c r="J219" s="98" t="s">
        <v>52</v>
      </c>
      <c r="K219" s="103"/>
      <c r="L219" s="105"/>
      <c r="M219" s="84"/>
      <c r="N219" s="90"/>
      <c r="P219" s="84"/>
      <c r="Q219" s="84"/>
      <c r="R219" s="46"/>
      <c r="S219" s="84"/>
      <c r="T219" s="92"/>
      <c r="U219" s="93"/>
      <c r="V219" s="84"/>
      <c r="W219" s="84"/>
      <c r="X219" s="84"/>
      <c r="Y219" s="94"/>
      <c r="Z219" s="94"/>
      <c r="AA219" s="96"/>
      <c r="AB219" s="103"/>
    </row>
    <row r="220" spans="2:28" s="91" customFormat="1" ht="55.5" customHeight="1" x14ac:dyDescent="0.25">
      <c r="B220" s="84"/>
      <c r="C220" s="84" t="s">
        <v>535</v>
      </c>
      <c r="D220" s="85" t="s">
        <v>214</v>
      </c>
      <c r="E220" s="86">
        <v>2600</v>
      </c>
      <c r="F220" s="85" t="s">
        <v>215</v>
      </c>
      <c r="G220" s="85" t="s">
        <v>27</v>
      </c>
      <c r="H220" s="85"/>
      <c r="I220" s="111"/>
      <c r="J220" s="87" t="s">
        <v>28</v>
      </c>
      <c r="K220" s="87"/>
      <c r="L220" s="112"/>
      <c r="M220" s="84"/>
      <c r="N220" s="90"/>
      <c r="P220" s="84"/>
      <c r="Q220" s="84"/>
      <c r="R220" s="46"/>
      <c r="S220" s="84"/>
      <c r="T220" s="92"/>
      <c r="U220" s="93"/>
      <c r="V220" s="46"/>
      <c r="W220" s="46"/>
      <c r="X220" s="46"/>
      <c r="Y220" s="94"/>
      <c r="Z220" s="94"/>
      <c r="AA220" s="85" t="s">
        <v>118</v>
      </c>
      <c r="AB220" s="98" t="s">
        <v>216</v>
      </c>
    </row>
    <row r="221" spans="2:28" s="91" customFormat="1" ht="26.4" x14ac:dyDescent="0.25">
      <c r="B221" s="84">
        <v>12</v>
      </c>
      <c r="C221" s="84" t="s">
        <v>536</v>
      </c>
      <c r="D221" s="96" t="s">
        <v>214</v>
      </c>
      <c r="E221" s="97">
        <v>2610</v>
      </c>
      <c r="F221" s="91" t="s">
        <v>215</v>
      </c>
      <c r="G221" s="91" t="s">
        <v>31</v>
      </c>
      <c r="I221" s="83"/>
      <c r="J221" s="98" t="s">
        <v>217</v>
      </c>
      <c r="K221" s="98"/>
      <c r="L221" s="89" t="s">
        <v>33</v>
      </c>
      <c r="M221" s="143">
        <f>3251+1901+898</f>
        <v>6050</v>
      </c>
      <c r="N221" s="122"/>
      <c r="O221" s="144" t="s">
        <v>218</v>
      </c>
      <c r="P221" s="46" t="s">
        <v>34</v>
      </c>
      <c r="Q221" s="46"/>
      <c r="R221" s="46" t="s">
        <v>36</v>
      </c>
      <c r="S221" s="145"/>
      <c r="T221" s="100"/>
      <c r="U221" s="93"/>
      <c r="V221" s="84"/>
      <c r="W221" s="101"/>
      <c r="X221" s="84"/>
      <c r="Y221" s="102" t="s">
        <v>37</v>
      </c>
      <c r="Z221" s="46"/>
      <c r="AA221" s="96" t="s">
        <v>118</v>
      </c>
      <c r="AB221" s="98"/>
    </row>
    <row r="222" spans="2:28" s="91" customFormat="1" ht="23.25" customHeight="1" x14ac:dyDescent="0.25">
      <c r="B222" s="84"/>
      <c r="C222" s="84" t="s">
        <v>535</v>
      </c>
      <c r="D222" s="96" t="s">
        <v>214</v>
      </c>
      <c r="E222" s="97">
        <v>2620</v>
      </c>
      <c r="F222" s="91" t="s">
        <v>215</v>
      </c>
      <c r="G222" s="91" t="s">
        <v>38</v>
      </c>
      <c r="I222" s="83"/>
      <c r="J222" s="103"/>
      <c r="K222" s="103"/>
      <c r="L222" s="105"/>
      <c r="M222" s="84"/>
      <c r="N222" s="90"/>
      <c r="P222" s="84"/>
      <c r="Q222" s="84"/>
      <c r="R222" s="46"/>
      <c r="S222" s="84"/>
      <c r="T222" s="92"/>
      <c r="U222" s="93"/>
      <c r="V222" s="84"/>
      <c r="W222" s="84"/>
      <c r="X222" s="84"/>
      <c r="Y222" s="94"/>
      <c r="Z222" s="94"/>
      <c r="AA222" s="96" t="s">
        <v>118</v>
      </c>
      <c r="AB222" s="103"/>
    </row>
    <row r="223" spans="2:28" s="91" customFormat="1" ht="23.25" customHeight="1" x14ac:dyDescent="0.25">
      <c r="B223" s="84"/>
      <c r="C223" s="84" t="s">
        <v>535</v>
      </c>
      <c r="D223" s="96" t="s">
        <v>214</v>
      </c>
      <c r="E223" s="97">
        <v>2630</v>
      </c>
      <c r="F223" s="91" t="s">
        <v>215</v>
      </c>
      <c r="G223" s="91" t="s">
        <v>39</v>
      </c>
      <c r="I223" s="83"/>
      <c r="J223" s="103"/>
      <c r="K223" s="103"/>
      <c r="L223" s="105"/>
      <c r="M223" s="84"/>
      <c r="N223" s="90"/>
      <c r="P223" s="84"/>
      <c r="Q223" s="84"/>
      <c r="R223" s="46"/>
      <c r="S223" s="84"/>
      <c r="T223" s="92"/>
      <c r="U223" s="93"/>
      <c r="V223" s="84"/>
      <c r="W223" s="84"/>
      <c r="X223" s="84"/>
      <c r="Y223" s="94"/>
      <c r="Z223" s="94"/>
      <c r="AA223" s="96" t="s">
        <v>118</v>
      </c>
      <c r="AB223" s="103"/>
    </row>
    <row r="224" spans="2:28" s="91" customFormat="1" ht="23.25" customHeight="1" x14ac:dyDescent="0.25">
      <c r="B224" s="84"/>
      <c r="C224" s="84" t="s">
        <v>535</v>
      </c>
      <c r="D224" s="96" t="s">
        <v>214</v>
      </c>
      <c r="E224" s="97">
        <v>2640</v>
      </c>
      <c r="F224" s="91" t="s">
        <v>215</v>
      </c>
      <c r="G224" s="91" t="s">
        <v>40</v>
      </c>
      <c r="I224" s="83"/>
      <c r="J224" s="103"/>
      <c r="K224" s="103"/>
      <c r="L224" s="105"/>
      <c r="M224" s="84"/>
      <c r="N224" s="90"/>
      <c r="P224" s="84"/>
      <c r="Q224" s="84"/>
      <c r="R224" s="46"/>
      <c r="S224" s="84"/>
      <c r="T224" s="92"/>
      <c r="U224" s="93"/>
      <c r="V224" s="84"/>
      <c r="W224" s="84"/>
      <c r="X224" s="84"/>
      <c r="Y224" s="94"/>
      <c r="Z224" s="94"/>
      <c r="AA224" s="96" t="s">
        <v>118</v>
      </c>
      <c r="AB224" s="103"/>
    </row>
    <row r="225" spans="1:28" s="91" customFormat="1" ht="23.25" customHeight="1" x14ac:dyDescent="0.25">
      <c r="B225" s="84">
        <v>15</v>
      </c>
      <c r="C225" s="84" t="s">
        <v>535</v>
      </c>
      <c r="D225" s="96" t="s">
        <v>214</v>
      </c>
      <c r="E225" s="97">
        <v>2650</v>
      </c>
      <c r="F225" s="91" t="s">
        <v>215</v>
      </c>
      <c r="G225" s="91" t="s">
        <v>41</v>
      </c>
      <c r="I225" s="83"/>
      <c r="J225" s="103" t="s">
        <v>219</v>
      </c>
      <c r="K225" s="103"/>
      <c r="L225" s="105" t="s">
        <v>135</v>
      </c>
      <c r="M225" s="99">
        <v>10</v>
      </c>
      <c r="N225" s="90"/>
      <c r="O225" s="91">
        <v>2017</v>
      </c>
      <c r="P225" s="84" t="s">
        <v>34</v>
      </c>
      <c r="Q225" s="84"/>
      <c r="R225" s="46" t="s">
        <v>45</v>
      </c>
      <c r="S225" s="84"/>
      <c r="T225" s="92"/>
      <c r="U225" s="93"/>
      <c r="V225" s="84"/>
      <c r="W225" s="84"/>
      <c r="X225" s="84"/>
      <c r="Y225" s="94" t="s">
        <v>46</v>
      </c>
      <c r="Z225" s="94"/>
      <c r="AA225" s="96" t="s">
        <v>118</v>
      </c>
      <c r="AB225" s="103"/>
    </row>
    <row r="226" spans="1:28" s="91" customFormat="1" ht="23.25" customHeight="1" x14ac:dyDescent="0.25">
      <c r="B226" s="84"/>
      <c r="C226" s="84" t="s">
        <v>535</v>
      </c>
      <c r="D226" s="96" t="s">
        <v>214</v>
      </c>
      <c r="E226" s="97">
        <v>2660</v>
      </c>
      <c r="F226" s="91" t="s">
        <v>215</v>
      </c>
      <c r="G226" s="91" t="s">
        <v>65</v>
      </c>
      <c r="I226" s="83"/>
      <c r="J226" s="103"/>
      <c r="K226" s="103"/>
      <c r="L226" s="105"/>
      <c r="M226" s="84"/>
      <c r="N226" s="90"/>
      <c r="P226" s="84"/>
      <c r="Q226" s="84"/>
      <c r="R226" s="46"/>
      <c r="S226" s="84"/>
      <c r="T226" s="92"/>
      <c r="U226" s="93"/>
      <c r="V226" s="84"/>
      <c r="W226" s="84"/>
      <c r="X226" s="84"/>
      <c r="Y226" s="94"/>
      <c r="Z226" s="94"/>
      <c r="AA226" s="96" t="s">
        <v>118</v>
      </c>
      <c r="AB226" s="103"/>
    </row>
    <row r="227" spans="1:28" s="91" customFormat="1" ht="22.8" x14ac:dyDescent="0.25">
      <c r="B227" s="84">
        <v>6</v>
      </c>
      <c r="C227" s="84" t="s">
        <v>535</v>
      </c>
      <c r="D227" s="96" t="s">
        <v>214</v>
      </c>
      <c r="E227" s="97">
        <v>2670</v>
      </c>
      <c r="F227" s="91" t="s">
        <v>215</v>
      </c>
      <c r="G227" s="91" t="s">
        <v>47</v>
      </c>
      <c r="I227" s="83"/>
      <c r="J227" s="98" t="s">
        <v>47</v>
      </c>
      <c r="K227" s="98"/>
      <c r="L227" s="89" t="s">
        <v>33</v>
      </c>
      <c r="M227" s="143">
        <v>94</v>
      </c>
      <c r="N227" s="122"/>
      <c r="O227" s="91">
        <v>1998</v>
      </c>
      <c r="P227" s="46" t="s">
        <v>34</v>
      </c>
      <c r="Q227" s="46"/>
      <c r="R227" s="46" t="s">
        <v>36</v>
      </c>
      <c r="S227" s="46"/>
      <c r="T227" s="92"/>
      <c r="U227" s="93"/>
      <c r="V227" s="84"/>
      <c r="W227" s="84"/>
      <c r="X227" s="84"/>
      <c r="Y227" s="102" t="s">
        <v>46</v>
      </c>
      <c r="Z227" s="102"/>
      <c r="AA227" s="96" t="s">
        <v>118</v>
      </c>
      <c r="AB227" s="98"/>
    </row>
    <row r="228" spans="1:28" s="91" customFormat="1" ht="22.8" x14ac:dyDescent="0.25">
      <c r="B228" s="84">
        <v>6</v>
      </c>
      <c r="C228" s="84" t="s">
        <v>535</v>
      </c>
      <c r="D228" s="96" t="s">
        <v>214</v>
      </c>
      <c r="E228" s="97">
        <v>2680</v>
      </c>
      <c r="F228" s="91" t="s">
        <v>215</v>
      </c>
      <c r="G228" s="91" t="s">
        <v>49</v>
      </c>
      <c r="I228" s="83"/>
      <c r="J228" s="98" t="s">
        <v>49</v>
      </c>
      <c r="K228" s="98"/>
      <c r="L228" s="89" t="s">
        <v>33</v>
      </c>
      <c r="M228" s="143">
        <v>943</v>
      </c>
      <c r="N228" s="122"/>
      <c r="O228" s="91">
        <v>1998</v>
      </c>
      <c r="P228" s="46" t="s">
        <v>34</v>
      </c>
      <c r="Q228" s="46"/>
      <c r="R228" s="46" t="s">
        <v>36</v>
      </c>
      <c r="S228" s="46"/>
      <c r="T228" s="92"/>
      <c r="U228" s="93"/>
      <c r="V228" s="84"/>
      <c r="W228" s="84"/>
      <c r="X228" s="84"/>
      <c r="Y228" s="102" t="s">
        <v>46</v>
      </c>
      <c r="Z228" s="102"/>
      <c r="AA228" s="96" t="s">
        <v>118</v>
      </c>
      <c r="AB228" s="103"/>
    </row>
    <row r="229" spans="1:28" s="91" customFormat="1" ht="13.5" customHeight="1" x14ac:dyDescent="0.25">
      <c r="B229" s="84"/>
      <c r="C229" s="84" t="s">
        <v>535</v>
      </c>
      <c r="D229" s="96" t="s">
        <v>214</v>
      </c>
      <c r="E229" s="97">
        <v>2690</v>
      </c>
      <c r="F229" s="91" t="s">
        <v>215</v>
      </c>
      <c r="G229" s="91" t="s">
        <v>51</v>
      </c>
      <c r="I229" s="83"/>
      <c r="J229" s="98" t="s">
        <v>52</v>
      </c>
      <c r="K229" s="103"/>
      <c r="L229" s="105"/>
      <c r="M229" s="84"/>
      <c r="N229" s="90"/>
      <c r="P229" s="84"/>
      <c r="Q229" s="84"/>
      <c r="R229" s="46" t="s">
        <v>45</v>
      </c>
      <c r="S229" s="84"/>
      <c r="T229" s="92"/>
      <c r="U229" s="93"/>
      <c r="V229" s="84"/>
      <c r="W229" s="84"/>
      <c r="X229" s="84"/>
      <c r="Y229" s="94"/>
      <c r="Z229" s="94"/>
      <c r="AA229" s="96" t="s">
        <v>118</v>
      </c>
      <c r="AB229" s="103"/>
    </row>
    <row r="230" spans="1:28" s="91" customFormat="1" ht="24.75" customHeight="1" x14ac:dyDescent="0.25">
      <c r="B230" s="84"/>
      <c r="C230" s="84" t="s">
        <v>516</v>
      </c>
      <c r="D230" s="85" t="s">
        <v>220</v>
      </c>
      <c r="E230" s="86">
        <v>2900</v>
      </c>
      <c r="F230" s="85" t="s">
        <v>221</v>
      </c>
      <c r="G230" s="85" t="s">
        <v>27</v>
      </c>
      <c r="H230" s="85"/>
      <c r="I230" s="111"/>
      <c r="J230" s="87" t="s">
        <v>28</v>
      </c>
      <c r="K230" s="87"/>
      <c r="L230" s="112"/>
      <c r="M230" s="84"/>
      <c r="N230" s="90"/>
      <c r="P230" s="84"/>
      <c r="Q230" s="84"/>
      <c r="R230" s="46"/>
      <c r="S230" s="84"/>
      <c r="T230" s="92"/>
      <c r="U230" s="93"/>
      <c r="V230" s="46"/>
      <c r="W230" s="46"/>
      <c r="X230" s="46"/>
      <c r="Y230" s="94"/>
      <c r="Z230" s="94"/>
      <c r="AA230" s="85" t="s">
        <v>118</v>
      </c>
      <c r="AB230" s="98" t="s">
        <v>222</v>
      </c>
    </row>
    <row r="231" spans="1:28" s="91" customFormat="1" ht="92.4" x14ac:dyDescent="0.25">
      <c r="B231" s="84">
        <v>17</v>
      </c>
      <c r="C231" s="84" t="s">
        <v>516</v>
      </c>
      <c r="D231" s="96" t="s">
        <v>220</v>
      </c>
      <c r="E231" s="97">
        <v>2910</v>
      </c>
      <c r="F231" s="91" t="s">
        <v>221</v>
      </c>
      <c r="G231" s="91" t="s">
        <v>31</v>
      </c>
      <c r="I231" s="83"/>
      <c r="J231" s="98" t="s">
        <v>223</v>
      </c>
      <c r="K231" s="98"/>
      <c r="L231" s="89" t="s">
        <v>33</v>
      </c>
      <c r="M231" s="143">
        <f>4848+3015+1701+891+151</f>
        <v>10606</v>
      </c>
      <c r="N231" s="106"/>
      <c r="O231" s="91">
        <v>1987</v>
      </c>
      <c r="P231" s="46" t="s">
        <v>34</v>
      </c>
      <c r="Q231" s="46" t="s">
        <v>149</v>
      </c>
      <c r="R231" s="46" t="s">
        <v>36</v>
      </c>
      <c r="S231" s="46">
        <v>372</v>
      </c>
      <c r="T231" s="100"/>
      <c r="U231" s="93"/>
      <c r="V231" s="84"/>
      <c r="W231" s="101"/>
      <c r="X231" s="84"/>
      <c r="Y231" s="102" t="s">
        <v>37</v>
      </c>
      <c r="Z231" s="46"/>
      <c r="AA231" s="96" t="s">
        <v>118</v>
      </c>
      <c r="AB231" s="98" t="s">
        <v>222</v>
      </c>
    </row>
    <row r="232" spans="1:28" s="91" customFormat="1" ht="26.4" x14ac:dyDescent="0.25">
      <c r="B232" s="84">
        <v>12</v>
      </c>
      <c r="C232" s="84" t="s">
        <v>516</v>
      </c>
      <c r="D232" s="96" t="s">
        <v>220</v>
      </c>
      <c r="E232" s="97">
        <v>2920</v>
      </c>
      <c r="F232" s="91" t="s">
        <v>221</v>
      </c>
      <c r="G232" s="91" t="s">
        <v>38</v>
      </c>
      <c r="I232" s="83"/>
      <c r="J232" s="98" t="s">
        <v>224</v>
      </c>
      <c r="K232" s="98"/>
      <c r="L232" s="89" t="s">
        <v>33</v>
      </c>
      <c r="M232" s="143">
        <v>1164</v>
      </c>
      <c r="N232" s="122"/>
      <c r="O232" s="146" t="s">
        <v>225</v>
      </c>
      <c r="P232" s="46" t="s">
        <v>34</v>
      </c>
      <c r="Q232" s="46"/>
      <c r="R232" s="46" t="s">
        <v>36</v>
      </c>
      <c r="S232" s="46"/>
      <c r="T232" s="92"/>
      <c r="U232" s="93"/>
      <c r="V232" s="84"/>
      <c r="W232" s="101"/>
      <c r="X232" s="84"/>
      <c r="Y232" s="102" t="s">
        <v>37</v>
      </c>
      <c r="Z232" s="94"/>
      <c r="AA232" s="96" t="s">
        <v>118</v>
      </c>
      <c r="AB232" s="98" t="s">
        <v>226</v>
      </c>
    </row>
    <row r="233" spans="1:28" s="91" customFormat="1" ht="36" x14ac:dyDescent="0.25">
      <c r="A233" s="91">
        <v>16</v>
      </c>
      <c r="B233" s="84">
        <v>21</v>
      </c>
      <c r="C233" s="84" t="s">
        <v>516</v>
      </c>
      <c r="D233" s="96" t="s">
        <v>220</v>
      </c>
      <c r="E233" s="97">
        <v>2921</v>
      </c>
      <c r="F233" s="91" t="s">
        <v>221</v>
      </c>
      <c r="G233" s="91" t="s">
        <v>38</v>
      </c>
      <c r="I233" s="83"/>
      <c r="J233" s="98" t="s">
        <v>227</v>
      </c>
      <c r="K233" s="98"/>
      <c r="L233" s="89" t="s">
        <v>33</v>
      </c>
      <c r="M233" s="84">
        <v>455</v>
      </c>
      <c r="N233" s="122"/>
      <c r="O233" s="146" t="s">
        <v>228</v>
      </c>
      <c r="P233" s="46" t="s">
        <v>34</v>
      </c>
      <c r="Q233" s="46"/>
      <c r="R233" s="46" t="s">
        <v>36</v>
      </c>
      <c r="S233" s="46"/>
      <c r="T233" s="92"/>
      <c r="U233" s="93"/>
      <c r="V233" s="84"/>
      <c r="W233" s="101"/>
      <c r="X233" s="84"/>
      <c r="Y233" s="102" t="s">
        <v>37</v>
      </c>
      <c r="Z233" s="94"/>
      <c r="AA233" s="96" t="s">
        <v>118</v>
      </c>
      <c r="AB233" s="98" t="s">
        <v>229</v>
      </c>
    </row>
    <row r="234" spans="1:28" s="91" customFormat="1" ht="39.6" x14ac:dyDescent="0.25">
      <c r="B234" s="84">
        <v>16</v>
      </c>
      <c r="C234" s="84" t="s">
        <v>516</v>
      </c>
      <c r="D234" s="96" t="s">
        <v>220</v>
      </c>
      <c r="E234" s="97">
        <v>2922</v>
      </c>
      <c r="F234" s="91" t="s">
        <v>221</v>
      </c>
      <c r="G234" s="91" t="s">
        <v>38</v>
      </c>
      <c r="I234" s="83"/>
      <c r="J234" s="98" t="s">
        <v>230</v>
      </c>
      <c r="K234" s="98"/>
      <c r="L234" s="89" t="s">
        <v>33</v>
      </c>
      <c r="M234" s="84">
        <f>4*6</f>
        <v>24</v>
      </c>
      <c r="N234" s="122"/>
      <c r="O234" s="146" t="s">
        <v>231</v>
      </c>
      <c r="P234" s="46" t="s">
        <v>34</v>
      </c>
      <c r="Q234" s="46"/>
      <c r="R234" s="46" t="s">
        <v>36</v>
      </c>
      <c r="S234" s="46"/>
      <c r="T234" s="92"/>
      <c r="U234" s="93"/>
      <c r="V234" s="84"/>
      <c r="W234" s="101"/>
      <c r="X234" s="84"/>
      <c r="Y234" s="102" t="s">
        <v>46</v>
      </c>
      <c r="Z234" s="94"/>
      <c r="AA234" s="96" t="s">
        <v>118</v>
      </c>
      <c r="AB234" s="98" t="s">
        <v>229</v>
      </c>
    </row>
    <row r="235" spans="1:28" s="91" customFormat="1" ht="23.25" customHeight="1" x14ac:dyDescent="0.25">
      <c r="B235" s="84">
        <v>9</v>
      </c>
      <c r="C235" s="84" t="s">
        <v>516</v>
      </c>
      <c r="D235" s="96" t="s">
        <v>220</v>
      </c>
      <c r="E235" s="97">
        <v>2930</v>
      </c>
      <c r="F235" s="91" t="s">
        <v>221</v>
      </c>
      <c r="G235" s="91" t="s">
        <v>39</v>
      </c>
      <c r="I235" s="83"/>
      <c r="J235" s="98"/>
      <c r="K235" s="98"/>
      <c r="L235" s="105"/>
      <c r="M235" s="105"/>
      <c r="N235" s="90"/>
      <c r="P235" s="84"/>
      <c r="Q235" s="84"/>
      <c r="R235" s="46"/>
      <c r="S235" s="84"/>
      <c r="T235" s="92"/>
      <c r="U235" s="93"/>
      <c r="V235" s="84"/>
      <c r="W235" s="84"/>
      <c r="X235" s="84"/>
      <c r="Y235" s="102"/>
      <c r="Z235" s="46"/>
      <c r="AA235" s="96"/>
      <c r="AB235" s="98"/>
    </row>
    <row r="236" spans="1:28" s="91" customFormat="1" ht="30.6" customHeight="1" x14ac:dyDescent="0.25">
      <c r="B236" s="84">
        <v>11</v>
      </c>
      <c r="C236" s="84" t="s">
        <v>516</v>
      </c>
      <c r="D236" s="96" t="s">
        <v>220</v>
      </c>
      <c r="E236" s="97">
        <v>2931</v>
      </c>
      <c r="F236" s="91" t="s">
        <v>221</v>
      </c>
      <c r="G236" s="91" t="s">
        <v>39</v>
      </c>
      <c r="I236" s="83"/>
      <c r="J236" s="98" t="s">
        <v>232</v>
      </c>
      <c r="K236" s="98"/>
      <c r="L236" s="105" t="s">
        <v>133</v>
      </c>
      <c r="M236" s="99">
        <v>441</v>
      </c>
      <c r="N236" s="90"/>
      <c r="O236" s="91">
        <v>2009</v>
      </c>
      <c r="P236" s="84" t="s">
        <v>34</v>
      </c>
      <c r="Q236" s="84"/>
      <c r="R236" s="46" t="s">
        <v>36</v>
      </c>
      <c r="S236" s="84"/>
      <c r="T236" s="147"/>
      <c r="U236" s="93"/>
      <c r="V236" s="84"/>
      <c r="W236" s="84"/>
      <c r="X236" s="84"/>
      <c r="Y236" s="94" t="s">
        <v>37</v>
      </c>
      <c r="Z236" s="84"/>
      <c r="AA236" s="96" t="s">
        <v>118</v>
      </c>
      <c r="AB236" s="98" t="s">
        <v>226</v>
      </c>
    </row>
    <row r="237" spans="1:28" s="91" customFormat="1" ht="30.6" customHeight="1" x14ac:dyDescent="0.25">
      <c r="B237" s="84">
        <v>13</v>
      </c>
      <c r="C237" s="84" t="s">
        <v>516</v>
      </c>
      <c r="D237" s="96" t="s">
        <v>220</v>
      </c>
      <c r="E237" s="128">
        <v>2932</v>
      </c>
      <c r="F237" s="91" t="s">
        <v>221</v>
      </c>
      <c r="G237" s="91" t="s">
        <v>39</v>
      </c>
      <c r="I237" s="83"/>
      <c r="J237" s="98" t="s">
        <v>233</v>
      </c>
      <c r="K237" s="98"/>
      <c r="L237" s="105"/>
      <c r="M237" s="99">
        <f>15*33</f>
        <v>495</v>
      </c>
      <c r="N237" s="90"/>
      <c r="O237" s="91">
        <v>2016</v>
      </c>
      <c r="P237" s="46" t="s">
        <v>34</v>
      </c>
      <c r="Q237" s="84"/>
      <c r="R237" s="46" t="s">
        <v>36</v>
      </c>
      <c r="S237" s="84"/>
      <c r="T237" s="125"/>
      <c r="U237" s="93"/>
      <c r="V237" s="84"/>
      <c r="W237" s="84"/>
      <c r="X237" s="84"/>
      <c r="Y237" s="94" t="s">
        <v>37</v>
      </c>
      <c r="Z237" s="84"/>
      <c r="AA237" s="96" t="s">
        <v>118</v>
      </c>
      <c r="AB237" s="98" t="s">
        <v>226</v>
      </c>
    </row>
    <row r="238" spans="1:28" s="91" customFormat="1" ht="26.4" x14ac:dyDescent="0.25">
      <c r="B238" s="84">
        <v>12</v>
      </c>
      <c r="C238" s="84" t="s">
        <v>516</v>
      </c>
      <c r="D238" s="96" t="s">
        <v>220</v>
      </c>
      <c r="E238" s="97">
        <v>2940</v>
      </c>
      <c r="F238" s="91" t="s">
        <v>221</v>
      </c>
      <c r="G238" s="91" t="s">
        <v>40</v>
      </c>
      <c r="I238" s="83"/>
      <c r="J238" s="98" t="s">
        <v>234</v>
      </c>
      <c r="K238" s="98"/>
      <c r="L238" s="89" t="s">
        <v>33</v>
      </c>
      <c r="M238" s="123" t="s">
        <v>87</v>
      </c>
      <c r="N238" s="106"/>
      <c r="O238" s="91">
        <v>1987</v>
      </c>
      <c r="P238" s="46" t="s">
        <v>34</v>
      </c>
      <c r="Q238" s="46"/>
      <c r="R238" s="46" t="s">
        <v>36</v>
      </c>
      <c r="S238" s="46"/>
      <c r="T238" s="92"/>
      <c r="U238" s="93"/>
      <c r="V238" s="84"/>
      <c r="W238" s="84"/>
      <c r="X238" s="84"/>
      <c r="Y238" s="102" t="s">
        <v>37</v>
      </c>
      <c r="Z238" s="94"/>
      <c r="AA238" s="96" t="s">
        <v>118</v>
      </c>
      <c r="AB238" s="98" t="s">
        <v>226</v>
      </c>
    </row>
    <row r="239" spans="1:28" s="91" customFormat="1" ht="23.25" customHeight="1" x14ac:dyDescent="0.25">
      <c r="B239" s="84">
        <v>1</v>
      </c>
      <c r="C239" s="84" t="s">
        <v>516</v>
      </c>
      <c r="D239" s="96" t="s">
        <v>220</v>
      </c>
      <c r="E239" s="97">
        <v>2950</v>
      </c>
      <c r="F239" s="91" t="s">
        <v>221</v>
      </c>
      <c r="G239" s="96" t="s">
        <v>41</v>
      </c>
      <c r="H239" s="96" t="s">
        <v>137</v>
      </c>
      <c r="I239" s="83"/>
      <c r="J239" s="98"/>
      <c r="K239" s="98"/>
      <c r="L239" s="89"/>
      <c r="M239" s="84"/>
      <c r="N239" s="90"/>
      <c r="P239" s="46"/>
      <c r="Q239" s="46"/>
      <c r="R239" s="46"/>
      <c r="S239" s="46"/>
      <c r="T239" s="92"/>
      <c r="U239" s="93"/>
      <c r="V239" s="84"/>
      <c r="W239" s="84"/>
      <c r="X239" s="84"/>
      <c r="Y239" s="102"/>
      <c r="Z239" s="102"/>
      <c r="AA239" s="96" t="s">
        <v>118</v>
      </c>
      <c r="AB239" s="98"/>
    </row>
    <row r="240" spans="1:28" s="91" customFormat="1" ht="26.4" x14ac:dyDescent="0.25">
      <c r="B240" s="84">
        <v>12</v>
      </c>
      <c r="C240" s="84" t="s">
        <v>516</v>
      </c>
      <c r="D240" s="96" t="s">
        <v>220</v>
      </c>
      <c r="E240" s="97">
        <v>2951</v>
      </c>
      <c r="F240" s="91" t="s">
        <v>221</v>
      </c>
      <c r="G240" s="96" t="s">
        <v>41</v>
      </c>
      <c r="H240" s="96" t="s">
        <v>137</v>
      </c>
      <c r="I240" s="83"/>
      <c r="J240" s="98" t="s">
        <v>235</v>
      </c>
      <c r="K240" s="98"/>
      <c r="L240" s="89" t="s">
        <v>33</v>
      </c>
      <c r="M240" s="143">
        <v>282</v>
      </c>
      <c r="N240" s="122"/>
      <c r="O240" s="91">
        <v>1992</v>
      </c>
      <c r="P240" s="46" t="s">
        <v>34</v>
      </c>
      <c r="Q240" s="46"/>
      <c r="R240" s="46" t="s">
        <v>36</v>
      </c>
      <c r="S240" s="46"/>
      <c r="T240" s="92"/>
      <c r="U240" s="93"/>
      <c r="V240" s="84"/>
      <c r="W240" s="84"/>
      <c r="X240" s="84"/>
      <c r="Y240" s="102" t="s">
        <v>46</v>
      </c>
      <c r="Z240" s="102"/>
      <c r="AA240" s="96" t="s">
        <v>118</v>
      </c>
      <c r="AB240" s="98" t="s">
        <v>226</v>
      </c>
    </row>
    <row r="241" spans="2:28" s="91" customFormat="1" ht="22.8" x14ac:dyDescent="0.25">
      <c r="B241" s="84">
        <v>12</v>
      </c>
      <c r="C241" s="84" t="s">
        <v>516</v>
      </c>
      <c r="D241" s="96" t="s">
        <v>220</v>
      </c>
      <c r="E241" s="97">
        <v>2952</v>
      </c>
      <c r="F241" s="91" t="s">
        <v>221</v>
      </c>
      <c r="G241" s="96" t="s">
        <v>41</v>
      </c>
      <c r="H241" s="96"/>
      <c r="I241" s="83"/>
      <c r="J241" s="98" t="s">
        <v>236</v>
      </c>
      <c r="K241" s="98"/>
      <c r="L241" s="89" t="s">
        <v>33</v>
      </c>
      <c r="M241" s="143">
        <v>266</v>
      </c>
      <c r="N241" s="122"/>
      <c r="O241" s="91">
        <v>1987</v>
      </c>
      <c r="P241" s="46" t="s">
        <v>34</v>
      </c>
      <c r="Q241" s="46"/>
      <c r="R241" s="46" t="s">
        <v>34</v>
      </c>
      <c r="S241" s="46"/>
      <c r="T241" s="92"/>
      <c r="U241" s="93"/>
      <c r="V241" s="84"/>
      <c r="W241" s="84"/>
      <c r="X241" s="84"/>
      <c r="Y241" s="102" t="s">
        <v>46</v>
      </c>
      <c r="Z241" s="102"/>
      <c r="AA241" s="96" t="s">
        <v>118</v>
      </c>
      <c r="AB241" s="98" t="s">
        <v>226</v>
      </c>
    </row>
    <row r="242" spans="2:28" s="91" customFormat="1" ht="39.6" x14ac:dyDescent="0.25">
      <c r="B242" s="84">
        <v>11</v>
      </c>
      <c r="C242" s="84" t="s">
        <v>516</v>
      </c>
      <c r="D242" s="96" t="s">
        <v>220</v>
      </c>
      <c r="E242" s="97">
        <v>2953</v>
      </c>
      <c r="F242" s="91" t="s">
        <v>221</v>
      </c>
      <c r="G242" s="96" t="s">
        <v>41</v>
      </c>
      <c r="H242" s="96" t="s">
        <v>137</v>
      </c>
      <c r="I242" s="83"/>
      <c r="J242" s="98" t="s">
        <v>237</v>
      </c>
      <c r="K242" s="98"/>
      <c r="L242" s="89" t="s">
        <v>238</v>
      </c>
      <c r="M242" s="124">
        <f>591+64</f>
        <v>655</v>
      </c>
      <c r="N242" s="108"/>
      <c r="O242" s="91">
        <v>2008</v>
      </c>
      <c r="P242" s="46" t="s">
        <v>34</v>
      </c>
      <c r="Q242" s="46"/>
      <c r="R242" s="46" t="s">
        <v>36</v>
      </c>
      <c r="S242" s="46"/>
      <c r="T242" s="92"/>
      <c r="U242" s="93"/>
      <c r="V242" s="84"/>
      <c r="W242" s="84"/>
      <c r="X242" s="84"/>
      <c r="Y242" s="102" t="s">
        <v>46</v>
      </c>
      <c r="Z242" s="102"/>
      <c r="AA242" s="96" t="s">
        <v>118</v>
      </c>
      <c r="AB242" s="98" t="s">
        <v>226</v>
      </c>
    </row>
    <row r="243" spans="2:28" s="91" customFormat="1" ht="23.25" customHeight="1" x14ac:dyDescent="0.25">
      <c r="B243" s="84"/>
      <c r="C243" s="84" t="s">
        <v>516</v>
      </c>
      <c r="D243" s="96" t="s">
        <v>220</v>
      </c>
      <c r="E243" s="97">
        <v>2960</v>
      </c>
      <c r="F243" s="91" t="s">
        <v>221</v>
      </c>
      <c r="G243" s="91" t="s">
        <v>65</v>
      </c>
      <c r="I243" s="83"/>
      <c r="J243" s="103"/>
      <c r="K243" s="103"/>
      <c r="L243" s="105"/>
      <c r="M243" s="84"/>
      <c r="N243" s="90"/>
      <c r="P243" s="84"/>
      <c r="Q243" s="84"/>
      <c r="R243" s="46"/>
      <c r="S243" s="84"/>
      <c r="T243" s="92"/>
      <c r="U243" s="93"/>
      <c r="V243" s="84"/>
      <c r="W243" s="84"/>
      <c r="X243" s="84"/>
      <c r="Y243" s="94"/>
      <c r="Z243" s="94"/>
      <c r="AA243" s="96"/>
      <c r="AB243" s="103"/>
    </row>
    <row r="244" spans="2:28" s="91" customFormat="1" ht="22.8" x14ac:dyDescent="0.25">
      <c r="B244" s="84">
        <v>15</v>
      </c>
      <c r="C244" s="84" t="s">
        <v>516</v>
      </c>
      <c r="D244" s="89" t="s">
        <v>220</v>
      </c>
      <c r="E244" s="128">
        <v>2970</v>
      </c>
      <c r="F244" s="105" t="s">
        <v>221</v>
      </c>
      <c r="G244" s="105" t="s">
        <v>47</v>
      </c>
      <c r="H244" s="105"/>
      <c r="I244" s="130"/>
      <c r="J244" s="106" t="s">
        <v>239</v>
      </c>
      <c r="K244" s="148"/>
      <c r="L244" s="89" t="s">
        <v>135</v>
      </c>
      <c r="M244" s="99">
        <v>255</v>
      </c>
      <c r="N244" s="90"/>
      <c r="O244" s="105">
        <v>2017</v>
      </c>
      <c r="P244" s="108" t="s">
        <v>34</v>
      </c>
      <c r="Q244" s="108"/>
      <c r="R244" s="108" t="s">
        <v>36</v>
      </c>
      <c r="S244" s="90"/>
      <c r="T244" s="149"/>
      <c r="U244" s="93"/>
      <c r="V244" s="84"/>
      <c r="W244" s="84"/>
      <c r="X244" s="84"/>
      <c r="Y244" s="117" t="s">
        <v>37</v>
      </c>
      <c r="Z244" s="90"/>
      <c r="AA244" s="89" t="s">
        <v>118</v>
      </c>
      <c r="AB244" s="95" t="s">
        <v>226</v>
      </c>
    </row>
    <row r="245" spans="2:28" s="91" customFormat="1" ht="36" x14ac:dyDescent="0.25">
      <c r="B245" s="84">
        <v>15</v>
      </c>
      <c r="C245" s="84" t="s">
        <v>516</v>
      </c>
      <c r="D245" s="89" t="s">
        <v>220</v>
      </c>
      <c r="E245" s="128">
        <v>2971</v>
      </c>
      <c r="F245" s="105" t="s">
        <v>221</v>
      </c>
      <c r="G245" s="105" t="s">
        <v>47</v>
      </c>
      <c r="H245" s="105"/>
      <c r="I245" s="130"/>
      <c r="J245" s="106" t="s">
        <v>240</v>
      </c>
      <c r="K245" s="148"/>
      <c r="L245" s="89" t="s">
        <v>135</v>
      </c>
      <c r="M245" s="90">
        <f>4*6</f>
        <v>24</v>
      </c>
      <c r="N245" s="90"/>
      <c r="O245" s="150" t="s">
        <v>241</v>
      </c>
      <c r="P245" s="108" t="s">
        <v>34</v>
      </c>
      <c r="Q245" s="108"/>
      <c r="R245" s="108" t="s">
        <v>45</v>
      </c>
      <c r="S245" s="90"/>
      <c r="T245" s="149"/>
      <c r="U245" s="93"/>
      <c r="V245" s="84"/>
      <c r="W245" s="84"/>
      <c r="X245" s="84"/>
      <c r="Y245" s="117" t="s">
        <v>46</v>
      </c>
      <c r="Z245" s="90"/>
      <c r="AA245" s="89" t="s">
        <v>118</v>
      </c>
      <c r="AB245" s="95" t="s">
        <v>226</v>
      </c>
    </row>
    <row r="246" spans="2:28" s="91" customFormat="1" ht="23.25" customHeight="1" x14ac:dyDescent="0.25">
      <c r="B246" s="84">
        <v>14</v>
      </c>
      <c r="C246" s="84" t="s">
        <v>516</v>
      </c>
      <c r="D246" s="96" t="s">
        <v>220</v>
      </c>
      <c r="E246" s="97">
        <v>2980</v>
      </c>
      <c r="F246" s="91" t="s">
        <v>221</v>
      </c>
      <c r="G246" s="105" t="s">
        <v>49</v>
      </c>
      <c r="H246" s="105"/>
      <c r="I246" s="130"/>
      <c r="J246" s="106"/>
      <c r="K246" s="98"/>
      <c r="L246" s="89"/>
      <c r="M246" s="84"/>
      <c r="N246" s="122"/>
      <c r="P246" s="46"/>
      <c r="Q246" s="46"/>
      <c r="R246" s="46"/>
      <c r="S246" s="46"/>
      <c r="T246" s="92"/>
      <c r="U246" s="93"/>
      <c r="V246" s="84"/>
      <c r="W246" s="84"/>
      <c r="X246" s="84"/>
      <c r="Y246" s="102"/>
      <c r="Z246" s="102"/>
      <c r="AA246" s="96"/>
      <c r="AB246" s="98"/>
    </row>
    <row r="247" spans="2:28" s="91" customFormat="1" ht="26.4" x14ac:dyDescent="0.25">
      <c r="B247" s="84">
        <v>14</v>
      </c>
      <c r="C247" s="84" t="s">
        <v>516</v>
      </c>
      <c r="D247" s="96" t="s">
        <v>220</v>
      </c>
      <c r="E247" s="128">
        <v>2981</v>
      </c>
      <c r="F247" s="91" t="s">
        <v>221</v>
      </c>
      <c r="G247" s="105" t="s">
        <v>49</v>
      </c>
      <c r="H247" s="105"/>
      <c r="I247" s="130"/>
      <c r="J247" s="106" t="s">
        <v>242</v>
      </c>
      <c r="K247" s="98"/>
      <c r="L247" s="89" t="s">
        <v>33</v>
      </c>
      <c r="M247" s="143">
        <v>153</v>
      </c>
      <c r="N247" s="122"/>
      <c r="O247" s="91">
        <v>2016</v>
      </c>
      <c r="P247" s="46" t="s">
        <v>34</v>
      </c>
      <c r="Q247" s="46"/>
      <c r="R247" s="46" t="s">
        <v>36</v>
      </c>
      <c r="S247" s="46"/>
      <c r="T247" s="92"/>
      <c r="U247" s="93"/>
      <c r="V247" s="84"/>
      <c r="W247" s="84"/>
      <c r="X247" s="84"/>
      <c r="Y247" s="102" t="s">
        <v>46</v>
      </c>
      <c r="Z247" s="102"/>
      <c r="AA247" s="96" t="s">
        <v>118</v>
      </c>
      <c r="AB247" s="98" t="s">
        <v>222</v>
      </c>
    </row>
    <row r="248" spans="2:28" s="91" customFormat="1" ht="13.5" customHeight="1" x14ac:dyDescent="0.25">
      <c r="B248" s="84"/>
      <c r="C248" s="84" t="s">
        <v>516</v>
      </c>
      <c r="D248" s="96" t="s">
        <v>220</v>
      </c>
      <c r="E248" s="97">
        <v>2990</v>
      </c>
      <c r="F248" s="91" t="s">
        <v>221</v>
      </c>
      <c r="G248" s="91" t="s">
        <v>51</v>
      </c>
      <c r="I248" s="83"/>
      <c r="J248" s="98" t="s">
        <v>52</v>
      </c>
      <c r="K248" s="103"/>
      <c r="L248" s="105"/>
      <c r="M248" s="84"/>
      <c r="N248" s="90"/>
      <c r="P248" s="84"/>
      <c r="Q248" s="84"/>
      <c r="R248" s="46" t="s">
        <v>45</v>
      </c>
      <c r="S248" s="84"/>
      <c r="T248" s="92"/>
      <c r="U248" s="93"/>
      <c r="V248" s="84"/>
      <c r="W248" s="84"/>
      <c r="X248" s="84"/>
      <c r="Y248" s="94"/>
      <c r="Z248" s="94"/>
      <c r="AA248" s="96"/>
      <c r="AB248" s="103"/>
    </row>
    <row r="249" spans="2:28" s="91" customFormat="1" ht="13.5" customHeight="1" x14ac:dyDescent="0.25">
      <c r="B249" s="84">
        <v>6</v>
      </c>
      <c r="C249" s="84" t="s">
        <v>516</v>
      </c>
      <c r="D249" s="96" t="s">
        <v>220</v>
      </c>
      <c r="E249" s="97">
        <v>2995</v>
      </c>
      <c r="F249" s="91" t="s">
        <v>221</v>
      </c>
      <c r="G249" s="96" t="s">
        <v>208</v>
      </c>
      <c r="H249" s="96"/>
      <c r="I249" s="83"/>
      <c r="J249" s="98" t="s">
        <v>243</v>
      </c>
      <c r="K249" s="98"/>
      <c r="L249" s="89" t="s">
        <v>33</v>
      </c>
      <c r="M249" s="143">
        <f>129+47</f>
        <v>176</v>
      </c>
      <c r="N249" s="122"/>
      <c r="O249" s="91">
        <v>1986</v>
      </c>
      <c r="P249" s="46" t="s">
        <v>34</v>
      </c>
      <c r="Q249" s="46" t="s">
        <v>244</v>
      </c>
      <c r="R249" s="46" t="s">
        <v>36</v>
      </c>
      <c r="S249" s="151">
        <f>M249</f>
        <v>176</v>
      </c>
      <c r="T249" s="92"/>
      <c r="U249" s="93"/>
      <c r="V249" s="84"/>
      <c r="W249" s="84"/>
      <c r="X249" s="84"/>
      <c r="Y249" s="102" t="s">
        <v>245</v>
      </c>
      <c r="Z249" s="46"/>
      <c r="AA249" s="96" t="s">
        <v>246</v>
      </c>
      <c r="AB249" s="98" t="s">
        <v>226</v>
      </c>
    </row>
    <row r="250" spans="2:28" s="91" customFormat="1" ht="26.4" x14ac:dyDescent="0.25">
      <c r="B250" s="84"/>
      <c r="C250" s="84" t="s">
        <v>518</v>
      </c>
      <c r="D250" s="85" t="s">
        <v>247</v>
      </c>
      <c r="E250" s="86">
        <v>3100</v>
      </c>
      <c r="F250" s="85" t="s">
        <v>248</v>
      </c>
      <c r="G250" s="85" t="s">
        <v>27</v>
      </c>
      <c r="H250" s="85"/>
      <c r="I250" s="111"/>
      <c r="J250" s="87" t="s">
        <v>28</v>
      </c>
      <c r="K250" s="88"/>
      <c r="L250" s="112"/>
      <c r="M250" s="84"/>
      <c r="N250" s="90"/>
      <c r="P250" s="84"/>
      <c r="Q250" s="84"/>
      <c r="R250" s="46"/>
      <c r="S250" s="84"/>
      <c r="T250" s="92"/>
      <c r="U250" s="93"/>
      <c r="V250" s="46"/>
      <c r="W250" s="46"/>
      <c r="X250" s="46"/>
      <c r="Y250" s="94"/>
      <c r="Z250" s="94"/>
      <c r="AA250" s="85" t="s">
        <v>54</v>
      </c>
      <c r="AB250" s="98" t="s">
        <v>249</v>
      </c>
    </row>
    <row r="251" spans="2:28" s="91" customFormat="1" ht="92.4" x14ac:dyDescent="0.25">
      <c r="B251" s="84">
        <v>11</v>
      </c>
      <c r="C251" s="84" t="s">
        <v>518</v>
      </c>
      <c r="D251" s="96" t="s">
        <v>247</v>
      </c>
      <c r="E251" s="97">
        <v>3110</v>
      </c>
      <c r="F251" s="91" t="s">
        <v>248</v>
      </c>
      <c r="G251" s="91" t="s">
        <v>31</v>
      </c>
      <c r="I251" s="83"/>
      <c r="J251" s="98" t="s">
        <v>250</v>
      </c>
      <c r="K251" s="88"/>
      <c r="L251" s="89" t="s">
        <v>33</v>
      </c>
      <c r="M251" s="99">
        <f>3016+57+755</f>
        <v>3828</v>
      </c>
      <c r="N251" s="90"/>
      <c r="O251" s="132" t="s">
        <v>251</v>
      </c>
      <c r="P251" s="46" t="s">
        <v>34</v>
      </c>
      <c r="Q251" s="46" t="s">
        <v>252</v>
      </c>
      <c r="R251" s="46" t="s">
        <v>36</v>
      </c>
      <c r="S251" s="46">
        <v>72</v>
      </c>
      <c r="T251" s="100"/>
      <c r="U251" s="93"/>
      <c r="V251" s="84"/>
      <c r="W251" s="101"/>
      <c r="X251" s="84"/>
      <c r="Y251" s="102" t="s">
        <v>37</v>
      </c>
      <c r="Z251" s="46"/>
      <c r="AA251" s="96" t="s">
        <v>54</v>
      </c>
      <c r="AB251" s="98" t="s">
        <v>249</v>
      </c>
    </row>
    <row r="252" spans="2:28" s="91" customFormat="1" ht="23.25" customHeight="1" x14ac:dyDescent="0.25">
      <c r="B252" s="84">
        <v>6</v>
      </c>
      <c r="C252" s="84" t="s">
        <v>518</v>
      </c>
      <c r="D252" s="96" t="s">
        <v>247</v>
      </c>
      <c r="E252" s="97">
        <v>3111</v>
      </c>
      <c r="F252" s="91" t="s">
        <v>248</v>
      </c>
      <c r="G252" s="91" t="s">
        <v>31</v>
      </c>
      <c r="I252" s="83"/>
      <c r="J252" s="98"/>
      <c r="K252" s="126"/>
      <c r="L252" s="98"/>
      <c r="M252" s="84"/>
      <c r="N252" s="90"/>
      <c r="O252" s="132"/>
      <c r="P252" s="46"/>
      <c r="Q252" s="46"/>
      <c r="R252" s="46"/>
      <c r="S252" s="46"/>
      <c r="T252" s="100"/>
      <c r="U252" s="93"/>
      <c r="V252" s="84"/>
      <c r="W252" s="84"/>
      <c r="X252" s="84"/>
      <c r="Y252" s="102"/>
      <c r="Z252" s="46"/>
      <c r="AA252" s="96" t="s">
        <v>54</v>
      </c>
      <c r="AB252" s="98"/>
    </row>
    <row r="253" spans="2:28" s="91" customFormat="1" ht="26.4" x14ac:dyDescent="0.25">
      <c r="B253" s="84">
        <v>6</v>
      </c>
      <c r="C253" s="84" t="s">
        <v>518</v>
      </c>
      <c r="D253" s="96" t="s">
        <v>247</v>
      </c>
      <c r="E253" s="97">
        <v>3112</v>
      </c>
      <c r="F253" s="91" t="s">
        <v>248</v>
      </c>
      <c r="G253" s="91" t="s">
        <v>31</v>
      </c>
      <c r="I253" s="83"/>
      <c r="J253" s="98" t="s">
        <v>253</v>
      </c>
      <c r="K253" s="88"/>
      <c r="L253" s="96" t="s">
        <v>33</v>
      </c>
      <c r="M253" s="123" t="s">
        <v>87</v>
      </c>
      <c r="N253" s="106"/>
      <c r="O253" s="132">
        <v>2009</v>
      </c>
      <c r="P253" s="46" t="s">
        <v>34</v>
      </c>
      <c r="Q253" s="46"/>
      <c r="R253" s="46" t="s">
        <v>36</v>
      </c>
      <c r="S253" s="46"/>
      <c r="T253" s="100"/>
      <c r="U253" s="93"/>
      <c r="V253" s="84"/>
      <c r="W253" s="84"/>
      <c r="X253" s="84"/>
      <c r="Y253" s="102" t="s">
        <v>37</v>
      </c>
      <c r="Z253" s="46"/>
      <c r="AA253" s="96" t="s">
        <v>54</v>
      </c>
      <c r="AB253" s="98"/>
    </row>
    <row r="254" spans="2:28" s="91" customFormat="1" ht="22.8" x14ac:dyDescent="0.25">
      <c r="B254" s="84">
        <v>6</v>
      </c>
      <c r="C254" s="84" t="s">
        <v>518</v>
      </c>
      <c r="D254" s="96" t="s">
        <v>247</v>
      </c>
      <c r="E254" s="97">
        <v>3120</v>
      </c>
      <c r="F254" s="91" t="s">
        <v>248</v>
      </c>
      <c r="G254" s="91" t="s">
        <v>38</v>
      </c>
      <c r="I254" s="83"/>
      <c r="J254" s="103" t="s">
        <v>254</v>
      </c>
      <c r="K254" s="88"/>
      <c r="L254" s="105" t="s">
        <v>86</v>
      </c>
      <c r="M254" s="143">
        <v>556</v>
      </c>
      <c r="N254" s="122"/>
      <c r="O254" s="152" t="s">
        <v>255</v>
      </c>
      <c r="P254" s="84" t="s">
        <v>34</v>
      </c>
      <c r="Q254" s="84"/>
      <c r="R254" s="46" t="s">
        <v>36</v>
      </c>
      <c r="S254" s="84"/>
      <c r="T254" s="92"/>
      <c r="U254" s="93"/>
      <c r="V254" s="84"/>
      <c r="W254" s="101"/>
      <c r="X254" s="84"/>
      <c r="Y254" s="102" t="s">
        <v>37</v>
      </c>
      <c r="Z254" s="94"/>
      <c r="AA254" s="96" t="s">
        <v>54</v>
      </c>
      <c r="AB254" s="98"/>
    </row>
    <row r="255" spans="2:28" s="91" customFormat="1" ht="23.25" customHeight="1" x14ac:dyDescent="0.25">
      <c r="B255" s="84">
        <v>4</v>
      </c>
      <c r="C255" s="84" t="s">
        <v>518</v>
      </c>
      <c r="D255" s="96" t="s">
        <v>247</v>
      </c>
      <c r="E255" s="97">
        <v>3130</v>
      </c>
      <c r="F255" s="91" t="s">
        <v>248</v>
      </c>
      <c r="G255" s="91" t="s">
        <v>39</v>
      </c>
      <c r="I255" s="83"/>
      <c r="J255" s="103"/>
      <c r="K255" s="103"/>
      <c r="L255" s="103"/>
      <c r="M255" s="84"/>
      <c r="N255" s="90"/>
      <c r="P255" s="84"/>
      <c r="Q255" s="84"/>
      <c r="R255" s="46"/>
      <c r="S255" s="84"/>
      <c r="T255" s="92"/>
      <c r="U255" s="93"/>
      <c r="V255" s="84"/>
      <c r="W255" s="84"/>
      <c r="X255" s="84"/>
      <c r="Y255" s="102"/>
      <c r="Z255" s="46"/>
      <c r="AA255" s="96" t="s">
        <v>54</v>
      </c>
      <c r="AB255" s="98"/>
    </row>
    <row r="256" spans="2:28" s="91" customFormat="1" ht="26.4" x14ac:dyDescent="0.25">
      <c r="B256" s="84"/>
      <c r="C256" s="84" t="s">
        <v>518</v>
      </c>
      <c r="D256" s="96" t="s">
        <v>247</v>
      </c>
      <c r="E256" s="97">
        <v>3140</v>
      </c>
      <c r="F256" s="91" t="s">
        <v>248</v>
      </c>
      <c r="G256" s="91" t="s">
        <v>40</v>
      </c>
      <c r="I256" s="83"/>
      <c r="J256" s="98" t="s">
        <v>256</v>
      </c>
      <c r="K256" s="88"/>
      <c r="L256" s="89" t="s">
        <v>33</v>
      </c>
      <c r="M256" s="123" t="s">
        <v>87</v>
      </c>
      <c r="N256" s="106"/>
      <c r="O256" s="96">
        <v>1984</v>
      </c>
      <c r="P256" s="46" t="s">
        <v>34</v>
      </c>
      <c r="Q256" s="46"/>
      <c r="R256" s="46" t="s">
        <v>36</v>
      </c>
      <c r="S256" s="46"/>
      <c r="T256" s="92"/>
      <c r="U256" s="93"/>
      <c r="V256" s="84"/>
      <c r="W256" s="84"/>
      <c r="X256" s="84"/>
      <c r="Y256" s="102" t="s">
        <v>37</v>
      </c>
      <c r="Z256" s="46"/>
      <c r="AA256" s="96" t="s">
        <v>54</v>
      </c>
      <c r="AB256" s="98"/>
    </row>
    <row r="257" spans="2:28" s="91" customFormat="1" ht="26.4" x14ac:dyDescent="0.25">
      <c r="B257" s="84"/>
      <c r="C257" s="84" t="s">
        <v>518</v>
      </c>
      <c r="D257" s="96" t="s">
        <v>247</v>
      </c>
      <c r="E257" s="97">
        <v>3141</v>
      </c>
      <c r="F257" s="91" t="s">
        <v>248</v>
      </c>
      <c r="G257" s="91" t="s">
        <v>40</v>
      </c>
      <c r="I257" s="83"/>
      <c r="J257" s="98" t="s">
        <v>257</v>
      </c>
      <c r="K257" s="88"/>
      <c r="L257" s="89" t="s">
        <v>33</v>
      </c>
      <c r="M257" s="123" t="s">
        <v>87</v>
      </c>
      <c r="N257" s="106"/>
      <c r="O257" s="96">
        <v>2009</v>
      </c>
      <c r="P257" s="46" t="s">
        <v>34</v>
      </c>
      <c r="Q257" s="46"/>
      <c r="R257" s="46" t="s">
        <v>36</v>
      </c>
      <c r="S257" s="46"/>
      <c r="T257" s="92"/>
      <c r="U257" s="93"/>
      <c r="V257" s="84"/>
      <c r="W257" s="84"/>
      <c r="X257" s="84"/>
      <c r="Y257" s="102" t="s">
        <v>37</v>
      </c>
      <c r="Z257" s="46"/>
      <c r="AA257" s="96" t="s">
        <v>54</v>
      </c>
      <c r="AB257" s="98"/>
    </row>
    <row r="258" spans="2:28" s="91" customFormat="1" ht="22.8" x14ac:dyDescent="0.25">
      <c r="B258" s="84"/>
      <c r="C258" s="84" t="s">
        <v>518</v>
      </c>
      <c r="D258" s="96" t="s">
        <v>247</v>
      </c>
      <c r="E258" s="97">
        <v>3150</v>
      </c>
      <c r="F258" s="91" t="s">
        <v>248</v>
      </c>
      <c r="G258" s="96" t="s">
        <v>41</v>
      </c>
      <c r="H258" s="96"/>
      <c r="I258" s="83"/>
      <c r="J258" s="98" t="s">
        <v>258</v>
      </c>
      <c r="K258" s="88"/>
      <c r="L258" s="89" t="s">
        <v>33</v>
      </c>
      <c r="M258" s="143">
        <v>126</v>
      </c>
      <c r="N258" s="122"/>
      <c r="O258" s="96">
        <v>1995</v>
      </c>
      <c r="P258" s="46" t="s">
        <v>34</v>
      </c>
      <c r="Q258" s="46"/>
      <c r="R258" s="46" t="s">
        <v>34</v>
      </c>
      <c r="S258" s="46"/>
      <c r="T258" s="100"/>
      <c r="U258" s="93"/>
      <c r="V258" s="84"/>
      <c r="W258" s="84"/>
      <c r="X258" s="84"/>
      <c r="Y258" s="102" t="s">
        <v>46</v>
      </c>
      <c r="Z258" s="102"/>
      <c r="AA258" s="96" t="s">
        <v>54</v>
      </c>
      <c r="AB258" s="103"/>
    </row>
    <row r="259" spans="2:28" s="91" customFormat="1" ht="39.6" x14ac:dyDescent="0.25">
      <c r="B259" s="84">
        <v>11</v>
      </c>
      <c r="C259" s="84" t="s">
        <v>518</v>
      </c>
      <c r="D259" s="96" t="s">
        <v>247</v>
      </c>
      <c r="E259" s="97">
        <v>3151</v>
      </c>
      <c r="F259" s="91" t="s">
        <v>248</v>
      </c>
      <c r="G259" s="96" t="s">
        <v>41</v>
      </c>
      <c r="H259" s="96" t="s">
        <v>137</v>
      </c>
      <c r="I259" s="83"/>
      <c r="J259" s="98" t="s">
        <v>259</v>
      </c>
      <c r="K259" s="88"/>
      <c r="L259" s="89" t="s">
        <v>33</v>
      </c>
      <c r="M259" s="143">
        <v>352</v>
      </c>
      <c r="N259" s="122"/>
      <c r="O259" s="96">
        <v>1995</v>
      </c>
      <c r="P259" s="46" t="s">
        <v>34</v>
      </c>
      <c r="Q259" s="46"/>
      <c r="R259" s="46" t="s">
        <v>34</v>
      </c>
      <c r="S259" s="46"/>
      <c r="T259" s="100"/>
      <c r="U259" s="93"/>
      <c r="V259" s="84"/>
      <c r="W259" s="84"/>
      <c r="X259" s="84"/>
      <c r="Y259" s="102" t="s">
        <v>46</v>
      </c>
      <c r="Z259" s="102"/>
      <c r="AA259" s="96" t="s">
        <v>54</v>
      </c>
      <c r="AB259" s="103"/>
    </row>
    <row r="260" spans="2:28" s="91" customFormat="1" ht="22.8" x14ac:dyDescent="0.25">
      <c r="B260" s="84">
        <v>21</v>
      </c>
      <c r="C260" s="84" t="s">
        <v>518</v>
      </c>
      <c r="D260" s="96" t="s">
        <v>247</v>
      </c>
      <c r="E260" s="97">
        <v>3252</v>
      </c>
      <c r="F260" s="91" t="s">
        <v>248</v>
      </c>
      <c r="G260" s="96" t="s">
        <v>41</v>
      </c>
      <c r="H260" s="96" t="s">
        <v>260</v>
      </c>
      <c r="I260" s="83"/>
      <c r="J260" s="98" t="s">
        <v>261</v>
      </c>
      <c r="K260" s="126"/>
      <c r="L260" s="89" t="s">
        <v>33</v>
      </c>
      <c r="M260" s="122">
        <v>29</v>
      </c>
      <c r="N260" s="122"/>
      <c r="O260" s="96">
        <v>2020</v>
      </c>
      <c r="P260" s="46" t="s">
        <v>34</v>
      </c>
      <c r="Q260" s="46"/>
      <c r="R260" s="46" t="s">
        <v>34</v>
      </c>
      <c r="S260" s="46"/>
      <c r="T260" s="100"/>
      <c r="U260" s="93"/>
      <c r="V260" s="84"/>
      <c r="W260" s="84"/>
      <c r="X260" s="84"/>
      <c r="Y260" s="102" t="s">
        <v>46</v>
      </c>
      <c r="Z260" s="102"/>
      <c r="AA260" s="96" t="s">
        <v>54</v>
      </c>
      <c r="AB260" s="103"/>
    </row>
    <row r="261" spans="2:28" s="91" customFormat="1" ht="23.25" customHeight="1" x14ac:dyDescent="0.25">
      <c r="B261" s="84">
        <v>11</v>
      </c>
      <c r="C261" s="84" t="s">
        <v>518</v>
      </c>
      <c r="D261" s="96" t="s">
        <v>247</v>
      </c>
      <c r="E261" s="97">
        <v>3160</v>
      </c>
      <c r="F261" s="91" t="s">
        <v>248</v>
      </c>
      <c r="G261" s="96"/>
      <c r="H261" s="96"/>
      <c r="I261" s="83"/>
      <c r="J261" s="98"/>
      <c r="K261" s="98"/>
      <c r="L261" s="89"/>
      <c r="M261" s="89"/>
      <c r="N261" s="122"/>
      <c r="P261" s="46"/>
      <c r="Q261" s="46"/>
      <c r="R261" s="46"/>
      <c r="S261" s="46"/>
      <c r="T261" s="92"/>
      <c r="U261" s="93"/>
      <c r="V261" s="84"/>
      <c r="W261" s="84"/>
      <c r="X261" s="84"/>
      <c r="Y261" s="102"/>
      <c r="Z261" s="46"/>
      <c r="AA261" s="96"/>
      <c r="AB261" s="103"/>
    </row>
    <row r="262" spans="2:28" s="91" customFormat="1" ht="26.4" x14ac:dyDescent="0.25">
      <c r="B262" s="84">
        <v>14</v>
      </c>
      <c r="C262" s="84" t="s">
        <v>518</v>
      </c>
      <c r="D262" s="96" t="s">
        <v>247</v>
      </c>
      <c r="E262" s="97">
        <v>3161</v>
      </c>
      <c r="F262" s="91" t="s">
        <v>248</v>
      </c>
      <c r="G262" s="105" t="s">
        <v>65</v>
      </c>
      <c r="H262" s="105"/>
      <c r="I262" s="83"/>
      <c r="J262" s="98" t="s">
        <v>262</v>
      </c>
      <c r="K262" s="88"/>
      <c r="L262" s="89" t="s">
        <v>33</v>
      </c>
      <c r="M262" s="89">
        <f>3*25.5</f>
        <v>76.5</v>
      </c>
      <c r="N262" s="122"/>
      <c r="O262" s="153">
        <v>1967</v>
      </c>
      <c r="P262" s="46" t="s">
        <v>34</v>
      </c>
      <c r="Q262" s="46"/>
      <c r="R262" s="46" t="s">
        <v>45</v>
      </c>
      <c r="S262" s="46"/>
      <c r="T262" s="92"/>
      <c r="U262" s="93"/>
      <c r="V262" s="84"/>
      <c r="W262" s="84"/>
      <c r="X262" s="84"/>
      <c r="Y262" s="102" t="s">
        <v>97</v>
      </c>
      <c r="Z262" s="46"/>
      <c r="AA262" s="96" t="s">
        <v>54</v>
      </c>
      <c r="AB262" s="95"/>
    </row>
    <row r="263" spans="2:28" s="91" customFormat="1" ht="22.8" x14ac:dyDescent="0.25">
      <c r="B263" s="84">
        <v>11</v>
      </c>
      <c r="C263" s="84" t="s">
        <v>518</v>
      </c>
      <c r="D263" s="96" t="s">
        <v>247</v>
      </c>
      <c r="E263" s="97">
        <v>3162</v>
      </c>
      <c r="F263" s="91" t="s">
        <v>248</v>
      </c>
      <c r="G263" s="105" t="s">
        <v>65</v>
      </c>
      <c r="H263" s="105"/>
      <c r="I263" s="83"/>
      <c r="J263" s="98" t="s">
        <v>263</v>
      </c>
      <c r="K263" s="88"/>
      <c r="L263" s="89" t="s">
        <v>33</v>
      </c>
      <c r="M263" s="89">
        <v>67</v>
      </c>
      <c r="N263" s="122"/>
      <c r="O263" s="153" t="s">
        <v>64</v>
      </c>
      <c r="P263" s="46" t="s">
        <v>34</v>
      </c>
      <c r="Q263" s="46"/>
      <c r="R263" s="46" t="s">
        <v>34</v>
      </c>
      <c r="S263" s="46"/>
      <c r="T263" s="92"/>
      <c r="U263" s="93"/>
      <c r="V263" s="84"/>
      <c r="W263" s="84"/>
      <c r="X263" s="84"/>
      <c r="Y263" s="102" t="s">
        <v>97</v>
      </c>
      <c r="Z263" s="46"/>
      <c r="AA263" s="96" t="s">
        <v>54</v>
      </c>
      <c r="AB263" s="103"/>
    </row>
    <row r="264" spans="2:28" s="91" customFormat="1" ht="24.6" x14ac:dyDescent="0.25">
      <c r="B264" s="84">
        <v>15</v>
      </c>
      <c r="C264" s="84" t="s">
        <v>518</v>
      </c>
      <c r="D264" s="96" t="s">
        <v>247</v>
      </c>
      <c r="E264" s="97">
        <v>3170</v>
      </c>
      <c r="F264" s="91" t="s">
        <v>248</v>
      </c>
      <c r="G264" s="91" t="s">
        <v>47</v>
      </c>
      <c r="I264" s="83"/>
      <c r="J264" s="98" t="s">
        <v>264</v>
      </c>
      <c r="K264" s="88"/>
      <c r="L264" s="89" t="s">
        <v>33</v>
      </c>
      <c r="M264" s="143">
        <f>174+92</f>
        <v>266</v>
      </c>
      <c r="N264" s="122"/>
      <c r="O264" s="96">
        <v>1995</v>
      </c>
      <c r="P264" s="46" t="s">
        <v>34</v>
      </c>
      <c r="Q264" s="46"/>
      <c r="R264" s="46" t="s">
        <v>36</v>
      </c>
      <c r="S264" s="46"/>
      <c r="T264" s="92"/>
      <c r="U264" s="93"/>
      <c r="V264" s="84"/>
      <c r="W264" s="84"/>
      <c r="X264" s="84"/>
      <c r="Y264" s="102" t="s">
        <v>46</v>
      </c>
      <c r="Z264" s="102"/>
      <c r="AA264" s="96" t="s">
        <v>54</v>
      </c>
      <c r="AB264" s="98"/>
    </row>
    <row r="265" spans="2:28" s="91" customFormat="1" ht="22.8" x14ac:dyDescent="0.25">
      <c r="B265" s="84">
        <v>11</v>
      </c>
      <c r="C265" s="84" t="s">
        <v>518</v>
      </c>
      <c r="D265" s="96" t="s">
        <v>247</v>
      </c>
      <c r="E265" s="97">
        <v>3171</v>
      </c>
      <c r="F265" s="91" t="s">
        <v>248</v>
      </c>
      <c r="G265" s="91" t="s">
        <v>47</v>
      </c>
      <c r="I265" s="83"/>
      <c r="J265" s="98" t="s">
        <v>265</v>
      </c>
      <c r="K265" s="88"/>
      <c r="L265" s="89" t="s">
        <v>33</v>
      </c>
      <c r="M265" s="154">
        <f>9+16</f>
        <v>25</v>
      </c>
      <c r="N265" s="122"/>
      <c r="O265" s="96">
        <v>2013</v>
      </c>
      <c r="P265" s="46" t="s">
        <v>34</v>
      </c>
      <c r="Q265" s="46"/>
      <c r="R265" s="46" t="s">
        <v>45</v>
      </c>
      <c r="S265" s="46"/>
      <c r="T265" s="92"/>
      <c r="U265" s="93"/>
      <c r="V265" s="84"/>
      <c r="W265" s="84"/>
      <c r="X265" s="84"/>
      <c r="Y265" s="102" t="s">
        <v>46</v>
      </c>
      <c r="Z265" s="102"/>
      <c r="AA265" s="96" t="s">
        <v>54</v>
      </c>
      <c r="AB265" s="98"/>
    </row>
    <row r="266" spans="2:28" s="91" customFormat="1" ht="26.4" x14ac:dyDescent="0.25">
      <c r="B266" s="84"/>
      <c r="C266" s="84" t="s">
        <v>518</v>
      </c>
      <c r="D266" s="96" t="s">
        <v>247</v>
      </c>
      <c r="E266" s="97">
        <v>3180</v>
      </c>
      <c r="F266" s="91" t="s">
        <v>248</v>
      </c>
      <c r="G266" s="91" t="s">
        <v>49</v>
      </c>
      <c r="I266" s="83"/>
      <c r="J266" s="98" t="s">
        <v>266</v>
      </c>
      <c r="K266" s="88"/>
      <c r="L266" s="89" t="s">
        <v>33</v>
      </c>
      <c r="M266" s="123" t="s">
        <v>87</v>
      </c>
      <c r="N266" s="106"/>
      <c r="O266" s="96">
        <v>2009</v>
      </c>
      <c r="P266" s="46" t="s">
        <v>34</v>
      </c>
      <c r="Q266" s="46"/>
      <c r="R266" s="46" t="s">
        <v>36</v>
      </c>
      <c r="S266" s="46"/>
      <c r="T266" s="92"/>
      <c r="U266" s="93"/>
      <c r="V266" s="84"/>
      <c r="W266" s="84"/>
      <c r="X266" s="84"/>
      <c r="Y266" s="102" t="s">
        <v>46</v>
      </c>
      <c r="Z266" s="102"/>
      <c r="AA266" s="96" t="s">
        <v>54</v>
      </c>
      <c r="AB266" s="103"/>
    </row>
    <row r="267" spans="2:28" s="91" customFormat="1" ht="26.4" x14ac:dyDescent="0.25">
      <c r="B267" s="84"/>
      <c r="C267" s="84" t="s">
        <v>518</v>
      </c>
      <c r="D267" s="96" t="s">
        <v>247</v>
      </c>
      <c r="E267" s="97">
        <v>3181</v>
      </c>
      <c r="F267" s="91" t="s">
        <v>248</v>
      </c>
      <c r="G267" s="91" t="s">
        <v>49</v>
      </c>
      <c r="I267" s="83"/>
      <c r="J267" s="98" t="s">
        <v>267</v>
      </c>
      <c r="K267" s="88"/>
      <c r="L267" s="89" t="s">
        <v>33</v>
      </c>
      <c r="M267" s="123" t="s">
        <v>87</v>
      </c>
      <c r="N267" s="106"/>
      <c r="O267" s="96">
        <v>2009</v>
      </c>
      <c r="P267" s="46" t="s">
        <v>34</v>
      </c>
      <c r="Q267" s="46"/>
      <c r="R267" s="46" t="s">
        <v>34</v>
      </c>
      <c r="S267" s="46"/>
      <c r="T267" s="92"/>
      <c r="U267" s="93"/>
      <c r="V267" s="84"/>
      <c r="W267" s="84"/>
      <c r="X267" s="84"/>
      <c r="Y267" s="102" t="s">
        <v>46</v>
      </c>
      <c r="Z267" s="102"/>
      <c r="AA267" s="96" t="s">
        <v>54</v>
      </c>
      <c r="AB267" s="103"/>
    </row>
    <row r="268" spans="2:28" s="91" customFormat="1" ht="13.5" customHeight="1" x14ac:dyDescent="0.25">
      <c r="B268" s="84"/>
      <c r="C268" s="84" t="s">
        <v>518</v>
      </c>
      <c r="D268" s="96" t="s">
        <v>247</v>
      </c>
      <c r="E268" s="97">
        <v>3190</v>
      </c>
      <c r="F268" s="91" t="s">
        <v>248</v>
      </c>
      <c r="G268" s="91" t="s">
        <v>51</v>
      </c>
      <c r="I268" s="83"/>
      <c r="J268" s="98" t="s">
        <v>52</v>
      </c>
      <c r="K268" s="103"/>
      <c r="L268" s="89"/>
      <c r="M268" s="84"/>
      <c r="N268" s="90"/>
      <c r="P268" s="84"/>
      <c r="Q268" s="84"/>
      <c r="R268" s="46" t="s">
        <v>45</v>
      </c>
      <c r="S268" s="84"/>
      <c r="T268" s="92"/>
      <c r="U268" s="93"/>
      <c r="V268" s="84"/>
      <c r="W268" s="84"/>
      <c r="X268" s="84"/>
      <c r="Y268" s="94"/>
      <c r="Z268" s="94"/>
      <c r="AA268" s="96" t="s">
        <v>54</v>
      </c>
      <c r="AB268" s="103"/>
    </row>
    <row r="269" spans="2:28" s="91" customFormat="1" ht="26.4" x14ac:dyDescent="0.25">
      <c r="B269" s="84">
        <v>22</v>
      </c>
      <c r="C269" s="84" t="s">
        <v>518</v>
      </c>
      <c r="D269" s="96" t="s">
        <v>247</v>
      </c>
      <c r="E269" s="97">
        <v>3195</v>
      </c>
      <c r="F269" s="91" t="s">
        <v>248</v>
      </c>
      <c r="G269" s="96" t="s">
        <v>208</v>
      </c>
      <c r="H269" s="96"/>
      <c r="I269" s="83"/>
      <c r="J269" s="98" t="s">
        <v>268</v>
      </c>
      <c r="K269" s="98"/>
      <c r="L269" s="89" t="s">
        <v>33</v>
      </c>
      <c r="M269" s="143">
        <v>137</v>
      </c>
      <c r="N269" s="122"/>
      <c r="O269" s="96">
        <v>1966</v>
      </c>
      <c r="P269" s="46" t="s">
        <v>34</v>
      </c>
      <c r="Q269" s="46" t="s">
        <v>244</v>
      </c>
      <c r="R269" s="46" t="s">
        <v>45</v>
      </c>
      <c r="S269" s="151">
        <f>M269</f>
        <v>137</v>
      </c>
      <c r="T269" s="92"/>
      <c r="U269" s="93"/>
      <c r="V269" s="84"/>
      <c r="W269" s="84"/>
      <c r="X269" s="84"/>
      <c r="Y269" s="102" t="s">
        <v>245</v>
      </c>
      <c r="Z269" s="46"/>
      <c r="AA269" s="96" t="s">
        <v>246</v>
      </c>
      <c r="AB269" s="98" t="s">
        <v>269</v>
      </c>
    </row>
    <row r="270" spans="2:28" s="91" customFormat="1" ht="22.8" x14ac:dyDescent="0.25">
      <c r="B270" s="84">
        <v>14</v>
      </c>
      <c r="C270" s="84" t="s">
        <v>514</v>
      </c>
      <c r="D270" s="85" t="s">
        <v>270</v>
      </c>
      <c r="E270" s="86">
        <v>3200</v>
      </c>
      <c r="F270" s="85" t="s">
        <v>271</v>
      </c>
      <c r="G270" s="85" t="s">
        <v>27</v>
      </c>
      <c r="H270" s="85"/>
      <c r="I270" s="111"/>
      <c r="J270" s="87" t="s">
        <v>28</v>
      </c>
      <c r="K270" s="88"/>
      <c r="L270" s="112"/>
      <c r="M270" s="84"/>
      <c r="N270" s="90"/>
      <c r="P270" s="84"/>
      <c r="Q270" s="84"/>
      <c r="R270" s="46"/>
      <c r="S270" s="84"/>
      <c r="T270" s="92"/>
      <c r="U270" s="93"/>
      <c r="V270" s="46"/>
      <c r="W270" s="155"/>
      <c r="X270" s="46"/>
      <c r="Y270" s="94"/>
      <c r="Z270" s="94"/>
      <c r="AA270" s="96" t="s">
        <v>54</v>
      </c>
      <c r="AB270" s="95" t="s">
        <v>272</v>
      </c>
    </row>
    <row r="271" spans="2:28" s="91" customFormat="1" ht="94.95" customHeight="1" x14ac:dyDescent="0.25">
      <c r="B271" s="84">
        <v>15</v>
      </c>
      <c r="C271" s="84" t="s">
        <v>514</v>
      </c>
      <c r="D271" s="89" t="s">
        <v>270</v>
      </c>
      <c r="E271" s="128">
        <v>3210</v>
      </c>
      <c r="F271" s="105" t="s">
        <v>271</v>
      </c>
      <c r="G271" s="105" t="s">
        <v>31</v>
      </c>
      <c r="H271" s="105"/>
      <c r="I271" s="130"/>
      <c r="J271" s="106" t="s">
        <v>273</v>
      </c>
      <c r="K271" s="88"/>
      <c r="L271" s="89" t="s">
        <v>33</v>
      </c>
      <c r="M271" s="143">
        <f>5424+1209</f>
        <v>6633</v>
      </c>
      <c r="N271" s="106"/>
      <c r="O271" s="137" t="s">
        <v>274</v>
      </c>
      <c r="P271" s="46" t="s">
        <v>34</v>
      </c>
      <c r="Q271" s="46"/>
      <c r="R271" s="46" t="s">
        <v>36</v>
      </c>
      <c r="S271" s="46"/>
      <c r="T271" s="100"/>
      <c r="U271" s="93"/>
      <c r="V271" s="84"/>
      <c r="W271" s="101"/>
      <c r="X271" s="84"/>
      <c r="Y271" s="102" t="s">
        <v>37</v>
      </c>
      <c r="Z271" s="46"/>
      <c r="AA271" s="96" t="s">
        <v>54</v>
      </c>
      <c r="AB271" s="138"/>
    </row>
    <row r="272" spans="2:28" s="91" customFormat="1" ht="23.25" customHeight="1" x14ac:dyDescent="0.25">
      <c r="B272" s="84"/>
      <c r="C272" s="84" t="s">
        <v>514</v>
      </c>
      <c r="D272" s="96" t="s">
        <v>270</v>
      </c>
      <c r="E272" s="97">
        <v>3220</v>
      </c>
      <c r="F272" s="91" t="s">
        <v>271</v>
      </c>
      <c r="G272" s="91" t="s">
        <v>38</v>
      </c>
      <c r="I272" s="83"/>
      <c r="J272" s="103"/>
      <c r="K272" s="103"/>
      <c r="L272" s="105"/>
      <c r="M272" s="84"/>
      <c r="N272" s="90"/>
      <c r="P272" s="84"/>
      <c r="Q272" s="84"/>
      <c r="R272" s="46"/>
      <c r="S272" s="84"/>
      <c r="T272" s="92"/>
      <c r="U272" s="93"/>
      <c r="V272" s="84"/>
      <c r="W272" s="155"/>
      <c r="X272" s="84"/>
      <c r="Y272" s="94"/>
      <c r="Z272" s="94"/>
      <c r="AA272" s="96" t="s">
        <v>54</v>
      </c>
      <c r="AB272" s="103"/>
    </row>
    <row r="273" spans="2:28" s="91" customFormat="1" ht="22.8" x14ac:dyDescent="0.25">
      <c r="B273" s="84">
        <v>14</v>
      </c>
      <c r="C273" s="84" t="s">
        <v>514</v>
      </c>
      <c r="D273" s="96" t="s">
        <v>270</v>
      </c>
      <c r="E273" s="97">
        <v>3230</v>
      </c>
      <c r="F273" s="91" t="s">
        <v>271</v>
      </c>
      <c r="G273" s="96" t="s">
        <v>39</v>
      </c>
      <c r="H273" s="96"/>
      <c r="I273" s="83"/>
      <c r="J273" s="106" t="s">
        <v>275</v>
      </c>
      <c r="K273" s="88"/>
      <c r="L273" s="105" t="s">
        <v>86</v>
      </c>
      <c r="M273" s="123" t="s">
        <v>87</v>
      </c>
      <c r="N273" s="106"/>
      <c r="O273" s="96">
        <v>2013</v>
      </c>
      <c r="P273" s="46" t="s">
        <v>34</v>
      </c>
      <c r="Q273" s="46"/>
      <c r="R273" s="46" t="s">
        <v>36</v>
      </c>
      <c r="S273" s="46"/>
      <c r="T273" s="100"/>
      <c r="U273" s="93"/>
      <c r="V273" s="84"/>
      <c r="W273" s="155"/>
      <c r="X273" s="84"/>
      <c r="Y273" s="102" t="s">
        <v>37</v>
      </c>
      <c r="Z273" s="46"/>
      <c r="AA273" s="96" t="s">
        <v>54</v>
      </c>
      <c r="AB273" s="95"/>
    </row>
    <row r="274" spans="2:28" s="91" customFormat="1" ht="23.25" customHeight="1" x14ac:dyDescent="0.25">
      <c r="B274" s="84">
        <v>14</v>
      </c>
      <c r="C274" s="84" t="s">
        <v>514</v>
      </c>
      <c r="D274" s="96" t="s">
        <v>270</v>
      </c>
      <c r="E274" s="97">
        <v>3231</v>
      </c>
      <c r="F274" s="91" t="s">
        <v>271</v>
      </c>
      <c r="G274" s="96" t="s">
        <v>39</v>
      </c>
      <c r="H274" s="96"/>
      <c r="I274" s="83"/>
      <c r="J274" s="106"/>
      <c r="K274" s="104"/>
      <c r="L274" s="89"/>
      <c r="M274" s="89"/>
      <c r="N274" s="106"/>
      <c r="O274" s="96"/>
      <c r="P274" s="46"/>
      <c r="Q274" s="46"/>
      <c r="R274" s="46"/>
      <c r="S274" s="46"/>
      <c r="T274" s="100"/>
      <c r="U274" s="93"/>
      <c r="V274" s="84"/>
      <c r="W274" s="155"/>
      <c r="X274" s="84"/>
      <c r="Y274" s="102"/>
      <c r="Z274" s="46"/>
      <c r="AA274" s="96"/>
      <c r="AB274" s="98"/>
    </row>
    <row r="275" spans="2:28" s="91" customFormat="1" ht="22.8" x14ac:dyDescent="0.25">
      <c r="B275" s="84">
        <v>14</v>
      </c>
      <c r="C275" s="84" t="s">
        <v>514</v>
      </c>
      <c r="D275" s="96" t="s">
        <v>270</v>
      </c>
      <c r="E275" s="97">
        <v>3240</v>
      </c>
      <c r="F275" s="91" t="s">
        <v>271</v>
      </c>
      <c r="G275" s="91" t="s">
        <v>40</v>
      </c>
      <c r="I275" s="83"/>
      <c r="J275" s="98" t="s">
        <v>276</v>
      </c>
      <c r="K275" s="88"/>
      <c r="L275" s="89" t="s">
        <v>33</v>
      </c>
      <c r="M275" s="123" t="s">
        <v>87</v>
      </c>
      <c r="N275" s="106"/>
      <c r="O275" s="91">
        <v>1980</v>
      </c>
      <c r="P275" s="46" t="s">
        <v>34</v>
      </c>
      <c r="Q275" s="46"/>
      <c r="R275" s="46" t="s">
        <v>36</v>
      </c>
      <c r="S275" s="46"/>
      <c r="T275" s="92"/>
      <c r="U275" s="93"/>
      <c r="V275" s="84"/>
      <c r="W275" s="155"/>
      <c r="X275" s="84"/>
      <c r="Y275" s="102" t="s">
        <v>37</v>
      </c>
      <c r="Z275" s="46"/>
      <c r="AA275" s="96" t="s">
        <v>54</v>
      </c>
      <c r="AB275" s="95"/>
    </row>
    <row r="276" spans="2:28" s="91" customFormat="1" ht="22.8" x14ac:dyDescent="0.25">
      <c r="B276" s="84">
        <v>14</v>
      </c>
      <c r="C276" s="84" t="s">
        <v>514</v>
      </c>
      <c r="D276" s="96" t="s">
        <v>270</v>
      </c>
      <c r="E276" s="97">
        <v>3241</v>
      </c>
      <c r="F276" s="91" t="s">
        <v>271</v>
      </c>
      <c r="G276" s="91" t="s">
        <v>40</v>
      </c>
      <c r="I276" s="83"/>
      <c r="J276" s="98" t="s">
        <v>277</v>
      </c>
      <c r="K276" s="88"/>
      <c r="L276" s="89" t="s">
        <v>33</v>
      </c>
      <c r="M276" s="123" t="s">
        <v>87</v>
      </c>
      <c r="N276" s="106"/>
      <c r="O276" s="91">
        <v>2017</v>
      </c>
      <c r="P276" s="46" t="s">
        <v>34</v>
      </c>
      <c r="Q276" s="46"/>
      <c r="R276" s="46" t="s">
        <v>36</v>
      </c>
      <c r="S276" s="46"/>
      <c r="T276" s="92"/>
      <c r="U276" s="93"/>
      <c r="V276" s="84"/>
      <c r="W276" s="155"/>
      <c r="X276" s="84"/>
      <c r="Y276" s="102" t="s">
        <v>37</v>
      </c>
      <c r="Z276" s="46"/>
      <c r="AA276" s="96" t="s">
        <v>54</v>
      </c>
      <c r="AB276" s="95"/>
    </row>
    <row r="277" spans="2:28" s="91" customFormat="1" ht="26.4" x14ac:dyDescent="0.25">
      <c r="B277" s="84">
        <v>14</v>
      </c>
      <c r="C277" s="84" t="s">
        <v>514</v>
      </c>
      <c r="D277" s="96" t="s">
        <v>270</v>
      </c>
      <c r="E277" s="97">
        <v>3250</v>
      </c>
      <c r="F277" s="91" t="s">
        <v>271</v>
      </c>
      <c r="G277" s="96" t="s">
        <v>41</v>
      </c>
      <c r="H277" s="96"/>
      <c r="I277" s="83"/>
      <c r="J277" s="98" t="s">
        <v>278</v>
      </c>
      <c r="K277" s="88"/>
      <c r="L277" s="89" t="s">
        <v>33</v>
      </c>
      <c r="M277" s="143">
        <f>191+78</f>
        <v>269</v>
      </c>
      <c r="N277" s="106"/>
      <c r="O277" s="156">
        <v>1980</v>
      </c>
      <c r="P277" s="46" t="s">
        <v>34</v>
      </c>
      <c r="Q277" s="46"/>
      <c r="R277" s="108" t="s">
        <v>34</v>
      </c>
      <c r="S277" s="46"/>
      <c r="T277" s="92"/>
      <c r="U277" s="93"/>
      <c r="V277" s="84"/>
      <c r="W277" s="155"/>
      <c r="X277" s="84"/>
      <c r="Y277" s="102" t="s">
        <v>46</v>
      </c>
      <c r="Z277" s="94"/>
      <c r="AA277" s="96" t="s">
        <v>54</v>
      </c>
      <c r="AB277" s="95"/>
    </row>
    <row r="278" spans="2:28" s="91" customFormat="1" ht="22.8" x14ac:dyDescent="0.25">
      <c r="B278" s="84">
        <v>14</v>
      </c>
      <c r="C278" s="84" t="s">
        <v>514</v>
      </c>
      <c r="D278" s="96" t="s">
        <v>270</v>
      </c>
      <c r="E278" s="97">
        <v>3251</v>
      </c>
      <c r="F278" s="91" t="s">
        <v>271</v>
      </c>
      <c r="G278" s="96" t="s">
        <v>41</v>
      </c>
      <c r="H278" s="96"/>
      <c r="I278" s="83"/>
      <c r="J278" s="98" t="s">
        <v>279</v>
      </c>
      <c r="K278" s="88"/>
      <c r="L278" s="89" t="s">
        <v>33</v>
      </c>
      <c r="M278" s="143">
        <v>32</v>
      </c>
      <c r="N278" s="122"/>
      <c r="O278" s="157" t="s">
        <v>280</v>
      </c>
      <c r="P278" s="46" t="s">
        <v>34</v>
      </c>
      <c r="Q278" s="46"/>
      <c r="R278" s="46" t="s">
        <v>45</v>
      </c>
      <c r="S278" s="46"/>
      <c r="T278" s="92"/>
      <c r="U278" s="93"/>
      <c r="V278" s="84"/>
      <c r="W278" s="155"/>
      <c r="X278" s="84"/>
      <c r="Y278" s="102" t="s">
        <v>46</v>
      </c>
      <c r="Z278" s="94"/>
      <c r="AA278" s="96" t="s">
        <v>54</v>
      </c>
      <c r="AB278" s="95"/>
    </row>
    <row r="279" spans="2:28" s="91" customFormat="1" ht="23.25" customHeight="1" x14ac:dyDescent="0.25">
      <c r="B279" s="84"/>
      <c r="C279" s="84" t="s">
        <v>514</v>
      </c>
      <c r="D279" s="96" t="s">
        <v>270</v>
      </c>
      <c r="E279" s="97">
        <v>3260</v>
      </c>
      <c r="F279" s="91" t="s">
        <v>271</v>
      </c>
      <c r="G279" s="91" t="s">
        <v>65</v>
      </c>
      <c r="I279" s="83"/>
      <c r="J279" s="103"/>
      <c r="K279" s="103"/>
      <c r="L279" s="105"/>
      <c r="M279" s="84"/>
      <c r="N279" s="90"/>
      <c r="O279" s="96"/>
      <c r="P279" s="84"/>
      <c r="Q279" s="84"/>
      <c r="R279" s="46"/>
      <c r="S279" s="84"/>
      <c r="T279" s="92"/>
      <c r="U279" s="93"/>
      <c r="V279" s="84"/>
      <c r="W279" s="155"/>
      <c r="X279" s="84"/>
      <c r="Y279" s="94"/>
      <c r="Z279" s="94"/>
      <c r="AA279" s="96" t="s">
        <v>54</v>
      </c>
      <c r="AB279" s="103"/>
    </row>
    <row r="280" spans="2:28" s="91" customFormat="1" ht="26.4" x14ac:dyDescent="0.25">
      <c r="B280" s="84">
        <v>14</v>
      </c>
      <c r="C280" s="84" t="s">
        <v>514</v>
      </c>
      <c r="D280" s="96" t="s">
        <v>270</v>
      </c>
      <c r="E280" s="97">
        <v>3270</v>
      </c>
      <c r="F280" s="91" t="s">
        <v>271</v>
      </c>
      <c r="G280" s="91" t="s">
        <v>47</v>
      </c>
      <c r="I280" s="83"/>
      <c r="J280" s="98" t="s">
        <v>281</v>
      </c>
      <c r="K280" s="88"/>
      <c r="L280" s="89" t="s">
        <v>33</v>
      </c>
      <c r="M280" s="143">
        <f>249+121+36</f>
        <v>406</v>
      </c>
      <c r="N280" s="106"/>
      <c r="O280" s="156">
        <v>1980</v>
      </c>
      <c r="P280" s="46" t="s">
        <v>34</v>
      </c>
      <c r="Q280" s="84"/>
      <c r="R280" s="108" t="s">
        <v>34</v>
      </c>
      <c r="S280" s="84"/>
      <c r="T280" s="92"/>
      <c r="U280" s="93"/>
      <c r="V280" s="84"/>
      <c r="W280" s="155"/>
      <c r="X280" s="84"/>
      <c r="Y280" s="102" t="s">
        <v>46</v>
      </c>
      <c r="Z280" s="102"/>
      <c r="AA280" s="96" t="s">
        <v>54</v>
      </c>
      <c r="AB280" s="95"/>
    </row>
    <row r="281" spans="2:28" s="91" customFormat="1" ht="26.4" x14ac:dyDescent="0.25">
      <c r="B281" s="84">
        <v>14</v>
      </c>
      <c r="C281" s="84" t="s">
        <v>514</v>
      </c>
      <c r="D281" s="96" t="s">
        <v>270</v>
      </c>
      <c r="E281" s="97">
        <v>3271</v>
      </c>
      <c r="F281" s="91" t="s">
        <v>271</v>
      </c>
      <c r="G281" s="91" t="s">
        <v>47</v>
      </c>
      <c r="I281" s="83"/>
      <c r="J281" s="98" t="s">
        <v>282</v>
      </c>
      <c r="K281" s="88"/>
      <c r="L281" s="89" t="s">
        <v>33</v>
      </c>
      <c r="M281" s="143">
        <f>46+43</f>
        <v>89</v>
      </c>
      <c r="N281" s="122"/>
      <c r="O281" s="158">
        <v>2005</v>
      </c>
      <c r="P281" s="46" t="s">
        <v>34</v>
      </c>
      <c r="Q281" s="46"/>
      <c r="R281" s="46" t="s">
        <v>34</v>
      </c>
      <c r="S281" s="46"/>
      <c r="T281" s="92"/>
      <c r="U281" s="93"/>
      <c r="V281" s="84"/>
      <c r="W281" s="155"/>
      <c r="X281" s="84"/>
      <c r="Y281" s="102" t="s">
        <v>46</v>
      </c>
      <c r="Z281" s="102"/>
      <c r="AA281" s="96" t="s">
        <v>54</v>
      </c>
      <c r="AB281" s="95"/>
    </row>
    <row r="282" spans="2:28" s="91" customFormat="1" ht="22.8" x14ac:dyDescent="0.25">
      <c r="B282" s="84">
        <v>14</v>
      </c>
      <c r="C282" s="84" t="s">
        <v>514</v>
      </c>
      <c r="D282" s="96" t="s">
        <v>270</v>
      </c>
      <c r="E282" s="97">
        <v>3280</v>
      </c>
      <c r="F282" s="91" t="s">
        <v>271</v>
      </c>
      <c r="G282" s="91" t="s">
        <v>49</v>
      </c>
      <c r="I282" s="83"/>
      <c r="J282" s="98" t="s">
        <v>109</v>
      </c>
      <c r="K282" s="88"/>
      <c r="L282" s="89" t="s">
        <v>33</v>
      </c>
      <c r="M282" s="143">
        <v>468</v>
      </c>
      <c r="N282" s="122"/>
      <c r="O282" s="91">
        <v>1979</v>
      </c>
      <c r="P282" s="46" t="s">
        <v>34</v>
      </c>
      <c r="Q282" s="46"/>
      <c r="R282" s="46" t="s">
        <v>36</v>
      </c>
      <c r="S282" s="46"/>
      <c r="T282" s="92"/>
      <c r="U282" s="93"/>
      <c r="V282" s="84"/>
      <c r="W282" s="155"/>
      <c r="X282" s="84"/>
      <c r="Y282" s="102" t="s">
        <v>46</v>
      </c>
      <c r="Z282" s="102"/>
      <c r="AA282" s="96" t="s">
        <v>54</v>
      </c>
      <c r="AB282" s="95"/>
    </row>
    <row r="283" spans="2:28" s="91" customFormat="1" ht="13.5" customHeight="1" x14ac:dyDescent="0.25">
      <c r="B283" s="84"/>
      <c r="C283" s="84" t="s">
        <v>514</v>
      </c>
      <c r="D283" s="96" t="s">
        <v>270</v>
      </c>
      <c r="E283" s="97">
        <v>3290</v>
      </c>
      <c r="F283" s="91" t="s">
        <v>271</v>
      </c>
      <c r="G283" s="91" t="s">
        <v>51</v>
      </c>
      <c r="I283" s="83"/>
      <c r="J283" s="98" t="s">
        <v>52</v>
      </c>
      <c r="K283" s="103"/>
      <c r="L283" s="105"/>
      <c r="M283" s="84"/>
      <c r="N283" s="90"/>
      <c r="P283" s="84"/>
      <c r="Q283" s="84"/>
      <c r="R283" s="46" t="s">
        <v>45</v>
      </c>
      <c r="S283" s="84"/>
      <c r="T283" s="92"/>
      <c r="U283" s="93"/>
      <c r="V283" s="84"/>
      <c r="W283" s="155"/>
      <c r="X283" s="84"/>
      <c r="Y283" s="94"/>
      <c r="Z283" s="94"/>
      <c r="AA283" s="96" t="s">
        <v>54</v>
      </c>
      <c r="AB283" s="103"/>
    </row>
    <row r="284" spans="2:28" s="91" customFormat="1" ht="26.4" x14ac:dyDescent="0.25">
      <c r="B284" s="84"/>
      <c r="C284" s="84" t="s">
        <v>558</v>
      </c>
      <c r="D284" s="85" t="s">
        <v>283</v>
      </c>
      <c r="E284" s="86">
        <v>3300</v>
      </c>
      <c r="F284" s="85" t="s">
        <v>284</v>
      </c>
      <c r="G284" s="85" t="s">
        <v>27</v>
      </c>
      <c r="H284" s="85"/>
      <c r="I284" s="111"/>
      <c r="J284" s="87" t="s">
        <v>28</v>
      </c>
      <c r="K284" s="87"/>
      <c r="L284" s="112"/>
      <c r="M284" s="84"/>
      <c r="N284" s="90"/>
      <c r="P284" s="84"/>
      <c r="Q284" s="84"/>
      <c r="R284" s="46"/>
      <c r="S284" s="84"/>
      <c r="T284" s="92"/>
      <c r="U284" s="93"/>
      <c r="V284" s="46"/>
      <c r="W284" s="46"/>
      <c r="X284" s="46"/>
      <c r="Y284" s="94"/>
      <c r="Z284" s="94"/>
      <c r="AA284" s="96" t="s">
        <v>54</v>
      </c>
      <c r="AB284" s="98" t="s">
        <v>285</v>
      </c>
    </row>
    <row r="285" spans="2:28" s="91" customFormat="1" ht="39.6" x14ac:dyDescent="0.25">
      <c r="B285" s="84">
        <v>21</v>
      </c>
      <c r="C285" s="84" t="s">
        <v>558</v>
      </c>
      <c r="D285" s="96" t="s">
        <v>283</v>
      </c>
      <c r="E285" s="97">
        <v>3310</v>
      </c>
      <c r="F285" s="91" t="s">
        <v>284</v>
      </c>
      <c r="G285" s="91" t="s">
        <v>31</v>
      </c>
      <c r="I285" s="83"/>
      <c r="J285" s="98" t="s">
        <v>286</v>
      </c>
      <c r="K285" s="88"/>
      <c r="L285" s="89" t="s">
        <v>33</v>
      </c>
      <c r="M285" s="159">
        <f>1730+1356</f>
        <v>3086</v>
      </c>
      <c r="N285" s="90"/>
      <c r="O285" s="91">
        <v>2019</v>
      </c>
      <c r="P285" s="46" t="s">
        <v>34</v>
      </c>
      <c r="Q285" s="46"/>
      <c r="R285" s="46" t="s">
        <v>36</v>
      </c>
      <c r="S285" s="46"/>
      <c r="T285" s="100"/>
      <c r="U285" s="93"/>
      <c r="V285" s="46"/>
      <c r="W285" s="101"/>
      <c r="X285" s="84"/>
      <c r="Y285" s="102" t="s">
        <v>37</v>
      </c>
      <c r="Z285" s="46"/>
      <c r="AA285" s="96" t="s">
        <v>54</v>
      </c>
      <c r="AB285" s="98" t="s">
        <v>285</v>
      </c>
    </row>
    <row r="286" spans="2:28" s="91" customFormat="1" ht="23.25" customHeight="1" x14ac:dyDescent="0.25">
      <c r="B286" s="84"/>
      <c r="C286" s="84" t="s">
        <v>558</v>
      </c>
      <c r="D286" s="96" t="s">
        <v>283</v>
      </c>
      <c r="E286" s="97">
        <v>3320</v>
      </c>
      <c r="F286" s="91" t="s">
        <v>284</v>
      </c>
      <c r="G286" s="91" t="s">
        <v>38</v>
      </c>
      <c r="I286" s="83"/>
      <c r="J286" s="103"/>
      <c r="K286" s="103"/>
      <c r="L286" s="105"/>
      <c r="M286" s="84"/>
      <c r="N286" s="90"/>
      <c r="P286" s="84"/>
      <c r="Q286" s="84"/>
      <c r="R286" s="46"/>
      <c r="S286" s="84"/>
      <c r="T286" s="92"/>
      <c r="U286" s="93"/>
      <c r="V286" s="84"/>
      <c r="W286" s="84"/>
      <c r="X286" s="84"/>
      <c r="Y286" s="94"/>
      <c r="Z286" s="94"/>
      <c r="AA286" s="94"/>
      <c r="AB286" s="103"/>
    </row>
    <row r="287" spans="2:28" s="91" customFormat="1" ht="22.8" x14ac:dyDescent="0.25">
      <c r="B287" s="84"/>
      <c r="C287" s="84" t="s">
        <v>558</v>
      </c>
      <c r="D287" s="96" t="s">
        <v>283</v>
      </c>
      <c r="E287" s="97">
        <v>3330</v>
      </c>
      <c r="F287" s="91" t="s">
        <v>284</v>
      </c>
      <c r="G287" s="91" t="s">
        <v>39</v>
      </c>
      <c r="I287" s="83"/>
      <c r="J287" s="98"/>
      <c r="K287" s="98"/>
      <c r="L287" s="105"/>
      <c r="M287" s="84"/>
      <c r="N287" s="90"/>
      <c r="P287" s="84"/>
      <c r="Q287" s="84"/>
      <c r="R287" s="46"/>
      <c r="S287" s="84"/>
      <c r="T287" s="92"/>
      <c r="U287" s="93"/>
      <c r="V287" s="84"/>
      <c r="W287" s="84"/>
      <c r="X287" s="84"/>
      <c r="Y287" s="94"/>
      <c r="Z287" s="94"/>
      <c r="AA287" s="94"/>
      <c r="AB287" s="103"/>
    </row>
    <row r="288" spans="2:28" s="91" customFormat="1" ht="26.4" x14ac:dyDescent="0.25">
      <c r="B288" s="84">
        <v>18</v>
      </c>
      <c r="C288" s="84" t="s">
        <v>558</v>
      </c>
      <c r="D288" s="96" t="s">
        <v>283</v>
      </c>
      <c r="E288" s="97">
        <v>3340</v>
      </c>
      <c r="F288" s="105" t="s">
        <v>284</v>
      </c>
      <c r="G288" s="105" t="s">
        <v>40</v>
      </c>
      <c r="I288" s="83"/>
      <c r="J288" s="98" t="s">
        <v>287</v>
      </c>
      <c r="K288" s="88"/>
      <c r="L288" s="89" t="s">
        <v>33</v>
      </c>
      <c r="M288" s="145" t="s">
        <v>87</v>
      </c>
      <c r="N288" s="90"/>
      <c r="O288" s="91">
        <v>2019</v>
      </c>
      <c r="P288" s="46" t="s">
        <v>34</v>
      </c>
      <c r="Q288" s="46"/>
      <c r="R288" s="46" t="s">
        <v>36</v>
      </c>
      <c r="S288" s="46"/>
      <c r="T288" s="92"/>
      <c r="U288" s="93"/>
      <c r="V288" s="84"/>
      <c r="W288" s="84"/>
      <c r="X288" s="84"/>
      <c r="Y288" s="102" t="s">
        <v>37</v>
      </c>
      <c r="Z288" s="46"/>
      <c r="AA288" s="96" t="s">
        <v>54</v>
      </c>
      <c r="AB288" s="98"/>
    </row>
    <row r="289" spans="2:28" s="91" customFormat="1" ht="26.4" x14ac:dyDescent="0.25">
      <c r="B289" s="84">
        <v>21</v>
      </c>
      <c r="C289" s="84" t="s">
        <v>558</v>
      </c>
      <c r="D289" s="96" t="s">
        <v>283</v>
      </c>
      <c r="E289" s="97">
        <v>3350</v>
      </c>
      <c r="F289" s="91" t="s">
        <v>284</v>
      </c>
      <c r="G289" s="96" t="s">
        <v>41</v>
      </c>
      <c r="I289" s="83"/>
      <c r="J289" s="98" t="s">
        <v>288</v>
      </c>
      <c r="K289" s="88"/>
      <c r="L289" s="89" t="s">
        <v>33</v>
      </c>
      <c r="M289" s="159">
        <f>ROUND(3*3.2*15-2*3.2*3,0)+1</f>
        <v>126</v>
      </c>
      <c r="O289" s="91">
        <v>2019</v>
      </c>
      <c r="P289" s="46" t="s">
        <v>34</v>
      </c>
      <c r="R289" s="46" t="s">
        <v>36</v>
      </c>
      <c r="Y289" s="102" t="s">
        <v>37</v>
      </c>
      <c r="Z289" s="46"/>
      <c r="AA289" s="96" t="s">
        <v>54</v>
      </c>
    </row>
    <row r="290" spans="2:28" s="91" customFormat="1" ht="22.8" x14ac:dyDescent="0.25">
      <c r="B290" s="84"/>
      <c r="C290" s="84" t="s">
        <v>558</v>
      </c>
      <c r="D290" s="96" t="s">
        <v>283</v>
      </c>
      <c r="E290" s="97">
        <v>3360</v>
      </c>
      <c r="F290" s="91" t="s">
        <v>284</v>
      </c>
      <c r="G290" s="91" t="s">
        <v>65</v>
      </c>
      <c r="I290" s="83"/>
      <c r="J290" s="98"/>
      <c r="K290" s="98"/>
      <c r="L290" s="89"/>
      <c r="M290" s="145"/>
      <c r="N290" s="90"/>
      <c r="P290" s="46"/>
      <c r="Q290" s="46"/>
      <c r="R290" s="46"/>
      <c r="S290" s="46"/>
      <c r="T290" s="92"/>
      <c r="U290" s="93"/>
      <c r="V290" s="84"/>
      <c r="W290" s="84"/>
      <c r="X290" s="84"/>
      <c r="Y290" s="102"/>
      <c r="Z290" s="94"/>
      <c r="AA290" s="96"/>
      <c r="AB290" s="103"/>
    </row>
    <row r="291" spans="2:28" s="91" customFormat="1" ht="23.25" customHeight="1" x14ac:dyDescent="0.25">
      <c r="B291" s="84">
        <v>18</v>
      </c>
      <c r="C291" s="84" t="s">
        <v>558</v>
      </c>
      <c r="D291" s="96" t="s">
        <v>283</v>
      </c>
      <c r="E291" s="97">
        <v>3370</v>
      </c>
      <c r="F291" s="91" t="s">
        <v>284</v>
      </c>
      <c r="G291" s="91" t="s">
        <v>47</v>
      </c>
      <c r="I291" s="83"/>
      <c r="J291" s="98" t="s">
        <v>289</v>
      </c>
      <c r="K291" s="88"/>
      <c r="L291" s="89" t="s">
        <v>33</v>
      </c>
      <c r="M291" s="159">
        <f>113+57</f>
        <v>170</v>
      </c>
      <c r="N291" s="90"/>
      <c r="O291">
        <v>2019</v>
      </c>
      <c r="P291" s="46" t="s">
        <v>34</v>
      </c>
      <c r="Q291" s="46"/>
      <c r="R291" s="46" t="s">
        <v>36</v>
      </c>
      <c r="S291" s="46"/>
      <c r="T291" s="92"/>
      <c r="U291" s="93"/>
      <c r="V291" s="46"/>
      <c r="W291" s="101"/>
      <c r="X291" s="84"/>
      <c r="Y291" s="102" t="s">
        <v>46</v>
      </c>
      <c r="Z291" s="102"/>
      <c r="AA291" s="96" t="s">
        <v>54</v>
      </c>
      <c r="AB291" s="98"/>
    </row>
    <row r="292" spans="2:28" s="91" customFormat="1" ht="23.25" customHeight="1" x14ac:dyDescent="0.25">
      <c r="B292" s="84">
        <v>21</v>
      </c>
      <c r="C292" s="84" t="s">
        <v>558</v>
      </c>
      <c r="D292" s="96" t="s">
        <v>283</v>
      </c>
      <c r="E292" s="97">
        <v>3371</v>
      </c>
      <c r="F292" s="91" t="s">
        <v>284</v>
      </c>
      <c r="G292" s="91" t="s">
        <v>47</v>
      </c>
      <c r="I292" s="83"/>
      <c r="J292" s="98" t="s">
        <v>290</v>
      </c>
      <c r="K292" s="88"/>
      <c r="L292" s="89" t="s">
        <v>33</v>
      </c>
      <c r="M292" s="159">
        <v>22</v>
      </c>
      <c r="N292" s="90"/>
      <c r="O292">
        <v>2019</v>
      </c>
      <c r="P292" s="46" t="s">
        <v>34</v>
      </c>
      <c r="Q292" s="46"/>
      <c r="R292" s="46" t="s">
        <v>34</v>
      </c>
      <c r="S292" s="46"/>
      <c r="T292" s="92"/>
      <c r="U292" s="93"/>
      <c r="V292" s="84"/>
      <c r="W292" s="84"/>
      <c r="X292" s="84"/>
      <c r="Y292" s="102" t="s">
        <v>46</v>
      </c>
      <c r="Z292" s="102"/>
      <c r="AA292" s="96" t="s">
        <v>54</v>
      </c>
      <c r="AB292" s="98"/>
    </row>
    <row r="293" spans="2:28" s="91" customFormat="1" ht="26.4" x14ac:dyDescent="0.25">
      <c r="B293" s="84">
        <v>21</v>
      </c>
      <c r="C293" s="84" t="s">
        <v>558</v>
      </c>
      <c r="D293" s="96" t="s">
        <v>283</v>
      </c>
      <c r="E293" s="97">
        <v>3380</v>
      </c>
      <c r="F293" s="91" t="s">
        <v>284</v>
      </c>
      <c r="G293" s="91" t="s">
        <v>49</v>
      </c>
      <c r="I293" s="83"/>
      <c r="J293" s="98" t="s">
        <v>291</v>
      </c>
      <c r="K293" s="88"/>
      <c r="L293" s="89" t="s">
        <v>33</v>
      </c>
      <c r="M293" s="159">
        <f>ROUND(3*3.2*15+2*3.2*3,0)+2</f>
        <v>165</v>
      </c>
      <c r="N293" s="90"/>
      <c r="O293">
        <v>2019</v>
      </c>
      <c r="P293" s="46" t="s">
        <v>34</v>
      </c>
      <c r="Q293" s="46"/>
      <c r="R293" s="46" t="s">
        <v>36</v>
      </c>
      <c r="S293" s="46"/>
      <c r="T293" s="92"/>
      <c r="U293" s="93"/>
      <c r="V293" s="84"/>
      <c r="W293" s="84"/>
      <c r="X293" s="84"/>
      <c r="Y293" s="102" t="s">
        <v>46</v>
      </c>
      <c r="Z293" s="102"/>
      <c r="AA293" s="96" t="s">
        <v>54</v>
      </c>
      <c r="AB293" s="103"/>
    </row>
    <row r="294" spans="2:28" s="91" customFormat="1" ht="13.5" customHeight="1" x14ac:dyDescent="0.25">
      <c r="B294" s="84"/>
      <c r="C294" s="84" t="s">
        <v>558</v>
      </c>
      <c r="D294" s="96" t="s">
        <v>283</v>
      </c>
      <c r="E294" s="97">
        <v>3390</v>
      </c>
      <c r="F294" s="91" t="s">
        <v>284</v>
      </c>
      <c r="G294" s="91" t="s">
        <v>51</v>
      </c>
      <c r="I294" s="83"/>
      <c r="J294" s="98" t="s">
        <v>52</v>
      </c>
      <c r="K294" s="103"/>
      <c r="L294" s="105"/>
      <c r="M294" s="84"/>
      <c r="N294" s="90"/>
      <c r="P294" s="84"/>
      <c r="Q294" s="84"/>
      <c r="R294" s="46" t="s">
        <v>45</v>
      </c>
      <c r="S294" s="84"/>
      <c r="T294" s="92"/>
      <c r="U294" s="93"/>
      <c r="V294" s="84"/>
      <c r="W294" s="84"/>
      <c r="X294" s="84"/>
      <c r="Y294" s="94"/>
      <c r="Z294" s="94"/>
      <c r="AA294" s="96" t="s">
        <v>54</v>
      </c>
      <c r="AB294" s="103"/>
    </row>
    <row r="295" spans="2:28" s="91" customFormat="1" ht="22.8" x14ac:dyDescent="0.25">
      <c r="B295" s="84">
        <v>14</v>
      </c>
      <c r="C295" s="84" t="s">
        <v>532</v>
      </c>
      <c r="D295" s="85" t="s">
        <v>292</v>
      </c>
      <c r="E295" s="86">
        <v>3400</v>
      </c>
      <c r="F295" s="85" t="s">
        <v>293</v>
      </c>
      <c r="G295" s="85" t="s">
        <v>27</v>
      </c>
      <c r="H295" s="85"/>
      <c r="I295" s="111"/>
      <c r="J295" s="87" t="s">
        <v>28</v>
      </c>
      <c r="K295" s="88"/>
      <c r="L295" s="112"/>
      <c r="M295" s="84"/>
      <c r="N295" s="90"/>
      <c r="P295" s="84"/>
      <c r="Q295" s="84"/>
      <c r="R295" s="46"/>
      <c r="S295" s="84"/>
      <c r="T295" s="92"/>
      <c r="U295" s="93"/>
      <c r="Y295" s="94"/>
      <c r="Z295" s="94"/>
      <c r="AA295" s="96" t="s">
        <v>54</v>
      </c>
      <c r="AB295" s="95" t="s">
        <v>294</v>
      </c>
    </row>
    <row r="296" spans="2:28" s="91" customFormat="1" ht="39.6" x14ac:dyDescent="0.25">
      <c r="B296" s="84">
        <v>14</v>
      </c>
      <c r="C296" s="84" t="s">
        <v>532</v>
      </c>
      <c r="D296" s="96" t="s">
        <v>292</v>
      </c>
      <c r="E296" s="97">
        <v>3410</v>
      </c>
      <c r="F296" s="91" t="s">
        <v>293</v>
      </c>
      <c r="G296" s="91" t="s">
        <v>31</v>
      </c>
      <c r="I296" s="83"/>
      <c r="J296" s="98" t="s">
        <v>295</v>
      </c>
      <c r="K296" s="88"/>
      <c r="L296" s="89" t="s">
        <v>33</v>
      </c>
      <c r="M296" s="99">
        <f>2246+45+938+619</f>
        <v>3848</v>
      </c>
      <c r="N296" s="106"/>
      <c r="O296" s="96" t="s">
        <v>296</v>
      </c>
      <c r="P296" s="46" t="s">
        <v>34</v>
      </c>
      <c r="Q296" s="46"/>
      <c r="R296" s="46" t="s">
        <v>36</v>
      </c>
      <c r="S296" s="46"/>
      <c r="T296" s="100"/>
      <c r="U296" s="93"/>
      <c r="V296" s="46"/>
      <c r="W296" s="101"/>
      <c r="X296" s="46"/>
      <c r="Y296" s="102" t="s">
        <v>37</v>
      </c>
      <c r="Z296" s="46"/>
      <c r="AA296" s="96" t="s">
        <v>54</v>
      </c>
      <c r="AB296" s="95"/>
    </row>
    <row r="297" spans="2:28" s="91" customFormat="1" ht="23.25" customHeight="1" x14ac:dyDescent="0.25">
      <c r="B297" s="84">
        <v>6</v>
      </c>
      <c r="C297" s="84" t="s">
        <v>532</v>
      </c>
      <c r="D297" s="96" t="s">
        <v>292</v>
      </c>
      <c r="E297" s="97">
        <v>3411</v>
      </c>
      <c r="F297" s="91" t="s">
        <v>293</v>
      </c>
      <c r="G297" s="91" t="s">
        <v>31</v>
      </c>
      <c r="I297" s="83"/>
      <c r="J297" s="98"/>
      <c r="K297" s="98"/>
      <c r="L297" s="89"/>
      <c r="M297" s="89"/>
      <c r="N297" s="89"/>
      <c r="P297" s="46"/>
      <c r="Q297" s="46"/>
      <c r="R297" s="46"/>
      <c r="S297" s="46"/>
      <c r="T297" s="100"/>
      <c r="U297" s="93"/>
      <c r="V297" s="84"/>
      <c r="W297" s="84"/>
      <c r="X297" s="84"/>
      <c r="Y297" s="102"/>
      <c r="Z297" s="46"/>
      <c r="AA297" s="96" t="s">
        <v>54</v>
      </c>
      <c r="AB297" s="98"/>
    </row>
    <row r="298" spans="2:28" s="91" customFormat="1" ht="23.25" customHeight="1" x14ac:dyDescent="0.25">
      <c r="B298" s="84"/>
      <c r="C298" s="84" t="s">
        <v>532</v>
      </c>
      <c r="D298" s="96" t="s">
        <v>292</v>
      </c>
      <c r="E298" s="97">
        <v>3420</v>
      </c>
      <c r="F298" s="91" t="s">
        <v>293</v>
      </c>
      <c r="G298" s="91" t="s">
        <v>38</v>
      </c>
      <c r="I298" s="83"/>
      <c r="J298" s="103"/>
      <c r="K298" s="103"/>
      <c r="L298" s="105"/>
      <c r="M298" s="84"/>
      <c r="N298" s="90"/>
      <c r="P298" s="84"/>
      <c r="Q298" s="84"/>
      <c r="R298" s="46"/>
      <c r="S298" s="84"/>
      <c r="T298" s="92"/>
      <c r="U298" s="93"/>
      <c r="V298" s="84"/>
      <c r="W298" s="84"/>
      <c r="X298" s="84"/>
      <c r="Y298" s="94"/>
      <c r="Z298" s="94"/>
      <c r="AA298" s="96" t="s">
        <v>54</v>
      </c>
      <c r="AB298" s="103"/>
    </row>
    <row r="299" spans="2:28" s="91" customFormat="1" ht="23.25" customHeight="1" x14ac:dyDescent="0.25">
      <c r="B299" s="84">
        <v>18</v>
      </c>
      <c r="C299" s="84" t="s">
        <v>532</v>
      </c>
      <c r="D299" s="96" t="s">
        <v>292</v>
      </c>
      <c r="E299" s="97">
        <v>3430</v>
      </c>
      <c r="F299" s="91" t="s">
        <v>293</v>
      </c>
      <c r="G299" s="91" t="s">
        <v>39</v>
      </c>
      <c r="I299" s="83"/>
      <c r="J299" s="98" t="s">
        <v>297</v>
      </c>
      <c r="K299" s="103"/>
      <c r="L299" s="89" t="s">
        <v>238</v>
      </c>
      <c r="M299" s="84">
        <f>ROUND(6.14*27.63,0)</f>
        <v>170</v>
      </c>
      <c r="N299" s="90"/>
      <c r="O299" s="91">
        <v>2019</v>
      </c>
      <c r="P299" s="46" t="s">
        <v>34</v>
      </c>
      <c r="Q299" s="84"/>
      <c r="R299" s="46" t="s">
        <v>34</v>
      </c>
      <c r="S299" s="84"/>
      <c r="T299" s="92"/>
      <c r="U299" s="93"/>
      <c r="V299" s="84"/>
      <c r="W299" s="84"/>
      <c r="X299" s="84"/>
      <c r="Y299" s="102" t="s">
        <v>37</v>
      </c>
      <c r="Z299" s="94"/>
      <c r="AA299" s="96" t="s">
        <v>54</v>
      </c>
      <c r="AB299" s="103"/>
    </row>
    <row r="300" spans="2:28" s="91" customFormat="1" ht="26.4" x14ac:dyDescent="0.25">
      <c r="B300" s="84">
        <v>14</v>
      </c>
      <c r="C300" s="84" t="s">
        <v>532</v>
      </c>
      <c r="D300" s="96" t="s">
        <v>292</v>
      </c>
      <c r="E300" s="97">
        <v>3440</v>
      </c>
      <c r="F300" s="91" t="s">
        <v>293</v>
      </c>
      <c r="G300" s="91" t="s">
        <v>40</v>
      </c>
      <c r="I300" s="83"/>
      <c r="J300" s="98" t="s">
        <v>298</v>
      </c>
      <c r="K300" s="88"/>
      <c r="L300" s="89" t="s">
        <v>33</v>
      </c>
      <c r="M300" s="123" t="s">
        <v>87</v>
      </c>
      <c r="N300" s="106"/>
      <c r="O300" s="91">
        <v>1995</v>
      </c>
      <c r="P300" s="46" t="s">
        <v>34</v>
      </c>
      <c r="Q300" s="46"/>
      <c r="R300" s="46" t="s">
        <v>36</v>
      </c>
      <c r="S300" s="46"/>
      <c r="T300" s="92"/>
      <c r="U300" s="93"/>
      <c r="V300" s="84"/>
      <c r="W300" s="84"/>
      <c r="X300" s="84"/>
      <c r="Y300" s="102" t="s">
        <v>37</v>
      </c>
      <c r="Z300" s="46"/>
      <c r="AA300" s="96" t="s">
        <v>54</v>
      </c>
      <c r="AB300" s="95"/>
    </row>
    <row r="301" spans="2:28" s="91" customFormat="1" ht="26.4" x14ac:dyDescent="0.25">
      <c r="B301" s="84">
        <v>14</v>
      </c>
      <c r="C301" s="84" t="s">
        <v>532</v>
      </c>
      <c r="D301" s="96" t="s">
        <v>292</v>
      </c>
      <c r="E301" s="97">
        <v>3450</v>
      </c>
      <c r="F301" s="91" t="s">
        <v>293</v>
      </c>
      <c r="G301" s="96" t="s">
        <v>41</v>
      </c>
      <c r="H301" s="137" t="s">
        <v>94</v>
      </c>
      <c r="I301" s="83"/>
      <c r="J301" s="98" t="s">
        <v>299</v>
      </c>
      <c r="K301" s="88"/>
      <c r="L301" s="89" t="s">
        <v>33</v>
      </c>
      <c r="M301" s="143">
        <f>565/2</f>
        <v>282.5</v>
      </c>
      <c r="N301" s="122"/>
      <c r="O301" s="160">
        <v>2009</v>
      </c>
      <c r="P301" s="46" t="s">
        <v>34</v>
      </c>
      <c r="Q301" s="46"/>
      <c r="R301" s="46" t="s">
        <v>34</v>
      </c>
      <c r="S301" s="46"/>
      <c r="T301" s="92"/>
      <c r="U301" s="93"/>
      <c r="V301" s="84"/>
      <c r="W301" s="84"/>
      <c r="X301" s="84"/>
      <c r="Y301" s="102" t="s">
        <v>46</v>
      </c>
      <c r="Z301" s="94"/>
      <c r="AA301" s="96" t="s">
        <v>54</v>
      </c>
      <c r="AB301" s="95"/>
    </row>
    <row r="302" spans="2:28" s="91" customFormat="1" ht="23.25" customHeight="1" x14ac:dyDescent="0.25">
      <c r="B302" s="84"/>
      <c r="C302" s="84" t="s">
        <v>532</v>
      </c>
      <c r="D302" s="96" t="s">
        <v>292</v>
      </c>
      <c r="E302" s="97">
        <v>3460</v>
      </c>
      <c r="F302" s="91" t="s">
        <v>293</v>
      </c>
      <c r="G302" s="91" t="s">
        <v>65</v>
      </c>
      <c r="I302" s="83"/>
      <c r="J302" s="103"/>
      <c r="K302" s="103"/>
      <c r="L302" s="105"/>
      <c r="M302" s="84"/>
      <c r="N302" s="90"/>
      <c r="P302" s="84"/>
      <c r="Q302" s="84"/>
      <c r="R302" s="46"/>
      <c r="S302" s="84"/>
      <c r="T302" s="92"/>
      <c r="U302" s="93"/>
      <c r="V302" s="84"/>
      <c r="W302" s="84"/>
      <c r="X302" s="84"/>
      <c r="Y302" s="94"/>
      <c r="Z302" s="94"/>
      <c r="AA302" s="96" t="s">
        <v>54</v>
      </c>
      <c r="AB302" s="103"/>
    </row>
    <row r="303" spans="2:28" s="91" customFormat="1" ht="23.25" customHeight="1" x14ac:dyDescent="0.25">
      <c r="B303" s="84"/>
      <c r="C303" s="84" t="s">
        <v>532</v>
      </c>
      <c r="D303" s="96" t="s">
        <v>292</v>
      </c>
      <c r="E303" s="97">
        <v>3470</v>
      </c>
      <c r="F303" s="91" t="s">
        <v>293</v>
      </c>
      <c r="G303" s="91" t="s">
        <v>47</v>
      </c>
      <c r="I303" s="83"/>
      <c r="J303" s="103"/>
      <c r="K303" s="103"/>
      <c r="L303" s="105"/>
      <c r="M303" s="84"/>
      <c r="N303" s="90"/>
      <c r="P303" s="84"/>
      <c r="Q303" s="84"/>
      <c r="R303" s="46"/>
      <c r="S303" s="84"/>
      <c r="T303" s="92"/>
      <c r="U303" s="93"/>
      <c r="V303" s="84"/>
      <c r="W303" s="84"/>
      <c r="X303" s="84"/>
      <c r="Y303" s="94"/>
      <c r="Z303" s="94"/>
      <c r="AA303" s="96" t="s">
        <v>54</v>
      </c>
      <c r="AB303" s="103"/>
    </row>
    <row r="304" spans="2:28" s="91" customFormat="1" ht="26.4" x14ac:dyDescent="0.25">
      <c r="B304" s="84">
        <v>14</v>
      </c>
      <c r="C304" s="84" t="s">
        <v>532</v>
      </c>
      <c r="D304" s="96" t="s">
        <v>292</v>
      </c>
      <c r="E304" s="97">
        <v>3480</v>
      </c>
      <c r="F304" s="91" t="s">
        <v>293</v>
      </c>
      <c r="G304" s="96" t="s">
        <v>49</v>
      </c>
      <c r="H304" s="96" t="s">
        <v>99</v>
      </c>
      <c r="I304" s="83"/>
      <c r="J304" s="98" t="s">
        <v>300</v>
      </c>
      <c r="K304" s="88"/>
      <c r="L304" s="89" t="s">
        <v>33</v>
      </c>
      <c r="M304" s="143">
        <f>565/2</f>
        <v>282.5</v>
      </c>
      <c r="N304" s="122"/>
      <c r="O304" s="160">
        <v>2009</v>
      </c>
      <c r="P304" s="46" t="s">
        <v>34</v>
      </c>
      <c r="Q304" s="46"/>
      <c r="R304" s="46" t="s">
        <v>36</v>
      </c>
      <c r="S304" s="46"/>
      <c r="T304" s="92"/>
      <c r="U304" s="93"/>
      <c r="V304" s="84"/>
      <c r="W304" s="84"/>
      <c r="X304" s="84"/>
      <c r="Y304" s="102" t="s">
        <v>46</v>
      </c>
      <c r="Z304" s="102"/>
      <c r="AA304" s="96" t="s">
        <v>54</v>
      </c>
      <c r="AB304" s="95"/>
    </row>
    <row r="305" spans="2:28" s="91" customFormat="1" ht="13.5" customHeight="1" x14ac:dyDescent="0.25">
      <c r="B305" s="84"/>
      <c r="C305" s="84" t="s">
        <v>532</v>
      </c>
      <c r="D305" s="96" t="s">
        <v>292</v>
      </c>
      <c r="E305" s="97">
        <v>3490</v>
      </c>
      <c r="F305" s="91" t="s">
        <v>293</v>
      </c>
      <c r="G305" s="91" t="s">
        <v>51</v>
      </c>
      <c r="I305" s="83"/>
      <c r="J305" s="98" t="s">
        <v>52</v>
      </c>
      <c r="K305" s="103"/>
      <c r="L305" s="105"/>
      <c r="M305" s="84"/>
      <c r="N305" s="90"/>
      <c r="P305" s="84"/>
      <c r="Q305" s="84"/>
      <c r="R305" s="46" t="s">
        <v>45</v>
      </c>
      <c r="S305" s="84"/>
      <c r="T305" s="92"/>
      <c r="U305" s="93"/>
      <c r="V305" s="84"/>
      <c r="W305" s="84"/>
      <c r="X305" s="84"/>
      <c r="Y305" s="94"/>
      <c r="Z305" s="94"/>
      <c r="AA305" s="96" t="s">
        <v>54</v>
      </c>
      <c r="AB305" s="103"/>
    </row>
    <row r="306" spans="2:28" s="91" customFormat="1" ht="26.4" x14ac:dyDescent="0.25">
      <c r="B306" s="84"/>
      <c r="C306" s="84" t="s">
        <v>519</v>
      </c>
      <c r="D306" s="85" t="s">
        <v>301</v>
      </c>
      <c r="E306" s="86">
        <v>3500</v>
      </c>
      <c r="F306" s="85" t="s">
        <v>302</v>
      </c>
      <c r="G306" s="85" t="s">
        <v>27</v>
      </c>
      <c r="H306" s="85"/>
      <c r="I306" s="111"/>
      <c r="J306" s="87" t="s">
        <v>28</v>
      </c>
      <c r="K306" s="87"/>
      <c r="L306" s="112"/>
      <c r="M306" s="84"/>
      <c r="N306" s="90"/>
      <c r="P306" s="84"/>
      <c r="Q306" s="84"/>
      <c r="R306" s="46"/>
      <c r="S306" s="84"/>
      <c r="T306" s="92"/>
      <c r="U306" s="93"/>
      <c r="V306" s="46"/>
      <c r="W306" s="46"/>
      <c r="X306" s="46"/>
      <c r="Y306" s="94"/>
      <c r="Z306" s="94"/>
      <c r="AA306" s="96" t="s">
        <v>54</v>
      </c>
      <c r="AB306" s="98" t="s">
        <v>303</v>
      </c>
    </row>
    <row r="307" spans="2:28" s="91" customFormat="1" ht="26.4" x14ac:dyDescent="0.25">
      <c r="B307" s="84">
        <v>12</v>
      </c>
      <c r="C307" s="84" t="s">
        <v>519</v>
      </c>
      <c r="D307" s="96" t="s">
        <v>301</v>
      </c>
      <c r="E307" s="97">
        <v>3510</v>
      </c>
      <c r="F307" s="91" t="s">
        <v>302</v>
      </c>
      <c r="G307" s="91" t="s">
        <v>31</v>
      </c>
      <c r="I307" s="83"/>
      <c r="J307" s="98" t="s">
        <v>304</v>
      </c>
      <c r="K307" s="98"/>
      <c r="L307" s="89" t="s">
        <v>33</v>
      </c>
      <c r="M307" s="154">
        <f>1931+919</f>
        <v>2850</v>
      </c>
      <c r="N307" s="89"/>
      <c r="O307" s="110">
        <v>1984</v>
      </c>
      <c r="P307" s="46" t="s">
        <v>34</v>
      </c>
      <c r="Q307" s="46"/>
      <c r="R307" s="46" t="s">
        <v>36</v>
      </c>
      <c r="S307" s="46"/>
      <c r="T307" s="100"/>
      <c r="U307" s="93"/>
      <c r="V307" s="84"/>
      <c r="W307" s="101"/>
      <c r="X307" s="84"/>
      <c r="Y307" s="102" t="s">
        <v>37</v>
      </c>
      <c r="Z307" s="46"/>
      <c r="AA307" s="96" t="s">
        <v>54</v>
      </c>
      <c r="AB307" s="98"/>
    </row>
    <row r="308" spans="2:28" s="91" customFormat="1" ht="23.25" customHeight="1" x14ac:dyDescent="0.25">
      <c r="B308" s="84"/>
      <c r="C308" s="84" t="s">
        <v>519</v>
      </c>
      <c r="D308" s="96" t="s">
        <v>301</v>
      </c>
      <c r="E308" s="97">
        <v>3511</v>
      </c>
      <c r="F308" s="91" t="s">
        <v>302</v>
      </c>
      <c r="G308" s="91" t="s">
        <v>31</v>
      </c>
      <c r="I308" s="83"/>
      <c r="J308" s="98"/>
      <c r="K308" s="98"/>
      <c r="L308" s="98"/>
      <c r="M308" s="98"/>
      <c r="N308" s="89"/>
      <c r="P308" s="46"/>
      <c r="Q308" s="46"/>
      <c r="R308" s="46"/>
      <c r="S308" s="46"/>
      <c r="T308" s="100"/>
      <c r="U308" s="93"/>
      <c r="V308" s="84"/>
      <c r="W308" s="84"/>
      <c r="X308" s="84"/>
      <c r="Y308" s="102"/>
      <c r="Z308" s="46"/>
      <c r="AA308" s="96" t="s">
        <v>54</v>
      </c>
      <c r="AB308" s="98"/>
    </row>
    <row r="309" spans="2:28" s="91" customFormat="1" ht="27" customHeight="1" x14ac:dyDescent="0.25">
      <c r="B309" s="84">
        <v>6</v>
      </c>
      <c r="C309" s="84" t="s">
        <v>519</v>
      </c>
      <c r="D309" s="96" t="s">
        <v>301</v>
      </c>
      <c r="E309" s="97">
        <v>3512</v>
      </c>
      <c r="F309" s="91" t="s">
        <v>302</v>
      </c>
      <c r="G309" s="91" t="s">
        <v>31</v>
      </c>
      <c r="I309" s="83"/>
      <c r="J309" s="98" t="s">
        <v>305</v>
      </c>
      <c r="K309" s="98"/>
      <c r="L309" s="89" t="s">
        <v>33</v>
      </c>
      <c r="M309" s="154">
        <f>378+385</f>
        <v>763</v>
      </c>
      <c r="N309" s="89"/>
      <c r="O309" s="91">
        <v>2004</v>
      </c>
      <c r="P309" s="46" t="s">
        <v>34</v>
      </c>
      <c r="Q309" s="46"/>
      <c r="R309" s="46" t="s">
        <v>36</v>
      </c>
      <c r="S309" s="46"/>
      <c r="T309" s="100"/>
      <c r="U309" s="93"/>
      <c r="V309" s="46"/>
      <c r="W309" s="101"/>
      <c r="X309" s="84"/>
      <c r="Y309" s="102" t="s">
        <v>37</v>
      </c>
      <c r="Z309" s="46"/>
      <c r="AA309" s="96" t="s">
        <v>54</v>
      </c>
      <c r="AB309" s="98"/>
    </row>
    <row r="310" spans="2:28" s="91" customFormat="1" ht="23.25" customHeight="1" x14ac:dyDescent="0.25">
      <c r="B310" s="84"/>
      <c r="C310" s="84" t="s">
        <v>519</v>
      </c>
      <c r="D310" s="96" t="s">
        <v>301</v>
      </c>
      <c r="E310" s="97">
        <v>3520</v>
      </c>
      <c r="F310" s="91" t="s">
        <v>302</v>
      </c>
      <c r="G310" s="91" t="s">
        <v>38</v>
      </c>
      <c r="I310" s="83"/>
      <c r="J310" s="103"/>
      <c r="K310" s="103"/>
      <c r="L310" s="105"/>
      <c r="M310" s="84"/>
      <c r="N310" s="90"/>
      <c r="P310" s="84"/>
      <c r="Q310" s="84"/>
      <c r="R310" s="46"/>
      <c r="S310" s="84"/>
      <c r="T310" s="92"/>
      <c r="U310" s="93"/>
      <c r="V310" s="84"/>
      <c r="W310" s="84"/>
      <c r="X310" s="84"/>
      <c r="Y310" s="94"/>
      <c r="Z310" s="94"/>
      <c r="AA310" s="96" t="s">
        <v>54</v>
      </c>
      <c r="AB310" s="103"/>
    </row>
    <row r="311" spans="2:28" s="91" customFormat="1" ht="23.25" customHeight="1" x14ac:dyDescent="0.25">
      <c r="B311" s="84">
        <v>23</v>
      </c>
      <c r="C311" s="84" t="s">
        <v>519</v>
      </c>
      <c r="D311" s="96" t="s">
        <v>301</v>
      </c>
      <c r="E311" s="97">
        <v>3530</v>
      </c>
      <c r="F311" s="91" t="s">
        <v>302</v>
      </c>
      <c r="G311" s="91" t="s">
        <v>39</v>
      </c>
      <c r="I311" s="83"/>
      <c r="J311" s="103" t="s">
        <v>90</v>
      </c>
      <c r="K311" s="103"/>
      <c r="L311" s="105" t="s">
        <v>457</v>
      </c>
      <c r="M311" s="84">
        <f>12*9</f>
        <v>108</v>
      </c>
      <c r="N311" s="90"/>
      <c r="O311" s="91">
        <v>2021</v>
      </c>
      <c r="P311" s="84" t="s">
        <v>34</v>
      </c>
      <c r="Q311" s="84"/>
      <c r="R311" s="196"/>
      <c r="S311" s="84"/>
      <c r="T311" s="92"/>
      <c r="U311" s="93"/>
      <c r="V311" s="84"/>
      <c r="W311" s="84"/>
      <c r="X311" s="84"/>
      <c r="Y311" s="197" t="s">
        <v>478</v>
      </c>
      <c r="Z311" s="46"/>
      <c r="AA311" s="96" t="s">
        <v>54</v>
      </c>
      <c r="AB311" s="98"/>
    </row>
    <row r="312" spans="2:28" s="91" customFormat="1" ht="22.8" x14ac:dyDescent="0.25">
      <c r="B312" s="84">
        <v>12</v>
      </c>
      <c r="C312" s="84" t="s">
        <v>519</v>
      </c>
      <c r="D312" s="96" t="s">
        <v>301</v>
      </c>
      <c r="E312" s="97">
        <v>3540</v>
      </c>
      <c r="F312" s="91" t="s">
        <v>302</v>
      </c>
      <c r="G312" s="91" t="s">
        <v>40</v>
      </c>
      <c r="I312" s="83"/>
      <c r="J312" s="98" t="s">
        <v>306</v>
      </c>
      <c r="K312" s="98"/>
      <c r="L312" s="89" t="s">
        <v>33</v>
      </c>
      <c r="M312" s="154">
        <v>427</v>
      </c>
      <c r="N312" s="89"/>
      <c r="O312" s="110">
        <v>1982</v>
      </c>
      <c r="P312" s="46" t="s">
        <v>34</v>
      </c>
      <c r="Q312" s="46"/>
      <c r="R312" s="46" t="s">
        <v>36</v>
      </c>
      <c r="S312" s="46"/>
      <c r="T312" s="92"/>
      <c r="U312" s="93"/>
      <c r="V312" s="84"/>
      <c r="W312" s="101"/>
      <c r="X312" s="84"/>
      <c r="Y312" s="102" t="s">
        <v>37</v>
      </c>
      <c r="Z312" s="46"/>
      <c r="AA312" s="96" t="s">
        <v>54</v>
      </c>
      <c r="AB312" s="98"/>
    </row>
    <row r="313" spans="2:28" s="91" customFormat="1" ht="39.6" x14ac:dyDescent="0.25">
      <c r="B313" s="84">
        <v>6</v>
      </c>
      <c r="C313" s="84" t="s">
        <v>519</v>
      </c>
      <c r="D313" s="96" t="s">
        <v>301</v>
      </c>
      <c r="E313" s="97">
        <v>3550</v>
      </c>
      <c r="F313" s="91" t="s">
        <v>302</v>
      </c>
      <c r="G313" s="96" t="s">
        <v>41</v>
      </c>
      <c r="H313" s="137" t="s">
        <v>94</v>
      </c>
      <c r="I313" s="83"/>
      <c r="J313" s="98" t="s">
        <v>307</v>
      </c>
      <c r="K313" s="161"/>
      <c r="L313" s="89" t="s">
        <v>33</v>
      </c>
      <c r="M313" s="154">
        <f>557/2+0.5</f>
        <v>279</v>
      </c>
      <c r="N313" s="90"/>
      <c r="O313" s="91">
        <v>2010</v>
      </c>
      <c r="P313" s="46" t="s">
        <v>34</v>
      </c>
      <c r="Q313" s="46"/>
      <c r="R313" s="46" t="s">
        <v>36</v>
      </c>
      <c r="S313" s="46"/>
      <c r="T313" s="92"/>
      <c r="U313" s="93"/>
      <c r="V313" s="84"/>
      <c r="W313" s="84"/>
      <c r="X313" s="84"/>
      <c r="Y313" s="102" t="s">
        <v>46</v>
      </c>
      <c r="Z313" s="102"/>
      <c r="AA313" s="96" t="s">
        <v>54</v>
      </c>
      <c r="AB313" s="98"/>
    </row>
    <row r="314" spans="2:28" s="91" customFormat="1" ht="22.8" x14ac:dyDescent="0.25">
      <c r="B314" s="84">
        <v>6</v>
      </c>
      <c r="C314" s="84" t="s">
        <v>519</v>
      </c>
      <c r="D314" s="96" t="s">
        <v>301</v>
      </c>
      <c r="E314" s="97">
        <v>3551</v>
      </c>
      <c r="F314" s="91" t="s">
        <v>302</v>
      </c>
      <c r="G314" s="96" t="s">
        <v>41</v>
      </c>
      <c r="H314" s="96"/>
      <c r="I314" s="83"/>
      <c r="J314" s="98" t="s">
        <v>308</v>
      </c>
      <c r="K314" s="161"/>
      <c r="L314" s="89" t="s">
        <v>33</v>
      </c>
      <c r="M314" s="154">
        <v>22</v>
      </c>
      <c r="N314" s="89"/>
      <c r="O314" s="96" t="s">
        <v>64</v>
      </c>
      <c r="P314" s="46" t="s">
        <v>34</v>
      </c>
      <c r="Q314" s="46"/>
      <c r="R314" s="46" t="s">
        <v>45</v>
      </c>
      <c r="S314" s="46"/>
      <c r="T314" s="92"/>
      <c r="U314" s="93"/>
      <c r="V314" s="84"/>
      <c r="W314" s="84"/>
      <c r="X314" s="84"/>
      <c r="Y314" s="102" t="s">
        <v>46</v>
      </c>
      <c r="Z314" s="102"/>
      <c r="AA314" s="96" t="s">
        <v>54</v>
      </c>
      <c r="AB314" s="98"/>
    </row>
    <row r="315" spans="2:28" s="91" customFormat="1" ht="23.25" customHeight="1" x14ac:dyDescent="0.25">
      <c r="B315" s="84">
        <v>6</v>
      </c>
      <c r="C315" s="84" t="s">
        <v>519</v>
      </c>
      <c r="D315" s="96" t="s">
        <v>301</v>
      </c>
      <c r="E315" s="97">
        <v>3560</v>
      </c>
      <c r="F315" s="91" t="s">
        <v>302</v>
      </c>
      <c r="G315" s="91" t="s">
        <v>65</v>
      </c>
      <c r="I315" s="83"/>
      <c r="J315" s="98"/>
      <c r="K315" s="103"/>
      <c r="L315" s="89"/>
      <c r="M315" s="89"/>
      <c r="N315" s="89"/>
      <c r="P315" s="46"/>
      <c r="Q315" s="46"/>
      <c r="R315" s="46"/>
      <c r="S315" s="46"/>
      <c r="T315" s="92"/>
      <c r="U315" s="93"/>
      <c r="V315" s="84"/>
      <c r="W315" s="84"/>
      <c r="X315" s="84"/>
      <c r="Y315" s="102"/>
      <c r="Z315" s="94"/>
      <c r="AA315" s="96" t="s">
        <v>54</v>
      </c>
      <c r="AB315" s="103"/>
    </row>
    <row r="316" spans="2:28" s="91" customFormat="1" ht="26.4" x14ac:dyDescent="0.25">
      <c r="B316" s="84">
        <v>6</v>
      </c>
      <c r="C316" s="84" t="s">
        <v>519</v>
      </c>
      <c r="D316" s="96" t="s">
        <v>301</v>
      </c>
      <c r="E316" s="97">
        <v>3570</v>
      </c>
      <c r="F316" s="91" t="s">
        <v>302</v>
      </c>
      <c r="G316" s="91" t="s">
        <v>47</v>
      </c>
      <c r="I316" s="83"/>
      <c r="J316" s="98" t="s">
        <v>309</v>
      </c>
      <c r="K316" s="98"/>
      <c r="L316" s="89" t="s">
        <v>33</v>
      </c>
      <c r="M316" s="154">
        <f>2*285</f>
        <v>570</v>
      </c>
      <c r="N316" s="89"/>
      <c r="O316" s="91">
        <v>1996</v>
      </c>
      <c r="P316" s="46" t="s">
        <v>34</v>
      </c>
      <c r="Q316" s="46"/>
      <c r="R316" s="46" t="s">
        <v>36</v>
      </c>
      <c r="S316" s="46"/>
      <c r="T316" s="92"/>
      <c r="U316" s="93"/>
      <c r="V316" s="84"/>
      <c r="W316" s="84"/>
      <c r="X316" s="84"/>
      <c r="Y316" s="102" t="s">
        <v>46</v>
      </c>
      <c r="Z316" s="102"/>
      <c r="AA316" s="96" t="s">
        <v>54</v>
      </c>
      <c r="AB316" s="98"/>
    </row>
    <row r="317" spans="2:28" s="91" customFormat="1" ht="22.8" x14ac:dyDescent="0.25">
      <c r="B317" s="84">
        <v>15</v>
      </c>
      <c r="C317" s="84" t="s">
        <v>519</v>
      </c>
      <c r="D317" s="96" t="s">
        <v>301</v>
      </c>
      <c r="E317" s="97">
        <v>3571</v>
      </c>
      <c r="F317" s="91" t="s">
        <v>302</v>
      </c>
      <c r="G317" s="91" t="s">
        <v>47</v>
      </c>
      <c r="I317" s="83"/>
      <c r="J317" s="98" t="s">
        <v>310</v>
      </c>
      <c r="K317" s="98"/>
      <c r="L317" s="89" t="s">
        <v>33</v>
      </c>
      <c r="M317" s="154">
        <v>13</v>
      </c>
      <c r="N317" s="89"/>
      <c r="O317" s="105">
        <v>2018</v>
      </c>
      <c r="P317" s="46" t="s">
        <v>34</v>
      </c>
      <c r="Q317" s="46"/>
      <c r="R317" s="46" t="s">
        <v>45</v>
      </c>
      <c r="S317" s="46"/>
      <c r="T317" s="92"/>
      <c r="U317" s="93"/>
      <c r="V317" s="84"/>
      <c r="W317" s="84"/>
      <c r="X317" s="84"/>
      <c r="Y317" s="102" t="s">
        <v>46</v>
      </c>
      <c r="Z317" s="102"/>
      <c r="AA317" s="96" t="s">
        <v>54</v>
      </c>
      <c r="AB317" s="95"/>
    </row>
    <row r="318" spans="2:28" s="91" customFormat="1" ht="39.6" x14ac:dyDescent="0.25">
      <c r="B318" s="84">
        <v>6</v>
      </c>
      <c r="C318" s="84" t="s">
        <v>519</v>
      </c>
      <c r="D318" s="96" t="s">
        <v>301</v>
      </c>
      <c r="E318" s="97">
        <v>3580</v>
      </c>
      <c r="F318" s="91" t="s">
        <v>302</v>
      </c>
      <c r="G318" s="96" t="s">
        <v>49</v>
      </c>
      <c r="H318" s="91" t="s">
        <v>99</v>
      </c>
      <c r="I318" s="83"/>
      <c r="J318" s="106" t="s">
        <v>311</v>
      </c>
      <c r="K318" s="98"/>
      <c r="L318" s="89" t="s">
        <v>33</v>
      </c>
      <c r="M318" s="154">
        <f>557/2-0.5</f>
        <v>278</v>
      </c>
      <c r="N318" s="89"/>
      <c r="O318" s="91">
        <v>2010</v>
      </c>
      <c r="P318" s="46" t="s">
        <v>34</v>
      </c>
      <c r="Q318" s="46"/>
      <c r="R318" s="46" t="s">
        <v>36</v>
      </c>
      <c r="S318" s="46"/>
      <c r="T318" s="92"/>
      <c r="U318" s="93"/>
      <c r="V318" s="84"/>
      <c r="W318" s="84"/>
      <c r="X318" s="84"/>
      <c r="Y318" s="102" t="s">
        <v>46</v>
      </c>
      <c r="Z318" s="102"/>
      <c r="AA318" s="96" t="s">
        <v>54</v>
      </c>
      <c r="AB318" s="103"/>
    </row>
    <row r="319" spans="2:28" s="91" customFormat="1" ht="13.5" customHeight="1" x14ac:dyDescent="0.25">
      <c r="B319" s="84"/>
      <c r="C319" s="84" t="s">
        <v>519</v>
      </c>
      <c r="D319" s="96" t="s">
        <v>301</v>
      </c>
      <c r="E319" s="97">
        <v>3590</v>
      </c>
      <c r="F319" s="91" t="s">
        <v>302</v>
      </c>
      <c r="G319" s="91" t="s">
        <v>51</v>
      </c>
      <c r="I319" s="83"/>
      <c r="J319" s="98" t="s">
        <v>52</v>
      </c>
      <c r="K319" s="103"/>
      <c r="L319" s="105"/>
      <c r="M319" s="84"/>
      <c r="N319" s="90"/>
      <c r="P319" s="84"/>
      <c r="Q319" s="84"/>
      <c r="R319" s="46" t="s">
        <v>45</v>
      </c>
      <c r="S319" s="84"/>
      <c r="T319" s="92"/>
      <c r="U319" s="93"/>
      <c r="V319" s="84"/>
      <c r="W319" s="84"/>
      <c r="X319" s="84"/>
      <c r="Y319" s="94"/>
      <c r="Z319" s="94"/>
      <c r="AA319" s="96" t="s">
        <v>54</v>
      </c>
      <c r="AB319" s="103"/>
    </row>
    <row r="320" spans="2:28" s="91" customFormat="1" ht="22.8" x14ac:dyDescent="0.25">
      <c r="B320" s="84">
        <v>21</v>
      </c>
      <c r="C320" s="84" t="s">
        <v>531</v>
      </c>
      <c r="D320" s="85" t="s">
        <v>312</v>
      </c>
      <c r="E320" s="86">
        <v>3600</v>
      </c>
      <c r="F320" s="85" t="s">
        <v>313</v>
      </c>
      <c r="G320" s="85" t="s">
        <v>27</v>
      </c>
      <c r="H320" s="85"/>
      <c r="I320" s="111"/>
      <c r="J320" s="87" t="s">
        <v>28</v>
      </c>
      <c r="K320" s="104"/>
      <c r="L320" s="112"/>
      <c r="M320" s="84"/>
      <c r="N320" s="90"/>
      <c r="P320" s="84"/>
      <c r="Q320" s="84"/>
      <c r="R320" s="46"/>
      <c r="S320" s="84"/>
      <c r="T320" s="92"/>
      <c r="U320" s="93"/>
      <c r="V320" s="46"/>
      <c r="W320" s="46"/>
      <c r="X320" s="46"/>
      <c r="Y320" s="94"/>
      <c r="Z320" s="94"/>
      <c r="AA320" s="96" t="s">
        <v>118</v>
      </c>
      <c r="AB320" s="95" t="s">
        <v>314</v>
      </c>
    </row>
    <row r="321" spans="2:28" s="91" customFormat="1" ht="22.8" x14ac:dyDescent="0.25">
      <c r="B321" s="84">
        <v>23</v>
      </c>
      <c r="C321" s="84" t="s">
        <v>537</v>
      </c>
      <c r="D321" s="96" t="s">
        <v>312</v>
      </c>
      <c r="E321" s="97">
        <v>3610</v>
      </c>
      <c r="F321" s="96" t="s">
        <v>313</v>
      </c>
      <c r="G321" s="91" t="s">
        <v>31</v>
      </c>
      <c r="I321" s="83"/>
      <c r="J321" s="98" t="s">
        <v>315</v>
      </c>
      <c r="K321" s="104"/>
      <c r="L321" s="89" t="s">
        <v>33</v>
      </c>
      <c r="M321" s="154">
        <f>2611+1330+379</f>
        <v>4320</v>
      </c>
      <c r="N321" s="89"/>
      <c r="O321" s="96" t="s">
        <v>316</v>
      </c>
      <c r="P321" s="46" t="s">
        <v>34</v>
      </c>
      <c r="Q321" s="46"/>
      <c r="R321" s="46" t="s">
        <v>36</v>
      </c>
      <c r="S321" s="46"/>
      <c r="T321" s="100"/>
      <c r="U321" s="93"/>
      <c r="V321" s="46"/>
      <c r="W321" s="101"/>
      <c r="X321" s="84"/>
      <c r="Y321" s="102" t="s">
        <v>37</v>
      </c>
      <c r="Z321" s="162"/>
      <c r="AA321" s="96" t="s">
        <v>118</v>
      </c>
      <c r="AB321" s="95"/>
    </row>
    <row r="322" spans="2:28" s="91" customFormat="1" ht="22.8" x14ac:dyDescent="0.25">
      <c r="B322" s="84">
        <v>23</v>
      </c>
      <c r="C322" s="84" t="s">
        <v>531</v>
      </c>
      <c r="D322" s="96" t="s">
        <v>312</v>
      </c>
      <c r="E322" s="97">
        <v>3611</v>
      </c>
      <c r="F322" s="96" t="s">
        <v>313</v>
      </c>
      <c r="G322" s="91" t="s">
        <v>31</v>
      </c>
      <c r="I322" s="83"/>
      <c r="J322" s="98" t="s">
        <v>113</v>
      </c>
      <c r="K322" s="104"/>
      <c r="L322" s="89" t="s">
        <v>33</v>
      </c>
      <c r="M322" s="154">
        <v>70</v>
      </c>
      <c r="N322" s="89"/>
      <c r="O322" s="91">
        <v>1966</v>
      </c>
      <c r="P322" s="46" t="s">
        <v>34</v>
      </c>
      <c r="Q322" s="46"/>
      <c r="R322" s="46" t="s">
        <v>45</v>
      </c>
      <c r="S322" s="46"/>
      <c r="T322" s="100"/>
      <c r="U322" s="93"/>
      <c r="V322" s="84"/>
      <c r="W322" s="84"/>
      <c r="X322" s="84"/>
      <c r="Y322" s="102" t="s">
        <v>77</v>
      </c>
      <c r="Z322" s="162"/>
      <c r="AA322" s="96" t="s">
        <v>118</v>
      </c>
      <c r="AB322" s="95"/>
    </row>
    <row r="323" spans="2:28" s="91" customFormat="1" ht="23.25" customHeight="1" x14ac:dyDescent="0.25">
      <c r="B323" s="84">
        <v>21</v>
      </c>
      <c r="C323" s="84" t="s">
        <v>531</v>
      </c>
      <c r="D323" s="96" t="s">
        <v>312</v>
      </c>
      <c r="E323" s="97">
        <v>3612</v>
      </c>
      <c r="F323" s="96" t="s">
        <v>313</v>
      </c>
      <c r="G323" s="91" t="s">
        <v>31</v>
      </c>
      <c r="I323" s="83"/>
      <c r="J323" s="98"/>
      <c r="K323" s="98"/>
      <c r="L323" s="89"/>
      <c r="M323" s="89"/>
      <c r="N323" s="89"/>
      <c r="P323" s="46"/>
      <c r="Q323" s="46"/>
      <c r="R323" s="46"/>
      <c r="S323" s="46"/>
      <c r="T323" s="100"/>
      <c r="U323" s="93"/>
      <c r="V323" s="84"/>
      <c r="W323" s="84"/>
      <c r="X323" s="84"/>
      <c r="Y323" s="102"/>
      <c r="Z323" s="46"/>
      <c r="AA323" s="96" t="s">
        <v>118</v>
      </c>
      <c r="AB323" s="98"/>
    </row>
    <row r="324" spans="2:28" s="91" customFormat="1" ht="39" customHeight="1" x14ac:dyDescent="0.25">
      <c r="B324" s="84">
        <v>23</v>
      </c>
      <c r="C324" s="84" t="s">
        <v>531</v>
      </c>
      <c r="D324" s="96" t="s">
        <v>312</v>
      </c>
      <c r="E324" s="97">
        <v>3620</v>
      </c>
      <c r="F324" s="96" t="s">
        <v>313</v>
      </c>
      <c r="G324" s="91" t="s">
        <v>38</v>
      </c>
      <c r="I324" s="83"/>
      <c r="J324" s="98" t="s">
        <v>317</v>
      </c>
      <c r="K324" s="103"/>
      <c r="L324" s="105" t="s">
        <v>133</v>
      </c>
      <c r="M324" s="163">
        <f>54+18</f>
        <v>72</v>
      </c>
      <c r="N324" s="163"/>
      <c r="O324" s="153">
        <v>2015</v>
      </c>
      <c r="P324" s="46" t="s">
        <v>91</v>
      </c>
      <c r="Q324" s="84"/>
      <c r="R324" s="46" t="s">
        <v>45</v>
      </c>
      <c r="S324" s="84"/>
      <c r="T324" s="92"/>
      <c r="U324" s="93"/>
      <c r="V324" s="84"/>
      <c r="W324" s="84"/>
      <c r="X324" s="84"/>
      <c r="Y324" s="102" t="s">
        <v>37</v>
      </c>
      <c r="Z324" s="162"/>
      <c r="AA324" s="96" t="s">
        <v>118</v>
      </c>
      <c r="AB324" s="106" t="s">
        <v>318</v>
      </c>
    </row>
    <row r="325" spans="2:28" s="91" customFormat="1" ht="23.25" customHeight="1" x14ac:dyDescent="0.25">
      <c r="B325" s="84">
        <v>21</v>
      </c>
      <c r="C325" s="84" t="s">
        <v>531</v>
      </c>
      <c r="D325" s="96" t="s">
        <v>312</v>
      </c>
      <c r="E325" s="97">
        <v>3630</v>
      </c>
      <c r="F325" s="96" t="s">
        <v>313</v>
      </c>
      <c r="G325" s="91" t="s">
        <v>39</v>
      </c>
      <c r="I325" s="83"/>
      <c r="J325" s="103"/>
      <c r="K325" s="103"/>
      <c r="L325" s="105"/>
      <c r="M325" s="84"/>
      <c r="N325" s="90"/>
      <c r="P325" s="84"/>
      <c r="Q325" s="84"/>
      <c r="R325" s="46"/>
      <c r="S325" s="84"/>
      <c r="T325" s="92"/>
      <c r="U325" s="93"/>
      <c r="V325" s="84"/>
      <c r="W325" s="84"/>
      <c r="X325" s="84"/>
      <c r="Y325" s="102"/>
      <c r="Z325" s="46"/>
      <c r="AA325" s="96" t="s">
        <v>118</v>
      </c>
      <c r="AB325" s="98"/>
    </row>
    <row r="326" spans="2:28" s="91" customFormat="1" ht="23.25" customHeight="1" x14ac:dyDescent="0.25">
      <c r="B326" s="84">
        <v>21</v>
      </c>
      <c r="C326" s="84" t="s">
        <v>531</v>
      </c>
      <c r="D326" s="96" t="s">
        <v>312</v>
      </c>
      <c r="E326" s="97">
        <v>3631</v>
      </c>
      <c r="F326" s="96" t="s">
        <v>313</v>
      </c>
      <c r="G326" s="91" t="s">
        <v>39</v>
      </c>
      <c r="I326" s="83"/>
      <c r="J326" s="164"/>
      <c r="K326" s="164"/>
      <c r="L326" s="105"/>
      <c r="M326" s="84"/>
      <c r="N326" s="90"/>
      <c r="P326" s="84"/>
      <c r="Q326" s="84"/>
      <c r="R326" s="46"/>
      <c r="S326" s="84"/>
      <c r="T326" s="92"/>
      <c r="U326" s="93"/>
      <c r="V326" s="84"/>
      <c r="W326" s="84"/>
      <c r="X326" s="84"/>
      <c r="Y326" s="102"/>
      <c r="Z326" s="46"/>
      <c r="AA326" s="96" t="s">
        <v>118</v>
      </c>
      <c r="AB326" s="98"/>
    </row>
    <row r="327" spans="2:28" s="91" customFormat="1" ht="22.8" x14ac:dyDescent="0.25">
      <c r="B327" s="84">
        <v>23</v>
      </c>
      <c r="C327" s="84" t="s">
        <v>531</v>
      </c>
      <c r="D327" s="96" t="s">
        <v>312</v>
      </c>
      <c r="E327" s="97">
        <v>3640</v>
      </c>
      <c r="F327" s="96" t="s">
        <v>313</v>
      </c>
      <c r="G327" s="91" t="s">
        <v>40</v>
      </c>
      <c r="I327" s="83"/>
      <c r="J327" s="98" t="s">
        <v>319</v>
      </c>
      <c r="K327" s="104"/>
      <c r="L327" s="89" t="s">
        <v>79</v>
      </c>
      <c r="M327" s="99" t="s">
        <v>87</v>
      </c>
      <c r="N327" s="90"/>
      <c r="O327" s="91">
        <v>2011</v>
      </c>
      <c r="P327" s="46" t="s">
        <v>34</v>
      </c>
      <c r="Q327" s="46"/>
      <c r="R327" s="46" t="s">
        <v>36</v>
      </c>
      <c r="S327" s="46"/>
      <c r="T327" s="92"/>
      <c r="U327" s="93"/>
      <c r="V327" s="84"/>
      <c r="W327" s="84"/>
      <c r="X327" s="84"/>
      <c r="Y327" s="102" t="s">
        <v>37</v>
      </c>
      <c r="Z327" s="162"/>
      <c r="AA327" s="96" t="s">
        <v>118</v>
      </c>
      <c r="AB327" s="95"/>
    </row>
    <row r="328" spans="2:28" s="91" customFormat="1" ht="23.25" customHeight="1" x14ac:dyDescent="0.25">
      <c r="B328" s="84">
        <v>21</v>
      </c>
      <c r="C328" s="84" t="s">
        <v>531</v>
      </c>
      <c r="D328" s="96" t="s">
        <v>312</v>
      </c>
      <c r="E328" s="97">
        <v>3650</v>
      </c>
      <c r="F328" s="96" t="s">
        <v>313</v>
      </c>
      <c r="G328" s="96" t="s">
        <v>41</v>
      </c>
      <c r="H328" s="96"/>
      <c r="I328" s="83"/>
      <c r="J328" s="98"/>
      <c r="K328" s="98"/>
      <c r="L328" s="89"/>
      <c r="M328" s="84"/>
      <c r="N328" s="90"/>
      <c r="P328" s="46"/>
      <c r="Q328" s="46"/>
      <c r="R328" s="46"/>
      <c r="S328" s="46"/>
      <c r="T328" s="92"/>
      <c r="U328" s="93"/>
      <c r="V328" s="84"/>
      <c r="W328" s="84"/>
      <c r="X328" s="84"/>
      <c r="Y328" s="102"/>
      <c r="Z328" s="102"/>
      <c r="AA328" s="96" t="s">
        <v>118</v>
      </c>
      <c r="AB328" s="98"/>
    </row>
    <row r="329" spans="2:28" s="91" customFormat="1" ht="23.25" customHeight="1" x14ac:dyDescent="0.25">
      <c r="B329" s="84">
        <v>21</v>
      </c>
      <c r="C329" s="84" t="s">
        <v>531</v>
      </c>
      <c r="D329" s="96" t="s">
        <v>312</v>
      </c>
      <c r="E329" s="97">
        <v>3660</v>
      </c>
      <c r="F329" s="96" t="s">
        <v>313</v>
      </c>
      <c r="G329" s="91" t="s">
        <v>65</v>
      </c>
      <c r="I329" s="83"/>
      <c r="J329" s="103"/>
      <c r="K329" s="103"/>
      <c r="L329" s="105"/>
      <c r="M329" s="84"/>
      <c r="N329" s="90"/>
      <c r="P329" s="84"/>
      <c r="Q329" s="84"/>
      <c r="R329" s="46"/>
      <c r="S329" s="84"/>
      <c r="T329" s="92"/>
      <c r="U329" s="93"/>
      <c r="V329" s="84"/>
      <c r="W329" s="84"/>
      <c r="X329" s="84"/>
      <c r="Y329" s="94"/>
      <c r="Z329" s="94"/>
      <c r="AA329" s="96" t="s">
        <v>118</v>
      </c>
      <c r="AB329" s="103"/>
    </row>
    <row r="330" spans="2:28" s="91" customFormat="1" ht="23.25" customHeight="1" x14ac:dyDescent="0.25">
      <c r="B330" s="84">
        <v>21</v>
      </c>
      <c r="C330" s="84" t="s">
        <v>531</v>
      </c>
      <c r="D330" s="96" t="s">
        <v>312</v>
      </c>
      <c r="E330" s="97">
        <v>3670</v>
      </c>
      <c r="F330" s="96" t="s">
        <v>313</v>
      </c>
      <c r="G330" s="91" t="s">
        <v>47</v>
      </c>
      <c r="I330" s="83"/>
      <c r="J330" s="103"/>
      <c r="K330" s="103"/>
      <c r="L330" s="105"/>
      <c r="M330" s="84"/>
      <c r="N330" s="90"/>
      <c r="P330" s="84"/>
      <c r="Q330" s="84"/>
      <c r="R330" s="46"/>
      <c r="S330" s="84"/>
      <c r="T330" s="92"/>
      <c r="U330" s="93"/>
      <c r="V330" s="84"/>
      <c r="W330" s="84"/>
      <c r="X330" s="84"/>
      <c r="Y330" s="94"/>
      <c r="Z330" s="94"/>
      <c r="AA330" s="96" t="s">
        <v>118</v>
      </c>
      <c r="AB330" s="103"/>
    </row>
    <row r="331" spans="2:28" s="91" customFormat="1" ht="22.8" x14ac:dyDescent="0.25">
      <c r="B331" s="84">
        <v>21</v>
      </c>
      <c r="C331" s="84" t="s">
        <v>531</v>
      </c>
      <c r="D331" s="96" t="s">
        <v>312</v>
      </c>
      <c r="E331" s="97">
        <v>3680</v>
      </c>
      <c r="F331" s="96" t="s">
        <v>313</v>
      </c>
      <c r="G331" s="96" t="s">
        <v>49</v>
      </c>
      <c r="H331" s="91" t="s">
        <v>320</v>
      </c>
      <c r="I331" s="83"/>
      <c r="J331" s="98" t="s">
        <v>321</v>
      </c>
      <c r="K331" s="104"/>
      <c r="L331" s="89" t="s">
        <v>33</v>
      </c>
      <c r="M331" s="99">
        <v>413</v>
      </c>
      <c r="N331" s="90"/>
      <c r="O331" s="91">
        <v>2012</v>
      </c>
      <c r="P331" s="46" t="s">
        <v>34</v>
      </c>
      <c r="Q331" s="46"/>
      <c r="R331" s="46" t="s">
        <v>36</v>
      </c>
      <c r="S331" s="46"/>
      <c r="T331" s="92"/>
      <c r="U331" s="93"/>
      <c r="V331" s="84"/>
      <c r="W331" s="84"/>
      <c r="X331" s="84"/>
      <c r="Y331" s="102" t="s">
        <v>46</v>
      </c>
      <c r="Z331" s="102"/>
      <c r="AA331" s="96" t="s">
        <v>118</v>
      </c>
      <c r="AB331" s="95"/>
    </row>
    <row r="332" spans="2:28" s="91" customFormat="1" ht="26.4" x14ac:dyDescent="0.25">
      <c r="B332" s="84">
        <v>21</v>
      </c>
      <c r="C332" s="84" t="s">
        <v>531</v>
      </c>
      <c r="D332" s="96" t="s">
        <v>312</v>
      </c>
      <c r="E332" s="97">
        <v>3681</v>
      </c>
      <c r="F332" s="96" t="s">
        <v>313</v>
      </c>
      <c r="G332" s="96" t="s">
        <v>109</v>
      </c>
      <c r="I332" s="83"/>
      <c r="J332" s="98" t="s">
        <v>322</v>
      </c>
      <c r="K332" s="103"/>
      <c r="L332" s="105" t="s">
        <v>133</v>
      </c>
      <c r="M332" s="163">
        <v>231</v>
      </c>
      <c r="N332" s="163"/>
      <c r="O332" s="153">
        <v>2015</v>
      </c>
      <c r="P332" s="46" t="s">
        <v>91</v>
      </c>
      <c r="Q332" s="84"/>
      <c r="R332" s="46" t="s">
        <v>45</v>
      </c>
      <c r="S332" s="84"/>
      <c r="T332" s="92"/>
      <c r="U332" s="93"/>
      <c r="V332" s="84"/>
      <c r="W332" s="84"/>
      <c r="X332" s="84"/>
      <c r="Y332" s="102" t="s">
        <v>46</v>
      </c>
      <c r="Z332" s="46"/>
      <c r="AA332" s="96" t="s">
        <v>118</v>
      </c>
      <c r="AB332" s="165" t="s">
        <v>318</v>
      </c>
    </row>
    <row r="333" spans="2:28" s="91" customFormat="1" ht="13.5" customHeight="1" x14ac:dyDescent="0.25">
      <c r="B333" s="84">
        <v>21</v>
      </c>
      <c r="C333" s="84" t="s">
        <v>531</v>
      </c>
      <c r="D333" s="96" t="s">
        <v>312</v>
      </c>
      <c r="E333" s="97">
        <v>3690</v>
      </c>
      <c r="F333" s="96" t="s">
        <v>313</v>
      </c>
      <c r="G333" s="91" t="s">
        <v>51</v>
      </c>
      <c r="I333" s="83"/>
      <c r="J333" s="98" t="s">
        <v>52</v>
      </c>
      <c r="K333" s="103"/>
      <c r="L333" s="105"/>
      <c r="M333" s="84"/>
      <c r="N333" s="90"/>
      <c r="P333" s="84"/>
      <c r="Q333" s="84"/>
      <c r="R333" s="46" t="s">
        <v>45</v>
      </c>
      <c r="S333" s="84"/>
      <c r="T333" s="92"/>
      <c r="U333" s="93"/>
      <c r="V333" s="84"/>
      <c r="W333" s="84"/>
      <c r="X333" s="84"/>
      <c r="Y333" s="94"/>
      <c r="Z333" s="94"/>
      <c r="AA333" s="96" t="s">
        <v>118</v>
      </c>
      <c r="AB333" s="103"/>
    </row>
    <row r="334" spans="2:28" s="91" customFormat="1" ht="22.8" x14ac:dyDescent="0.25">
      <c r="B334" s="84">
        <v>10</v>
      </c>
      <c r="C334" s="84" t="s">
        <v>537</v>
      </c>
      <c r="D334" s="85" t="s">
        <v>323</v>
      </c>
      <c r="E334" s="86">
        <v>4200</v>
      </c>
      <c r="F334" s="85" t="s">
        <v>324</v>
      </c>
      <c r="G334" s="85" t="s">
        <v>27</v>
      </c>
      <c r="H334" s="85"/>
      <c r="I334" s="111"/>
      <c r="J334" s="87" t="s">
        <v>28</v>
      </c>
      <c r="K334" s="87"/>
      <c r="L334" s="112"/>
      <c r="M334" s="84"/>
      <c r="N334" s="90"/>
      <c r="P334" s="84"/>
      <c r="Q334" s="84"/>
      <c r="R334" s="46"/>
      <c r="S334" s="84"/>
      <c r="T334" s="92"/>
      <c r="U334" s="93"/>
      <c r="V334" s="46"/>
      <c r="W334" s="46"/>
      <c r="X334" s="46"/>
      <c r="Y334" s="94"/>
      <c r="Z334" s="94"/>
      <c r="AA334" s="96" t="s">
        <v>29</v>
      </c>
      <c r="AB334" s="98"/>
    </row>
    <row r="335" spans="2:28" s="91" customFormat="1" ht="53.55" customHeight="1" x14ac:dyDescent="0.25">
      <c r="B335" s="84">
        <v>21</v>
      </c>
      <c r="C335" s="84" t="s">
        <v>537</v>
      </c>
      <c r="D335" s="96" t="s">
        <v>323</v>
      </c>
      <c r="E335" s="97">
        <v>4210</v>
      </c>
      <c r="F335" s="96" t="s">
        <v>324</v>
      </c>
      <c r="G335" s="91" t="s">
        <v>31</v>
      </c>
      <c r="I335" s="83"/>
      <c r="J335" s="98" t="s">
        <v>325</v>
      </c>
      <c r="K335" s="103"/>
      <c r="L335" s="112"/>
      <c r="M335" s="84"/>
      <c r="N335" s="90"/>
      <c r="P335" s="84"/>
      <c r="Q335" s="84"/>
      <c r="R335" s="46"/>
      <c r="S335" s="84"/>
      <c r="T335" s="92"/>
      <c r="U335" s="93"/>
      <c r="V335" s="46"/>
      <c r="W335" s="46"/>
      <c r="X335" s="46"/>
      <c r="Y335" s="94"/>
      <c r="Z335" s="94"/>
      <c r="AA335" s="96"/>
      <c r="AB335" s="98"/>
    </row>
    <row r="336" spans="2:28" s="91" customFormat="1" ht="22.8" x14ac:dyDescent="0.25">
      <c r="B336" s="84">
        <v>16</v>
      </c>
      <c r="C336" s="84" t="s">
        <v>537</v>
      </c>
      <c r="D336" s="96" t="s">
        <v>323</v>
      </c>
      <c r="E336" s="97">
        <v>4220</v>
      </c>
      <c r="F336" s="96" t="s">
        <v>324</v>
      </c>
      <c r="G336" s="96" t="s">
        <v>38</v>
      </c>
      <c r="I336" s="83"/>
      <c r="J336" s="106"/>
      <c r="K336" s="148"/>
      <c r="L336" s="105"/>
      <c r="M336" s="89"/>
      <c r="N336" s="163"/>
      <c r="O336" s="150"/>
      <c r="P336" s="108"/>
      <c r="Q336" s="90"/>
      <c r="R336" s="108"/>
      <c r="S336" s="90"/>
      <c r="T336" s="149"/>
      <c r="U336" s="166"/>
      <c r="V336" s="90"/>
      <c r="W336" s="90"/>
      <c r="X336" s="90"/>
      <c r="Y336" s="117"/>
      <c r="Z336" s="108"/>
      <c r="AA336" s="89"/>
      <c r="AB336" s="106"/>
    </row>
    <row r="337" spans="2:28" s="91" customFormat="1" ht="22.8" x14ac:dyDescent="0.25">
      <c r="B337" s="84">
        <v>21</v>
      </c>
      <c r="C337" s="84" t="s">
        <v>537</v>
      </c>
      <c r="D337" s="96" t="s">
        <v>323</v>
      </c>
      <c r="E337" s="97">
        <v>4221</v>
      </c>
      <c r="F337" s="96" t="s">
        <v>324</v>
      </c>
      <c r="G337" s="96" t="s">
        <v>38</v>
      </c>
      <c r="I337" s="83"/>
      <c r="J337" s="106" t="s">
        <v>326</v>
      </c>
      <c r="K337" s="148"/>
      <c r="L337" s="105"/>
      <c r="M337" s="89"/>
      <c r="N337" s="163"/>
      <c r="O337" s="150"/>
      <c r="P337" s="108"/>
      <c r="Q337" s="90"/>
      <c r="R337" s="108"/>
      <c r="S337" s="90"/>
      <c r="T337" s="149"/>
      <c r="U337" s="166"/>
      <c r="V337" s="90"/>
      <c r="W337" s="90"/>
      <c r="X337" s="90"/>
      <c r="Y337" s="117"/>
      <c r="Z337" s="108"/>
      <c r="AA337" s="89"/>
      <c r="AB337" s="106"/>
    </row>
    <row r="338" spans="2:28" s="91" customFormat="1" ht="22.8" x14ac:dyDescent="0.25">
      <c r="B338" s="84">
        <v>16</v>
      </c>
      <c r="C338" s="84" t="s">
        <v>537</v>
      </c>
      <c r="D338" s="96" t="s">
        <v>323</v>
      </c>
      <c r="E338" s="128">
        <v>4223</v>
      </c>
      <c r="F338" s="96" t="s">
        <v>324</v>
      </c>
      <c r="G338" s="96" t="s">
        <v>38</v>
      </c>
      <c r="I338" s="83"/>
      <c r="J338" s="98"/>
      <c r="K338" s="103"/>
      <c r="L338" s="105"/>
      <c r="M338" s="167"/>
      <c r="N338" s="163"/>
      <c r="O338" s="14"/>
      <c r="P338" s="46"/>
      <c r="Q338" s="84"/>
      <c r="R338" s="46"/>
      <c r="S338" s="84"/>
      <c r="T338" s="92"/>
      <c r="U338" s="93"/>
      <c r="V338" s="84"/>
      <c r="W338" s="84"/>
      <c r="X338" s="84"/>
      <c r="Y338" s="102"/>
      <c r="Z338" s="46"/>
      <c r="AA338" s="96"/>
      <c r="AB338" s="95"/>
    </row>
    <row r="339" spans="2:28" s="91" customFormat="1" ht="22.8" x14ac:dyDescent="0.25">
      <c r="B339" s="84">
        <v>21</v>
      </c>
      <c r="C339" s="84" t="s">
        <v>537</v>
      </c>
      <c r="D339" s="96" t="s">
        <v>323</v>
      </c>
      <c r="E339" s="97">
        <v>4280</v>
      </c>
      <c r="F339" s="96" t="s">
        <v>324</v>
      </c>
      <c r="G339" s="96" t="s">
        <v>109</v>
      </c>
      <c r="I339" s="83"/>
      <c r="J339" s="106" t="s">
        <v>327</v>
      </c>
      <c r="K339" s="103"/>
      <c r="L339" s="105"/>
      <c r="M339" s="163"/>
      <c r="N339" s="163"/>
      <c r="O339" s="153"/>
      <c r="P339" s="46"/>
      <c r="Q339" s="84"/>
      <c r="R339" s="46"/>
      <c r="S339" s="84"/>
      <c r="T339" s="92"/>
      <c r="U339" s="93"/>
      <c r="V339" s="84"/>
      <c r="W339" s="84"/>
      <c r="X339" s="84"/>
      <c r="Y339" s="102"/>
      <c r="Z339" s="46"/>
      <c r="AA339" s="96"/>
      <c r="AB339" s="165"/>
    </row>
    <row r="340" spans="2:28" s="91" customFormat="1" ht="22.8" x14ac:dyDescent="0.25">
      <c r="B340" s="84">
        <v>14</v>
      </c>
      <c r="C340" s="84" t="s">
        <v>540</v>
      </c>
      <c r="D340" s="85" t="s">
        <v>328</v>
      </c>
      <c r="E340" s="86">
        <v>3700</v>
      </c>
      <c r="F340" s="85" t="s">
        <v>329</v>
      </c>
      <c r="G340" s="85" t="s">
        <v>27</v>
      </c>
      <c r="H340" s="85"/>
      <c r="I340" s="111"/>
      <c r="J340" s="87" t="s">
        <v>28</v>
      </c>
      <c r="K340" s="104"/>
      <c r="L340" s="112"/>
      <c r="M340" s="84"/>
      <c r="N340" s="90"/>
      <c r="P340" s="84"/>
      <c r="Q340" s="84"/>
      <c r="R340" s="46"/>
      <c r="S340" s="84"/>
      <c r="T340" s="92"/>
      <c r="U340" s="93"/>
      <c r="V340" s="46"/>
      <c r="W340" s="46"/>
      <c r="X340" s="46"/>
      <c r="Y340" s="94"/>
      <c r="Z340" s="94"/>
      <c r="AA340" s="96" t="s">
        <v>29</v>
      </c>
      <c r="AB340" s="95" t="s">
        <v>330</v>
      </c>
    </row>
    <row r="341" spans="2:28" s="91" customFormat="1" ht="22.8" x14ac:dyDescent="0.25">
      <c r="B341" s="84">
        <v>14</v>
      </c>
      <c r="C341" s="84" t="s">
        <v>540</v>
      </c>
      <c r="D341" s="96" t="s">
        <v>328</v>
      </c>
      <c r="E341" s="97">
        <v>3710</v>
      </c>
      <c r="F341" s="91" t="s">
        <v>329</v>
      </c>
      <c r="G341" s="91" t="s">
        <v>31</v>
      </c>
      <c r="I341" s="83"/>
      <c r="J341" s="98" t="s">
        <v>331</v>
      </c>
      <c r="K341" s="104"/>
      <c r="L341" s="89" t="s">
        <v>33</v>
      </c>
      <c r="M341" s="99">
        <f>2789+53</f>
        <v>2842</v>
      </c>
      <c r="N341" s="90"/>
      <c r="O341" s="91">
        <v>1987</v>
      </c>
      <c r="P341" s="46" t="s">
        <v>34</v>
      </c>
      <c r="Q341" s="46"/>
      <c r="R341" s="46" t="s">
        <v>36</v>
      </c>
      <c r="S341" s="46"/>
      <c r="T341" s="100"/>
      <c r="U341" s="93"/>
      <c r="V341" s="46"/>
      <c r="W341" s="101"/>
      <c r="X341" s="84"/>
      <c r="Y341" s="102" t="s">
        <v>37</v>
      </c>
      <c r="Z341" s="46"/>
      <c r="AA341" s="96" t="s">
        <v>29</v>
      </c>
      <c r="AB341" s="95" t="s">
        <v>330</v>
      </c>
    </row>
    <row r="342" spans="2:28" s="91" customFormat="1" ht="22.8" x14ac:dyDescent="0.25">
      <c r="B342" s="84">
        <v>14</v>
      </c>
      <c r="C342" s="84" t="s">
        <v>540</v>
      </c>
      <c r="D342" s="96" t="s">
        <v>328</v>
      </c>
      <c r="E342" s="97">
        <v>3720</v>
      </c>
      <c r="F342" s="91" t="s">
        <v>329</v>
      </c>
      <c r="G342" s="91" t="s">
        <v>38</v>
      </c>
      <c r="I342" s="83"/>
      <c r="J342" s="103" t="s">
        <v>332</v>
      </c>
      <c r="K342" s="104"/>
      <c r="L342" s="89" t="s">
        <v>33</v>
      </c>
      <c r="M342" s="99">
        <v>273</v>
      </c>
      <c r="N342" s="90"/>
      <c r="O342" s="91">
        <v>2000</v>
      </c>
      <c r="P342" s="84" t="s">
        <v>34</v>
      </c>
      <c r="Q342" s="84"/>
      <c r="R342" s="46" t="s">
        <v>36</v>
      </c>
      <c r="S342" s="84"/>
      <c r="T342" s="92"/>
      <c r="U342" s="93"/>
      <c r="V342" s="84"/>
      <c r="W342" s="84"/>
      <c r="X342" s="84"/>
      <c r="Y342" s="102" t="s">
        <v>37</v>
      </c>
      <c r="Z342" s="46"/>
      <c r="AA342" s="96" t="s">
        <v>29</v>
      </c>
      <c r="AB342" s="95"/>
    </row>
    <row r="343" spans="2:28" s="91" customFormat="1" ht="26.4" x14ac:dyDescent="0.25">
      <c r="B343" s="84">
        <v>18</v>
      </c>
      <c r="C343" s="84" t="s">
        <v>540</v>
      </c>
      <c r="D343" s="96" t="s">
        <v>328</v>
      </c>
      <c r="E343" s="97">
        <v>3721</v>
      </c>
      <c r="F343" s="91" t="s">
        <v>329</v>
      </c>
      <c r="G343" s="91" t="s">
        <v>38</v>
      </c>
      <c r="I343" s="83"/>
      <c r="J343" s="98" t="s">
        <v>333</v>
      </c>
      <c r="K343" s="104"/>
      <c r="L343" s="89" t="s">
        <v>33</v>
      </c>
      <c r="M343" s="99">
        <f>183+122</f>
        <v>305</v>
      </c>
      <c r="N343" s="90"/>
      <c r="O343" s="91">
        <v>1979</v>
      </c>
      <c r="P343" s="84" t="s">
        <v>34</v>
      </c>
      <c r="Q343" s="168"/>
      <c r="R343" s="168" t="s">
        <v>36</v>
      </c>
      <c r="S343" s="168"/>
      <c r="T343" s="100"/>
      <c r="U343" s="93"/>
      <c r="V343" s="84"/>
      <c r="W343" s="84"/>
      <c r="X343" s="84"/>
      <c r="Y343" s="102" t="s">
        <v>37</v>
      </c>
      <c r="Z343" s="46"/>
      <c r="AA343" s="96" t="s">
        <v>29</v>
      </c>
      <c r="AB343" s="95"/>
    </row>
    <row r="344" spans="2:28" s="91" customFormat="1" ht="39.6" x14ac:dyDescent="0.25">
      <c r="B344" s="84">
        <v>18</v>
      </c>
      <c r="C344" s="84" t="s">
        <v>540</v>
      </c>
      <c r="D344" s="96" t="s">
        <v>328</v>
      </c>
      <c r="E344" s="97">
        <v>3721</v>
      </c>
      <c r="F344" s="91" t="s">
        <v>329</v>
      </c>
      <c r="G344" s="96" t="s">
        <v>38</v>
      </c>
      <c r="H344" s="96" t="s">
        <v>113</v>
      </c>
      <c r="I344" s="83"/>
      <c r="J344" s="98" t="s">
        <v>334</v>
      </c>
      <c r="K344" s="104"/>
      <c r="L344" s="89" t="s">
        <v>33</v>
      </c>
      <c r="M344" s="99">
        <v>115</v>
      </c>
      <c r="N344" s="90"/>
      <c r="O344" s="91">
        <v>1979</v>
      </c>
      <c r="P344" s="84" t="s">
        <v>34</v>
      </c>
      <c r="Q344" s="168"/>
      <c r="R344" s="168" t="s">
        <v>45</v>
      </c>
      <c r="S344" s="168"/>
      <c r="T344" s="100"/>
      <c r="U344" s="93"/>
      <c r="V344" s="84"/>
      <c r="W344" s="84"/>
      <c r="X344" s="84"/>
      <c r="Y344" s="102" t="s">
        <v>77</v>
      </c>
      <c r="Z344" s="46"/>
      <c r="AA344" s="96" t="s">
        <v>29</v>
      </c>
      <c r="AB344" s="95"/>
    </row>
    <row r="345" spans="2:28" s="91" customFormat="1" ht="23.25" customHeight="1" x14ac:dyDescent="0.25">
      <c r="B345" s="84"/>
      <c r="C345" s="84" t="s">
        <v>540</v>
      </c>
      <c r="D345" s="96" t="s">
        <v>328</v>
      </c>
      <c r="E345" s="97">
        <v>3730</v>
      </c>
      <c r="F345" s="91" t="s">
        <v>329</v>
      </c>
      <c r="G345" s="91" t="s">
        <v>39</v>
      </c>
      <c r="I345" s="83"/>
      <c r="J345" s="103"/>
      <c r="K345" s="103"/>
      <c r="L345" s="105"/>
      <c r="M345" s="84"/>
      <c r="N345" s="90"/>
      <c r="P345" s="84"/>
      <c r="Q345" s="84"/>
      <c r="R345" s="46"/>
      <c r="S345" s="84"/>
      <c r="T345" s="92"/>
      <c r="U345" s="93"/>
      <c r="V345" s="84"/>
      <c r="W345" s="84"/>
      <c r="X345" s="84"/>
      <c r="Y345" s="94"/>
      <c r="Z345" s="94"/>
      <c r="AA345" s="96" t="s">
        <v>29</v>
      </c>
      <c r="AB345" s="103"/>
    </row>
    <row r="346" spans="2:28" s="91" customFormat="1" ht="23.25" customHeight="1" x14ac:dyDescent="0.25">
      <c r="B346" s="84"/>
      <c r="C346" s="84" t="s">
        <v>540</v>
      </c>
      <c r="D346" s="96" t="s">
        <v>328</v>
      </c>
      <c r="E346" s="97">
        <v>3740</v>
      </c>
      <c r="F346" s="91" t="s">
        <v>329</v>
      </c>
      <c r="G346" s="91" t="s">
        <v>40</v>
      </c>
      <c r="I346" s="83"/>
      <c r="J346" s="103"/>
      <c r="K346" s="103"/>
      <c r="L346" s="105"/>
      <c r="M346" s="84"/>
      <c r="N346" s="90"/>
      <c r="P346" s="84"/>
      <c r="Q346" s="84"/>
      <c r="R346" s="46"/>
      <c r="S346" s="84"/>
      <c r="T346" s="92"/>
      <c r="U346" s="93"/>
      <c r="V346" s="84"/>
      <c r="W346" s="84"/>
      <c r="X346" s="84"/>
      <c r="Y346" s="94"/>
      <c r="Z346" s="94"/>
      <c r="AA346" s="96" t="s">
        <v>29</v>
      </c>
      <c r="AB346" s="103"/>
    </row>
    <row r="347" spans="2:28" s="91" customFormat="1" ht="30.6" customHeight="1" x14ac:dyDescent="0.25">
      <c r="B347" s="84">
        <v>14</v>
      </c>
      <c r="C347" s="84" t="s">
        <v>540</v>
      </c>
      <c r="D347" s="96" t="s">
        <v>328</v>
      </c>
      <c r="E347" s="97">
        <v>3750</v>
      </c>
      <c r="F347" s="91" t="s">
        <v>329</v>
      </c>
      <c r="G347" s="96" t="s">
        <v>41</v>
      </c>
      <c r="H347" s="96" t="s">
        <v>137</v>
      </c>
      <c r="I347" s="83"/>
      <c r="J347" s="98" t="s">
        <v>335</v>
      </c>
      <c r="K347" s="104"/>
      <c r="L347" s="89" t="s">
        <v>33</v>
      </c>
      <c r="M347" s="99">
        <v>572</v>
      </c>
      <c r="N347" s="90"/>
      <c r="O347" s="91">
        <v>1978</v>
      </c>
      <c r="P347" s="46" t="s">
        <v>34</v>
      </c>
      <c r="Q347" s="46" t="s">
        <v>149</v>
      </c>
      <c r="R347" s="46" t="s">
        <v>36</v>
      </c>
      <c r="S347" s="46">
        <f>225+58</f>
        <v>283</v>
      </c>
      <c r="T347" s="92"/>
      <c r="U347" s="93"/>
      <c r="V347" s="46"/>
      <c r="W347" s="115"/>
      <c r="X347" s="84"/>
      <c r="Y347" s="102" t="s">
        <v>46</v>
      </c>
      <c r="Z347" s="102"/>
      <c r="AA347" s="96" t="s">
        <v>29</v>
      </c>
      <c r="AB347" s="95"/>
    </row>
    <row r="348" spans="2:28" s="91" customFormat="1" ht="26.4" x14ac:dyDescent="0.25">
      <c r="B348" s="84">
        <v>14</v>
      </c>
      <c r="C348" s="84" t="s">
        <v>540</v>
      </c>
      <c r="D348" s="96" t="s">
        <v>328</v>
      </c>
      <c r="E348" s="97">
        <v>3751</v>
      </c>
      <c r="F348" s="91" t="s">
        <v>329</v>
      </c>
      <c r="G348" s="96" t="s">
        <v>41</v>
      </c>
      <c r="H348" s="96" t="s">
        <v>137</v>
      </c>
      <c r="I348" s="83"/>
      <c r="J348" s="98" t="s">
        <v>336</v>
      </c>
      <c r="K348" s="104"/>
      <c r="L348" s="89" t="s">
        <v>33</v>
      </c>
      <c r="M348" s="99">
        <v>304</v>
      </c>
      <c r="N348" s="90"/>
      <c r="O348" s="91">
        <v>2016</v>
      </c>
      <c r="P348" s="46" t="s">
        <v>34</v>
      </c>
      <c r="Q348" s="46"/>
      <c r="R348" s="108" t="s">
        <v>36</v>
      </c>
      <c r="S348" s="46"/>
      <c r="T348" s="92"/>
      <c r="U348" s="93"/>
      <c r="V348" s="84"/>
      <c r="W348" s="84"/>
      <c r="X348" s="84"/>
      <c r="Y348" s="102" t="s">
        <v>46</v>
      </c>
      <c r="Z348" s="102"/>
      <c r="AA348" s="96" t="s">
        <v>29</v>
      </c>
      <c r="AB348" s="95"/>
    </row>
    <row r="349" spans="2:28" s="91" customFormat="1" ht="23.25" customHeight="1" x14ac:dyDescent="0.25">
      <c r="B349" s="84"/>
      <c r="C349" s="84" t="s">
        <v>540</v>
      </c>
      <c r="D349" s="96" t="s">
        <v>328</v>
      </c>
      <c r="E349" s="97">
        <v>3760</v>
      </c>
      <c r="F349" s="91" t="s">
        <v>329</v>
      </c>
      <c r="G349" s="91" t="s">
        <v>65</v>
      </c>
      <c r="I349" s="83"/>
      <c r="J349" s="103"/>
      <c r="K349" s="103"/>
      <c r="L349" s="105"/>
      <c r="M349" s="84"/>
      <c r="N349" s="90"/>
      <c r="P349" s="84"/>
      <c r="Q349" s="84"/>
      <c r="R349" s="46"/>
      <c r="S349" s="84"/>
      <c r="T349" s="92"/>
      <c r="U349" s="93"/>
      <c r="V349" s="84"/>
      <c r="W349" s="84"/>
      <c r="X349" s="84"/>
      <c r="Y349" s="94"/>
      <c r="Z349" s="94"/>
      <c r="AA349" s="96" t="s">
        <v>29</v>
      </c>
      <c r="AB349" s="103"/>
    </row>
    <row r="350" spans="2:28" s="91" customFormat="1" ht="22.8" x14ac:dyDescent="0.25">
      <c r="B350" s="84">
        <v>14</v>
      </c>
      <c r="C350" s="84" t="s">
        <v>540</v>
      </c>
      <c r="D350" s="96" t="s">
        <v>328</v>
      </c>
      <c r="E350" s="97">
        <v>3770</v>
      </c>
      <c r="F350" s="91" t="s">
        <v>329</v>
      </c>
      <c r="G350" s="91" t="s">
        <v>47</v>
      </c>
      <c r="I350" s="83"/>
      <c r="J350" s="98" t="s">
        <v>337</v>
      </c>
      <c r="K350" s="104"/>
      <c r="L350" s="105"/>
      <c r="M350" s="99">
        <v>23</v>
      </c>
      <c r="N350" s="90"/>
      <c r="O350" s="96" t="s">
        <v>338</v>
      </c>
      <c r="P350" s="46" t="s">
        <v>34</v>
      </c>
      <c r="Q350" s="46"/>
      <c r="R350" s="46" t="s">
        <v>45</v>
      </c>
      <c r="S350" s="46"/>
      <c r="T350" s="92"/>
      <c r="U350" s="93"/>
      <c r="V350" s="84"/>
      <c r="W350" s="84"/>
      <c r="X350" s="84"/>
      <c r="Y350" s="94" t="s">
        <v>46</v>
      </c>
      <c r="Z350" s="94"/>
      <c r="AA350" s="96" t="s">
        <v>29</v>
      </c>
      <c r="AB350" s="95"/>
    </row>
    <row r="351" spans="2:28" s="91" customFormat="1" ht="23.25" customHeight="1" x14ac:dyDescent="0.25">
      <c r="B351" s="84">
        <v>11</v>
      </c>
      <c r="C351" s="84" t="s">
        <v>540</v>
      </c>
      <c r="D351" s="96" t="s">
        <v>328</v>
      </c>
      <c r="E351" s="97">
        <v>3780</v>
      </c>
      <c r="F351" s="91" t="s">
        <v>329</v>
      </c>
      <c r="G351" s="91" t="s">
        <v>49</v>
      </c>
      <c r="I351" s="83"/>
      <c r="J351" s="98"/>
      <c r="K351" s="98"/>
      <c r="L351" s="89"/>
      <c r="M351" s="90"/>
      <c r="N351" s="90"/>
      <c r="P351" s="46"/>
      <c r="Q351" s="46"/>
      <c r="R351" s="46"/>
      <c r="S351" s="46"/>
      <c r="T351" s="92"/>
      <c r="U351" s="93"/>
      <c r="V351" s="84"/>
      <c r="W351" s="84"/>
      <c r="X351" s="84"/>
      <c r="Y351" s="102"/>
      <c r="Z351" s="102"/>
      <c r="AA351" s="96" t="s">
        <v>29</v>
      </c>
      <c r="AB351" s="103"/>
    </row>
    <row r="352" spans="2:28" s="91" customFormat="1" ht="12.75" customHeight="1" x14ac:dyDescent="0.25">
      <c r="B352" s="84">
        <v>14</v>
      </c>
      <c r="C352" s="84" t="s">
        <v>540</v>
      </c>
      <c r="D352" t="s">
        <v>328</v>
      </c>
      <c r="E352">
        <v>3782</v>
      </c>
      <c r="F352" t="s">
        <v>329</v>
      </c>
      <c r="G352" t="s">
        <v>158</v>
      </c>
      <c r="H352"/>
      <c r="I352"/>
      <c r="J352"/>
      <c r="K352"/>
      <c r="L352"/>
      <c r="M352"/>
      <c r="N352"/>
      <c r="O352"/>
      <c r="P352"/>
      <c r="Q352"/>
      <c r="R352"/>
      <c r="S352"/>
      <c r="T352"/>
      <c r="U352" s="93"/>
      <c r="V352"/>
      <c r="W352"/>
      <c r="X352"/>
      <c r="Y352"/>
      <c r="Z352"/>
      <c r="AA352"/>
      <c r="AB352"/>
    </row>
    <row r="353" spans="2:28" s="91" customFormat="1" ht="13.5" customHeight="1" x14ac:dyDescent="0.25">
      <c r="B353" s="84"/>
      <c r="C353" s="84" t="s">
        <v>540</v>
      </c>
      <c r="D353" s="96" t="s">
        <v>328</v>
      </c>
      <c r="E353" s="97">
        <v>3790</v>
      </c>
      <c r="F353" s="91" t="s">
        <v>329</v>
      </c>
      <c r="G353" s="91" t="s">
        <v>51</v>
      </c>
      <c r="I353" s="83"/>
      <c r="J353" s="98" t="s">
        <v>52</v>
      </c>
      <c r="K353" s="103"/>
      <c r="L353" s="105"/>
      <c r="M353" s="84"/>
      <c r="N353" s="90"/>
      <c r="P353" s="84"/>
      <c r="Q353" s="84"/>
      <c r="R353" s="46" t="s">
        <v>45</v>
      </c>
      <c r="S353" s="84"/>
      <c r="T353" s="92"/>
      <c r="U353" s="93"/>
      <c r="V353" s="84"/>
      <c r="W353" s="84"/>
      <c r="X353" s="84"/>
      <c r="Y353" s="94"/>
      <c r="Z353" s="94"/>
      <c r="AA353" s="96" t="s">
        <v>29</v>
      </c>
      <c r="AB353" s="103"/>
    </row>
    <row r="354" spans="2:28" s="91" customFormat="1" ht="39.6" x14ac:dyDescent="0.25">
      <c r="B354" s="84">
        <v>14</v>
      </c>
      <c r="C354" s="84" t="s">
        <v>540</v>
      </c>
      <c r="D354" s="96" t="s">
        <v>328</v>
      </c>
      <c r="E354" s="97">
        <v>3795</v>
      </c>
      <c r="F354" s="91" t="s">
        <v>329</v>
      </c>
      <c r="G354" s="96" t="s">
        <v>208</v>
      </c>
      <c r="H354" s="96"/>
      <c r="I354" s="83"/>
      <c r="J354" s="98" t="s">
        <v>339</v>
      </c>
      <c r="K354" s="104"/>
      <c r="L354" s="89" t="s">
        <v>33</v>
      </c>
      <c r="M354" s="99">
        <f>62+47+22+23</f>
        <v>154</v>
      </c>
      <c r="N354" s="90"/>
      <c r="O354" s="91">
        <v>1990</v>
      </c>
      <c r="P354" s="46" t="s">
        <v>34</v>
      </c>
      <c r="Q354" s="46" t="s">
        <v>340</v>
      </c>
      <c r="R354" s="46" t="s">
        <v>45</v>
      </c>
      <c r="S354" s="46">
        <f>M354</f>
        <v>154</v>
      </c>
      <c r="T354" s="133"/>
      <c r="U354" s="93"/>
      <c r="V354" s="84"/>
      <c r="W354" s="84"/>
      <c r="X354" s="84"/>
      <c r="Y354" s="102" t="s">
        <v>245</v>
      </c>
      <c r="Z354" s="46"/>
      <c r="AA354" s="96" t="s">
        <v>246</v>
      </c>
      <c r="AB354" s="95" t="s">
        <v>341</v>
      </c>
    </row>
    <row r="355" spans="2:28" s="91" customFormat="1" ht="26.4" x14ac:dyDescent="0.25">
      <c r="B355" s="84">
        <v>15</v>
      </c>
      <c r="C355" s="84" t="s">
        <v>541</v>
      </c>
      <c r="D355" s="85" t="s">
        <v>342</v>
      </c>
      <c r="E355" s="86">
        <v>3800</v>
      </c>
      <c r="F355" s="85" t="s">
        <v>343</v>
      </c>
      <c r="G355" s="85" t="s">
        <v>27</v>
      </c>
      <c r="H355" s="85"/>
      <c r="I355" s="111"/>
      <c r="J355" s="87" t="s">
        <v>28</v>
      </c>
      <c r="K355" s="87"/>
      <c r="L355" s="112"/>
      <c r="M355" s="84"/>
      <c r="N355" s="90"/>
      <c r="P355" s="84"/>
      <c r="Q355" s="84"/>
      <c r="R355" s="46"/>
      <c r="S355" s="84"/>
      <c r="T355" s="92"/>
      <c r="U355" s="93"/>
      <c r="V355" s="46"/>
      <c r="W355" s="46"/>
      <c r="X355" s="46"/>
      <c r="Y355" s="94"/>
      <c r="Z355" s="94"/>
      <c r="AA355" s="85" t="s">
        <v>118</v>
      </c>
      <c r="AB355" s="98" t="s">
        <v>344</v>
      </c>
    </row>
    <row r="356" spans="2:28" s="91" customFormat="1" ht="26.4" x14ac:dyDescent="0.25">
      <c r="B356" s="84">
        <v>17</v>
      </c>
      <c r="C356" s="84" t="s">
        <v>541</v>
      </c>
      <c r="D356" s="96" t="s">
        <v>345</v>
      </c>
      <c r="E356" s="169">
        <v>3810</v>
      </c>
      <c r="F356" s="91" t="s">
        <v>343</v>
      </c>
      <c r="G356" s="91" t="s">
        <v>31</v>
      </c>
      <c r="I356" s="83"/>
      <c r="J356" s="106" t="s">
        <v>346</v>
      </c>
      <c r="K356" s="106"/>
      <c r="L356" s="89" t="s">
        <v>33</v>
      </c>
      <c r="M356" s="90">
        <v>1770</v>
      </c>
      <c r="N356" s="90"/>
      <c r="O356" s="170" t="s">
        <v>347</v>
      </c>
      <c r="P356" s="46" t="s">
        <v>91</v>
      </c>
      <c r="Q356" s="46"/>
      <c r="R356" s="46" t="s">
        <v>36</v>
      </c>
      <c r="S356" s="46"/>
      <c r="T356" s="100"/>
      <c r="U356" s="93"/>
      <c r="V356" s="46"/>
      <c r="W356" s="115"/>
      <c r="X356" s="46"/>
      <c r="Y356" s="102" t="s">
        <v>37</v>
      </c>
      <c r="Z356" s="94"/>
      <c r="AA356" s="96" t="s">
        <v>29</v>
      </c>
      <c r="AB356" s="98"/>
    </row>
    <row r="357" spans="2:28" s="91" customFormat="1" ht="22.8" x14ac:dyDescent="0.25">
      <c r="B357" s="84">
        <v>17</v>
      </c>
      <c r="C357" s="84" t="s">
        <v>541</v>
      </c>
      <c r="D357" s="96" t="s">
        <v>348</v>
      </c>
      <c r="E357" s="169">
        <v>3840</v>
      </c>
      <c r="F357" s="91" t="s">
        <v>343</v>
      </c>
      <c r="G357" s="91" t="s">
        <v>40</v>
      </c>
      <c r="I357" s="83"/>
      <c r="J357" s="98"/>
      <c r="K357" s="98"/>
      <c r="L357" s="89"/>
      <c r="M357" s="84"/>
      <c r="N357" s="90"/>
      <c r="P357" s="46"/>
      <c r="Q357" s="46"/>
      <c r="R357" s="46"/>
      <c r="S357" s="46"/>
      <c r="T357" s="92"/>
      <c r="U357" s="93"/>
      <c r="V357" s="84"/>
      <c r="W357" s="84"/>
      <c r="X357" s="84"/>
      <c r="Y357" s="102"/>
      <c r="Z357" s="46"/>
      <c r="AA357" s="96"/>
      <c r="AB357" s="98"/>
    </row>
    <row r="358" spans="2:28" s="91" customFormat="1" ht="22.8" x14ac:dyDescent="0.25">
      <c r="B358" s="84">
        <v>17</v>
      </c>
      <c r="C358" s="84" t="s">
        <v>541</v>
      </c>
      <c r="D358" s="96" t="s">
        <v>348</v>
      </c>
      <c r="E358" s="169">
        <v>3850</v>
      </c>
      <c r="F358" s="91" t="s">
        <v>343</v>
      </c>
      <c r="G358" s="96" t="s">
        <v>41</v>
      </c>
      <c r="H358" s="96"/>
      <c r="I358" s="83"/>
      <c r="J358" s="98"/>
      <c r="K358" s="161"/>
      <c r="L358" s="89"/>
      <c r="M358" s="84"/>
      <c r="N358" s="90"/>
      <c r="P358" s="46"/>
      <c r="Q358" s="46"/>
      <c r="R358" s="46"/>
      <c r="S358" s="46"/>
      <c r="T358" s="92"/>
      <c r="U358" s="93"/>
      <c r="V358" s="84"/>
      <c r="W358" s="84"/>
      <c r="X358" s="84"/>
      <c r="Y358" s="102"/>
      <c r="Z358" s="102"/>
      <c r="AA358" s="96"/>
      <c r="AB358" s="98"/>
    </row>
    <row r="359" spans="2:28" s="91" customFormat="1" ht="22.8" x14ac:dyDescent="0.25">
      <c r="B359" s="84">
        <v>17</v>
      </c>
      <c r="C359" s="84" t="s">
        <v>541</v>
      </c>
      <c r="D359" s="96" t="s">
        <v>348</v>
      </c>
      <c r="E359" s="169">
        <v>3870</v>
      </c>
      <c r="F359" s="91" t="s">
        <v>343</v>
      </c>
      <c r="G359" s="96" t="s">
        <v>47</v>
      </c>
      <c r="H359" s="96"/>
      <c r="I359" s="83"/>
      <c r="J359" s="98"/>
      <c r="K359" s="98"/>
      <c r="L359" s="89"/>
      <c r="M359" s="84"/>
      <c r="N359" s="90"/>
      <c r="P359" s="46"/>
      <c r="Q359" s="46"/>
      <c r="R359" s="46"/>
      <c r="S359" s="46"/>
      <c r="T359" s="92"/>
      <c r="U359" s="93"/>
      <c r="V359" s="84"/>
      <c r="W359" s="84"/>
      <c r="X359" s="84"/>
      <c r="Y359" s="102"/>
      <c r="Z359" s="102"/>
      <c r="AA359" s="96"/>
      <c r="AB359" s="98"/>
    </row>
    <row r="360" spans="2:28" s="91" customFormat="1" ht="22.8" x14ac:dyDescent="0.25">
      <c r="B360" s="84">
        <v>20</v>
      </c>
      <c r="C360" s="84" t="s">
        <v>541</v>
      </c>
      <c r="D360" s="96" t="s">
        <v>345</v>
      </c>
      <c r="E360" s="169">
        <v>3880</v>
      </c>
      <c r="F360" s="91" t="s">
        <v>343</v>
      </c>
      <c r="G360" s="91" t="s">
        <v>49</v>
      </c>
      <c r="I360" s="83"/>
      <c r="J360" s="98"/>
      <c r="K360" s="98"/>
      <c r="L360" s="89"/>
      <c r="M360" s="84"/>
      <c r="N360" s="122"/>
      <c r="P360" s="46"/>
      <c r="Q360" s="46"/>
      <c r="R360" s="46"/>
      <c r="S360" s="46"/>
      <c r="T360" s="92"/>
      <c r="U360" s="93"/>
      <c r="V360" s="84"/>
      <c r="W360" s="84"/>
      <c r="X360" s="84"/>
      <c r="Y360" s="102"/>
      <c r="Z360" s="102"/>
      <c r="AA360" s="96"/>
      <c r="AB360" s="98"/>
    </row>
    <row r="361" spans="2:28" s="91" customFormat="1" ht="13.5" customHeight="1" x14ac:dyDescent="0.25">
      <c r="B361" s="84"/>
      <c r="C361" s="84" t="s">
        <v>541</v>
      </c>
      <c r="D361" s="96" t="s">
        <v>345</v>
      </c>
      <c r="E361" s="169">
        <v>3890</v>
      </c>
      <c r="F361" s="91" t="s">
        <v>343</v>
      </c>
      <c r="G361" s="91" t="s">
        <v>51</v>
      </c>
      <c r="I361" s="83"/>
      <c r="J361" s="98" t="s">
        <v>349</v>
      </c>
      <c r="K361" s="103"/>
      <c r="L361" s="105"/>
      <c r="M361" s="84"/>
      <c r="N361" s="90"/>
      <c r="P361" s="84"/>
      <c r="Q361" s="84"/>
      <c r="R361" s="46" t="s">
        <v>45</v>
      </c>
      <c r="S361" s="84"/>
      <c r="T361" s="92"/>
      <c r="U361" s="93"/>
      <c r="V361" s="84"/>
      <c r="W361" s="84"/>
      <c r="X361" s="84"/>
      <c r="Y361" s="94"/>
      <c r="Z361" s="94"/>
      <c r="AA361" s="96" t="s">
        <v>118</v>
      </c>
      <c r="AB361" s="103"/>
    </row>
    <row r="362" spans="2:28" s="91" customFormat="1" ht="34.5" customHeight="1" x14ac:dyDescent="0.25">
      <c r="B362" s="84">
        <v>14</v>
      </c>
      <c r="C362" s="84" t="s">
        <v>515</v>
      </c>
      <c r="D362" s="85" t="s">
        <v>350</v>
      </c>
      <c r="E362" s="86">
        <v>3900</v>
      </c>
      <c r="F362" s="85" t="s">
        <v>351</v>
      </c>
      <c r="G362" s="85" t="s">
        <v>27</v>
      </c>
      <c r="H362" s="85"/>
      <c r="I362" s="111"/>
      <c r="J362" s="87" t="s">
        <v>28</v>
      </c>
      <c r="K362" s="88"/>
      <c r="L362" s="112"/>
      <c r="M362" s="84"/>
      <c r="N362" s="90"/>
      <c r="P362" s="84"/>
      <c r="Q362" s="84"/>
      <c r="R362" s="46"/>
      <c r="S362" s="84"/>
      <c r="T362" s="92"/>
      <c r="U362" s="93"/>
      <c r="V362" s="46"/>
      <c r="W362" s="46"/>
      <c r="X362" s="46"/>
      <c r="Y362" s="94"/>
      <c r="Z362" s="94"/>
      <c r="AA362" s="85" t="s">
        <v>54</v>
      </c>
      <c r="AB362" s="95" t="s">
        <v>352</v>
      </c>
    </row>
    <row r="363" spans="2:28" s="91" customFormat="1" ht="39.6" x14ac:dyDescent="0.25">
      <c r="B363" s="84">
        <v>15</v>
      </c>
      <c r="C363" s="84" t="s">
        <v>515</v>
      </c>
      <c r="D363" s="96" t="s">
        <v>350</v>
      </c>
      <c r="E363" s="97">
        <v>3910</v>
      </c>
      <c r="F363" s="91" t="s">
        <v>351</v>
      </c>
      <c r="G363" s="91" t="s">
        <v>31</v>
      </c>
      <c r="I363" s="83"/>
      <c r="J363" s="106" t="s">
        <v>353</v>
      </c>
      <c r="K363" s="88"/>
      <c r="L363" s="89" t="s">
        <v>33</v>
      </c>
      <c r="M363" s="143">
        <f>2151+1224+809</f>
        <v>4184</v>
      </c>
      <c r="N363" s="122"/>
      <c r="O363" s="171">
        <v>2017</v>
      </c>
      <c r="P363" s="46" t="s">
        <v>34</v>
      </c>
      <c r="Q363" s="46"/>
      <c r="R363" s="46" t="s">
        <v>36</v>
      </c>
      <c r="S363" s="46"/>
      <c r="T363" s="100"/>
      <c r="U363" s="93"/>
      <c r="V363" s="46"/>
      <c r="W363" s="115"/>
      <c r="X363" s="84"/>
      <c r="Y363" s="102" t="s">
        <v>37</v>
      </c>
      <c r="Z363" s="46"/>
      <c r="AA363" s="96" t="s">
        <v>54</v>
      </c>
      <c r="AB363" s="95"/>
    </row>
    <row r="364" spans="2:28" s="91" customFormat="1" ht="23.25" customHeight="1" x14ac:dyDescent="0.25">
      <c r="B364" s="84"/>
      <c r="C364" s="84" t="s">
        <v>515</v>
      </c>
      <c r="D364" s="96" t="s">
        <v>350</v>
      </c>
      <c r="E364" s="97">
        <v>3920</v>
      </c>
      <c r="F364" s="91" t="s">
        <v>351</v>
      </c>
      <c r="G364" s="91" t="s">
        <v>38</v>
      </c>
      <c r="I364" s="83"/>
      <c r="J364" s="103"/>
      <c r="K364" s="103"/>
      <c r="L364" s="105"/>
      <c r="M364" s="84"/>
      <c r="N364" s="90"/>
      <c r="P364" s="84"/>
      <c r="Q364" s="84"/>
      <c r="R364" s="46"/>
      <c r="S364" s="84"/>
      <c r="T364" s="92"/>
      <c r="U364" s="93"/>
      <c r="V364" s="84"/>
      <c r="W364" s="84"/>
      <c r="X364" s="84"/>
      <c r="Y364" s="94"/>
      <c r="Z364" s="94"/>
      <c r="AA364" s="96" t="s">
        <v>54</v>
      </c>
      <c r="AB364" s="103"/>
    </row>
    <row r="365" spans="2:28" s="91" customFormat="1" ht="23.25" customHeight="1" x14ac:dyDescent="0.25">
      <c r="B365" s="84"/>
      <c r="C365" s="84" t="s">
        <v>515</v>
      </c>
      <c r="D365" s="96" t="s">
        <v>350</v>
      </c>
      <c r="E365" s="97">
        <v>3930</v>
      </c>
      <c r="F365" s="91" t="s">
        <v>351</v>
      </c>
      <c r="G365" s="91" t="s">
        <v>39</v>
      </c>
      <c r="I365" s="83"/>
      <c r="J365" s="103"/>
      <c r="K365" s="103"/>
      <c r="L365" s="105"/>
      <c r="M365" s="84"/>
      <c r="N365" s="90"/>
      <c r="P365" s="84"/>
      <c r="Q365" s="84"/>
      <c r="R365" s="46"/>
      <c r="S365" s="84"/>
      <c r="T365" s="92"/>
      <c r="U365" s="93"/>
      <c r="V365" s="84"/>
      <c r="W365" s="84"/>
      <c r="X365" s="84"/>
      <c r="Y365" s="94"/>
      <c r="Z365" s="94"/>
      <c r="AA365" s="96" t="s">
        <v>54</v>
      </c>
      <c r="AB365" s="103"/>
    </row>
    <row r="366" spans="2:28" s="91" customFormat="1" ht="22.8" x14ac:dyDescent="0.25">
      <c r="B366" s="84">
        <v>14</v>
      </c>
      <c r="C366" s="84" t="s">
        <v>515</v>
      </c>
      <c r="D366" s="96" t="s">
        <v>350</v>
      </c>
      <c r="E366" s="97">
        <v>3940</v>
      </c>
      <c r="F366" s="91" t="s">
        <v>351</v>
      </c>
      <c r="G366" s="91" t="s">
        <v>40</v>
      </c>
      <c r="I366" s="83"/>
      <c r="J366" s="98" t="s">
        <v>354</v>
      </c>
      <c r="K366" s="88"/>
      <c r="L366" s="89" t="s">
        <v>135</v>
      </c>
      <c r="M366" s="84" t="s">
        <v>87</v>
      </c>
      <c r="N366" s="90"/>
      <c r="O366" s="91">
        <v>2017</v>
      </c>
      <c r="P366" s="46" t="s">
        <v>34</v>
      </c>
      <c r="Q366" s="46"/>
      <c r="R366" s="46" t="s">
        <v>36</v>
      </c>
      <c r="S366" s="46"/>
      <c r="T366" s="92"/>
      <c r="U366" s="93"/>
      <c r="V366" s="84"/>
      <c r="W366" s="84"/>
      <c r="X366" s="84"/>
      <c r="Y366" s="102" t="s">
        <v>37</v>
      </c>
      <c r="Z366" s="84"/>
      <c r="AA366" s="96" t="s">
        <v>54</v>
      </c>
      <c r="AB366" s="95"/>
    </row>
    <row r="367" spans="2:28" s="91" customFormat="1" ht="26.4" x14ac:dyDescent="0.25">
      <c r="B367" s="84">
        <v>15</v>
      </c>
      <c r="C367" s="84" t="s">
        <v>515</v>
      </c>
      <c r="D367" s="96" t="s">
        <v>350</v>
      </c>
      <c r="E367" s="97">
        <v>3950</v>
      </c>
      <c r="F367" s="91" t="s">
        <v>351</v>
      </c>
      <c r="G367" s="96" t="s">
        <v>41</v>
      </c>
      <c r="H367" s="96" t="s">
        <v>137</v>
      </c>
      <c r="I367" s="83"/>
      <c r="J367" s="98" t="s">
        <v>355</v>
      </c>
      <c r="K367" s="88"/>
      <c r="L367" s="89" t="s">
        <v>135</v>
      </c>
      <c r="M367" s="124">
        <v>127</v>
      </c>
      <c r="N367" s="108"/>
      <c r="O367" s="91">
        <v>2017</v>
      </c>
      <c r="P367" s="46" t="s">
        <v>34</v>
      </c>
      <c r="Q367" s="46"/>
      <c r="R367" s="46" t="s">
        <v>36</v>
      </c>
      <c r="S367" s="46"/>
      <c r="T367" s="92"/>
      <c r="U367" s="93"/>
      <c r="V367" s="84"/>
      <c r="W367" s="84"/>
      <c r="X367" s="84"/>
      <c r="Y367" s="102" t="s">
        <v>46</v>
      </c>
      <c r="Z367" s="102"/>
      <c r="AA367" s="96" t="s">
        <v>54</v>
      </c>
      <c r="AB367" s="95"/>
    </row>
    <row r="368" spans="2:28" s="91" customFormat="1" ht="23.25" customHeight="1" x14ac:dyDescent="0.25">
      <c r="B368" s="84">
        <v>4</v>
      </c>
      <c r="C368" s="84" t="s">
        <v>515</v>
      </c>
      <c r="D368" s="96" t="s">
        <v>350</v>
      </c>
      <c r="E368" s="97">
        <v>3960</v>
      </c>
      <c r="F368" s="91" t="s">
        <v>351</v>
      </c>
      <c r="G368" s="91" t="s">
        <v>65</v>
      </c>
      <c r="I368" s="83"/>
      <c r="J368" s="98"/>
      <c r="K368" s="98"/>
      <c r="L368" s="89"/>
      <c r="M368" s="89"/>
      <c r="N368" s="89"/>
      <c r="P368" s="46"/>
      <c r="Q368" s="46"/>
      <c r="R368" s="46"/>
      <c r="S368" s="46"/>
      <c r="T368" s="92"/>
      <c r="U368" s="93"/>
      <c r="V368" s="84"/>
      <c r="W368" s="84"/>
      <c r="X368" s="84"/>
      <c r="Y368" s="102"/>
      <c r="Z368" s="94"/>
      <c r="AA368" s="96" t="s">
        <v>54</v>
      </c>
      <c r="AB368" s="103"/>
    </row>
    <row r="369" spans="2:28" s="91" customFormat="1" ht="26.4" x14ac:dyDescent="0.25">
      <c r="B369" s="84">
        <v>15</v>
      </c>
      <c r="C369" s="84" t="s">
        <v>515</v>
      </c>
      <c r="D369" s="96" t="s">
        <v>350</v>
      </c>
      <c r="E369" s="97">
        <v>3970</v>
      </c>
      <c r="F369" s="91" t="s">
        <v>351</v>
      </c>
      <c r="G369" s="91" t="s">
        <v>47</v>
      </c>
      <c r="I369" s="83"/>
      <c r="J369" s="98" t="s">
        <v>356</v>
      </c>
      <c r="K369" s="88"/>
      <c r="L369" s="89" t="s">
        <v>33</v>
      </c>
      <c r="M369" s="108">
        <f>80+78</f>
        <v>158</v>
      </c>
      <c r="N369" s="108"/>
      <c r="O369" s="91">
        <v>2017</v>
      </c>
      <c r="P369" s="46" t="s">
        <v>34</v>
      </c>
      <c r="Q369" s="46"/>
      <c r="R369" s="46" t="s">
        <v>36</v>
      </c>
      <c r="S369" s="46"/>
      <c r="T369" s="92"/>
      <c r="U369" s="93"/>
      <c r="V369" s="84"/>
      <c r="W369" s="84"/>
      <c r="X369" s="84"/>
      <c r="Y369" s="102" t="s">
        <v>46</v>
      </c>
      <c r="Z369" s="102"/>
      <c r="AA369" s="96" t="s">
        <v>54</v>
      </c>
      <c r="AB369" s="95"/>
    </row>
    <row r="370" spans="2:28" s="91" customFormat="1" ht="22.8" x14ac:dyDescent="0.25">
      <c r="B370" s="84">
        <v>15</v>
      </c>
      <c r="C370" s="84" t="s">
        <v>515</v>
      </c>
      <c r="D370" s="96" t="s">
        <v>350</v>
      </c>
      <c r="E370" s="97">
        <v>3971</v>
      </c>
      <c r="F370" s="91" t="s">
        <v>351</v>
      </c>
      <c r="G370" s="91" t="s">
        <v>47</v>
      </c>
      <c r="I370" s="83"/>
      <c r="J370" s="98" t="s">
        <v>357</v>
      </c>
      <c r="K370" s="88"/>
      <c r="L370" s="89" t="s">
        <v>33</v>
      </c>
      <c r="M370" s="141">
        <f>ROUND(4.36*3,0)+1</f>
        <v>14</v>
      </c>
      <c r="N370" s="108"/>
      <c r="O370" s="91">
        <v>2017</v>
      </c>
      <c r="P370" s="46" t="s">
        <v>34</v>
      </c>
      <c r="Q370" s="46"/>
      <c r="R370" s="46" t="s">
        <v>36</v>
      </c>
      <c r="S370" s="46"/>
      <c r="T370" s="92"/>
      <c r="U370" s="93"/>
      <c r="V370" s="84"/>
      <c r="W370" s="84"/>
      <c r="X370" s="84"/>
      <c r="Y370" s="102" t="s">
        <v>46</v>
      </c>
      <c r="Z370" s="102"/>
      <c r="AA370" s="96" t="s">
        <v>54</v>
      </c>
      <c r="AB370" s="95"/>
    </row>
    <row r="371" spans="2:28" s="91" customFormat="1" ht="39.6" customHeight="1" x14ac:dyDescent="0.25">
      <c r="B371" s="84">
        <v>14</v>
      </c>
      <c r="C371" s="84" t="s">
        <v>515</v>
      </c>
      <c r="D371" s="96" t="s">
        <v>350</v>
      </c>
      <c r="E371" s="97">
        <v>3980</v>
      </c>
      <c r="F371" s="91" t="s">
        <v>351</v>
      </c>
      <c r="G371" s="96" t="s">
        <v>49</v>
      </c>
      <c r="I371" s="83"/>
      <c r="J371" s="98" t="s">
        <v>358</v>
      </c>
      <c r="K371" s="88"/>
      <c r="L371" s="89" t="s">
        <v>33</v>
      </c>
      <c r="M371" s="108">
        <f>ROUND(14.18*12.36-13,0)</f>
        <v>162</v>
      </c>
      <c r="N371" s="108"/>
      <c r="O371" s="91">
        <v>2017</v>
      </c>
      <c r="P371" s="46" t="s">
        <v>34</v>
      </c>
      <c r="Q371" s="46"/>
      <c r="R371" s="46" t="s">
        <v>36</v>
      </c>
      <c r="S371" s="46"/>
      <c r="T371" s="92"/>
      <c r="U371" s="93"/>
      <c r="V371" s="84"/>
      <c r="W371" s="84"/>
      <c r="X371" s="84"/>
      <c r="Y371" s="102" t="s">
        <v>46</v>
      </c>
      <c r="Z371" s="102"/>
      <c r="AA371" s="96" t="s">
        <v>54</v>
      </c>
      <c r="AB371" s="95"/>
    </row>
    <row r="372" spans="2:28" s="91" customFormat="1" ht="13.5" customHeight="1" x14ac:dyDescent="0.25">
      <c r="B372" s="84"/>
      <c r="C372" s="84" t="s">
        <v>515</v>
      </c>
      <c r="D372" s="96" t="s">
        <v>350</v>
      </c>
      <c r="E372" s="97">
        <v>3990</v>
      </c>
      <c r="F372" s="91" t="s">
        <v>351</v>
      </c>
      <c r="G372" s="91" t="s">
        <v>51</v>
      </c>
      <c r="I372" s="83"/>
      <c r="J372" s="98" t="s">
        <v>52</v>
      </c>
      <c r="K372" s="103"/>
      <c r="L372" s="105"/>
      <c r="M372" s="84"/>
      <c r="N372" s="90"/>
      <c r="P372" s="84"/>
      <c r="Q372" s="84"/>
      <c r="R372" s="46" t="s">
        <v>45</v>
      </c>
      <c r="S372" s="84"/>
      <c r="T372" s="92"/>
      <c r="U372" s="93"/>
      <c r="V372" s="84"/>
      <c r="W372" s="84"/>
      <c r="X372" s="84"/>
      <c r="Y372" s="94"/>
      <c r="Z372" s="94"/>
      <c r="AA372" s="96" t="s">
        <v>54</v>
      </c>
      <c r="AB372" s="103"/>
    </row>
    <row r="373" spans="2:28" s="91" customFormat="1" ht="22.8" x14ac:dyDescent="0.25">
      <c r="B373" s="84"/>
      <c r="C373" s="84" t="s">
        <v>1</v>
      </c>
      <c r="D373" s="85" t="s">
        <v>359</v>
      </c>
      <c r="E373" s="86">
        <v>4000</v>
      </c>
      <c r="F373" s="85" t="s">
        <v>360</v>
      </c>
      <c r="G373" s="85" t="s">
        <v>27</v>
      </c>
      <c r="H373" s="85"/>
      <c r="I373" s="111"/>
      <c r="J373" s="87" t="s">
        <v>28</v>
      </c>
      <c r="K373" s="87"/>
      <c r="L373" s="112"/>
      <c r="M373" s="84"/>
      <c r="N373" s="90"/>
      <c r="P373" s="84"/>
      <c r="Q373" s="84"/>
      <c r="R373" s="46"/>
      <c r="S373" s="84"/>
      <c r="T373" s="92"/>
      <c r="U373" s="93"/>
      <c r="V373" s="46"/>
      <c r="W373" s="46"/>
      <c r="X373" s="46"/>
      <c r="Y373" s="94"/>
      <c r="Z373" s="94"/>
      <c r="AA373" s="85" t="s">
        <v>361</v>
      </c>
      <c r="AB373" s="103"/>
    </row>
    <row r="374" spans="2:28" s="91" customFormat="1" ht="36" x14ac:dyDescent="0.25">
      <c r="B374" s="84">
        <v>16</v>
      </c>
      <c r="C374" s="84" t="s">
        <v>512</v>
      </c>
      <c r="D374" s="96" t="s">
        <v>359</v>
      </c>
      <c r="E374" s="169">
        <v>4014</v>
      </c>
      <c r="F374" s="96" t="s">
        <v>360</v>
      </c>
      <c r="G374" s="172" t="s">
        <v>38</v>
      </c>
      <c r="H374" s="85"/>
      <c r="I374" s="111"/>
      <c r="J374" s="120" t="s">
        <v>362</v>
      </c>
      <c r="K374" s="87"/>
      <c r="L374" s="89" t="s">
        <v>135</v>
      </c>
      <c r="M374" s="84">
        <f>672+672+492+108</f>
        <v>1944</v>
      </c>
      <c r="N374" s="90"/>
      <c r="O374" s="137" t="s">
        <v>363</v>
      </c>
      <c r="P374" s="46" t="s">
        <v>91</v>
      </c>
      <c r="Q374" s="84"/>
      <c r="R374" s="46" t="s">
        <v>36</v>
      </c>
      <c r="S374" s="84"/>
      <c r="T374" s="92"/>
      <c r="U374" s="93"/>
      <c r="V374" s="46"/>
      <c r="W374" s="46"/>
      <c r="X374" s="46"/>
      <c r="Y374" s="102" t="s">
        <v>364</v>
      </c>
      <c r="Z374" s="84"/>
      <c r="AA374" s="96" t="s">
        <v>361</v>
      </c>
      <c r="AB374" s="98" t="s">
        <v>365</v>
      </c>
    </row>
    <row r="375" spans="2:28" s="91" customFormat="1" ht="39.6" x14ac:dyDescent="0.25">
      <c r="B375" s="84">
        <v>5</v>
      </c>
      <c r="C375" s="84" t="s">
        <v>502</v>
      </c>
      <c r="D375" s="96" t="s">
        <v>359</v>
      </c>
      <c r="E375" s="97">
        <v>4041</v>
      </c>
      <c r="F375" s="96" t="s">
        <v>360</v>
      </c>
      <c r="G375" s="91" t="s">
        <v>40</v>
      </c>
      <c r="I375" s="83"/>
      <c r="J375" s="106" t="s">
        <v>366</v>
      </c>
      <c r="K375" s="106"/>
      <c r="L375" s="89" t="s">
        <v>33</v>
      </c>
      <c r="M375" s="90">
        <v>462</v>
      </c>
      <c r="N375" s="90"/>
      <c r="O375" s="91">
        <v>1964</v>
      </c>
      <c r="P375" s="46" t="s">
        <v>34</v>
      </c>
      <c r="Q375" s="46"/>
      <c r="R375" s="46" t="s">
        <v>45</v>
      </c>
      <c r="S375" s="46"/>
      <c r="T375" s="92"/>
      <c r="U375" s="93"/>
      <c r="V375" s="84"/>
      <c r="W375" s="84"/>
      <c r="X375" s="84"/>
      <c r="Y375" s="102" t="s">
        <v>37</v>
      </c>
      <c r="Z375" s="46"/>
      <c r="AA375" s="96" t="s">
        <v>367</v>
      </c>
      <c r="AB375" s="98" t="s">
        <v>30</v>
      </c>
    </row>
    <row r="376" spans="2:28" s="91" customFormat="1" ht="22.8" x14ac:dyDescent="0.25">
      <c r="B376" s="84">
        <v>14</v>
      </c>
      <c r="C376" s="84" t="s">
        <v>502</v>
      </c>
      <c r="D376" s="96" t="s">
        <v>368</v>
      </c>
      <c r="E376" s="169" t="s">
        <v>369</v>
      </c>
      <c r="F376" s="96" t="s">
        <v>360</v>
      </c>
      <c r="G376" s="91" t="s">
        <v>31</v>
      </c>
      <c r="I376" s="83"/>
      <c r="J376" s="98" t="s">
        <v>370</v>
      </c>
      <c r="K376" s="98"/>
      <c r="L376" s="89" t="s">
        <v>33</v>
      </c>
      <c r="M376" s="84">
        <v>2439</v>
      </c>
      <c r="N376" s="90"/>
      <c r="O376" s="91">
        <v>1976</v>
      </c>
      <c r="P376" s="46" t="s">
        <v>34</v>
      </c>
      <c r="Q376" s="46"/>
      <c r="R376" s="46" t="s">
        <v>371</v>
      </c>
      <c r="S376" s="46"/>
      <c r="T376" s="100"/>
      <c r="U376" s="93"/>
      <c r="V376" s="84"/>
      <c r="W376" s="84"/>
      <c r="X376" s="84"/>
      <c r="Y376" s="102" t="s">
        <v>37</v>
      </c>
      <c r="Z376" s="46"/>
      <c r="AA376" s="96" t="s">
        <v>367</v>
      </c>
      <c r="AB376" s="95" t="s">
        <v>372</v>
      </c>
    </row>
    <row r="377" spans="2:28" s="91" customFormat="1" ht="26.4" x14ac:dyDescent="0.25">
      <c r="B377" s="84">
        <v>14</v>
      </c>
      <c r="C377" s="84" t="s">
        <v>502</v>
      </c>
      <c r="D377" s="96" t="s">
        <v>368</v>
      </c>
      <c r="E377" s="169" t="s">
        <v>373</v>
      </c>
      <c r="F377" s="96" t="s">
        <v>360</v>
      </c>
      <c r="G377" s="91" t="s">
        <v>40</v>
      </c>
      <c r="I377" s="83"/>
      <c r="J377" s="98" t="s">
        <v>374</v>
      </c>
      <c r="K377" s="98"/>
      <c r="L377" s="89" t="s">
        <v>33</v>
      </c>
      <c r="M377" s="84">
        <v>492</v>
      </c>
      <c r="N377" s="90"/>
      <c r="O377" s="91">
        <v>1976</v>
      </c>
      <c r="P377" s="46" t="s">
        <v>34</v>
      </c>
      <c r="Q377" s="46"/>
      <c r="R377" s="108" t="s">
        <v>45</v>
      </c>
      <c r="S377" s="46"/>
      <c r="T377" s="92"/>
      <c r="U377" s="93"/>
      <c r="V377" s="84"/>
      <c r="W377" s="84"/>
      <c r="X377" s="84"/>
      <c r="Y377" s="102" t="s">
        <v>37</v>
      </c>
      <c r="Z377" s="46"/>
      <c r="AA377" s="96" t="s">
        <v>367</v>
      </c>
      <c r="AB377" s="95" t="s">
        <v>372</v>
      </c>
    </row>
    <row r="378" spans="2:28" s="91" customFormat="1" ht="26.4" x14ac:dyDescent="0.25">
      <c r="B378" s="84">
        <v>13</v>
      </c>
      <c r="C378" s="84" t="s">
        <v>502</v>
      </c>
      <c r="D378" s="96" t="s">
        <v>368</v>
      </c>
      <c r="E378" s="169" t="s">
        <v>375</v>
      </c>
      <c r="F378" s="96" t="s">
        <v>360</v>
      </c>
      <c r="G378" s="96" t="s">
        <v>41</v>
      </c>
      <c r="H378" s="96" t="s">
        <v>137</v>
      </c>
      <c r="I378" s="83"/>
      <c r="J378" s="98" t="s">
        <v>376</v>
      </c>
      <c r="K378" s="98"/>
      <c r="L378" s="89"/>
      <c r="M378" s="84"/>
      <c r="N378" s="90"/>
      <c r="P378" s="46"/>
      <c r="Q378" s="46"/>
      <c r="R378" s="46" t="s">
        <v>45</v>
      </c>
      <c r="S378" s="46"/>
      <c r="T378" s="92"/>
      <c r="U378" s="93"/>
      <c r="V378" s="84"/>
      <c r="W378" s="84"/>
      <c r="X378" s="84"/>
      <c r="Y378" s="94"/>
      <c r="Z378" s="94"/>
      <c r="AA378" s="96" t="s">
        <v>367</v>
      </c>
      <c r="AB378" s="95" t="s">
        <v>372</v>
      </c>
    </row>
    <row r="379" spans="2:28" s="91" customFormat="1" ht="26.4" x14ac:dyDescent="0.25">
      <c r="B379" s="84">
        <v>13</v>
      </c>
      <c r="C379" s="84" t="s">
        <v>502</v>
      </c>
      <c r="D379" s="96" t="s">
        <v>368</v>
      </c>
      <c r="E379" s="169" t="s">
        <v>377</v>
      </c>
      <c r="F379" s="96" t="s">
        <v>360</v>
      </c>
      <c r="G379" s="91" t="s">
        <v>47</v>
      </c>
      <c r="I379" s="83"/>
      <c r="J379" s="98" t="s">
        <v>378</v>
      </c>
      <c r="K379" s="98"/>
      <c r="L379" s="130" t="s">
        <v>424</v>
      </c>
      <c r="M379" s="84">
        <v>204</v>
      </c>
      <c r="N379" s="90"/>
      <c r="O379" s="91">
        <v>2002</v>
      </c>
      <c r="P379" s="46" t="s">
        <v>34</v>
      </c>
      <c r="Q379" s="46"/>
      <c r="R379" s="46" t="s">
        <v>45</v>
      </c>
      <c r="S379" s="46"/>
      <c r="T379" s="92"/>
      <c r="U379" s="93"/>
      <c r="V379" s="84"/>
      <c r="W379" s="84"/>
      <c r="X379" s="84"/>
      <c r="Y379" s="102" t="s">
        <v>46</v>
      </c>
      <c r="Z379" s="102"/>
      <c r="AA379" s="96" t="s">
        <v>367</v>
      </c>
      <c r="AB379" s="95" t="s">
        <v>372</v>
      </c>
    </row>
    <row r="380" spans="2:28" s="91" customFormat="1" ht="26.4" x14ac:dyDescent="0.25">
      <c r="B380" s="84">
        <v>13</v>
      </c>
      <c r="C380" s="84" t="s">
        <v>502</v>
      </c>
      <c r="D380" s="96" t="s">
        <v>368</v>
      </c>
      <c r="E380" s="169" t="s">
        <v>379</v>
      </c>
      <c r="F380" s="96" t="s">
        <v>360</v>
      </c>
      <c r="G380" s="91" t="s">
        <v>49</v>
      </c>
      <c r="I380" s="83"/>
      <c r="J380" s="98" t="s">
        <v>380</v>
      </c>
      <c r="K380" s="98"/>
      <c r="L380" s="130" t="s">
        <v>424</v>
      </c>
      <c r="M380" s="84">
        <f>600-300</f>
        <v>300</v>
      </c>
      <c r="N380" s="90"/>
      <c r="O380" s="96">
        <v>1980</v>
      </c>
      <c r="P380" s="46" t="s">
        <v>34</v>
      </c>
      <c r="Q380" s="46"/>
      <c r="R380" s="46" t="s">
        <v>45</v>
      </c>
      <c r="S380" s="46"/>
      <c r="T380" s="92"/>
      <c r="U380" s="93"/>
      <c r="V380" s="84"/>
      <c r="W380" s="84"/>
      <c r="X380" s="84"/>
      <c r="Y380" s="102" t="s">
        <v>46</v>
      </c>
      <c r="Z380" s="102"/>
      <c r="AA380" s="96" t="s">
        <v>367</v>
      </c>
      <c r="AB380" s="95" t="s">
        <v>372</v>
      </c>
    </row>
    <row r="381" spans="2:28" s="91" customFormat="1" ht="53.55" customHeight="1" x14ac:dyDescent="0.25">
      <c r="B381" s="84">
        <v>21</v>
      </c>
      <c r="C381" s="84" t="s">
        <v>502</v>
      </c>
      <c r="D381" s="96" t="s">
        <v>368</v>
      </c>
      <c r="E381" s="169" t="s">
        <v>381</v>
      </c>
      <c r="F381" s="96" t="s">
        <v>360</v>
      </c>
      <c r="G381" s="91" t="s">
        <v>31</v>
      </c>
      <c r="I381" s="83"/>
      <c r="J381" s="98" t="s">
        <v>382</v>
      </c>
      <c r="K381" s="103"/>
      <c r="L381" s="105" t="s">
        <v>133</v>
      </c>
      <c r="M381" s="154">
        <v>1066</v>
      </c>
      <c r="N381" s="163"/>
      <c r="O381" s="153">
        <v>2012</v>
      </c>
      <c r="P381" s="84" t="s">
        <v>34</v>
      </c>
      <c r="Q381" s="84"/>
      <c r="R381" s="46" t="s">
        <v>371</v>
      </c>
      <c r="S381" s="84"/>
      <c r="T381" s="173"/>
      <c r="U381" s="93"/>
      <c r="V381" s="46"/>
      <c r="W381" s="115"/>
      <c r="X381" s="84"/>
      <c r="Y381" s="102" t="s">
        <v>37</v>
      </c>
      <c r="Z381" s="46"/>
      <c r="AA381" s="96" t="s">
        <v>367</v>
      </c>
      <c r="AB381" s="95" t="s">
        <v>383</v>
      </c>
    </row>
    <row r="382" spans="2:28" ht="14.4" x14ac:dyDescent="0.3">
      <c r="C382" s="83" t="s">
        <v>554</v>
      </c>
      <c r="D382" s="174" t="s">
        <v>384</v>
      </c>
      <c r="E382" s="86" t="s">
        <v>385</v>
      </c>
      <c r="F382" s="85" t="s">
        <v>386</v>
      </c>
      <c r="G382" s="85" t="s">
        <v>27</v>
      </c>
      <c r="H382" s="179"/>
      <c r="J382" s="201" t="s">
        <v>28</v>
      </c>
      <c r="K382" s="202"/>
      <c r="L382" s="130"/>
      <c r="M382" s="130"/>
      <c r="O382" s="177"/>
      <c r="P382" s="177"/>
      <c r="AB382" s="183" t="s">
        <v>387</v>
      </c>
    </row>
    <row r="383" spans="2:28" ht="39.6" x14ac:dyDescent="0.25">
      <c r="C383" s="83" t="s">
        <v>556</v>
      </c>
      <c r="E383" s="97">
        <v>10</v>
      </c>
      <c r="F383" s="91" t="s">
        <v>386</v>
      </c>
      <c r="G383" s="91" t="s">
        <v>31</v>
      </c>
      <c r="H383" s="179"/>
      <c r="J383" s="202" t="s">
        <v>500</v>
      </c>
      <c r="K383" s="202"/>
      <c r="L383" s="130" t="s">
        <v>424</v>
      </c>
      <c r="M383" s="130">
        <v>4885</v>
      </c>
      <c r="O383" s="177">
        <v>1964</v>
      </c>
      <c r="P383" s="177" t="s">
        <v>34</v>
      </c>
      <c r="R383" s="198" t="s">
        <v>36</v>
      </c>
      <c r="Y383" s="182" t="s">
        <v>37</v>
      </c>
    </row>
    <row r="384" spans="2:28" x14ac:dyDescent="0.25">
      <c r="C384" s="83" t="s">
        <v>554</v>
      </c>
      <c r="E384" s="97">
        <v>11</v>
      </c>
      <c r="F384" s="91" t="s">
        <v>386</v>
      </c>
      <c r="G384" s="91" t="s">
        <v>480</v>
      </c>
      <c r="H384" s="179"/>
      <c r="J384" s="202" t="s">
        <v>481</v>
      </c>
      <c r="K384" s="202"/>
      <c r="L384" s="130" t="s">
        <v>424</v>
      </c>
      <c r="M384" s="130"/>
      <c r="O384" s="177">
        <v>2009</v>
      </c>
      <c r="P384" s="177" t="s">
        <v>34</v>
      </c>
      <c r="R384" s="198"/>
      <c r="Y384" s="182" t="s">
        <v>46</v>
      </c>
    </row>
    <row r="385" spans="2:28" x14ac:dyDescent="0.25">
      <c r="C385" s="83" t="s">
        <v>554</v>
      </c>
      <c r="E385" s="97">
        <v>20</v>
      </c>
      <c r="F385" s="91" t="s">
        <v>386</v>
      </c>
      <c r="G385" s="91" t="s">
        <v>484</v>
      </c>
      <c r="H385" s="179"/>
      <c r="J385" s="202" t="s">
        <v>482</v>
      </c>
      <c r="K385" s="202"/>
      <c r="L385" s="130" t="s">
        <v>424</v>
      </c>
      <c r="M385" s="130">
        <v>300</v>
      </c>
      <c r="O385" s="177">
        <v>2018</v>
      </c>
      <c r="P385" s="177" t="s">
        <v>34</v>
      </c>
      <c r="R385" s="198" t="s">
        <v>34</v>
      </c>
      <c r="Y385" s="182" t="s">
        <v>46</v>
      </c>
    </row>
    <row r="386" spans="2:28" x14ac:dyDescent="0.25">
      <c r="C386" s="83" t="s">
        <v>554</v>
      </c>
      <c r="E386" s="97">
        <v>30</v>
      </c>
      <c r="F386" s="91" t="s">
        <v>386</v>
      </c>
      <c r="G386" s="91" t="s">
        <v>39</v>
      </c>
      <c r="H386" s="179"/>
      <c r="J386" s="202"/>
      <c r="K386" s="202"/>
      <c r="L386" s="130"/>
      <c r="M386" s="130"/>
      <c r="O386" s="177"/>
      <c r="P386" s="177"/>
    </row>
    <row r="387" spans="2:28" x14ac:dyDescent="0.25">
      <c r="C387" s="83" t="s">
        <v>554</v>
      </c>
      <c r="E387" s="97">
        <v>40</v>
      </c>
      <c r="F387" s="91" t="s">
        <v>386</v>
      </c>
      <c r="G387" s="91" t="s">
        <v>40</v>
      </c>
      <c r="H387" s="179"/>
      <c r="J387" s="202" t="s">
        <v>485</v>
      </c>
      <c r="K387" s="202"/>
      <c r="L387" s="130"/>
      <c r="M387" s="130"/>
      <c r="O387" s="177"/>
      <c r="P387" s="177"/>
    </row>
    <row r="388" spans="2:28" x14ac:dyDescent="0.25">
      <c r="C388" s="83" t="s">
        <v>554</v>
      </c>
      <c r="E388" s="97">
        <v>50</v>
      </c>
      <c r="F388" s="91" t="s">
        <v>386</v>
      </c>
      <c r="G388" s="96" t="s">
        <v>41</v>
      </c>
      <c r="H388" s="179"/>
      <c r="J388" s="202" t="s">
        <v>483</v>
      </c>
      <c r="K388" s="202"/>
      <c r="L388" s="130" t="s">
        <v>424</v>
      </c>
      <c r="M388" s="130">
        <v>320</v>
      </c>
      <c r="O388" s="177">
        <v>2009</v>
      </c>
      <c r="P388" s="177" t="s">
        <v>34</v>
      </c>
      <c r="R388" s="198" t="s">
        <v>36</v>
      </c>
      <c r="Y388" s="182" t="s">
        <v>46</v>
      </c>
    </row>
    <row r="389" spans="2:28" x14ac:dyDescent="0.25">
      <c r="C389" s="83" t="s">
        <v>554</v>
      </c>
      <c r="E389" s="97">
        <v>60</v>
      </c>
      <c r="F389" s="91" t="s">
        <v>386</v>
      </c>
      <c r="G389" s="91" t="s">
        <v>65</v>
      </c>
      <c r="H389" s="179"/>
      <c r="J389" s="202"/>
      <c r="K389" s="202"/>
      <c r="L389" s="130"/>
      <c r="M389" s="130"/>
      <c r="O389" s="177"/>
      <c r="P389" s="177"/>
    </row>
    <row r="390" spans="2:28" x14ac:dyDescent="0.25">
      <c r="C390" s="83" t="s">
        <v>554</v>
      </c>
      <c r="E390" s="97">
        <v>70</v>
      </c>
      <c r="F390" s="91" t="s">
        <v>386</v>
      </c>
      <c r="G390" s="91" t="s">
        <v>47</v>
      </c>
      <c r="H390" s="179"/>
      <c r="J390" s="202"/>
      <c r="K390" s="202"/>
      <c r="L390" s="130"/>
      <c r="M390" s="130"/>
      <c r="O390" s="177"/>
      <c r="P390" s="177"/>
    </row>
    <row r="391" spans="2:28" s="91" customFormat="1" ht="22.8" x14ac:dyDescent="0.25">
      <c r="B391" s="84"/>
      <c r="C391" s="83" t="s">
        <v>554</v>
      </c>
      <c r="D391" s="96"/>
      <c r="E391" s="97">
        <v>80</v>
      </c>
      <c r="F391" s="91" t="s">
        <v>386</v>
      </c>
      <c r="G391" s="96" t="s">
        <v>49</v>
      </c>
      <c r="H391" s="185"/>
      <c r="I391" s="83"/>
      <c r="J391" s="206" t="s">
        <v>501</v>
      </c>
      <c r="K391" s="106"/>
      <c r="L391" s="130" t="s">
        <v>424</v>
      </c>
      <c r="M391" s="89">
        <v>140</v>
      </c>
      <c r="N391" s="108"/>
      <c r="O391" s="105" t="s">
        <v>486</v>
      </c>
      <c r="P391" s="105" t="s">
        <v>34</v>
      </c>
      <c r="Q391" s="46"/>
      <c r="R391" s="199" t="s">
        <v>479</v>
      </c>
      <c r="S391" s="46"/>
      <c r="T391" s="92"/>
      <c r="U391" s="93"/>
      <c r="V391" s="84"/>
      <c r="W391" s="84"/>
      <c r="X391" s="84"/>
      <c r="Y391" s="197" t="s">
        <v>46</v>
      </c>
      <c r="Z391" s="102"/>
      <c r="AA391" s="96"/>
      <c r="AB391" s="103"/>
    </row>
    <row r="392" spans="2:28" ht="23.25" customHeight="1" x14ac:dyDescent="0.25">
      <c r="C392" s="83" t="s">
        <v>554</v>
      </c>
      <c r="E392" s="97">
        <v>90</v>
      </c>
      <c r="F392" s="91" t="s">
        <v>386</v>
      </c>
      <c r="G392" s="91" t="s">
        <v>51</v>
      </c>
      <c r="H392" s="179"/>
      <c r="J392" s="202"/>
      <c r="K392" s="202"/>
      <c r="L392" s="130"/>
      <c r="M392" s="130"/>
      <c r="O392" s="177"/>
      <c r="P392" s="177"/>
      <c r="U392" s="93"/>
      <c r="W392" s="91"/>
      <c r="AB392" s="176"/>
    </row>
    <row r="393" spans="2:28" ht="23.25" customHeight="1" x14ac:dyDescent="0.3">
      <c r="C393" s="83" t="s">
        <v>553</v>
      </c>
      <c r="D393" s="174" t="s">
        <v>384</v>
      </c>
      <c r="E393" s="86" t="s">
        <v>385</v>
      </c>
      <c r="F393" s="85" t="s">
        <v>388</v>
      </c>
      <c r="G393" s="85" t="s">
        <v>27</v>
      </c>
      <c r="H393" s="179"/>
      <c r="J393" s="201" t="s">
        <v>28</v>
      </c>
      <c r="K393" s="201"/>
      <c r="L393" s="130"/>
      <c r="M393" s="130"/>
      <c r="O393" s="177"/>
      <c r="P393" s="177"/>
      <c r="U393" s="93"/>
      <c r="W393" s="91"/>
      <c r="AB393" s="183" t="s">
        <v>389</v>
      </c>
    </row>
    <row r="394" spans="2:28" ht="23.25" customHeight="1" x14ac:dyDescent="0.25">
      <c r="C394" s="83" t="s">
        <v>555</v>
      </c>
      <c r="E394" s="97">
        <v>10</v>
      </c>
      <c r="F394" s="91" t="s">
        <v>388</v>
      </c>
      <c r="G394" s="91" t="s">
        <v>31</v>
      </c>
      <c r="H394" s="179"/>
      <c r="J394" s="202" t="s">
        <v>487</v>
      </c>
      <c r="K394" s="202"/>
      <c r="L394" s="130" t="s">
        <v>424</v>
      </c>
      <c r="M394" s="130">
        <v>8800</v>
      </c>
      <c r="O394" s="177">
        <v>2022</v>
      </c>
      <c r="P394" s="177" t="s">
        <v>34</v>
      </c>
      <c r="R394" s="198" t="s">
        <v>34</v>
      </c>
      <c r="U394" s="93"/>
      <c r="W394" s="91"/>
      <c r="Y394" s="182" t="s">
        <v>37</v>
      </c>
    </row>
    <row r="395" spans="2:28" ht="23.25" customHeight="1" x14ac:dyDescent="0.25">
      <c r="C395" s="83" t="s">
        <v>553</v>
      </c>
      <c r="E395" s="97">
        <v>20</v>
      </c>
      <c r="F395" s="91" t="s">
        <v>388</v>
      </c>
      <c r="G395" s="91" t="s">
        <v>38</v>
      </c>
      <c r="H395" s="179"/>
      <c r="J395" s="202"/>
      <c r="K395" s="202"/>
      <c r="L395" s="130"/>
      <c r="M395" s="130"/>
      <c r="O395" s="177"/>
      <c r="P395" s="177"/>
      <c r="U395" s="93"/>
      <c r="W395" s="91"/>
    </row>
    <row r="396" spans="2:28" ht="23.25" customHeight="1" x14ac:dyDescent="0.25">
      <c r="C396" s="83" t="s">
        <v>553</v>
      </c>
      <c r="E396" s="97">
        <v>30</v>
      </c>
      <c r="F396" s="91" t="s">
        <v>388</v>
      </c>
      <c r="G396" s="91" t="s">
        <v>39</v>
      </c>
      <c r="H396" s="179"/>
      <c r="J396" s="202"/>
      <c r="K396" s="202"/>
      <c r="L396" s="130"/>
      <c r="M396" s="130"/>
      <c r="O396" s="177"/>
      <c r="P396" s="177"/>
      <c r="U396" s="93"/>
      <c r="W396" s="91"/>
    </row>
    <row r="397" spans="2:28" ht="23.25" customHeight="1" x14ac:dyDescent="0.25">
      <c r="C397" s="83" t="s">
        <v>553</v>
      </c>
      <c r="E397" s="97">
        <v>40</v>
      </c>
      <c r="F397" s="91" t="s">
        <v>388</v>
      </c>
      <c r="G397" s="91" t="s">
        <v>40</v>
      </c>
      <c r="H397" s="179"/>
      <c r="J397" s="202"/>
      <c r="K397" s="202"/>
      <c r="L397" s="130"/>
      <c r="M397" s="130"/>
      <c r="O397" s="177"/>
      <c r="P397" s="177"/>
      <c r="U397" s="93"/>
      <c r="W397" s="91"/>
    </row>
    <row r="398" spans="2:28" ht="23.25" customHeight="1" x14ac:dyDescent="0.25">
      <c r="C398" s="83" t="s">
        <v>553</v>
      </c>
      <c r="E398" s="97">
        <v>50</v>
      </c>
      <c r="F398" s="91" t="s">
        <v>388</v>
      </c>
      <c r="G398" s="96" t="s">
        <v>41</v>
      </c>
      <c r="H398" s="179"/>
      <c r="J398" s="202"/>
      <c r="K398" s="202"/>
      <c r="L398" s="130"/>
      <c r="M398" s="130"/>
      <c r="O398" s="177"/>
      <c r="P398" s="177"/>
      <c r="U398" s="93"/>
      <c r="W398" s="91"/>
      <c r="AB398" s="176"/>
    </row>
    <row r="399" spans="2:28" ht="23.25" customHeight="1" x14ac:dyDescent="0.25">
      <c r="C399" s="83" t="s">
        <v>553</v>
      </c>
      <c r="E399" s="97">
        <v>60</v>
      </c>
      <c r="F399" s="91" t="s">
        <v>388</v>
      </c>
      <c r="G399" s="91" t="s">
        <v>65</v>
      </c>
      <c r="H399" s="179"/>
      <c r="J399" s="202"/>
      <c r="K399" s="202"/>
      <c r="L399" s="130"/>
      <c r="M399" s="130"/>
      <c r="O399" s="177"/>
      <c r="P399" s="177"/>
      <c r="U399" s="93"/>
      <c r="W399" s="91"/>
      <c r="AB399" s="176"/>
    </row>
    <row r="400" spans="2:28" ht="23.25" customHeight="1" x14ac:dyDescent="0.25">
      <c r="C400" s="83" t="s">
        <v>553</v>
      </c>
      <c r="E400" s="97">
        <v>70</v>
      </c>
      <c r="F400" s="91" t="s">
        <v>388</v>
      </c>
      <c r="G400" s="91" t="s">
        <v>47</v>
      </c>
      <c r="H400" s="179"/>
      <c r="J400" s="202"/>
      <c r="K400" s="202"/>
      <c r="L400" s="130"/>
      <c r="M400" s="130"/>
      <c r="O400" s="177"/>
      <c r="P400" s="177"/>
      <c r="U400" s="93"/>
      <c r="W400" s="91"/>
      <c r="AB400" s="176"/>
    </row>
    <row r="401" spans="2:28" ht="23.25" customHeight="1" x14ac:dyDescent="0.25">
      <c r="C401" s="83" t="s">
        <v>553</v>
      </c>
      <c r="E401" s="97">
        <v>80</v>
      </c>
      <c r="F401" s="91" t="s">
        <v>388</v>
      </c>
      <c r="G401" s="96" t="s">
        <v>49</v>
      </c>
      <c r="H401" s="179"/>
      <c r="J401" s="202"/>
      <c r="K401" s="202"/>
      <c r="L401" s="130"/>
      <c r="M401" s="130"/>
      <c r="O401" s="177"/>
      <c r="P401" s="177"/>
      <c r="U401" s="93"/>
      <c r="W401" s="91"/>
      <c r="AB401" s="176"/>
    </row>
    <row r="402" spans="2:28" ht="23.25" customHeight="1" x14ac:dyDescent="0.25">
      <c r="C402" s="83" t="s">
        <v>553</v>
      </c>
      <c r="E402" s="97">
        <v>90</v>
      </c>
      <c r="F402" s="91" t="s">
        <v>388</v>
      </c>
      <c r="G402" s="91" t="s">
        <v>51</v>
      </c>
      <c r="H402" s="179"/>
      <c r="J402" s="202"/>
      <c r="K402" s="187"/>
      <c r="L402" s="186"/>
      <c r="M402" s="186"/>
      <c r="N402" s="186"/>
      <c r="O402" s="177"/>
      <c r="P402" s="177"/>
      <c r="U402" s="93"/>
      <c r="W402" s="91"/>
      <c r="AB402" s="176"/>
    </row>
    <row r="403" spans="2:28" ht="23.25" customHeight="1" x14ac:dyDescent="0.3">
      <c r="C403" s="83" t="s">
        <v>511</v>
      </c>
      <c r="D403" s="174" t="s">
        <v>384</v>
      </c>
      <c r="E403" s="86" t="s">
        <v>385</v>
      </c>
      <c r="F403" s="85" t="s">
        <v>390</v>
      </c>
      <c r="G403" s="85" t="s">
        <v>27</v>
      </c>
      <c r="H403" s="179"/>
      <c r="J403" s="201" t="s">
        <v>28</v>
      </c>
      <c r="K403" s="187"/>
      <c r="L403" s="203"/>
      <c r="M403" s="203"/>
      <c r="N403" s="187"/>
      <c r="O403" s="177"/>
      <c r="P403" s="177"/>
      <c r="U403" s="93"/>
      <c r="W403" s="91"/>
      <c r="AB403" s="188" t="s">
        <v>391</v>
      </c>
    </row>
    <row r="404" spans="2:28" ht="26.4" x14ac:dyDescent="0.25">
      <c r="C404" s="83" t="s">
        <v>511</v>
      </c>
      <c r="E404" s="97">
        <v>10</v>
      </c>
      <c r="F404" s="91" t="s">
        <v>390</v>
      </c>
      <c r="G404" s="91" t="s">
        <v>31</v>
      </c>
      <c r="H404" s="179"/>
      <c r="J404" s="202" t="s">
        <v>489</v>
      </c>
      <c r="K404" s="187"/>
      <c r="L404" s="130" t="s">
        <v>424</v>
      </c>
      <c r="M404" s="187">
        <v>1085</v>
      </c>
      <c r="N404" s="187"/>
      <c r="O404" s="177">
        <v>2009</v>
      </c>
      <c r="P404" s="177" t="s">
        <v>34</v>
      </c>
      <c r="R404" s="198" t="s">
        <v>34</v>
      </c>
      <c r="U404" s="93"/>
      <c r="W404" s="91"/>
      <c r="Y404" s="182" t="s">
        <v>364</v>
      </c>
    </row>
    <row r="405" spans="2:28" ht="22.8" x14ac:dyDescent="0.25">
      <c r="B405" s="84"/>
      <c r="C405" s="83" t="s">
        <v>511</v>
      </c>
      <c r="E405" s="97">
        <v>60</v>
      </c>
      <c r="F405" s="91" t="s">
        <v>390</v>
      </c>
      <c r="G405" s="91" t="s">
        <v>65</v>
      </c>
      <c r="H405" s="179"/>
      <c r="J405" s="187" t="s">
        <v>488</v>
      </c>
      <c r="K405" s="187"/>
      <c r="L405" s="187"/>
      <c r="M405" s="187"/>
      <c r="N405" s="187"/>
      <c r="O405" s="177"/>
      <c r="P405" s="177"/>
      <c r="Q405"/>
      <c r="R405" s="51"/>
      <c r="S405"/>
      <c r="U405" s="93"/>
    </row>
    <row r="406" spans="2:28" ht="22.8" x14ac:dyDescent="0.3">
      <c r="B406" s="84"/>
      <c r="C406" s="84" t="s">
        <v>552</v>
      </c>
      <c r="D406" s="174" t="s">
        <v>384</v>
      </c>
      <c r="E406" s="86" t="s">
        <v>385</v>
      </c>
      <c r="F406" s="85" t="s">
        <v>392</v>
      </c>
      <c r="G406" s="85" t="s">
        <v>27</v>
      </c>
      <c r="H406" s="179"/>
      <c r="J406" s="201" t="s">
        <v>28</v>
      </c>
      <c r="K406" s="187"/>
      <c r="L406" s="187"/>
      <c r="M406" s="187"/>
      <c r="N406" s="187"/>
      <c r="O406" s="177"/>
      <c r="P406" s="177"/>
      <c r="Q406"/>
      <c r="R406" s="51"/>
      <c r="S406"/>
      <c r="U406" s="93"/>
      <c r="AB406" s="183" t="s">
        <v>393</v>
      </c>
    </row>
    <row r="407" spans="2:28" ht="52.8" x14ac:dyDescent="0.25">
      <c r="B407" s="84"/>
      <c r="C407" s="84" t="s">
        <v>552</v>
      </c>
      <c r="E407" s="97">
        <v>10</v>
      </c>
      <c r="F407" s="91" t="s">
        <v>392</v>
      </c>
      <c r="G407" s="91" t="s">
        <v>31</v>
      </c>
      <c r="H407" s="179"/>
      <c r="J407" s="204" t="s">
        <v>495</v>
      </c>
      <c r="K407" s="187"/>
      <c r="L407" s="130" t="s">
        <v>424</v>
      </c>
      <c r="M407" s="187">
        <v>2123</v>
      </c>
      <c r="N407" s="187"/>
      <c r="O407" s="177">
        <v>2004</v>
      </c>
      <c r="P407" s="177" t="s">
        <v>490</v>
      </c>
      <c r="Q407"/>
      <c r="R407" s="200" t="s">
        <v>479</v>
      </c>
      <c r="S407"/>
      <c r="U407" s="93"/>
      <c r="Y407" s="182" t="s">
        <v>37</v>
      </c>
    </row>
    <row r="408" spans="2:28" x14ac:dyDescent="0.25">
      <c r="B408" s="84"/>
      <c r="C408" s="84" t="s">
        <v>552</v>
      </c>
      <c r="E408" s="97">
        <v>40</v>
      </c>
      <c r="F408" s="91" t="s">
        <v>392</v>
      </c>
      <c r="G408" s="91" t="s">
        <v>40</v>
      </c>
      <c r="H408" s="179"/>
      <c r="J408" s="187" t="s">
        <v>485</v>
      </c>
      <c r="K408" s="202"/>
      <c r="L408" s="130"/>
      <c r="M408" s="130"/>
      <c r="O408" s="177"/>
      <c r="P408" s="177"/>
      <c r="Q408"/>
      <c r="R408" s="51"/>
      <c r="S408"/>
    </row>
    <row r="409" spans="2:28" ht="26.4" x14ac:dyDescent="0.25">
      <c r="B409" s="84"/>
      <c r="C409" s="84" t="s">
        <v>552</v>
      </c>
      <c r="E409" s="97">
        <v>50</v>
      </c>
      <c r="F409" s="91" t="s">
        <v>392</v>
      </c>
      <c r="G409" s="96" t="s">
        <v>41</v>
      </c>
      <c r="H409" s="179"/>
      <c r="J409" s="187" t="s">
        <v>491</v>
      </c>
      <c r="K409" s="202"/>
      <c r="L409" s="205" t="s">
        <v>494</v>
      </c>
      <c r="M409" s="130" t="s">
        <v>493</v>
      </c>
      <c r="O409" s="177">
        <v>2021</v>
      </c>
      <c r="P409" s="177" t="s">
        <v>34</v>
      </c>
      <c r="Q409"/>
      <c r="R409" s="200" t="s">
        <v>493</v>
      </c>
      <c r="S409"/>
      <c r="Y409" s="182" t="s">
        <v>46</v>
      </c>
    </row>
    <row r="410" spans="2:28" ht="26.4" x14ac:dyDescent="0.25">
      <c r="B410" s="84"/>
      <c r="C410" s="84" t="s">
        <v>552</v>
      </c>
      <c r="E410" s="97">
        <v>70</v>
      </c>
      <c r="F410" s="91" t="s">
        <v>392</v>
      </c>
      <c r="G410" s="91" t="s">
        <v>47</v>
      </c>
      <c r="H410" s="179"/>
      <c r="J410" s="202" t="s">
        <v>492</v>
      </c>
      <c r="K410" s="202"/>
      <c r="L410" s="130"/>
      <c r="M410" s="130"/>
      <c r="O410" s="177"/>
      <c r="P410" s="177"/>
    </row>
    <row r="411" spans="2:28" x14ac:dyDescent="0.25">
      <c r="B411" s="84"/>
      <c r="C411" s="84" t="s">
        <v>552</v>
      </c>
      <c r="E411" s="97">
        <v>80</v>
      </c>
      <c r="F411" s="91" t="s">
        <v>392</v>
      </c>
      <c r="G411" s="96" t="s">
        <v>49</v>
      </c>
      <c r="H411" s="179"/>
      <c r="J411" s="202"/>
      <c r="K411" s="202"/>
      <c r="L411" s="130" t="s">
        <v>424</v>
      </c>
      <c r="M411" s="130">
        <v>140</v>
      </c>
      <c r="O411" s="177" t="s">
        <v>486</v>
      </c>
      <c r="P411" s="177" t="s">
        <v>34</v>
      </c>
      <c r="R411" s="198" t="s">
        <v>479</v>
      </c>
      <c r="Y411" s="182" t="s">
        <v>46</v>
      </c>
    </row>
    <row r="412" spans="2:28" ht="14.4" x14ac:dyDescent="0.3">
      <c r="B412" s="84"/>
      <c r="C412" s="84" t="s">
        <v>524</v>
      </c>
      <c r="D412" s="174" t="s">
        <v>384</v>
      </c>
      <c r="E412" s="86" t="s">
        <v>385</v>
      </c>
      <c r="F412" s="85" t="s">
        <v>394</v>
      </c>
      <c r="G412" s="85" t="s">
        <v>27</v>
      </c>
      <c r="H412" s="179"/>
      <c r="J412" s="201" t="s">
        <v>28</v>
      </c>
      <c r="K412" s="202"/>
      <c r="L412" s="130"/>
      <c r="M412" s="130"/>
      <c r="O412" s="177"/>
      <c r="P412" s="177"/>
      <c r="AB412" s="183" t="s">
        <v>395</v>
      </c>
    </row>
    <row r="413" spans="2:28" x14ac:dyDescent="0.25">
      <c r="B413" s="84"/>
      <c r="C413" s="84" t="s">
        <v>526</v>
      </c>
      <c r="E413" s="97">
        <v>10</v>
      </c>
      <c r="F413" s="91" t="s">
        <v>394</v>
      </c>
      <c r="G413" s="91" t="s">
        <v>31</v>
      </c>
      <c r="H413" s="179"/>
      <c r="J413" s="202" t="s">
        <v>496</v>
      </c>
      <c r="K413" s="202"/>
      <c r="L413" s="130" t="s">
        <v>424</v>
      </c>
      <c r="M413" s="130">
        <v>5063</v>
      </c>
      <c r="O413" s="177">
        <v>1995</v>
      </c>
      <c r="P413" s="177" t="s">
        <v>34</v>
      </c>
      <c r="R413" s="198" t="s">
        <v>479</v>
      </c>
      <c r="Y413" s="182" t="s">
        <v>37</v>
      </c>
    </row>
    <row r="414" spans="2:28" x14ac:dyDescent="0.25">
      <c r="B414" s="84"/>
      <c r="C414" s="84" t="s">
        <v>524</v>
      </c>
      <c r="E414" s="97">
        <v>20</v>
      </c>
      <c r="F414" s="91" t="s">
        <v>394</v>
      </c>
      <c r="G414" s="91" t="s">
        <v>38</v>
      </c>
      <c r="H414" s="179"/>
      <c r="J414" s="202"/>
      <c r="K414" s="202"/>
      <c r="L414" s="130"/>
      <c r="M414" s="130"/>
      <c r="O414" s="177"/>
      <c r="P414" s="177"/>
    </row>
    <row r="415" spans="2:28" x14ac:dyDescent="0.25">
      <c r="B415" s="84"/>
      <c r="C415" s="84" t="s">
        <v>524</v>
      </c>
      <c r="E415" s="97">
        <v>30</v>
      </c>
      <c r="F415" s="91" t="s">
        <v>394</v>
      </c>
      <c r="G415" s="91" t="s">
        <v>39</v>
      </c>
      <c r="H415" s="179"/>
      <c r="J415" s="202"/>
      <c r="K415" s="202"/>
      <c r="L415" s="130"/>
      <c r="M415" s="130"/>
      <c r="O415" s="177"/>
      <c r="P415" s="177"/>
    </row>
    <row r="416" spans="2:28" x14ac:dyDescent="0.25">
      <c r="B416" s="84"/>
      <c r="C416" s="84" t="s">
        <v>524</v>
      </c>
      <c r="E416" s="97">
        <v>40</v>
      </c>
      <c r="F416" s="91" t="s">
        <v>394</v>
      </c>
      <c r="G416" s="91" t="s">
        <v>40</v>
      </c>
      <c r="H416" s="179"/>
      <c r="J416" s="202" t="s">
        <v>497</v>
      </c>
      <c r="K416" s="202"/>
      <c r="L416" s="130"/>
      <c r="M416" s="130"/>
      <c r="O416" s="177"/>
      <c r="P416" s="177"/>
    </row>
    <row r="417" spans="2:28" x14ac:dyDescent="0.25">
      <c r="B417" s="84"/>
      <c r="C417" s="84" t="s">
        <v>524</v>
      </c>
      <c r="E417" s="97">
        <v>50</v>
      </c>
      <c r="F417" s="91" t="s">
        <v>394</v>
      </c>
      <c r="G417" s="96" t="s">
        <v>41</v>
      </c>
      <c r="H417" s="179"/>
      <c r="J417" s="202" t="s">
        <v>498</v>
      </c>
      <c r="K417" s="202"/>
      <c r="L417" s="130" t="s">
        <v>424</v>
      </c>
      <c r="M417" s="130">
        <v>600</v>
      </c>
      <c r="O417" s="177" t="s">
        <v>486</v>
      </c>
      <c r="P417" s="177" t="s">
        <v>34</v>
      </c>
      <c r="R417" s="198" t="s">
        <v>479</v>
      </c>
      <c r="Y417" s="182" t="s">
        <v>46</v>
      </c>
    </row>
    <row r="418" spans="2:28" x14ac:dyDescent="0.25">
      <c r="B418" s="84"/>
      <c r="C418" s="84" t="s">
        <v>524</v>
      </c>
      <c r="E418" s="97">
        <v>60</v>
      </c>
      <c r="F418" s="91" t="s">
        <v>394</v>
      </c>
      <c r="G418" s="91" t="s">
        <v>65</v>
      </c>
      <c r="H418" s="179"/>
      <c r="J418" s="202"/>
      <c r="K418" s="202"/>
      <c r="L418" s="130"/>
      <c r="M418" s="130"/>
      <c r="O418" s="177"/>
      <c r="P418" s="177"/>
    </row>
    <row r="419" spans="2:28" x14ac:dyDescent="0.25">
      <c r="B419" s="84"/>
      <c r="C419" s="84" t="s">
        <v>524</v>
      </c>
      <c r="E419" s="97">
        <v>70</v>
      </c>
      <c r="F419" s="91" t="s">
        <v>394</v>
      </c>
      <c r="G419" s="91" t="s">
        <v>47</v>
      </c>
      <c r="H419" s="179"/>
      <c r="J419" s="202"/>
      <c r="K419" s="202"/>
      <c r="L419" s="130"/>
      <c r="M419" s="130">
        <v>150</v>
      </c>
      <c r="O419" s="177"/>
      <c r="P419" s="177"/>
    </row>
    <row r="420" spans="2:28" ht="26.4" x14ac:dyDescent="0.25">
      <c r="B420" s="84"/>
      <c r="C420" s="84" t="s">
        <v>524</v>
      </c>
      <c r="E420" s="97">
        <v>80</v>
      </c>
      <c r="F420" s="91" t="s">
        <v>394</v>
      </c>
      <c r="G420" s="96" t="s">
        <v>49</v>
      </c>
      <c r="H420" s="179"/>
      <c r="J420" s="202" t="s">
        <v>499</v>
      </c>
      <c r="K420" s="202"/>
      <c r="L420" s="130" t="s">
        <v>424</v>
      </c>
      <c r="M420" s="130">
        <v>1025</v>
      </c>
      <c r="O420" s="177" t="s">
        <v>486</v>
      </c>
      <c r="P420" s="177" t="s">
        <v>34</v>
      </c>
      <c r="R420" s="198" t="s">
        <v>479</v>
      </c>
      <c r="Y420" s="182" t="s">
        <v>46</v>
      </c>
    </row>
    <row r="421" spans="2:28" x14ac:dyDescent="0.25">
      <c r="B421" s="84"/>
      <c r="C421" s="84" t="s">
        <v>524</v>
      </c>
      <c r="E421" s="97">
        <v>90</v>
      </c>
      <c r="F421" s="91" t="s">
        <v>394</v>
      </c>
      <c r="G421" s="91" t="s">
        <v>51</v>
      </c>
      <c r="H421" s="179"/>
      <c r="J421" s="202" t="s">
        <v>503</v>
      </c>
      <c r="K421" s="202"/>
      <c r="L421" s="130" t="s">
        <v>424</v>
      </c>
      <c r="M421" s="130" t="s">
        <v>502</v>
      </c>
      <c r="O421" s="177" t="s">
        <v>486</v>
      </c>
      <c r="P421" s="130" t="s">
        <v>34</v>
      </c>
      <c r="R421" s="198" t="s">
        <v>493</v>
      </c>
      <c r="Y421" s="182" t="s">
        <v>46</v>
      </c>
    </row>
    <row r="422" spans="2:28" ht="14.4" x14ac:dyDescent="0.3">
      <c r="B422" s="84"/>
      <c r="C422" s="84" t="s">
        <v>561</v>
      </c>
      <c r="D422" s="174" t="s">
        <v>396</v>
      </c>
      <c r="E422" s="86" t="s">
        <v>385</v>
      </c>
      <c r="F422" s="85" t="s">
        <v>397</v>
      </c>
      <c r="G422" s="85" t="s">
        <v>27</v>
      </c>
      <c r="H422" s="179"/>
      <c r="J422" s="175" t="s">
        <v>28</v>
      </c>
      <c r="L422" s="178"/>
      <c r="M422" s="178"/>
      <c r="O422" s="179"/>
      <c r="P422" s="179"/>
      <c r="AB422" s="183" t="s">
        <v>398</v>
      </c>
    </row>
    <row r="423" spans="2:28" ht="26.4" x14ac:dyDescent="0.25">
      <c r="B423" s="84"/>
      <c r="C423" s="84" t="s">
        <v>561</v>
      </c>
      <c r="E423" s="97">
        <v>10</v>
      </c>
      <c r="F423" s="91" t="s">
        <v>397</v>
      </c>
      <c r="G423" s="91" t="s">
        <v>31</v>
      </c>
      <c r="H423" s="179"/>
      <c r="J423" s="184" t="s">
        <v>422</v>
      </c>
      <c r="L423" s="178" t="s">
        <v>424</v>
      </c>
      <c r="M423" s="178">
        <f>1442+631</f>
        <v>2073</v>
      </c>
      <c r="N423"/>
      <c r="O423" s="178">
        <v>2014</v>
      </c>
      <c r="P423" s="178" t="s">
        <v>34</v>
      </c>
      <c r="Q423" s="111"/>
      <c r="R423" s="83"/>
      <c r="S423" s="180"/>
      <c r="T423" s="181"/>
      <c r="U423" s="91"/>
      <c r="V423" s="24"/>
      <c r="W423" s="91"/>
      <c r="X423" s="182"/>
      <c r="Y423" s="83"/>
      <c r="AA423" s="63"/>
      <c r="AB423" s="91"/>
    </row>
    <row r="424" spans="2:28" x14ac:dyDescent="0.25">
      <c r="B424" s="84"/>
      <c r="C424" s="84" t="s">
        <v>561</v>
      </c>
      <c r="E424" s="97">
        <v>11</v>
      </c>
      <c r="F424" s="91" t="s">
        <v>397</v>
      </c>
      <c r="G424" s="91" t="s">
        <v>31</v>
      </c>
      <c r="H424" s="179"/>
      <c r="J424" s="184" t="s">
        <v>423</v>
      </c>
      <c r="L424" s="178" t="s">
        <v>424</v>
      </c>
      <c r="M424" s="178">
        <v>120</v>
      </c>
      <c r="N424"/>
      <c r="O424" s="178">
        <v>2017</v>
      </c>
      <c r="P424" s="178" t="s">
        <v>34</v>
      </c>
      <c r="Q424" s="111"/>
      <c r="R424" s="83"/>
      <c r="S424" s="180"/>
      <c r="T424" s="181"/>
      <c r="U424" s="91"/>
      <c r="V424" s="24"/>
      <c r="W424" s="91"/>
      <c r="X424" s="182"/>
      <c r="Y424" s="83"/>
      <c r="AA424" s="63"/>
      <c r="AB424" s="91"/>
    </row>
    <row r="425" spans="2:28" x14ac:dyDescent="0.25">
      <c r="B425" s="84"/>
      <c r="C425" s="84" t="s">
        <v>561</v>
      </c>
      <c r="E425" s="97">
        <v>20</v>
      </c>
      <c r="F425" s="91" t="s">
        <v>397</v>
      </c>
      <c r="G425" s="91" t="s">
        <v>38</v>
      </c>
      <c r="H425" s="179"/>
      <c r="J425" s="184"/>
      <c r="L425" s="178"/>
      <c r="M425" s="178"/>
      <c r="N425"/>
      <c r="O425" s="178"/>
      <c r="P425" s="178"/>
      <c r="Q425" s="111"/>
      <c r="R425" s="83"/>
      <c r="S425" s="180"/>
      <c r="T425" s="181"/>
      <c r="U425" s="91"/>
      <c r="V425" s="24"/>
      <c r="W425" s="91"/>
      <c r="X425" s="182"/>
      <c r="Y425" s="83"/>
      <c r="AA425" s="63"/>
      <c r="AB425" s="91"/>
    </row>
    <row r="426" spans="2:28" x14ac:dyDescent="0.25">
      <c r="B426" s="84"/>
      <c r="C426" s="84" t="s">
        <v>561</v>
      </c>
      <c r="E426" s="97">
        <v>30</v>
      </c>
      <c r="F426" s="91" t="s">
        <v>397</v>
      </c>
      <c r="G426" s="91" t="s">
        <v>39</v>
      </c>
      <c r="H426" s="179"/>
      <c r="J426" s="184"/>
      <c r="L426" s="178"/>
      <c r="M426" s="178"/>
      <c r="N426"/>
      <c r="O426" s="178"/>
      <c r="P426" s="178"/>
      <c r="Q426" s="111"/>
      <c r="R426" s="83"/>
      <c r="S426" s="180"/>
      <c r="T426" s="181"/>
      <c r="U426" s="91"/>
      <c r="V426" s="24"/>
      <c r="W426" s="91"/>
      <c r="X426" s="182"/>
      <c r="Y426" s="83"/>
      <c r="AA426" s="63"/>
      <c r="AB426" s="91"/>
    </row>
    <row r="427" spans="2:28" x14ac:dyDescent="0.25">
      <c r="B427" s="84"/>
      <c r="C427" s="84" t="s">
        <v>561</v>
      </c>
      <c r="E427" s="97">
        <v>40</v>
      </c>
      <c r="F427" s="91" t="s">
        <v>397</v>
      </c>
      <c r="G427" s="91" t="s">
        <v>40</v>
      </c>
      <c r="H427" s="179"/>
      <c r="J427" s="184"/>
      <c r="L427" s="178"/>
      <c r="M427" s="178"/>
      <c r="N427"/>
      <c r="O427" s="178"/>
      <c r="P427" s="178"/>
      <c r="Q427" s="111"/>
      <c r="R427" s="83"/>
      <c r="S427" s="180"/>
      <c r="T427" s="181"/>
      <c r="U427" s="91"/>
      <c r="V427" s="24"/>
      <c r="W427" s="91"/>
      <c r="X427" s="182"/>
      <c r="Y427" s="83"/>
      <c r="AA427" s="63"/>
      <c r="AB427" s="91"/>
    </row>
    <row r="428" spans="2:28" x14ac:dyDescent="0.25">
      <c r="B428" s="84"/>
      <c r="C428" s="84" t="s">
        <v>561</v>
      </c>
      <c r="E428" s="97">
        <v>50</v>
      </c>
      <c r="F428" s="91" t="s">
        <v>397</v>
      </c>
      <c r="G428" s="96" t="s">
        <v>41</v>
      </c>
      <c r="H428" s="179"/>
      <c r="J428" s="184" t="s">
        <v>438</v>
      </c>
      <c r="L428" s="178" t="s">
        <v>424</v>
      </c>
      <c r="M428" s="178">
        <v>200</v>
      </c>
      <c r="N428"/>
      <c r="O428" s="178">
        <v>2015</v>
      </c>
      <c r="P428" s="178" t="s">
        <v>34</v>
      </c>
      <c r="Q428" s="111"/>
      <c r="R428" s="83"/>
      <c r="S428" s="180"/>
      <c r="T428" s="181"/>
      <c r="U428" s="91"/>
      <c r="V428" s="24"/>
      <c r="W428" s="91"/>
      <c r="X428" s="182"/>
      <c r="Y428" s="83"/>
      <c r="AA428" s="63"/>
      <c r="AB428" s="91"/>
    </row>
    <row r="429" spans="2:28" x14ac:dyDescent="0.25">
      <c r="B429" s="84"/>
      <c r="C429" s="84" t="s">
        <v>561</v>
      </c>
      <c r="E429" s="97">
        <v>60</v>
      </c>
      <c r="F429" s="91" t="s">
        <v>397</v>
      </c>
      <c r="G429" s="91" t="s">
        <v>65</v>
      </c>
      <c r="H429" s="179"/>
      <c r="J429" s="184"/>
      <c r="L429" s="178"/>
      <c r="M429" s="178"/>
      <c r="N429"/>
      <c r="O429" s="178"/>
      <c r="P429" s="178"/>
      <c r="Q429" s="111"/>
      <c r="R429" s="83"/>
      <c r="S429" s="180"/>
      <c r="T429" s="181"/>
      <c r="U429" s="91"/>
      <c r="V429" s="24"/>
      <c r="W429" s="91"/>
      <c r="X429" s="182"/>
      <c r="Y429" s="83"/>
      <c r="AA429" s="63"/>
      <c r="AB429" s="91"/>
    </row>
    <row r="430" spans="2:28" x14ac:dyDescent="0.25">
      <c r="B430" s="84"/>
      <c r="C430" s="84" t="s">
        <v>561</v>
      </c>
      <c r="E430" s="97">
        <v>70</v>
      </c>
      <c r="F430" s="91" t="s">
        <v>397</v>
      </c>
      <c r="G430" s="91" t="s">
        <v>47</v>
      </c>
      <c r="H430" s="179"/>
      <c r="J430" s="184"/>
      <c r="L430" s="178"/>
      <c r="M430" s="178"/>
      <c r="N430"/>
      <c r="O430" s="178"/>
      <c r="P430" s="178"/>
      <c r="Q430" s="111"/>
      <c r="R430" s="83"/>
      <c r="S430" s="180"/>
      <c r="T430" s="181"/>
      <c r="U430" s="91"/>
      <c r="V430" s="24"/>
      <c r="W430" s="91"/>
      <c r="X430" s="182"/>
      <c r="Y430" s="83"/>
      <c r="AA430" s="63"/>
      <c r="AB430" s="91"/>
    </row>
    <row r="431" spans="2:28" x14ac:dyDescent="0.25">
      <c r="B431" s="84"/>
      <c r="C431" s="84" t="s">
        <v>561</v>
      </c>
      <c r="E431" s="97">
        <v>80</v>
      </c>
      <c r="F431" s="91" t="s">
        <v>397</v>
      </c>
      <c r="G431" s="96" t="s">
        <v>49</v>
      </c>
      <c r="H431" s="179"/>
      <c r="J431" s="184"/>
      <c r="L431" s="178"/>
      <c r="M431" s="178"/>
      <c r="N431"/>
      <c r="O431" s="178"/>
      <c r="P431" s="178"/>
      <c r="Q431" s="111"/>
      <c r="R431" s="83"/>
      <c r="S431" s="180"/>
      <c r="T431" s="181"/>
      <c r="U431" s="91"/>
      <c r="V431" s="24"/>
      <c r="W431" s="91"/>
      <c r="X431" s="182"/>
      <c r="Y431" s="83"/>
      <c r="AA431" s="63"/>
      <c r="AB431" s="91"/>
    </row>
    <row r="432" spans="2:28" x14ac:dyDescent="0.25">
      <c r="B432" s="84"/>
      <c r="C432" s="84" t="s">
        <v>561</v>
      </c>
      <c r="E432" s="97">
        <v>90</v>
      </c>
      <c r="F432" s="91" t="s">
        <v>397</v>
      </c>
      <c r="G432" s="91" t="s">
        <v>51</v>
      </c>
      <c r="H432" s="179"/>
      <c r="J432" s="184"/>
      <c r="L432" s="178"/>
      <c r="M432" s="178"/>
      <c r="N432"/>
      <c r="O432" s="178"/>
      <c r="P432" s="178"/>
      <c r="Q432" s="111"/>
      <c r="R432" s="83"/>
      <c r="S432" s="180"/>
      <c r="T432" s="181"/>
      <c r="U432" s="91"/>
      <c r="V432" s="24"/>
      <c r="W432" s="91"/>
      <c r="X432" s="182"/>
      <c r="Y432" s="83"/>
      <c r="AA432" s="63"/>
      <c r="AB432" s="91"/>
    </row>
    <row r="433" spans="1:28" ht="14.4" x14ac:dyDescent="0.3">
      <c r="B433" s="84"/>
      <c r="C433" s="84" t="s">
        <v>559</v>
      </c>
      <c r="E433" s="86" t="s">
        <v>385</v>
      </c>
      <c r="F433" s="85" t="s">
        <v>399</v>
      </c>
      <c r="G433" s="85" t="s">
        <v>27</v>
      </c>
      <c r="H433" s="179"/>
      <c r="J433" s="175" t="s">
        <v>28</v>
      </c>
      <c r="L433" s="178"/>
      <c r="M433" s="178"/>
      <c r="N433"/>
      <c r="O433" s="178"/>
      <c r="P433" s="178"/>
      <c r="Q433" s="111"/>
      <c r="R433" s="83"/>
      <c r="S433" s="180"/>
      <c r="T433" s="181"/>
      <c r="U433" s="91"/>
      <c r="V433" s="24"/>
      <c r="W433" s="91"/>
      <c r="X433" s="182"/>
      <c r="Y433" s="83"/>
      <c r="AA433" s="176"/>
      <c r="AB433" s="183" t="s">
        <v>400</v>
      </c>
    </row>
    <row r="434" spans="1:28" x14ac:dyDescent="0.25">
      <c r="B434" s="84"/>
      <c r="C434" s="84" t="s">
        <v>559</v>
      </c>
      <c r="E434" s="97">
        <v>10</v>
      </c>
      <c r="F434" s="91" t="s">
        <v>399</v>
      </c>
      <c r="G434" s="91" t="s">
        <v>31</v>
      </c>
      <c r="H434" s="179"/>
      <c r="J434" s="184" t="s">
        <v>460</v>
      </c>
      <c r="L434" s="178" t="s">
        <v>424</v>
      </c>
      <c r="M434" s="178">
        <v>220</v>
      </c>
      <c r="N434"/>
      <c r="O434" s="178">
        <v>1952</v>
      </c>
      <c r="P434" s="178" t="s">
        <v>34</v>
      </c>
      <c r="Q434" s="111"/>
      <c r="R434" s="83"/>
      <c r="S434" s="180"/>
      <c r="T434" s="181"/>
      <c r="U434" s="91"/>
      <c r="V434" s="24"/>
      <c r="W434" s="91"/>
      <c r="X434" s="182"/>
      <c r="Y434" s="83"/>
      <c r="AA434" s="63"/>
      <c r="AB434" s="91"/>
    </row>
    <row r="435" spans="1:28" ht="24" customHeight="1" x14ac:dyDescent="0.25">
      <c r="B435" s="84"/>
      <c r="C435" s="84" t="s">
        <v>559</v>
      </c>
      <c r="E435" s="97">
        <v>11</v>
      </c>
      <c r="F435" s="91" t="s">
        <v>399</v>
      </c>
      <c r="G435" s="91" t="s">
        <v>31</v>
      </c>
      <c r="H435" s="179"/>
      <c r="J435" s="184" t="s">
        <v>461</v>
      </c>
      <c r="L435" s="178" t="s">
        <v>424</v>
      </c>
      <c r="M435" s="178">
        <v>1260</v>
      </c>
      <c r="N435"/>
      <c r="O435" s="178">
        <v>1962</v>
      </c>
      <c r="P435" s="178" t="s">
        <v>34</v>
      </c>
      <c r="Q435" s="111"/>
      <c r="R435" s="83"/>
      <c r="S435" s="180"/>
      <c r="T435" s="181"/>
      <c r="U435" s="91"/>
      <c r="V435" s="24"/>
      <c r="W435" s="91"/>
      <c r="X435" s="182"/>
      <c r="Y435" s="83"/>
      <c r="AA435" s="63"/>
      <c r="AB435" s="91"/>
    </row>
    <row r="436" spans="1:28" ht="24" customHeight="1" x14ac:dyDescent="0.25">
      <c r="B436" s="84"/>
      <c r="C436" s="84" t="s">
        <v>559</v>
      </c>
      <c r="E436" s="97">
        <v>12</v>
      </c>
      <c r="F436" s="91" t="s">
        <v>399</v>
      </c>
      <c r="G436" s="91" t="s">
        <v>31</v>
      </c>
      <c r="H436" s="179"/>
      <c r="J436" s="184" t="s">
        <v>462</v>
      </c>
      <c r="L436" s="178" t="s">
        <v>424</v>
      </c>
      <c r="M436" s="178">
        <v>385</v>
      </c>
      <c r="N436"/>
      <c r="O436" s="178">
        <v>1978</v>
      </c>
      <c r="P436" s="178" t="s">
        <v>34</v>
      </c>
      <c r="Q436" s="111"/>
      <c r="R436" s="83"/>
      <c r="S436" s="180"/>
      <c r="T436" s="181"/>
      <c r="U436" s="91"/>
      <c r="V436" s="24"/>
      <c r="W436" s="91"/>
      <c r="X436" s="182"/>
      <c r="Y436" s="83"/>
      <c r="AA436" s="63"/>
      <c r="AB436" s="91"/>
    </row>
    <row r="437" spans="1:28" ht="24" customHeight="1" x14ac:dyDescent="0.25">
      <c r="B437" s="84"/>
      <c r="C437" s="84" t="s">
        <v>559</v>
      </c>
      <c r="E437" s="97">
        <v>13</v>
      </c>
      <c r="F437" s="91" t="s">
        <v>399</v>
      </c>
      <c r="G437" s="91" t="s">
        <v>31</v>
      </c>
      <c r="H437" s="179"/>
      <c r="J437" s="184" t="s">
        <v>463</v>
      </c>
      <c r="L437" s="178" t="s">
        <v>424</v>
      </c>
      <c r="M437" s="178">
        <v>927</v>
      </c>
      <c r="N437"/>
      <c r="O437" s="178">
        <v>1987</v>
      </c>
      <c r="P437" s="178" t="s">
        <v>34</v>
      </c>
      <c r="Q437" s="111"/>
      <c r="R437" s="83"/>
      <c r="S437" s="180"/>
      <c r="T437" s="181"/>
      <c r="U437" s="91"/>
      <c r="V437" s="24"/>
      <c r="W437" s="91"/>
      <c r="X437" s="182"/>
      <c r="Y437" s="83"/>
      <c r="AA437" s="63"/>
      <c r="AB437" s="91"/>
    </row>
    <row r="438" spans="1:28" ht="24" customHeight="1" x14ac:dyDescent="0.25">
      <c r="B438" s="84"/>
      <c r="C438" s="84" t="s">
        <v>559</v>
      </c>
      <c r="E438" s="97">
        <v>14</v>
      </c>
      <c r="F438" s="91" t="s">
        <v>399</v>
      </c>
      <c r="G438" s="91" t="s">
        <v>31</v>
      </c>
      <c r="H438" s="179"/>
      <c r="J438" s="184" t="s">
        <v>464</v>
      </c>
      <c r="L438" s="178" t="s">
        <v>424</v>
      </c>
      <c r="M438" s="178">
        <v>277</v>
      </c>
      <c r="N438"/>
      <c r="O438" s="178">
        <v>2004</v>
      </c>
      <c r="P438" s="178" t="s">
        <v>34</v>
      </c>
      <c r="Q438" s="111"/>
      <c r="R438" s="83"/>
      <c r="S438" s="180"/>
      <c r="T438" s="181"/>
      <c r="U438" s="91"/>
      <c r="V438" s="24"/>
      <c r="W438" s="91"/>
      <c r="X438" s="182"/>
      <c r="Y438" s="83"/>
      <c r="AA438" s="63"/>
      <c r="AB438" s="91"/>
    </row>
    <row r="439" spans="1:28" x14ac:dyDescent="0.25">
      <c r="B439" s="84"/>
      <c r="C439" s="84" t="s">
        <v>559</v>
      </c>
      <c r="E439" s="97">
        <v>20</v>
      </c>
      <c r="F439" s="91" t="s">
        <v>399</v>
      </c>
      <c r="G439" s="91" t="s">
        <v>38</v>
      </c>
      <c r="H439" s="179"/>
      <c r="J439" s="184"/>
      <c r="L439" s="178"/>
      <c r="M439" s="178"/>
      <c r="N439"/>
      <c r="O439" s="178"/>
      <c r="P439" s="178"/>
      <c r="Q439" s="111"/>
      <c r="R439" s="83"/>
      <c r="S439" s="180"/>
      <c r="T439" s="181"/>
      <c r="U439" s="91"/>
      <c r="V439" s="24"/>
      <c r="W439" s="91"/>
      <c r="X439" s="182"/>
      <c r="Y439" s="83"/>
      <c r="AA439" s="63"/>
      <c r="AB439" s="91"/>
    </row>
    <row r="440" spans="1:28" x14ac:dyDescent="0.25">
      <c r="B440" s="84"/>
      <c r="C440" s="84" t="s">
        <v>559</v>
      </c>
      <c r="E440" s="97">
        <v>30</v>
      </c>
      <c r="F440" s="91" t="s">
        <v>399</v>
      </c>
      <c r="G440" s="91" t="s">
        <v>39</v>
      </c>
      <c r="H440" s="179"/>
      <c r="J440" s="184"/>
      <c r="L440" s="178"/>
      <c r="M440" s="178"/>
      <c r="O440" s="179"/>
      <c r="P440" s="179"/>
    </row>
    <row r="441" spans="1:28" x14ac:dyDescent="0.25">
      <c r="B441" s="84"/>
      <c r="C441" s="84" t="s">
        <v>559</v>
      </c>
      <c r="E441" s="97">
        <v>40</v>
      </c>
      <c r="F441" s="91" t="s">
        <v>399</v>
      </c>
      <c r="G441" s="91" t="s">
        <v>40</v>
      </c>
      <c r="H441" s="179"/>
      <c r="J441" s="184" t="s">
        <v>465</v>
      </c>
      <c r="L441" s="178" t="s">
        <v>424</v>
      </c>
      <c r="M441" s="178">
        <v>892</v>
      </c>
      <c r="O441" s="179" t="s">
        <v>64</v>
      </c>
      <c r="P441" s="179" t="s">
        <v>91</v>
      </c>
    </row>
    <row r="442" spans="1:28" x14ac:dyDescent="0.25">
      <c r="B442" s="84"/>
      <c r="C442" s="84" t="s">
        <v>559</v>
      </c>
      <c r="E442" s="97">
        <v>50</v>
      </c>
      <c r="F442" s="91" t="s">
        <v>399</v>
      </c>
      <c r="G442" s="96" t="s">
        <v>41</v>
      </c>
      <c r="H442" s="179"/>
      <c r="J442" s="184"/>
      <c r="L442" s="178"/>
      <c r="M442" s="178"/>
      <c r="O442" s="179"/>
      <c r="P442" s="179"/>
    </row>
    <row r="443" spans="1:28" x14ac:dyDescent="0.25">
      <c r="B443" s="84"/>
      <c r="C443" s="84" t="s">
        <v>559</v>
      </c>
      <c r="E443" s="97">
        <v>60</v>
      </c>
      <c r="F443" s="91" t="s">
        <v>399</v>
      </c>
      <c r="G443" s="91" t="s">
        <v>65</v>
      </c>
      <c r="H443" s="179"/>
      <c r="J443" s="184"/>
      <c r="L443" s="178"/>
      <c r="M443" s="178"/>
      <c r="O443" s="179"/>
      <c r="P443" s="179"/>
    </row>
    <row r="444" spans="1:28" s="91" customFormat="1" x14ac:dyDescent="0.25">
      <c r="A444"/>
      <c r="B444" s="84"/>
      <c r="C444" s="84" t="s">
        <v>559</v>
      </c>
      <c r="D444" s="174"/>
      <c r="E444" s="97">
        <v>70</v>
      </c>
      <c r="F444" s="91" t="s">
        <v>399</v>
      </c>
      <c r="G444" s="91" t="s">
        <v>47</v>
      </c>
      <c r="H444" s="179"/>
      <c r="I444"/>
      <c r="J444" s="184"/>
      <c r="K444" s="176"/>
      <c r="L444" s="178" t="s">
        <v>424</v>
      </c>
      <c r="M444" s="178">
        <v>167</v>
      </c>
      <c r="N444" s="130"/>
      <c r="O444" s="179">
        <v>2007</v>
      </c>
      <c r="P444" s="179" t="s">
        <v>34</v>
      </c>
      <c r="Q444" s="83"/>
      <c r="R444" s="111"/>
      <c r="S444" s="83"/>
      <c r="T444" s="180"/>
      <c r="U444" s="181"/>
      <c r="W444" s="24"/>
      <c r="Y444" s="182"/>
      <c r="Z444" s="83"/>
      <c r="AA444" s="83"/>
      <c r="AB444" s="63"/>
    </row>
    <row r="445" spans="1:28" s="91" customFormat="1" x14ac:dyDescent="0.25">
      <c r="A445"/>
      <c r="B445" s="84"/>
      <c r="C445" s="84" t="s">
        <v>559</v>
      </c>
      <c r="D445" s="174"/>
      <c r="E445" s="97">
        <v>80</v>
      </c>
      <c r="F445" s="91" t="s">
        <v>399</v>
      </c>
      <c r="G445" s="96" t="s">
        <v>49</v>
      </c>
      <c r="H445" s="179"/>
      <c r="I445"/>
      <c r="J445" s="184" t="s">
        <v>109</v>
      </c>
      <c r="K445" s="176"/>
      <c r="L445" s="178" t="s">
        <v>424</v>
      </c>
      <c r="M445" s="178">
        <v>230</v>
      </c>
      <c r="N445" s="130"/>
      <c r="O445" s="179">
        <v>1988</v>
      </c>
      <c r="P445" s="179" t="s">
        <v>34</v>
      </c>
      <c r="Q445" s="83"/>
      <c r="R445" s="111"/>
      <c r="S445" s="83"/>
      <c r="T445" s="180"/>
      <c r="U445" s="181"/>
      <c r="W445" s="24"/>
      <c r="Y445" s="182"/>
      <c r="Z445" s="83"/>
      <c r="AA445" s="83"/>
      <c r="AB445" s="63"/>
    </row>
    <row r="446" spans="1:28" s="91" customFormat="1" x14ac:dyDescent="0.25">
      <c r="A446"/>
      <c r="B446" s="84"/>
      <c r="C446" s="84" t="s">
        <v>559</v>
      </c>
      <c r="D446" s="174"/>
      <c r="E446" s="97">
        <v>90</v>
      </c>
      <c r="F446" s="91" t="s">
        <v>399</v>
      </c>
      <c r="G446" s="91" t="s">
        <v>51</v>
      </c>
      <c r="H446" s="179"/>
      <c r="I446"/>
      <c r="J446" s="184"/>
      <c r="K446" s="176"/>
      <c r="L446" s="178"/>
      <c r="M446" s="178"/>
      <c r="N446" s="130"/>
      <c r="O446" s="179"/>
      <c r="P446" s="179"/>
      <c r="Q446" s="83"/>
      <c r="R446" s="111"/>
      <c r="S446" s="83"/>
      <c r="T446" s="180"/>
      <c r="U446" s="181"/>
      <c r="W446" s="24"/>
      <c r="Y446" s="182"/>
      <c r="Z446" s="83"/>
      <c r="AA446" s="83"/>
      <c r="AB446" s="176"/>
    </row>
    <row r="447" spans="1:28" s="91" customFormat="1" ht="14.4" x14ac:dyDescent="0.3">
      <c r="A447"/>
      <c r="B447" s="84"/>
      <c r="C447" s="84" t="s">
        <v>522</v>
      </c>
      <c r="D447" s="174"/>
      <c r="E447" s="86" t="s">
        <v>385</v>
      </c>
      <c r="F447" s="85" t="s">
        <v>401</v>
      </c>
      <c r="G447" s="85" t="s">
        <v>27</v>
      </c>
      <c r="H447" s="179"/>
      <c r="I447"/>
      <c r="J447" s="175" t="s">
        <v>28</v>
      </c>
      <c r="K447" s="176"/>
      <c r="L447" s="178"/>
      <c r="M447" s="178"/>
      <c r="N447" s="130"/>
      <c r="O447" s="179"/>
      <c r="P447" s="179"/>
      <c r="Q447" s="83"/>
      <c r="R447" s="111"/>
      <c r="S447" s="83"/>
      <c r="T447" s="180"/>
      <c r="U447" s="181"/>
      <c r="W447" s="24"/>
      <c r="Y447" s="182"/>
      <c r="Z447" s="83"/>
      <c r="AA447" s="83"/>
      <c r="AB447" s="183" t="s">
        <v>402</v>
      </c>
    </row>
    <row r="448" spans="1:28" s="91" customFormat="1" x14ac:dyDescent="0.25">
      <c r="A448"/>
      <c r="B448" s="84"/>
      <c r="C448" s="84" t="s">
        <v>522</v>
      </c>
      <c r="D448" s="174"/>
      <c r="E448" s="97">
        <v>10</v>
      </c>
      <c r="F448" s="96" t="s">
        <v>401</v>
      </c>
      <c r="G448" s="91" t="s">
        <v>31</v>
      </c>
      <c r="H448" s="179"/>
      <c r="I448"/>
      <c r="J448" s="184" t="s">
        <v>445</v>
      </c>
      <c r="K448" s="176"/>
      <c r="L448" s="178"/>
      <c r="M448" s="178">
        <v>5549</v>
      </c>
      <c r="N448" s="130"/>
      <c r="O448" s="179">
        <v>1979</v>
      </c>
      <c r="P448" s="179" t="s">
        <v>34</v>
      </c>
      <c r="Q448" s="83"/>
      <c r="R448" s="111"/>
      <c r="S448" s="83"/>
      <c r="T448" s="180"/>
      <c r="U448" s="181"/>
      <c r="W448" s="24"/>
      <c r="Y448" s="182"/>
      <c r="Z448" s="83"/>
      <c r="AA448" s="83"/>
      <c r="AB448" s="63"/>
    </row>
    <row r="449" spans="1:28" s="91" customFormat="1" ht="26.4" x14ac:dyDescent="0.25">
      <c r="A449"/>
      <c r="B449" s="84"/>
      <c r="C449" s="84" t="s">
        <v>522</v>
      </c>
      <c r="D449" s="174"/>
      <c r="E449" s="97">
        <v>11</v>
      </c>
      <c r="F449" s="96" t="s">
        <v>401</v>
      </c>
      <c r="G449" s="91" t="s">
        <v>31</v>
      </c>
      <c r="H449" s="179"/>
      <c r="I449"/>
      <c r="J449" s="184" t="s">
        <v>446</v>
      </c>
      <c r="K449" s="176"/>
      <c r="L449" s="178"/>
      <c r="M449" s="178">
        <v>440</v>
      </c>
      <c r="N449" s="130"/>
      <c r="O449" s="179">
        <v>2015</v>
      </c>
      <c r="P449" s="179" t="s">
        <v>34</v>
      </c>
      <c r="Q449" s="83"/>
      <c r="R449" s="111"/>
      <c r="S449" s="83"/>
      <c r="T449" s="180"/>
      <c r="U449" s="181"/>
      <c r="W449" s="24"/>
      <c r="Y449" s="182"/>
      <c r="Z449" s="83"/>
      <c r="AA449" s="83"/>
      <c r="AB449" s="63"/>
    </row>
    <row r="450" spans="1:28" s="91" customFormat="1" x14ac:dyDescent="0.25">
      <c r="A450"/>
      <c r="B450" s="84"/>
      <c r="C450" s="84" t="s">
        <v>522</v>
      </c>
      <c r="D450" s="174"/>
      <c r="E450" s="97">
        <v>20</v>
      </c>
      <c r="F450" s="96" t="s">
        <v>401</v>
      </c>
      <c r="G450" s="91" t="s">
        <v>38</v>
      </c>
      <c r="H450" s="179"/>
      <c r="I450"/>
      <c r="J450" s="184"/>
      <c r="K450" s="176"/>
      <c r="L450" s="178"/>
      <c r="M450" s="178"/>
      <c r="N450" s="130"/>
      <c r="O450" s="179"/>
      <c r="P450" s="179"/>
      <c r="Q450" s="83"/>
      <c r="R450" s="111"/>
      <c r="S450" s="83"/>
      <c r="T450" s="180"/>
      <c r="U450" s="181"/>
      <c r="W450" s="24"/>
      <c r="Y450" s="182"/>
      <c r="Z450" s="83"/>
      <c r="AA450" s="83"/>
      <c r="AB450" s="63"/>
    </row>
    <row r="451" spans="1:28" s="91" customFormat="1" x14ac:dyDescent="0.25">
      <c r="A451"/>
      <c r="B451" s="84"/>
      <c r="C451" s="84" t="s">
        <v>522</v>
      </c>
      <c r="D451" s="174"/>
      <c r="E451" s="97">
        <v>30</v>
      </c>
      <c r="F451" s="96" t="s">
        <v>401</v>
      </c>
      <c r="G451" s="91" t="s">
        <v>39</v>
      </c>
      <c r="H451" s="179"/>
      <c r="I451"/>
      <c r="J451" s="184"/>
      <c r="K451" s="176"/>
      <c r="L451" s="178"/>
      <c r="M451" s="178"/>
      <c r="N451" s="130"/>
      <c r="O451" s="179"/>
      <c r="P451" s="179"/>
      <c r="Q451" s="83"/>
      <c r="R451" s="111"/>
      <c r="S451" s="83"/>
      <c r="T451" s="180"/>
      <c r="U451" s="181"/>
      <c r="W451" s="24"/>
      <c r="Y451" s="182"/>
      <c r="Z451" s="83"/>
      <c r="AA451" s="83"/>
      <c r="AB451" s="63"/>
    </row>
    <row r="452" spans="1:28" s="91" customFormat="1" x14ac:dyDescent="0.25">
      <c r="A452"/>
      <c r="B452" s="84"/>
      <c r="C452" s="84" t="s">
        <v>522</v>
      </c>
      <c r="D452" s="174"/>
      <c r="E452" s="97">
        <v>40</v>
      </c>
      <c r="F452" s="96" t="s">
        <v>401</v>
      </c>
      <c r="G452" s="91" t="s">
        <v>40</v>
      </c>
      <c r="H452" s="179"/>
      <c r="I452"/>
      <c r="J452" s="184"/>
      <c r="K452" s="176"/>
      <c r="L452" s="178"/>
      <c r="M452" s="178"/>
      <c r="N452" s="130"/>
      <c r="O452" s="179"/>
      <c r="P452" s="179"/>
      <c r="Q452" s="83"/>
      <c r="R452" s="111"/>
      <c r="S452" s="83"/>
      <c r="T452" s="180"/>
      <c r="U452" s="181"/>
      <c r="W452" s="24"/>
      <c r="Y452" s="182"/>
      <c r="Z452" s="83"/>
      <c r="AA452" s="83"/>
      <c r="AB452" s="63"/>
    </row>
    <row r="453" spans="1:28" s="91" customFormat="1" x14ac:dyDescent="0.25">
      <c r="A453"/>
      <c r="B453" s="84"/>
      <c r="C453" s="84" t="s">
        <v>522</v>
      </c>
      <c r="D453" s="174"/>
      <c r="E453" s="97">
        <v>50</v>
      </c>
      <c r="F453" s="96" t="s">
        <v>401</v>
      </c>
      <c r="G453" s="96" t="s">
        <v>41</v>
      </c>
      <c r="H453" s="179" t="s">
        <v>436</v>
      </c>
      <c r="I453"/>
      <c r="J453" s="184" t="s">
        <v>448</v>
      </c>
      <c r="K453" s="176"/>
      <c r="L453" s="178"/>
      <c r="M453" s="178">
        <v>84</v>
      </c>
      <c r="N453" s="130"/>
      <c r="O453" s="179">
        <v>2020</v>
      </c>
      <c r="P453" s="179" t="s">
        <v>34</v>
      </c>
      <c r="Q453" s="83"/>
      <c r="R453" s="111"/>
      <c r="S453" s="83"/>
      <c r="T453" s="180"/>
      <c r="U453" s="181"/>
      <c r="W453" s="24"/>
      <c r="Y453" s="182"/>
      <c r="Z453" s="83"/>
      <c r="AA453" s="83"/>
      <c r="AB453" s="63"/>
    </row>
    <row r="454" spans="1:28" s="91" customFormat="1" x14ac:dyDescent="0.25">
      <c r="A454"/>
      <c r="B454" s="84"/>
      <c r="C454" s="84" t="s">
        <v>522</v>
      </c>
      <c r="D454" s="174"/>
      <c r="E454" s="97">
        <v>51</v>
      </c>
      <c r="F454" s="96" t="s">
        <v>401</v>
      </c>
      <c r="G454" s="96" t="s">
        <v>41</v>
      </c>
      <c r="H454" s="179" t="s">
        <v>449</v>
      </c>
      <c r="I454"/>
      <c r="J454" s="184" t="s">
        <v>449</v>
      </c>
      <c r="K454" s="176"/>
      <c r="L454" s="178"/>
      <c r="M454" s="178">
        <v>96</v>
      </c>
      <c r="N454" s="130"/>
      <c r="O454" s="179">
        <v>1979</v>
      </c>
      <c r="P454" s="179" t="s">
        <v>34</v>
      </c>
      <c r="Q454" s="83"/>
      <c r="R454" s="111"/>
      <c r="S454" s="83"/>
      <c r="T454" s="180"/>
      <c r="U454" s="181"/>
      <c r="W454" s="24"/>
      <c r="Y454" s="182"/>
      <c r="Z454" s="83"/>
      <c r="AA454" s="83"/>
      <c r="AB454" s="63"/>
    </row>
    <row r="455" spans="1:28" s="91" customFormat="1" x14ac:dyDescent="0.25">
      <c r="A455"/>
      <c r="B455" s="84"/>
      <c r="C455" s="84" t="s">
        <v>522</v>
      </c>
      <c r="D455" s="174"/>
      <c r="E455" s="97">
        <v>60</v>
      </c>
      <c r="F455" s="96" t="s">
        <v>401</v>
      </c>
      <c r="G455" s="91" t="s">
        <v>65</v>
      </c>
      <c r="H455" s="179"/>
      <c r="I455"/>
      <c r="J455" s="184"/>
      <c r="K455" s="176"/>
      <c r="L455" s="178"/>
      <c r="M455" s="178"/>
      <c r="N455" s="130"/>
      <c r="O455" s="179"/>
      <c r="P455" s="179"/>
      <c r="Q455" s="83"/>
      <c r="R455" s="111"/>
      <c r="S455" s="83"/>
      <c r="T455" s="180"/>
      <c r="U455" s="181"/>
      <c r="W455" s="24"/>
      <c r="Y455" s="182"/>
      <c r="Z455" s="83"/>
      <c r="AA455" s="83"/>
      <c r="AB455" s="63"/>
    </row>
    <row r="456" spans="1:28" s="91" customFormat="1" x14ac:dyDescent="0.25">
      <c r="A456"/>
      <c r="B456" s="84"/>
      <c r="C456" s="84" t="s">
        <v>522</v>
      </c>
      <c r="D456" s="174"/>
      <c r="E456" s="97">
        <v>70</v>
      </c>
      <c r="F456" s="96" t="s">
        <v>401</v>
      </c>
      <c r="G456" s="91" t="s">
        <v>47</v>
      </c>
      <c r="H456" s="179"/>
      <c r="I456"/>
      <c r="J456" s="184" t="s">
        <v>98</v>
      </c>
      <c r="K456" s="176"/>
      <c r="L456" s="178"/>
      <c r="M456" s="178">
        <v>135</v>
      </c>
      <c r="N456" s="130"/>
      <c r="O456" s="179">
        <v>2004</v>
      </c>
      <c r="P456" s="179" t="s">
        <v>34</v>
      </c>
      <c r="Q456" s="83"/>
      <c r="R456" s="111"/>
      <c r="S456" s="83"/>
      <c r="T456" s="180"/>
      <c r="U456" s="181"/>
      <c r="W456" s="24"/>
      <c r="Y456" s="182"/>
      <c r="Z456" s="83"/>
      <c r="AA456" s="83"/>
      <c r="AB456" s="63"/>
    </row>
    <row r="457" spans="1:28" s="91" customFormat="1" x14ac:dyDescent="0.25">
      <c r="A457"/>
      <c r="B457" s="84"/>
      <c r="C457" s="84" t="s">
        <v>522</v>
      </c>
      <c r="D457" s="174"/>
      <c r="E457" s="97">
        <v>71</v>
      </c>
      <c r="F457" s="96" t="s">
        <v>401</v>
      </c>
      <c r="G457" s="91" t="s">
        <v>47</v>
      </c>
      <c r="H457" s="179"/>
      <c r="I457"/>
      <c r="J457" s="184" t="s">
        <v>447</v>
      </c>
      <c r="K457" s="176"/>
      <c r="L457" s="178"/>
      <c r="M457" s="178">
        <v>70</v>
      </c>
      <c r="N457" s="130"/>
      <c r="O457" s="179">
        <v>2010</v>
      </c>
      <c r="P457" s="179" t="s">
        <v>34</v>
      </c>
      <c r="Q457" s="83"/>
      <c r="R457" s="111"/>
      <c r="S457" s="83"/>
      <c r="T457" s="180"/>
      <c r="U457" s="181"/>
      <c r="W457" s="24"/>
      <c r="Y457" s="182"/>
      <c r="Z457" s="83"/>
      <c r="AA457" s="83"/>
      <c r="AB457" s="63"/>
    </row>
    <row r="458" spans="1:28" s="91" customFormat="1" x14ac:dyDescent="0.25">
      <c r="A458"/>
      <c r="B458" s="84"/>
      <c r="C458" s="84" t="s">
        <v>522</v>
      </c>
      <c r="D458" s="174"/>
      <c r="E458" s="97">
        <v>80</v>
      </c>
      <c r="F458" s="96" t="s">
        <v>401</v>
      </c>
      <c r="G458" s="96" t="s">
        <v>49</v>
      </c>
      <c r="H458" s="179"/>
      <c r="I458"/>
      <c r="J458" s="184" t="s">
        <v>109</v>
      </c>
      <c r="K458" s="176"/>
      <c r="L458" s="178"/>
      <c r="M458" s="178">
        <v>250</v>
      </c>
      <c r="N458" s="130"/>
      <c r="O458" s="179">
        <v>2012</v>
      </c>
      <c r="P458" s="179" t="s">
        <v>34</v>
      </c>
      <c r="Q458" s="83"/>
      <c r="R458" s="111"/>
      <c r="S458" s="83"/>
      <c r="T458" s="180"/>
      <c r="U458" s="181"/>
      <c r="W458" s="24"/>
      <c r="Y458" s="182"/>
      <c r="Z458" s="83"/>
      <c r="AA458" s="83"/>
      <c r="AB458" s="63"/>
    </row>
    <row r="459" spans="1:28" s="91" customFormat="1" x14ac:dyDescent="0.25">
      <c r="A459"/>
      <c r="B459" s="84"/>
      <c r="C459" s="84" t="s">
        <v>522</v>
      </c>
      <c r="D459" s="174"/>
      <c r="E459" s="97">
        <v>90</v>
      </c>
      <c r="F459" s="96" t="s">
        <v>401</v>
      </c>
      <c r="G459" s="91" t="s">
        <v>51</v>
      </c>
      <c r="H459" s="179"/>
      <c r="I459"/>
      <c r="J459" s="184"/>
      <c r="K459" s="176"/>
      <c r="L459" s="178"/>
      <c r="M459" s="178"/>
      <c r="N459" s="130"/>
      <c r="O459" s="179"/>
      <c r="P459" s="179"/>
      <c r="Q459" s="83"/>
      <c r="R459" s="111"/>
      <c r="S459" s="83"/>
      <c r="T459" s="180"/>
      <c r="U459" s="181"/>
      <c r="W459" s="24"/>
      <c r="Y459" s="182"/>
      <c r="Z459" s="83"/>
      <c r="AA459" s="83"/>
      <c r="AB459" s="63"/>
    </row>
    <row r="460" spans="1:28" s="91" customFormat="1" ht="14.4" x14ac:dyDescent="0.3">
      <c r="A460"/>
      <c r="B460" s="84"/>
      <c r="C460" s="84" t="s">
        <v>523</v>
      </c>
      <c r="D460" s="174"/>
      <c r="E460" s="86" t="s">
        <v>385</v>
      </c>
      <c r="F460" s="85" t="s">
        <v>403</v>
      </c>
      <c r="G460" s="85" t="s">
        <v>27</v>
      </c>
      <c r="H460" s="179"/>
      <c r="I460"/>
      <c r="J460" s="175" t="s">
        <v>28</v>
      </c>
      <c r="K460" s="176"/>
      <c r="L460" s="178"/>
      <c r="M460" s="178"/>
      <c r="N460" s="130"/>
      <c r="O460" s="179"/>
      <c r="P460" s="179"/>
      <c r="Q460" s="83"/>
      <c r="R460" s="111"/>
      <c r="S460" s="83"/>
      <c r="T460" s="180"/>
      <c r="U460" s="181"/>
      <c r="W460" s="24"/>
      <c r="Y460" s="182"/>
      <c r="Z460" s="83"/>
      <c r="AA460" s="83"/>
      <c r="AB460" s="183" t="s">
        <v>404</v>
      </c>
    </row>
    <row r="461" spans="1:28" s="91" customFormat="1" x14ac:dyDescent="0.25">
      <c r="A461"/>
      <c r="B461" s="84"/>
      <c r="C461" s="84" t="s">
        <v>523</v>
      </c>
      <c r="D461" s="174"/>
      <c r="E461" s="97">
        <v>10</v>
      </c>
      <c r="F461" s="96" t="s">
        <v>403</v>
      </c>
      <c r="G461" s="91" t="s">
        <v>31</v>
      </c>
      <c r="H461" s="179"/>
      <c r="I461"/>
      <c r="J461" s="184" t="s">
        <v>476</v>
      </c>
      <c r="K461" s="176"/>
      <c r="L461" s="178"/>
      <c r="M461" s="178">
        <v>5180</v>
      </c>
      <c r="N461" s="130"/>
      <c r="O461" s="179">
        <v>2010</v>
      </c>
      <c r="P461" s="179" t="s">
        <v>34</v>
      </c>
      <c r="Q461" s="83"/>
      <c r="R461" s="111"/>
      <c r="S461" s="83"/>
      <c r="T461" s="180"/>
      <c r="U461" s="181"/>
      <c r="W461" s="24"/>
      <c r="Y461" s="182"/>
      <c r="Z461" s="83"/>
      <c r="AA461" s="83"/>
      <c r="AB461" s="63"/>
    </row>
    <row r="462" spans="1:28" s="91" customFormat="1" x14ac:dyDescent="0.25">
      <c r="A462"/>
      <c r="B462" s="84"/>
      <c r="C462" s="84" t="s">
        <v>523</v>
      </c>
      <c r="D462" s="174"/>
      <c r="E462" s="97">
        <v>11</v>
      </c>
      <c r="F462" s="96" t="s">
        <v>403</v>
      </c>
      <c r="G462" s="91" t="s">
        <v>31</v>
      </c>
      <c r="H462" s="179"/>
      <c r="I462"/>
      <c r="J462" s="184" t="s">
        <v>477</v>
      </c>
      <c r="K462" s="176"/>
      <c r="L462" s="178"/>
      <c r="M462" s="178">
        <v>150</v>
      </c>
      <c r="N462" s="130"/>
      <c r="O462" s="179">
        <v>2017</v>
      </c>
      <c r="P462" s="179" t="s">
        <v>34</v>
      </c>
      <c r="Q462" s="83"/>
      <c r="R462" s="111"/>
      <c r="S462" s="83"/>
      <c r="T462" s="180"/>
      <c r="U462" s="181"/>
      <c r="W462" s="24"/>
      <c r="Y462" s="182"/>
      <c r="Z462" s="83"/>
      <c r="AA462" s="83"/>
      <c r="AB462" s="63"/>
    </row>
    <row r="463" spans="1:28" s="91" customFormat="1" x14ac:dyDescent="0.25">
      <c r="A463"/>
      <c r="B463" s="84"/>
      <c r="C463" s="84" t="s">
        <v>523</v>
      </c>
      <c r="D463" s="174"/>
      <c r="E463" s="97">
        <v>20</v>
      </c>
      <c r="F463" s="96" t="s">
        <v>403</v>
      </c>
      <c r="G463" s="91" t="s">
        <v>38</v>
      </c>
      <c r="H463" s="179"/>
      <c r="I463"/>
      <c r="J463" s="184"/>
      <c r="K463" s="176"/>
      <c r="L463" s="178"/>
      <c r="M463" s="178"/>
      <c r="N463" s="130"/>
      <c r="O463" s="179"/>
      <c r="P463" s="179"/>
      <c r="Q463" s="83"/>
      <c r="R463" s="111"/>
      <c r="S463" s="83"/>
      <c r="T463" s="180"/>
      <c r="U463" s="181"/>
      <c r="W463" s="24"/>
      <c r="Y463" s="182"/>
      <c r="Z463" s="83"/>
      <c r="AA463" s="83"/>
      <c r="AB463" s="63"/>
    </row>
    <row r="464" spans="1:28" s="91" customFormat="1" x14ac:dyDescent="0.25">
      <c r="A464"/>
      <c r="B464" s="84"/>
      <c r="C464" s="84" t="s">
        <v>523</v>
      </c>
      <c r="D464" s="174"/>
      <c r="E464" s="97">
        <v>30</v>
      </c>
      <c r="F464" s="96" t="s">
        <v>403</v>
      </c>
      <c r="G464" s="91" t="s">
        <v>39</v>
      </c>
      <c r="H464" s="179"/>
      <c r="I464"/>
      <c r="J464" s="184"/>
      <c r="K464" s="176"/>
      <c r="L464" s="178"/>
      <c r="M464" s="178"/>
      <c r="N464" s="130"/>
      <c r="O464" s="179"/>
      <c r="P464" s="179"/>
      <c r="Q464" s="83"/>
      <c r="R464" s="111"/>
      <c r="S464" s="83"/>
      <c r="T464" s="180"/>
      <c r="U464" s="181"/>
      <c r="W464" s="24"/>
      <c r="Y464" s="182"/>
      <c r="Z464" s="83"/>
      <c r="AA464" s="83"/>
      <c r="AB464" s="63"/>
    </row>
    <row r="465" spans="1:28" s="91" customFormat="1" x14ac:dyDescent="0.25">
      <c r="A465"/>
      <c r="B465" s="84"/>
      <c r="C465" s="84" t="s">
        <v>523</v>
      </c>
      <c r="D465" s="174"/>
      <c r="E465" s="97">
        <v>40</v>
      </c>
      <c r="F465" s="96" t="s">
        <v>403</v>
      </c>
      <c r="G465" s="91" t="s">
        <v>40</v>
      </c>
      <c r="H465" s="179"/>
      <c r="I465"/>
      <c r="J465" s="184"/>
      <c r="K465" s="176"/>
      <c r="L465" s="178"/>
      <c r="M465" s="178"/>
      <c r="N465" s="130"/>
      <c r="O465" s="179"/>
      <c r="P465" s="179"/>
      <c r="Q465" s="83"/>
      <c r="R465" s="111"/>
      <c r="S465" s="83"/>
      <c r="T465" s="180"/>
      <c r="U465" s="181"/>
      <c r="W465" s="24"/>
      <c r="Y465" s="182"/>
      <c r="Z465" s="83"/>
      <c r="AA465" s="83"/>
      <c r="AB465" s="63"/>
    </row>
    <row r="466" spans="1:28" s="91" customFormat="1" x14ac:dyDescent="0.25">
      <c r="A466"/>
      <c r="B466" s="84"/>
      <c r="C466" s="84" t="s">
        <v>523</v>
      </c>
      <c r="D466" s="174"/>
      <c r="E466" s="97">
        <v>50</v>
      </c>
      <c r="F466" s="96" t="s">
        <v>403</v>
      </c>
      <c r="G466" s="96" t="s">
        <v>41</v>
      </c>
      <c r="H466" s="179"/>
      <c r="I466"/>
      <c r="J466" s="184"/>
      <c r="K466" s="176"/>
      <c r="L466" s="178"/>
      <c r="M466" s="178"/>
      <c r="N466" s="130"/>
      <c r="O466" s="179"/>
      <c r="P466" s="179"/>
      <c r="Q466" s="83"/>
      <c r="R466" s="111"/>
      <c r="S466" s="83"/>
      <c r="T466" s="180"/>
      <c r="U466" s="181"/>
      <c r="W466" s="24"/>
      <c r="Y466" s="182"/>
      <c r="Z466" s="83"/>
      <c r="AA466" s="83"/>
      <c r="AB466" s="63"/>
    </row>
    <row r="467" spans="1:28" s="91" customFormat="1" x14ac:dyDescent="0.25">
      <c r="A467"/>
      <c r="B467" s="84"/>
      <c r="C467" s="84" t="s">
        <v>523</v>
      </c>
      <c r="D467" s="174"/>
      <c r="E467" s="97">
        <v>60</v>
      </c>
      <c r="F467" s="96" t="s">
        <v>403</v>
      </c>
      <c r="G467" s="91" t="s">
        <v>65</v>
      </c>
      <c r="H467" s="179"/>
      <c r="I467"/>
      <c r="J467" s="184"/>
      <c r="K467" s="176"/>
      <c r="L467" s="178"/>
      <c r="M467" s="178"/>
      <c r="N467" s="130"/>
      <c r="O467" s="179"/>
      <c r="P467" s="179"/>
      <c r="Q467" s="83"/>
      <c r="R467" s="111"/>
      <c r="S467" s="83"/>
      <c r="T467" s="180"/>
      <c r="U467" s="181"/>
      <c r="W467" s="24"/>
      <c r="Y467" s="182"/>
      <c r="Z467" s="83"/>
      <c r="AA467" s="83"/>
      <c r="AB467" s="63"/>
    </row>
    <row r="468" spans="1:28" s="91" customFormat="1" x14ac:dyDescent="0.25">
      <c r="A468"/>
      <c r="B468" s="84"/>
      <c r="C468" s="84" t="s">
        <v>523</v>
      </c>
      <c r="D468" s="174"/>
      <c r="E468" s="97">
        <v>70</v>
      </c>
      <c r="F468" s="96" t="s">
        <v>403</v>
      </c>
      <c r="G468" s="91" t="s">
        <v>47</v>
      </c>
      <c r="H468" s="179"/>
      <c r="I468"/>
      <c r="J468" s="184"/>
      <c r="K468" s="176"/>
      <c r="L468" s="178"/>
      <c r="M468" s="178"/>
      <c r="N468" s="130"/>
      <c r="O468" s="179"/>
      <c r="P468" s="179"/>
      <c r="Q468" s="83"/>
      <c r="R468" s="111"/>
      <c r="S468" s="83"/>
      <c r="T468" s="180"/>
      <c r="U468" s="181"/>
      <c r="W468" s="24"/>
      <c r="Y468" s="182"/>
      <c r="Z468" s="83"/>
      <c r="AA468" s="83"/>
      <c r="AB468" s="63"/>
    </row>
    <row r="469" spans="1:28" s="91" customFormat="1" x14ac:dyDescent="0.25">
      <c r="A469"/>
      <c r="B469" s="84"/>
      <c r="C469" s="84" t="s">
        <v>523</v>
      </c>
      <c r="D469" s="174"/>
      <c r="E469" s="97">
        <v>80</v>
      </c>
      <c r="F469" s="96" t="s">
        <v>403</v>
      </c>
      <c r="G469" s="96" t="s">
        <v>49</v>
      </c>
      <c r="H469" s="179"/>
      <c r="I469"/>
      <c r="J469" s="184"/>
      <c r="K469" s="176"/>
      <c r="L469" s="178"/>
      <c r="M469" s="178"/>
      <c r="N469" s="130"/>
      <c r="O469" s="179"/>
      <c r="P469" s="179"/>
      <c r="Q469" s="83"/>
      <c r="R469" s="111"/>
      <c r="S469" s="83"/>
      <c r="T469" s="180"/>
      <c r="U469" s="181"/>
      <c r="W469" s="24"/>
      <c r="Y469" s="182"/>
      <c r="Z469" s="83"/>
      <c r="AA469" s="83"/>
      <c r="AB469" s="63"/>
    </row>
    <row r="470" spans="1:28" s="91" customFormat="1" x14ac:dyDescent="0.25">
      <c r="A470"/>
      <c r="B470" s="84"/>
      <c r="C470" s="84" t="s">
        <v>523</v>
      </c>
      <c r="D470" s="174"/>
      <c r="E470" s="97">
        <v>90</v>
      </c>
      <c r="F470" s="96" t="s">
        <v>403</v>
      </c>
      <c r="G470" s="91" t="s">
        <v>51</v>
      </c>
      <c r="H470" s="179"/>
      <c r="I470"/>
      <c r="J470" s="184"/>
      <c r="K470" s="176"/>
      <c r="L470" s="178"/>
      <c r="M470" s="178"/>
      <c r="N470" s="130"/>
      <c r="O470" s="179"/>
      <c r="P470" s="179"/>
      <c r="Q470" s="83"/>
      <c r="R470" s="111"/>
      <c r="S470" s="83"/>
      <c r="T470" s="180"/>
      <c r="U470" s="181"/>
      <c r="W470" s="24"/>
      <c r="Y470" s="182"/>
      <c r="Z470" s="83"/>
      <c r="AA470" s="83"/>
      <c r="AB470" s="63"/>
    </row>
    <row r="471" spans="1:28" s="91" customFormat="1" ht="14.4" x14ac:dyDescent="0.3">
      <c r="A471"/>
      <c r="B471" s="84"/>
      <c r="C471" s="84" t="s">
        <v>513</v>
      </c>
      <c r="D471" s="174"/>
      <c r="E471" s="86" t="s">
        <v>385</v>
      </c>
      <c r="F471" s="85" t="s">
        <v>405</v>
      </c>
      <c r="G471" s="85" t="s">
        <v>27</v>
      </c>
      <c r="H471" s="179"/>
      <c r="I471"/>
      <c r="J471" s="175" t="s">
        <v>28</v>
      </c>
      <c r="K471" s="176"/>
      <c r="L471" s="178"/>
      <c r="M471" s="178"/>
      <c r="N471" s="130"/>
      <c r="O471" s="179"/>
      <c r="P471" s="179"/>
      <c r="Q471" s="83"/>
      <c r="R471" s="111"/>
      <c r="S471" s="83"/>
      <c r="T471" s="180"/>
      <c r="U471" s="181"/>
      <c r="W471" s="24"/>
      <c r="Y471" s="182"/>
      <c r="Z471" s="83"/>
      <c r="AA471" s="83"/>
      <c r="AB471" s="188" t="s">
        <v>406</v>
      </c>
    </row>
    <row r="472" spans="1:28" s="91" customFormat="1" x14ac:dyDescent="0.25">
      <c r="A472"/>
      <c r="B472" s="84"/>
      <c r="C472" s="84" t="s">
        <v>513</v>
      </c>
      <c r="D472" s="174"/>
      <c r="E472" s="97">
        <v>10</v>
      </c>
      <c r="F472" s="96" t="s">
        <v>405</v>
      </c>
      <c r="G472" s="91" t="s">
        <v>31</v>
      </c>
      <c r="H472" s="179"/>
      <c r="I472"/>
      <c r="J472" s="184" t="s">
        <v>444</v>
      </c>
      <c r="K472" s="176"/>
      <c r="L472" s="178"/>
      <c r="M472" s="178">
        <v>1240</v>
      </c>
      <c r="N472" s="130"/>
      <c r="O472" s="179" t="s">
        <v>64</v>
      </c>
      <c r="P472" s="179" t="s">
        <v>91</v>
      </c>
      <c r="Q472" s="83"/>
      <c r="R472" s="111"/>
      <c r="S472" s="83"/>
      <c r="T472" s="180"/>
      <c r="U472" s="181"/>
      <c r="W472" s="24"/>
      <c r="Y472" s="182"/>
      <c r="Z472" s="83"/>
      <c r="AA472" s="83"/>
      <c r="AB472" s="63"/>
    </row>
    <row r="473" spans="1:28" s="91" customFormat="1" x14ac:dyDescent="0.25">
      <c r="A473"/>
      <c r="B473" s="84"/>
      <c r="C473" s="84" t="s">
        <v>513</v>
      </c>
      <c r="D473" s="174"/>
      <c r="E473" s="97">
        <v>20</v>
      </c>
      <c r="F473" s="96" t="s">
        <v>405</v>
      </c>
      <c r="G473" s="91" t="s">
        <v>38</v>
      </c>
      <c r="H473" s="179"/>
      <c r="I473"/>
      <c r="J473" s="184"/>
      <c r="K473" s="176"/>
      <c r="L473" s="178"/>
      <c r="M473" s="178"/>
      <c r="N473" s="130"/>
      <c r="O473" s="179"/>
      <c r="P473" s="179"/>
      <c r="Q473" s="83"/>
      <c r="R473" s="111"/>
      <c r="S473" s="83"/>
      <c r="T473" s="180"/>
      <c r="U473" s="181"/>
      <c r="W473" s="24"/>
      <c r="Y473" s="182"/>
      <c r="Z473" s="83"/>
      <c r="AA473" s="83"/>
      <c r="AB473" s="63"/>
    </row>
    <row r="474" spans="1:28" s="91" customFormat="1" x14ac:dyDescent="0.25">
      <c r="A474"/>
      <c r="B474" s="84"/>
      <c r="C474" s="84" t="s">
        <v>513</v>
      </c>
      <c r="D474" s="174"/>
      <c r="E474" s="97">
        <v>30</v>
      </c>
      <c r="F474" s="96" t="s">
        <v>405</v>
      </c>
      <c r="G474" s="91" t="s">
        <v>39</v>
      </c>
      <c r="H474" s="179"/>
      <c r="I474"/>
      <c r="J474" s="184"/>
      <c r="K474" s="176"/>
      <c r="L474" s="178"/>
      <c r="M474" s="178"/>
      <c r="N474" s="130"/>
      <c r="O474" s="179"/>
      <c r="P474" s="179"/>
      <c r="Q474" s="83"/>
      <c r="R474" s="111"/>
      <c r="S474" s="83"/>
      <c r="T474" s="180"/>
      <c r="U474" s="181"/>
      <c r="W474" s="24"/>
      <c r="Y474" s="182"/>
      <c r="Z474" s="83"/>
      <c r="AA474" s="83"/>
      <c r="AB474" s="63"/>
    </row>
    <row r="475" spans="1:28" s="91" customFormat="1" x14ac:dyDescent="0.25">
      <c r="A475"/>
      <c r="B475" s="84"/>
      <c r="C475" s="84" t="s">
        <v>513</v>
      </c>
      <c r="D475" s="174"/>
      <c r="E475" s="97">
        <v>40</v>
      </c>
      <c r="F475" s="96" t="s">
        <v>405</v>
      </c>
      <c r="G475" s="91" t="s">
        <v>40</v>
      </c>
      <c r="H475" s="179"/>
      <c r="I475"/>
      <c r="J475" s="184"/>
      <c r="K475" s="176"/>
      <c r="L475" s="178"/>
      <c r="M475" s="178"/>
      <c r="N475" s="130"/>
      <c r="O475" s="179"/>
      <c r="P475" s="179"/>
      <c r="Q475" s="83"/>
      <c r="R475" s="111"/>
      <c r="S475" s="83"/>
      <c r="T475" s="180"/>
      <c r="U475" s="181"/>
      <c r="W475" s="24"/>
      <c r="Y475" s="182"/>
      <c r="Z475" s="83"/>
      <c r="AA475" s="83"/>
      <c r="AB475" s="63"/>
    </row>
    <row r="476" spans="1:28" s="91" customFormat="1" x14ac:dyDescent="0.25">
      <c r="A476"/>
      <c r="B476" s="84"/>
      <c r="C476" s="84" t="s">
        <v>513</v>
      </c>
      <c r="D476" s="174"/>
      <c r="E476" s="97">
        <v>50</v>
      </c>
      <c r="F476" s="96" t="s">
        <v>405</v>
      </c>
      <c r="G476" s="96" t="s">
        <v>41</v>
      </c>
      <c r="H476" s="179"/>
      <c r="I476"/>
      <c r="J476" s="184"/>
      <c r="K476" s="176"/>
      <c r="L476" s="178"/>
      <c r="M476" s="178"/>
      <c r="N476" s="130"/>
      <c r="O476" s="179"/>
      <c r="P476" s="179"/>
      <c r="Q476" s="83"/>
      <c r="R476" s="111"/>
      <c r="S476" s="83"/>
      <c r="T476" s="180"/>
      <c r="U476" s="181"/>
      <c r="W476" s="24"/>
      <c r="Y476" s="182"/>
      <c r="Z476" s="83"/>
      <c r="AA476" s="83"/>
      <c r="AB476" s="63"/>
    </row>
    <row r="477" spans="1:28" s="91" customFormat="1" x14ac:dyDescent="0.25">
      <c r="A477"/>
      <c r="B477" s="84"/>
      <c r="C477" s="84" t="s">
        <v>513</v>
      </c>
      <c r="D477" s="174"/>
      <c r="E477" s="97">
        <v>60</v>
      </c>
      <c r="F477" s="96" t="s">
        <v>405</v>
      </c>
      <c r="G477" s="91" t="s">
        <v>65</v>
      </c>
      <c r="H477" s="179"/>
      <c r="I477"/>
      <c r="J477" s="184"/>
      <c r="K477" s="176"/>
      <c r="L477" s="178"/>
      <c r="M477" s="178"/>
      <c r="N477" s="130"/>
      <c r="O477" s="179"/>
      <c r="P477" s="179"/>
      <c r="Q477" s="83"/>
      <c r="R477" s="111"/>
      <c r="S477" s="83"/>
      <c r="T477" s="180"/>
      <c r="U477" s="181"/>
      <c r="W477" s="24"/>
      <c r="Y477" s="182"/>
      <c r="Z477" s="83"/>
      <c r="AA477" s="83"/>
      <c r="AB477" s="63"/>
    </row>
    <row r="478" spans="1:28" s="91" customFormat="1" x14ac:dyDescent="0.25">
      <c r="A478"/>
      <c r="B478" s="84"/>
      <c r="C478" s="84" t="s">
        <v>513</v>
      </c>
      <c r="D478" s="174"/>
      <c r="E478" s="97">
        <v>70</v>
      </c>
      <c r="F478" s="96" t="s">
        <v>405</v>
      </c>
      <c r="G478" s="91" t="s">
        <v>47</v>
      </c>
      <c r="H478" s="179"/>
      <c r="I478"/>
      <c r="J478" s="184"/>
      <c r="K478" s="176"/>
      <c r="L478" s="178"/>
      <c r="M478" s="178"/>
      <c r="N478" s="130"/>
      <c r="O478" s="179"/>
      <c r="P478" s="179"/>
      <c r="Q478" s="83"/>
      <c r="R478" s="111"/>
      <c r="S478" s="83"/>
      <c r="T478" s="180"/>
      <c r="U478" s="181"/>
      <c r="W478" s="24"/>
      <c r="Y478" s="182"/>
      <c r="Z478" s="83"/>
      <c r="AA478" s="83"/>
      <c r="AB478" s="63"/>
    </row>
    <row r="479" spans="1:28" s="91" customFormat="1" x14ac:dyDescent="0.25">
      <c r="A479"/>
      <c r="B479" s="84"/>
      <c r="C479" s="84" t="s">
        <v>513</v>
      </c>
      <c r="D479" s="174"/>
      <c r="E479" s="97">
        <v>80</v>
      </c>
      <c r="F479" s="96" t="s">
        <v>405</v>
      </c>
      <c r="G479" s="96" t="s">
        <v>49</v>
      </c>
      <c r="H479" s="179"/>
      <c r="I479"/>
      <c r="J479" s="184"/>
      <c r="K479" s="176"/>
      <c r="L479" s="178"/>
      <c r="M479" s="178"/>
      <c r="N479" s="130"/>
      <c r="O479" s="179"/>
      <c r="P479" s="179"/>
      <c r="Q479" s="83"/>
      <c r="R479" s="111"/>
      <c r="S479" s="83"/>
      <c r="T479" s="180"/>
      <c r="U479" s="181"/>
      <c r="W479" s="24"/>
      <c r="Y479" s="182"/>
      <c r="Z479" s="83"/>
      <c r="AA479" s="83"/>
      <c r="AB479" s="63"/>
    </row>
    <row r="480" spans="1:28" s="91" customFormat="1" x14ac:dyDescent="0.25">
      <c r="A480"/>
      <c r="B480" s="84"/>
      <c r="C480" s="84" t="s">
        <v>513</v>
      </c>
      <c r="D480" s="174"/>
      <c r="E480" s="97">
        <v>90</v>
      </c>
      <c r="F480" s="96" t="s">
        <v>405</v>
      </c>
      <c r="G480" s="91" t="s">
        <v>51</v>
      </c>
      <c r="H480" s="179"/>
      <c r="I480"/>
      <c r="J480" s="184"/>
      <c r="K480" s="176"/>
      <c r="L480" s="178"/>
      <c r="M480" s="178"/>
      <c r="N480" s="130"/>
      <c r="O480" s="179"/>
      <c r="P480" s="179"/>
      <c r="Q480" s="83"/>
      <c r="R480" s="111"/>
      <c r="S480" s="83"/>
      <c r="T480" s="180"/>
      <c r="U480" s="181"/>
      <c r="W480" s="24"/>
      <c r="Y480" s="182"/>
      <c r="Z480" s="83"/>
      <c r="AA480" s="83"/>
      <c r="AB480" s="63"/>
    </row>
    <row r="481" spans="1:28" s="91" customFormat="1" ht="14.4" x14ac:dyDescent="0.3">
      <c r="A481"/>
      <c r="B481" s="84"/>
      <c r="C481" s="84" t="s">
        <v>563</v>
      </c>
      <c r="D481" s="174"/>
      <c r="E481" s="86" t="s">
        <v>385</v>
      </c>
      <c r="F481" s="85" t="s">
        <v>407</v>
      </c>
      <c r="G481" s="85" t="s">
        <v>27</v>
      </c>
      <c r="H481" s="179"/>
      <c r="I481"/>
      <c r="J481" s="175" t="s">
        <v>28</v>
      </c>
      <c r="K481" s="176"/>
      <c r="L481" s="178"/>
      <c r="M481" s="178"/>
      <c r="N481" s="130"/>
      <c r="O481" s="179"/>
      <c r="P481" s="179"/>
      <c r="Q481" s="83"/>
      <c r="R481" s="111"/>
      <c r="S481" s="83"/>
      <c r="T481" s="180"/>
      <c r="U481" s="181"/>
      <c r="W481" s="24"/>
      <c r="Y481" s="182"/>
      <c r="Z481" s="83"/>
      <c r="AA481" s="83"/>
      <c r="AB481" s="183" t="s">
        <v>408</v>
      </c>
    </row>
    <row r="482" spans="1:28" s="91" customFormat="1" x14ac:dyDescent="0.25">
      <c r="A482"/>
      <c r="B482" s="84"/>
      <c r="C482" s="84" t="s">
        <v>563</v>
      </c>
      <c r="D482" s="174"/>
      <c r="E482" s="97">
        <v>10</v>
      </c>
      <c r="F482" s="96" t="s">
        <v>407</v>
      </c>
      <c r="G482" s="91" t="s">
        <v>31</v>
      </c>
      <c r="H482" s="179"/>
      <c r="I482"/>
      <c r="J482" s="184" t="s">
        <v>435</v>
      </c>
      <c r="K482" s="176"/>
      <c r="L482" s="178" t="s">
        <v>424</v>
      </c>
      <c r="M482" s="178">
        <v>5995</v>
      </c>
      <c r="N482" s="130"/>
      <c r="O482" s="179">
        <v>1994</v>
      </c>
      <c r="P482" s="179" t="s">
        <v>34</v>
      </c>
      <c r="Q482" s="83"/>
      <c r="R482" s="111"/>
      <c r="S482" s="83"/>
      <c r="T482" s="180"/>
      <c r="U482" s="181"/>
      <c r="W482" s="24"/>
      <c r="Y482" s="182"/>
      <c r="Z482" s="83"/>
      <c r="AA482" s="83"/>
      <c r="AB482" s="63"/>
    </row>
    <row r="483" spans="1:28" s="91" customFormat="1" x14ac:dyDescent="0.25">
      <c r="A483"/>
      <c r="B483" s="84"/>
      <c r="C483" s="84" t="s">
        <v>563</v>
      </c>
      <c r="D483" s="174"/>
      <c r="E483" s="97">
        <v>20</v>
      </c>
      <c r="F483" s="96" t="s">
        <v>407</v>
      </c>
      <c r="G483" s="91" t="s">
        <v>38</v>
      </c>
      <c r="H483" s="179"/>
      <c r="I483"/>
      <c r="J483" s="184"/>
      <c r="K483" s="176"/>
      <c r="L483" s="178"/>
      <c r="M483" s="178"/>
      <c r="N483" s="130"/>
      <c r="O483" s="179"/>
      <c r="P483" s="179"/>
      <c r="Q483" s="83"/>
      <c r="R483" s="111"/>
      <c r="S483" s="83"/>
      <c r="T483" s="180"/>
      <c r="U483" s="181"/>
      <c r="W483" s="24"/>
      <c r="Y483" s="182"/>
      <c r="Z483" s="83"/>
      <c r="AA483" s="83"/>
      <c r="AB483" s="63"/>
    </row>
    <row r="484" spans="1:28" s="91" customFormat="1" x14ac:dyDescent="0.25">
      <c r="A484"/>
      <c r="B484" s="84"/>
      <c r="C484" s="84" t="s">
        <v>563</v>
      </c>
      <c r="D484" s="174"/>
      <c r="E484" s="97">
        <v>30</v>
      </c>
      <c r="F484" s="96" t="s">
        <v>407</v>
      </c>
      <c r="G484" s="91" t="s">
        <v>39</v>
      </c>
      <c r="H484" s="179"/>
      <c r="I484"/>
      <c r="J484" s="184"/>
      <c r="K484" s="176"/>
      <c r="L484" s="178"/>
      <c r="M484" s="178"/>
      <c r="N484" s="130"/>
      <c r="O484" s="179"/>
      <c r="P484" s="179"/>
      <c r="Q484" s="83"/>
      <c r="R484" s="111"/>
      <c r="S484" s="83"/>
      <c r="T484" s="180"/>
      <c r="U484" s="181"/>
      <c r="W484" s="24"/>
      <c r="Y484" s="182"/>
      <c r="Z484" s="83"/>
      <c r="AA484" s="83"/>
      <c r="AB484" s="63"/>
    </row>
    <row r="485" spans="1:28" s="91" customFormat="1" x14ac:dyDescent="0.25">
      <c r="A485"/>
      <c r="B485" s="84"/>
      <c r="C485" s="84" t="s">
        <v>563</v>
      </c>
      <c r="D485" s="174"/>
      <c r="E485" s="97">
        <v>40</v>
      </c>
      <c r="F485" s="96" t="s">
        <v>407</v>
      </c>
      <c r="G485" s="91" t="s">
        <v>40</v>
      </c>
      <c r="H485" s="179"/>
      <c r="I485"/>
      <c r="J485" s="184"/>
      <c r="K485" s="176"/>
      <c r="L485" s="178"/>
      <c r="M485" s="178"/>
      <c r="N485" s="130"/>
      <c r="O485" s="179"/>
      <c r="P485" s="179"/>
      <c r="Q485" s="83"/>
      <c r="R485" s="111"/>
      <c r="S485" s="83"/>
      <c r="T485" s="180"/>
      <c r="U485" s="181"/>
      <c r="W485" s="24"/>
      <c r="Y485" s="182"/>
      <c r="Z485" s="83"/>
      <c r="AA485" s="83"/>
      <c r="AB485" s="63"/>
    </row>
    <row r="486" spans="1:28" s="91" customFormat="1" x14ac:dyDescent="0.25">
      <c r="A486"/>
      <c r="B486" s="84"/>
      <c r="C486" s="84" t="s">
        <v>563</v>
      </c>
      <c r="D486" s="174"/>
      <c r="E486" s="97">
        <v>50</v>
      </c>
      <c r="F486" s="96" t="s">
        <v>407</v>
      </c>
      <c r="G486" s="96" t="s">
        <v>41</v>
      </c>
      <c r="H486" s="179" t="s">
        <v>436</v>
      </c>
      <c r="I486"/>
      <c r="J486" s="184" t="s">
        <v>436</v>
      </c>
      <c r="K486" s="176"/>
      <c r="L486" s="178"/>
      <c r="M486" s="178">
        <v>504</v>
      </c>
      <c r="N486" s="130"/>
      <c r="O486" s="179">
        <v>1981</v>
      </c>
      <c r="P486" s="179" t="s">
        <v>34</v>
      </c>
      <c r="Q486" s="83"/>
      <c r="R486" s="111"/>
      <c r="S486" s="83"/>
      <c r="T486" s="180"/>
      <c r="U486" s="181"/>
      <c r="W486" s="24"/>
      <c r="Y486" s="182"/>
      <c r="Z486" s="83"/>
      <c r="AA486" s="83"/>
      <c r="AB486" s="63"/>
    </row>
    <row r="487" spans="1:28" s="91" customFormat="1" x14ac:dyDescent="0.25">
      <c r="A487"/>
      <c r="B487" s="84"/>
      <c r="C487" s="84" t="s">
        <v>563</v>
      </c>
      <c r="D487" s="174"/>
      <c r="E487" s="97">
        <v>51</v>
      </c>
      <c r="F487" s="96" t="s">
        <v>407</v>
      </c>
      <c r="G487" s="191" t="s">
        <v>41</v>
      </c>
      <c r="H487" s="179"/>
      <c r="I487"/>
      <c r="J487" s="190" t="s">
        <v>437</v>
      </c>
      <c r="K487" s="176"/>
      <c r="L487" s="178"/>
      <c r="M487" s="178">
        <v>98</v>
      </c>
      <c r="N487" s="130"/>
      <c r="O487" s="179">
        <v>1997</v>
      </c>
      <c r="P487" s="179" t="s">
        <v>34</v>
      </c>
      <c r="Q487" s="83"/>
      <c r="R487" s="111"/>
      <c r="S487" s="83"/>
      <c r="T487" s="180"/>
      <c r="U487" s="181"/>
      <c r="W487" s="24"/>
      <c r="Y487" s="182"/>
      <c r="Z487" s="83"/>
      <c r="AA487" s="83"/>
      <c r="AB487" s="63"/>
    </row>
    <row r="488" spans="1:28" s="91" customFormat="1" x14ac:dyDescent="0.25">
      <c r="A488"/>
      <c r="B488" s="84"/>
      <c r="C488" s="84" t="s">
        <v>563</v>
      </c>
      <c r="D488" s="174"/>
      <c r="E488" s="97">
        <v>60</v>
      </c>
      <c r="F488" s="96" t="s">
        <v>407</v>
      </c>
      <c r="G488" s="91" t="s">
        <v>65</v>
      </c>
      <c r="H488" s="179"/>
      <c r="I488"/>
      <c r="J488" s="184"/>
      <c r="K488" s="176"/>
      <c r="L488" s="178"/>
      <c r="M488" s="178"/>
      <c r="N488" s="130"/>
      <c r="O488" s="179"/>
      <c r="P488" s="179"/>
      <c r="Q488" s="83"/>
      <c r="R488" s="111"/>
      <c r="S488" s="83"/>
      <c r="T488" s="180"/>
      <c r="U488" s="181"/>
      <c r="W488" s="24"/>
      <c r="Y488" s="182"/>
      <c r="Z488" s="83"/>
      <c r="AA488" s="83"/>
      <c r="AB488" s="63"/>
    </row>
    <row r="489" spans="1:28" s="91" customFormat="1" x14ac:dyDescent="0.25">
      <c r="A489"/>
      <c r="B489" s="84"/>
      <c r="C489" s="84" t="s">
        <v>563</v>
      </c>
      <c r="D489" s="174"/>
      <c r="E489" s="97">
        <v>70</v>
      </c>
      <c r="F489" s="96" t="s">
        <v>407</v>
      </c>
      <c r="G489" s="91" t="s">
        <v>47</v>
      </c>
      <c r="H489" s="179"/>
      <c r="I489"/>
      <c r="J489" s="184"/>
      <c r="K489" s="176"/>
      <c r="L489" s="178"/>
      <c r="M489" s="178"/>
      <c r="N489" s="130"/>
      <c r="O489" s="179"/>
      <c r="P489" s="179"/>
      <c r="Q489" s="83"/>
      <c r="R489" s="111"/>
      <c r="S489" s="83"/>
      <c r="T489" s="180"/>
      <c r="U489" s="181"/>
      <c r="W489" s="24"/>
      <c r="Y489" s="182"/>
      <c r="Z489" s="83"/>
      <c r="AA489" s="83"/>
      <c r="AB489" s="63"/>
    </row>
    <row r="490" spans="1:28" s="91" customFormat="1" x14ac:dyDescent="0.25">
      <c r="A490"/>
      <c r="B490" s="84"/>
      <c r="C490" s="84" t="s">
        <v>563</v>
      </c>
      <c r="D490" s="174"/>
      <c r="E490" s="97">
        <v>80</v>
      </c>
      <c r="F490" s="96" t="s">
        <v>407</v>
      </c>
      <c r="G490" s="96" t="s">
        <v>49</v>
      </c>
      <c r="H490" s="179"/>
      <c r="I490"/>
      <c r="J490" s="184"/>
      <c r="K490" s="176"/>
      <c r="L490" s="178"/>
      <c r="M490" s="178"/>
      <c r="N490" s="130"/>
      <c r="O490" s="179"/>
      <c r="P490" s="179"/>
      <c r="Q490" s="83"/>
      <c r="R490" s="111"/>
      <c r="S490" s="83"/>
      <c r="T490" s="180"/>
      <c r="U490" s="181"/>
      <c r="W490" s="24"/>
      <c r="Y490" s="182"/>
      <c r="Z490" s="83"/>
      <c r="AA490" s="83"/>
      <c r="AB490" s="63"/>
    </row>
    <row r="491" spans="1:28" s="91" customFormat="1" x14ac:dyDescent="0.25">
      <c r="A491"/>
      <c r="B491" s="84"/>
      <c r="C491" s="84" t="s">
        <v>563</v>
      </c>
      <c r="D491" s="174"/>
      <c r="E491" s="97">
        <v>90</v>
      </c>
      <c r="F491" s="96" t="s">
        <v>407</v>
      </c>
      <c r="G491" s="91" t="s">
        <v>51</v>
      </c>
      <c r="H491" s="179"/>
      <c r="I491"/>
      <c r="J491" s="184"/>
      <c r="K491" s="176"/>
      <c r="L491" s="178"/>
      <c r="M491" s="178"/>
      <c r="N491" s="130"/>
      <c r="O491" s="179"/>
      <c r="P491" s="179"/>
      <c r="Q491" s="83"/>
      <c r="R491" s="111"/>
      <c r="S491" s="83"/>
      <c r="T491" s="180"/>
      <c r="U491" s="181"/>
      <c r="W491" s="24"/>
      <c r="Y491" s="182"/>
      <c r="Z491" s="83"/>
      <c r="AA491" s="83"/>
      <c r="AB491" s="63"/>
    </row>
    <row r="492" spans="1:28" s="91" customFormat="1" ht="14.4" x14ac:dyDescent="0.3">
      <c r="A492"/>
      <c r="B492" s="84"/>
      <c r="C492" s="84" t="s">
        <v>527</v>
      </c>
      <c r="D492" s="174"/>
      <c r="E492" s="86" t="s">
        <v>385</v>
      </c>
      <c r="F492" s="85" t="s">
        <v>409</v>
      </c>
      <c r="G492" s="85" t="s">
        <v>27</v>
      </c>
      <c r="H492" s="179"/>
      <c r="I492"/>
      <c r="J492" s="175" t="s">
        <v>28</v>
      </c>
      <c r="K492" s="176"/>
      <c r="L492" s="178"/>
      <c r="M492" s="178"/>
      <c r="N492" s="130"/>
      <c r="O492" s="179"/>
      <c r="P492" s="179"/>
      <c r="Q492" s="83"/>
      <c r="R492" s="111"/>
      <c r="S492" s="83"/>
      <c r="T492" s="180"/>
      <c r="U492" s="181"/>
      <c r="W492" s="24"/>
      <c r="Y492" s="182"/>
      <c r="Z492" s="83"/>
      <c r="AA492" s="83"/>
      <c r="AB492" s="183" t="s">
        <v>410</v>
      </c>
    </row>
    <row r="493" spans="1:28" s="91" customFormat="1" ht="14.4" x14ac:dyDescent="0.3">
      <c r="A493"/>
      <c r="B493" s="84"/>
      <c r="C493" s="84" t="s">
        <v>528</v>
      </c>
      <c r="D493" s="174"/>
      <c r="E493" s="97">
        <v>10</v>
      </c>
      <c r="F493" s="96" t="s">
        <v>409</v>
      </c>
      <c r="G493" s="91" t="s">
        <v>31</v>
      </c>
      <c r="H493" s="179"/>
      <c r="I493"/>
      <c r="J493" s="184" t="s">
        <v>450</v>
      </c>
      <c r="K493" s="176"/>
      <c r="L493" s="178" t="s">
        <v>424</v>
      </c>
      <c r="M493" s="178">
        <v>2446</v>
      </c>
      <c r="N493" s="130"/>
      <c r="O493" s="179">
        <v>1977</v>
      </c>
      <c r="P493" s="179" t="s">
        <v>34</v>
      </c>
      <c r="Q493" s="83"/>
      <c r="R493" s="111"/>
      <c r="S493" s="83"/>
      <c r="T493" s="180"/>
      <c r="U493" s="181"/>
      <c r="W493" s="24"/>
      <c r="Y493" s="182"/>
      <c r="Z493" s="83"/>
      <c r="AA493" s="83"/>
      <c r="AB493" s="183"/>
    </row>
    <row r="494" spans="1:28" s="91" customFormat="1" ht="14.4" x14ac:dyDescent="0.3">
      <c r="A494"/>
      <c r="B494" s="84"/>
      <c r="C494" s="84" t="s">
        <v>527</v>
      </c>
      <c r="D494" s="174"/>
      <c r="E494" s="97">
        <v>11</v>
      </c>
      <c r="F494" s="96" t="s">
        <v>409</v>
      </c>
      <c r="G494" s="91" t="s">
        <v>31</v>
      </c>
      <c r="H494" s="179"/>
      <c r="I494"/>
      <c r="J494" s="184" t="s">
        <v>451</v>
      </c>
      <c r="K494" s="176"/>
      <c r="L494" s="178" t="s">
        <v>424</v>
      </c>
      <c r="M494" s="178">
        <v>1862</v>
      </c>
      <c r="N494" s="130"/>
      <c r="O494" s="179">
        <v>2007</v>
      </c>
      <c r="P494" s="179" t="s">
        <v>34</v>
      </c>
      <c r="Q494" s="83"/>
      <c r="R494" s="111"/>
      <c r="S494" s="83"/>
      <c r="T494" s="180"/>
      <c r="U494" s="181"/>
      <c r="W494" s="24"/>
      <c r="Y494" s="182"/>
      <c r="Z494" s="83"/>
      <c r="AA494" s="83"/>
      <c r="AB494" s="183"/>
    </row>
    <row r="495" spans="1:28" s="91" customFormat="1" ht="14.4" x14ac:dyDescent="0.3">
      <c r="A495"/>
      <c r="B495" s="84"/>
      <c r="C495" s="84" t="s">
        <v>527</v>
      </c>
      <c r="D495" s="174"/>
      <c r="E495" s="97">
        <v>12</v>
      </c>
      <c r="F495" s="96" t="s">
        <v>409</v>
      </c>
      <c r="G495" s="91" t="s">
        <v>31</v>
      </c>
      <c r="H495" s="179"/>
      <c r="I495"/>
      <c r="J495" s="184" t="s">
        <v>452</v>
      </c>
      <c r="K495" s="176"/>
      <c r="L495" s="178" t="s">
        <v>424</v>
      </c>
      <c r="M495" s="178">
        <v>380</v>
      </c>
      <c r="N495" s="130"/>
      <c r="O495" s="179">
        <v>2019</v>
      </c>
      <c r="P495" s="179" t="s">
        <v>34</v>
      </c>
      <c r="Q495" s="83"/>
      <c r="R495" s="111"/>
      <c r="S495" s="83"/>
      <c r="T495" s="180"/>
      <c r="U495" s="181"/>
      <c r="W495" s="24"/>
      <c r="Y495" s="182"/>
      <c r="Z495" s="83"/>
      <c r="AA495" s="83"/>
      <c r="AB495" s="183"/>
    </row>
    <row r="496" spans="1:28" s="91" customFormat="1" ht="14.4" x14ac:dyDescent="0.3">
      <c r="A496"/>
      <c r="B496" s="84"/>
      <c r="C496" s="84" t="s">
        <v>527</v>
      </c>
      <c r="D496" s="174"/>
      <c r="E496" s="97">
        <v>13</v>
      </c>
      <c r="F496" s="96" t="s">
        <v>409</v>
      </c>
      <c r="G496" s="91" t="s">
        <v>31</v>
      </c>
      <c r="H496" s="179"/>
      <c r="I496"/>
      <c r="J496" s="190" t="s">
        <v>458</v>
      </c>
      <c r="K496" s="176"/>
      <c r="L496" s="193" t="s">
        <v>424</v>
      </c>
      <c r="M496" s="193">
        <v>312</v>
      </c>
      <c r="N496" s="194"/>
      <c r="O496" s="195">
        <v>2021</v>
      </c>
      <c r="P496" s="195" t="s">
        <v>91</v>
      </c>
      <c r="Q496" s="83"/>
      <c r="R496" s="111"/>
      <c r="S496" s="83"/>
      <c r="T496" s="180"/>
      <c r="U496" s="181"/>
      <c r="W496" s="24"/>
      <c r="Y496" s="182"/>
      <c r="Z496" s="83"/>
      <c r="AA496" s="83"/>
      <c r="AB496" s="183"/>
    </row>
    <row r="497" spans="1:28" s="91" customFormat="1" x14ac:dyDescent="0.25">
      <c r="A497"/>
      <c r="B497" s="84"/>
      <c r="C497" s="84" t="s">
        <v>527</v>
      </c>
      <c r="D497" s="174"/>
      <c r="E497" s="97">
        <v>20</v>
      </c>
      <c r="F497" s="96" t="s">
        <v>409</v>
      </c>
      <c r="G497" s="91" t="s">
        <v>38</v>
      </c>
      <c r="H497" s="179"/>
      <c r="I497"/>
      <c r="J497" s="184"/>
      <c r="K497" s="176"/>
      <c r="L497" s="178"/>
      <c r="M497" s="178"/>
      <c r="N497" s="130"/>
      <c r="O497" s="179"/>
      <c r="P497" s="179"/>
      <c r="Q497" s="83"/>
      <c r="R497" s="111"/>
      <c r="S497" s="83"/>
      <c r="T497" s="180"/>
      <c r="U497" s="181"/>
      <c r="W497" s="24"/>
      <c r="Y497" s="182"/>
      <c r="Z497" s="83"/>
      <c r="AA497" s="83"/>
      <c r="AB497" s="63"/>
    </row>
    <row r="498" spans="1:28" s="91" customFormat="1" x14ac:dyDescent="0.25">
      <c r="A498"/>
      <c r="B498" s="84"/>
      <c r="C498" s="84" t="s">
        <v>527</v>
      </c>
      <c r="D498" s="174"/>
      <c r="E498" s="97">
        <v>30</v>
      </c>
      <c r="F498" s="96" t="s">
        <v>409</v>
      </c>
      <c r="G498" s="91" t="s">
        <v>39</v>
      </c>
      <c r="H498" s="179"/>
      <c r="I498"/>
      <c r="J498" s="184" t="s">
        <v>90</v>
      </c>
      <c r="K498" s="176"/>
      <c r="L498" s="178" t="s">
        <v>457</v>
      </c>
      <c r="M498" s="178">
        <v>133</v>
      </c>
      <c r="N498" s="130"/>
      <c r="O498" s="179">
        <v>2018</v>
      </c>
      <c r="P498" s="179" t="s">
        <v>34</v>
      </c>
      <c r="Q498" s="83"/>
      <c r="R498" s="111"/>
      <c r="S498" s="83"/>
      <c r="T498" s="192"/>
      <c r="U498" s="181"/>
      <c r="W498" s="24"/>
      <c r="Y498" s="182"/>
      <c r="Z498" s="83"/>
      <c r="AA498" s="83"/>
      <c r="AB498" s="63"/>
    </row>
    <row r="499" spans="1:28" s="91" customFormat="1" x14ac:dyDescent="0.25">
      <c r="A499"/>
      <c r="B499" s="84"/>
      <c r="C499" s="84" t="s">
        <v>527</v>
      </c>
      <c r="D499" s="174"/>
      <c r="E499" s="97">
        <v>31</v>
      </c>
      <c r="F499" s="96" t="s">
        <v>409</v>
      </c>
      <c r="G499" s="91" t="s">
        <v>39</v>
      </c>
      <c r="H499" s="179"/>
      <c r="I499"/>
      <c r="J499" s="184" t="s">
        <v>90</v>
      </c>
      <c r="K499" s="176"/>
      <c r="L499" s="178" t="s">
        <v>457</v>
      </c>
      <c r="M499" s="178">
        <v>270</v>
      </c>
      <c r="N499" s="130"/>
      <c r="O499" s="179">
        <v>2020</v>
      </c>
      <c r="P499" s="179" t="s">
        <v>91</v>
      </c>
      <c r="Q499" s="83"/>
      <c r="R499" s="111"/>
      <c r="S499" s="83"/>
      <c r="T499" s="192"/>
      <c r="U499" s="181"/>
      <c r="W499" s="24"/>
      <c r="Y499" s="182"/>
      <c r="Z499" s="83"/>
      <c r="AA499" s="83"/>
      <c r="AB499" s="63"/>
    </row>
    <row r="500" spans="1:28" s="91" customFormat="1" x14ac:dyDescent="0.25">
      <c r="A500"/>
      <c r="B500" s="84"/>
      <c r="C500" s="84" t="s">
        <v>527</v>
      </c>
      <c r="D500" s="174"/>
      <c r="E500" s="97">
        <v>40</v>
      </c>
      <c r="F500" s="96" t="s">
        <v>409</v>
      </c>
      <c r="G500" s="91" t="s">
        <v>40</v>
      </c>
      <c r="H500" s="179"/>
      <c r="I500"/>
      <c r="J500" s="190" t="s">
        <v>459</v>
      </c>
      <c r="K500" s="176"/>
      <c r="L500" s="193" t="s">
        <v>424</v>
      </c>
      <c r="M500" s="193">
        <v>450</v>
      </c>
      <c r="N500" s="194"/>
      <c r="O500" s="195">
        <v>2022</v>
      </c>
      <c r="P500" s="195" t="s">
        <v>91</v>
      </c>
      <c r="Q500" s="83"/>
      <c r="R500" s="111"/>
      <c r="S500" s="83"/>
      <c r="T500" s="180"/>
      <c r="U500" s="181"/>
      <c r="W500" s="24"/>
      <c r="Y500" s="182"/>
      <c r="Z500" s="83"/>
      <c r="AA500" s="83"/>
      <c r="AB500" s="63"/>
    </row>
    <row r="501" spans="1:28" s="91" customFormat="1" x14ac:dyDescent="0.25">
      <c r="A501"/>
      <c r="B501" s="84"/>
      <c r="C501" s="84" t="s">
        <v>527</v>
      </c>
      <c r="D501" s="174"/>
      <c r="E501" s="97">
        <v>50</v>
      </c>
      <c r="F501" s="96" t="s">
        <v>409</v>
      </c>
      <c r="G501" s="96" t="s">
        <v>41</v>
      </c>
      <c r="H501" s="179" t="s">
        <v>454</v>
      </c>
      <c r="I501"/>
      <c r="J501" s="184" t="s">
        <v>454</v>
      </c>
      <c r="K501" s="176"/>
      <c r="L501" s="178" t="s">
        <v>424</v>
      </c>
      <c r="M501" s="178">
        <v>330</v>
      </c>
      <c r="N501" s="130"/>
      <c r="O501" s="179">
        <v>2013</v>
      </c>
      <c r="P501" s="179" t="s">
        <v>34</v>
      </c>
      <c r="Q501" s="83"/>
      <c r="R501" s="111"/>
      <c r="S501" s="83"/>
      <c r="T501" s="180"/>
      <c r="U501" s="181"/>
      <c r="W501" s="24"/>
      <c r="Y501" s="182"/>
      <c r="Z501" s="83"/>
      <c r="AA501" s="83"/>
      <c r="AB501" s="63"/>
    </row>
    <row r="502" spans="1:28" s="91" customFormat="1" x14ac:dyDescent="0.25">
      <c r="A502"/>
      <c r="B502" s="84"/>
      <c r="C502" s="84" t="s">
        <v>527</v>
      </c>
      <c r="D502" s="174"/>
      <c r="E502" s="97">
        <v>51</v>
      </c>
      <c r="F502" s="96" t="s">
        <v>409</v>
      </c>
      <c r="G502" s="96" t="s">
        <v>41</v>
      </c>
      <c r="H502" s="179" t="s">
        <v>455</v>
      </c>
      <c r="I502"/>
      <c r="J502" s="184" t="s">
        <v>455</v>
      </c>
      <c r="K502" s="176"/>
      <c r="L502" s="178" t="s">
        <v>424</v>
      </c>
      <c r="M502" s="178">
        <v>185</v>
      </c>
      <c r="N502" s="130"/>
      <c r="O502" s="179">
        <v>1997</v>
      </c>
      <c r="P502" s="179" t="s">
        <v>34</v>
      </c>
      <c r="Q502" s="83"/>
      <c r="R502" s="111"/>
      <c r="S502" s="83"/>
      <c r="T502" s="180"/>
      <c r="U502" s="181"/>
      <c r="W502" s="24"/>
      <c r="Y502" s="182"/>
      <c r="Z502" s="83"/>
      <c r="AA502" s="83"/>
      <c r="AB502" s="63"/>
    </row>
    <row r="503" spans="1:28" s="91" customFormat="1" x14ac:dyDescent="0.25">
      <c r="A503"/>
      <c r="B503" s="84"/>
      <c r="C503" s="84" t="s">
        <v>527</v>
      </c>
      <c r="D503" s="174"/>
      <c r="E503" s="97">
        <v>52</v>
      </c>
      <c r="F503" s="96" t="s">
        <v>409</v>
      </c>
      <c r="G503" s="96" t="s">
        <v>41</v>
      </c>
      <c r="H503" s="179" t="s">
        <v>456</v>
      </c>
      <c r="I503"/>
      <c r="J503" s="184" t="s">
        <v>456</v>
      </c>
      <c r="K503" s="176"/>
      <c r="L503" s="178" t="s">
        <v>424</v>
      </c>
      <c r="M503" s="178">
        <v>376</v>
      </c>
      <c r="N503" s="130"/>
      <c r="O503" s="179">
        <v>2007</v>
      </c>
      <c r="P503" s="179" t="s">
        <v>34</v>
      </c>
      <c r="Q503" s="83"/>
      <c r="R503" s="111"/>
      <c r="S503" s="83"/>
      <c r="T503" s="180"/>
      <c r="U503" s="181"/>
      <c r="W503" s="24"/>
      <c r="Y503" s="182"/>
      <c r="Z503" s="83"/>
      <c r="AA503" s="83"/>
      <c r="AB503" s="63"/>
    </row>
    <row r="504" spans="1:28" s="91" customFormat="1" x14ac:dyDescent="0.25">
      <c r="A504"/>
      <c r="B504" s="84"/>
      <c r="C504" s="84" t="s">
        <v>527</v>
      </c>
      <c r="D504" s="174"/>
      <c r="E504" s="97">
        <v>60</v>
      </c>
      <c r="F504" s="96" t="s">
        <v>409</v>
      </c>
      <c r="G504" s="91" t="s">
        <v>65</v>
      </c>
      <c r="H504" s="179"/>
      <c r="I504"/>
      <c r="J504" s="184"/>
      <c r="K504" s="176"/>
      <c r="L504" s="178"/>
      <c r="M504" s="178"/>
      <c r="N504" s="130"/>
      <c r="O504" s="179"/>
      <c r="P504" s="179"/>
      <c r="Q504" s="83"/>
      <c r="R504" s="111"/>
      <c r="S504" s="83"/>
      <c r="T504" s="180"/>
      <c r="U504" s="181"/>
      <c r="W504" s="24"/>
      <c r="Y504" s="182"/>
      <c r="Z504" s="83"/>
      <c r="AA504" s="83"/>
      <c r="AB504" s="63"/>
    </row>
    <row r="505" spans="1:28" s="91" customFormat="1" x14ac:dyDescent="0.25">
      <c r="A505"/>
      <c r="B505" s="84"/>
      <c r="C505" s="84" t="s">
        <v>527</v>
      </c>
      <c r="D505" s="174"/>
      <c r="E505" s="97">
        <v>70</v>
      </c>
      <c r="F505" s="96" t="s">
        <v>409</v>
      </c>
      <c r="G505" s="91" t="s">
        <v>47</v>
      </c>
      <c r="H505" s="179"/>
      <c r="I505"/>
      <c r="J505" s="184" t="s">
        <v>453</v>
      </c>
      <c r="K505" s="176"/>
      <c r="L505" s="178" t="s">
        <v>424</v>
      </c>
      <c r="M505" s="178">
        <v>146</v>
      </c>
      <c r="N505" s="130"/>
      <c r="O505" s="179">
        <v>1995</v>
      </c>
      <c r="P505" s="179" t="s">
        <v>34</v>
      </c>
      <c r="Q505" s="83"/>
      <c r="R505" s="111"/>
      <c r="S505" s="83"/>
      <c r="T505" s="180"/>
      <c r="U505" s="181"/>
      <c r="W505" s="24"/>
      <c r="Y505" s="182"/>
      <c r="Z505" s="83"/>
      <c r="AA505" s="83"/>
      <c r="AB505" s="63"/>
    </row>
    <row r="506" spans="1:28" s="91" customFormat="1" x14ac:dyDescent="0.25">
      <c r="A506"/>
      <c r="B506" s="84"/>
      <c r="C506" s="84" t="s">
        <v>527</v>
      </c>
      <c r="D506" s="174"/>
      <c r="E506" s="97">
        <v>80</v>
      </c>
      <c r="F506" s="96" t="s">
        <v>409</v>
      </c>
      <c r="G506" s="96" t="s">
        <v>49</v>
      </c>
      <c r="H506" s="179"/>
      <c r="I506"/>
      <c r="J506" s="184" t="s">
        <v>109</v>
      </c>
      <c r="K506" s="176"/>
      <c r="L506" s="178" t="s">
        <v>424</v>
      </c>
      <c r="M506" s="178">
        <v>320</v>
      </c>
      <c r="N506" s="130"/>
      <c r="O506" s="179">
        <v>2007</v>
      </c>
      <c r="P506" s="179" t="s">
        <v>34</v>
      </c>
      <c r="Q506" s="83"/>
      <c r="R506" s="111"/>
      <c r="S506" s="83"/>
      <c r="T506" s="180"/>
      <c r="U506" s="181"/>
      <c r="W506" s="24"/>
      <c r="Y506" s="182"/>
      <c r="Z506" s="83"/>
      <c r="AA506" s="83"/>
      <c r="AB506" s="63"/>
    </row>
    <row r="507" spans="1:28" s="91" customFormat="1" x14ac:dyDescent="0.25">
      <c r="A507"/>
      <c r="B507" s="84"/>
      <c r="C507" s="84" t="s">
        <v>527</v>
      </c>
      <c r="D507" s="174"/>
      <c r="E507" s="97">
        <v>90</v>
      </c>
      <c r="F507" s="96" t="s">
        <v>409</v>
      </c>
      <c r="G507" s="91" t="s">
        <v>51</v>
      </c>
      <c r="H507" s="179"/>
      <c r="I507"/>
      <c r="J507" s="184"/>
      <c r="K507" s="176"/>
      <c r="L507" s="178"/>
      <c r="M507" s="178"/>
      <c r="N507" s="130"/>
      <c r="O507" s="179"/>
      <c r="P507" s="179"/>
      <c r="Q507" s="83"/>
      <c r="R507" s="111"/>
      <c r="S507" s="83"/>
      <c r="T507" s="180"/>
      <c r="U507" s="181"/>
      <c r="W507" s="24"/>
      <c r="Y507" s="182"/>
      <c r="Z507" s="83"/>
      <c r="AA507" s="83"/>
      <c r="AB507" s="63"/>
    </row>
    <row r="508" spans="1:28" s="91" customFormat="1" ht="14.4" x14ac:dyDescent="0.3">
      <c r="A508"/>
      <c r="B508" s="84"/>
      <c r="C508" s="84" t="s">
        <v>560</v>
      </c>
      <c r="D508" s="174"/>
      <c r="E508" s="86" t="s">
        <v>385</v>
      </c>
      <c r="F508" s="85" t="s">
        <v>411</v>
      </c>
      <c r="G508" s="85" t="s">
        <v>27</v>
      </c>
      <c r="H508" s="179"/>
      <c r="I508"/>
      <c r="J508" s="175" t="s">
        <v>28</v>
      </c>
      <c r="K508" s="176"/>
      <c r="L508" s="178"/>
      <c r="M508" s="178"/>
      <c r="N508" s="130"/>
      <c r="O508" s="179"/>
      <c r="P508" s="179"/>
      <c r="Q508" s="83"/>
      <c r="R508" s="111"/>
      <c r="S508" s="83"/>
      <c r="T508" s="180"/>
      <c r="U508" s="181"/>
      <c r="W508" s="24"/>
      <c r="Y508" s="182"/>
      <c r="Z508" s="83"/>
      <c r="AA508" s="83"/>
      <c r="AB508" s="183" t="s">
        <v>412</v>
      </c>
    </row>
    <row r="509" spans="1:28" s="91" customFormat="1" x14ac:dyDescent="0.25">
      <c r="A509"/>
      <c r="B509" s="84"/>
      <c r="C509" s="84" t="s">
        <v>560</v>
      </c>
      <c r="D509" s="174"/>
      <c r="E509" s="97">
        <v>10</v>
      </c>
      <c r="F509" s="96" t="s">
        <v>413</v>
      </c>
      <c r="G509" s="91" t="s">
        <v>31</v>
      </c>
      <c r="H509" s="179"/>
      <c r="I509"/>
      <c r="J509" s="184" t="s">
        <v>466</v>
      </c>
      <c r="K509" s="176"/>
      <c r="L509" s="178" t="s">
        <v>424</v>
      </c>
      <c r="M509" s="178">
        <v>3478</v>
      </c>
      <c r="N509" s="130"/>
      <c r="O509" s="179">
        <v>1982</v>
      </c>
      <c r="P509" s="179" t="s">
        <v>34</v>
      </c>
      <c r="Q509" s="83"/>
      <c r="R509" s="111"/>
      <c r="S509" s="83"/>
      <c r="T509" s="180"/>
      <c r="U509" s="181"/>
      <c r="W509" s="24"/>
      <c r="Y509" s="182"/>
      <c r="Z509" s="83"/>
      <c r="AA509" s="83"/>
      <c r="AB509" s="63"/>
    </row>
    <row r="510" spans="1:28" s="91" customFormat="1" x14ac:dyDescent="0.25">
      <c r="A510"/>
      <c r="B510" s="84"/>
      <c r="C510" s="84" t="s">
        <v>560</v>
      </c>
      <c r="D510" s="174"/>
      <c r="E510" s="97">
        <v>11</v>
      </c>
      <c r="F510" s="96" t="s">
        <v>413</v>
      </c>
      <c r="G510" s="91" t="s">
        <v>31</v>
      </c>
      <c r="H510" s="179"/>
      <c r="I510"/>
      <c r="J510" s="184" t="s">
        <v>468</v>
      </c>
      <c r="K510" s="176"/>
      <c r="L510" s="178" t="s">
        <v>424</v>
      </c>
      <c r="M510" s="178">
        <v>290</v>
      </c>
      <c r="N510" s="130"/>
      <c r="O510" s="179">
        <v>2001</v>
      </c>
      <c r="P510" s="179" t="s">
        <v>34</v>
      </c>
      <c r="Q510" s="83"/>
      <c r="R510" s="111"/>
      <c r="S510" s="83"/>
      <c r="T510" s="180"/>
      <c r="U510" s="181"/>
      <c r="W510" s="24"/>
      <c r="Y510" s="182"/>
      <c r="Z510" s="83"/>
      <c r="AA510" s="83"/>
      <c r="AB510" s="63"/>
    </row>
    <row r="511" spans="1:28" s="91" customFormat="1" x14ac:dyDescent="0.25">
      <c r="A511"/>
      <c r="B511" s="84"/>
      <c r="C511" s="84" t="s">
        <v>560</v>
      </c>
      <c r="D511" s="174"/>
      <c r="E511" s="97">
        <v>12</v>
      </c>
      <c r="F511" s="96" t="s">
        <v>413</v>
      </c>
      <c r="G511" s="91" t="s">
        <v>31</v>
      </c>
      <c r="H511" s="179"/>
      <c r="I511"/>
      <c r="J511" s="184" t="s">
        <v>473</v>
      </c>
      <c r="K511" s="176"/>
      <c r="L511" s="178" t="s">
        <v>424</v>
      </c>
      <c r="M511" s="178">
        <v>111</v>
      </c>
      <c r="N511" s="130"/>
      <c r="O511" s="179">
        <v>1998</v>
      </c>
      <c r="P511" s="179" t="s">
        <v>34</v>
      </c>
      <c r="Q511" s="83"/>
      <c r="R511" s="111"/>
      <c r="S511" s="83"/>
      <c r="T511" s="180"/>
      <c r="U511" s="181"/>
      <c r="W511" s="24"/>
      <c r="Y511" s="182"/>
      <c r="Z511" s="83"/>
      <c r="AA511" s="83"/>
      <c r="AB511" s="63"/>
    </row>
    <row r="512" spans="1:28" s="91" customFormat="1" x14ac:dyDescent="0.25">
      <c r="A512"/>
      <c r="B512" s="84"/>
      <c r="C512" s="84" t="s">
        <v>560</v>
      </c>
      <c r="D512" s="174"/>
      <c r="E512" s="97">
        <v>13</v>
      </c>
      <c r="F512" s="96" t="s">
        <v>413</v>
      </c>
      <c r="G512" s="91" t="s">
        <v>31</v>
      </c>
      <c r="H512" s="179"/>
      <c r="I512"/>
      <c r="J512" s="184" t="s">
        <v>473</v>
      </c>
      <c r="K512" s="176"/>
      <c r="L512" s="178" t="s">
        <v>424</v>
      </c>
      <c r="M512" s="178">
        <v>125</v>
      </c>
      <c r="N512" s="130"/>
      <c r="O512" s="179">
        <v>2010</v>
      </c>
      <c r="P512" s="179" t="s">
        <v>34</v>
      </c>
      <c r="Q512" s="83"/>
      <c r="R512" s="111"/>
      <c r="S512" s="83"/>
      <c r="T512" s="180"/>
      <c r="U512" s="181"/>
      <c r="W512" s="24"/>
      <c r="Y512" s="182"/>
      <c r="Z512" s="83"/>
      <c r="AA512" s="83"/>
      <c r="AB512" s="63"/>
    </row>
    <row r="513" spans="1:28" s="91" customFormat="1" x14ac:dyDescent="0.25">
      <c r="A513"/>
      <c r="B513" s="84"/>
      <c r="C513" s="84" t="s">
        <v>560</v>
      </c>
      <c r="D513" s="174"/>
      <c r="E513" s="97">
        <v>14</v>
      </c>
      <c r="F513" s="96" t="s">
        <v>413</v>
      </c>
      <c r="G513" s="91" t="s">
        <v>31</v>
      </c>
      <c r="H513" s="179"/>
      <c r="I513"/>
      <c r="J513" s="184" t="s">
        <v>474</v>
      </c>
      <c r="K513" s="176"/>
      <c r="L513" s="178" t="s">
        <v>424</v>
      </c>
      <c r="M513" s="178">
        <v>125</v>
      </c>
      <c r="N513" s="130"/>
      <c r="O513" s="179">
        <v>2013</v>
      </c>
      <c r="P513" s="179" t="s">
        <v>34</v>
      </c>
      <c r="Q513" s="83"/>
      <c r="R513" s="111"/>
      <c r="S513" s="83"/>
      <c r="T513" s="180"/>
      <c r="U513" s="181"/>
      <c r="W513" s="24"/>
      <c r="Y513" s="182"/>
      <c r="Z513" s="83"/>
      <c r="AA513" s="83"/>
      <c r="AB513" s="63"/>
    </row>
    <row r="514" spans="1:28" s="91" customFormat="1" x14ac:dyDescent="0.25">
      <c r="A514"/>
      <c r="B514" s="84"/>
      <c r="C514" s="84" t="s">
        <v>560</v>
      </c>
      <c r="D514" s="174"/>
      <c r="E514" s="97">
        <v>20</v>
      </c>
      <c r="F514" s="96" t="s">
        <v>413</v>
      </c>
      <c r="G514" s="91" t="s">
        <v>38</v>
      </c>
      <c r="H514" s="179"/>
      <c r="I514"/>
      <c r="J514" s="184"/>
      <c r="K514" s="176"/>
      <c r="L514" s="178"/>
      <c r="M514" s="178"/>
      <c r="N514" s="130"/>
      <c r="O514" s="179"/>
      <c r="P514" s="179"/>
      <c r="Q514" s="83"/>
      <c r="R514" s="111"/>
      <c r="S514" s="83"/>
      <c r="T514" s="180"/>
      <c r="U514" s="181"/>
      <c r="W514" s="24"/>
      <c r="Y514" s="182"/>
      <c r="Z514" s="83"/>
      <c r="AA514" s="83"/>
      <c r="AB514" s="63"/>
    </row>
    <row r="515" spans="1:28" s="91" customFormat="1" x14ac:dyDescent="0.25">
      <c r="A515"/>
      <c r="B515" s="84"/>
      <c r="C515" s="84" t="s">
        <v>560</v>
      </c>
      <c r="D515" s="174"/>
      <c r="E515" s="97">
        <v>30</v>
      </c>
      <c r="F515" s="96" t="s">
        <v>413</v>
      </c>
      <c r="G515" s="91" t="s">
        <v>39</v>
      </c>
      <c r="H515" s="179"/>
      <c r="I515"/>
      <c r="J515" s="184" t="s">
        <v>475</v>
      </c>
      <c r="K515" s="176"/>
      <c r="L515" s="178" t="s">
        <v>457</v>
      </c>
      <c r="M515" s="178">
        <v>136</v>
      </c>
      <c r="N515" s="130"/>
      <c r="O515" s="179">
        <v>2022</v>
      </c>
      <c r="P515" s="179" t="s">
        <v>91</v>
      </c>
      <c r="Q515" s="83"/>
      <c r="R515" s="111"/>
      <c r="S515" s="83"/>
      <c r="T515" s="192"/>
      <c r="U515" s="181"/>
      <c r="W515" s="24"/>
      <c r="Y515" s="182"/>
      <c r="Z515" s="83"/>
      <c r="AA515" s="83"/>
      <c r="AB515" s="63"/>
    </row>
    <row r="516" spans="1:28" s="91" customFormat="1" x14ac:dyDescent="0.25">
      <c r="A516"/>
      <c r="B516" s="84"/>
      <c r="C516" s="84" t="s">
        <v>560</v>
      </c>
      <c r="D516" s="174"/>
      <c r="E516" s="97">
        <v>40</v>
      </c>
      <c r="F516" s="96" t="s">
        <v>413</v>
      </c>
      <c r="G516" s="91" t="s">
        <v>40</v>
      </c>
      <c r="H516" s="179"/>
      <c r="I516"/>
      <c r="J516" s="184"/>
      <c r="K516" s="176"/>
      <c r="L516" s="178"/>
      <c r="M516" s="178"/>
      <c r="N516" s="130"/>
      <c r="O516" s="179"/>
      <c r="P516" s="179"/>
      <c r="Q516" s="83"/>
      <c r="R516" s="111"/>
      <c r="S516" s="83"/>
      <c r="T516" s="180"/>
      <c r="U516" s="181"/>
      <c r="W516" s="24"/>
      <c r="Y516" s="182"/>
      <c r="Z516" s="83"/>
      <c r="AA516" s="83"/>
      <c r="AB516" s="63"/>
    </row>
    <row r="517" spans="1:28" s="91" customFormat="1" x14ac:dyDescent="0.25">
      <c r="A517"/>
      <c r="B517" s="84"/>
      <c r="C517" s="84" t="s">
        <v>560</v>
      </c>
      <c r="D517" s="174"/>
      <c r="E517" s="97">
        <v>50</v>
      </c>
      <c r="F517" s="96" t="s">
        <v>413</v>
      </c>
      <c r="G517" s="96" t="s">
        <v>41</v>
      </c>
      <c r="H517" s="179" t="s">
        <v>467</v>
      </c>
      <c r="I517"/>
      <c r="J517" s="184" t="s">
        <v>467</v>
      </c>
      <c r="K517" s="176"/>
      <c r="L517" s="178" t="s">
        <v>424</v>
      </c>
      <c r="M517" s="178">
        <v>180</v>
      </c>
      <c r="N517" s="130"/>
      <c r="O517" s="179">
        <v>2010</v>
      </c>
      <c r="P517" s="179" t="s">
        <v>34</v>
      </c>
      <c r="Q517" s="83"/>
      <c r="R517" s="111"/>
      <c r="S517" s="83"/>
      <c r="T517" s="180"/>
      <c r="U517" s="181"/>
      <c r="W517" s="24"/>
      <c r="Y517" s="182"/>
      <c r="Z517" s="83"/>
      <c r="AA517" s="83"/>
      <c r="AB517" s="63"/>
    </row>
    <row r="518" spans="1:28" s="91" customFormat="1" x14ac:dyDescent="0.25">
      <c r="A518"/>
      <c r="B518" s="84"/>
      <c r="C518" s="84" t="s">
        <v>560</v>
      </c>
      <c r="D518" s="174"/>
      <c r="E518" s="97">
        <v>51</v>
      </c>
      <c r="F518" s="96" t="s">
        <v>413</v>
      </c>
      <c r="G518" s="96" t="s">
        <v>41</v>
      </c>
      <c r="H518" s="179" t="s">
        <v>472</v>
      </c>
      <c r="I518"/>
      <c r="J518" s="184" t="s">
        <v>472</v>
      </c>
      <c r="K518" s="176"/>
      <c r="L518" s="178" t="s">
        <v>424</v>
      </c>
      <c r="M518" s="178">
        <v>120</v>
      </c>
      <c r="N518" s="130"/>
      <c r="O518" s="179">
        <v>1982</v>
      </c>
      <c r="P518" s="179" t="s">
        <v>34</v>
      </c>
      <c r="Q518" s="83"/>
      <c r="R518" s="111"/>
      <c r="S518" s="83"/>
      <c r="T518" s="180"/>
      <c r="U518" s="181"/>
      <c r="W518" s="24"/>
      <c r="Y518" s="182"/>
      <c r="Z518" s="83"/>
      <c r="AA518" s="83"/>
      <c r="AB518" s="63"/>
    </row>
    <row r="519" spans="1:28" s="91" customFormat="1" x14ac:dyDescent="0.25">
      <c r="A519"/>
      <c r="B519" s="84"/>
      <c r="C519" s="84" t="s">
        <v>560</v>
      </c>
      <c r="D519" s="174"/>
      <c r="E519" s="97">
        <v>60</v>
      </c>
      <c r="F519" s="96" t="s">
        <v>413</v>
      </c>
      <c r="G519" s="91" t="s">
        <v>65</v>
      </c>
      <c r="H519" s="179"/>
      <c r="I519"/>
      <c r="J519" s="184"/>
      <c r="K519" s="176"/>
      <c r="L519" s="178"/>
      <c r="M519" s="178"/>
      <c r="N519" s="130"/>
      <c r="O519" s="179"/>
      <c r="P519" s="179"/>
      <c r="Q519" s="83"/>
      <c r="R519" s="111"/>
      <c r="S519" s="83"/>
      <c r="T519" s="180"/>
      <c r="U519" s="181"/>
      <c r="W519" s="24"/>
      <c r="Y519" s="182"/>
      <c r="Z519" s="83"/>
      <c r="AA519" s="83"/>
      <c r="AB519" s="63"/>
    </row>
    <row r="520" spans="1:28" s="91" customFormat="1" x14ac:dyDescent="0.25">
      <c r="A520"/>
      <c r="B520" s="84"/>
      <c r="C520" s="84" t="s">
        <v>560</v>
      </c>
      <c r="D520" s="174"/>
      <c r="E520" s="97">
        <v>70</v>
      </c>
      <c r="F520" s="96" t="s">
        <v>413</v>
      </c>
      <c r="G520" s="91" t="s">
        <v>47</v>
      </c>
      <c r="H520" s="179"/>
      <c r="I520"/>
      <c r="J520" s="184" t="s">
        <v>98</v>
      </c>
      <c r="K520" s="176"/>
      <c r="L520" s="178" t="s">
        <v>424</v>
      </c>
      <c r="M520" s="178">
        <v>170</v>
      </c>
      <c r="N520" s="130"/>
      <c r="O520" s="179">
        <v>2018</v>
      </c>
      <c r="P520" s="179" t="s">
        <v>34</v>
      </c>
      <c r="Q520" s="83"/>
      <c r="R520" s="111"/>
      <c r="S520" s="83"/>
      <c r="T520" s="180"/>
      <c r="U520" s="181"/>
      <c r="W520" s="24"/>
      <c r="Y520" s="182"/>
      <c r="Z520" s="83"/>
      <c r="AA520" s="83"/>
      <c r="AB520" s="63"/>
    </row>
    <row r="521" spans="1:28" s="91" customFormat="1" x14ac:dyDescent="0.25">
      <c r="A521"/>
      <c r="B521" s="84"/>
      <c r="C521" s="84" t="s">
        <v>560</v>
      </c>
      <c r="D521" s="174"/>
      <c r="E521" s="97">
        <v>80</v>
      </c>
      <c r="F521" s="96" t="s">
        <v>413</v>
      </c>
      <c r="G521" s="96" t="s">
        <v>49</v>
      </c>
      <c r="H521" s="179"/>
      <c r="I521"/>
      <c r="J521" s="184" t="s">
        <v>471</v>
      </c>
      <c r="K521" s="176"/>
      <c r="L521" s="178" t="s">
        <v>424</v>
      </c>
      <c r="M521" s="178">
        <f>13*33.1</f>
        <v>430.3</v>
      </c>
      <c r="N521" s="130"/>
      <c r="O521" s="179">
        <v>1989</v>
      </c>
      <c r="P521" s="179" t="s">
        <v>34</v>
      </c>
      <c r="Q521" s="83"/>
      <c r="R521" s="111"/>
      <c r="S521" s="83"/>
      <c r="T521" s="180"/>
      <c r="U521" s="181"/>
      <c r="W521" s="24"/>
      <c r="Y521" s="182"/>
      <c r="Z521" s="83"/>
      <c r="AA521" s="83"/>
      <c r="AB521" s="63"/>
    </row>
    <row r="522" spans="1:28" s="91" customFormat="1" x14ac:dyDescent="0.25">
      <c r="A522"/>
      <c r="B522" s="84"/>
      <c r="C522" s="84" t="s">
        <v>560</v>
      </c>
      <c r="D522" s="174"/>
      <c r="E522" s="97">
        <v>81</v>
      </c>
      <c r="F522" s="96" t="s">
        <v>413</v>
      </c>
      <c r="G522" s="96" t="s">
        <v>49</v>
      </c>
      <c r="H522" s="179"/>
      <c r="I522"/>
      <c r="J522" s="184" t="s">
        <v>469</v>
      </c>
      <c r="K522" s="176"/>
      <c r="L522" s="178" t="s">
        <v>424</v>
      </c>
      <c r="M522" s="178">
        <f>9.6*5.95</f>
        <v>57.12</v>
      </c>
      <c r="N522" s="130"/>
      <c r="O522" s="179">
        <v>1989</v>
      </c>
      <c r="P522" s="179" t="s">
        <v>34</v>
      </c>
      <c r="Q522" s="83"/>
      <c r="R522" s="111"/>
      <c r="S522" s="83"/>
      <c r="T522" s="180"/>
      <c r="U522" s="181"/>
      <c r="W522" s="24"/>
      <c r="Y522" s="182"/>
      <c r="Z522" s="83"/>
      <c r="AA522" s="83"/>
      <c r="AB522" s="63"/>
    </row>
    <row r="523" spans="1:28" s="91" customFormat="1" x14ac:dyDescent="0.25">
      <c r="A523"/>
      <c r="B523" s="84"/>
      <c r="C523" s="84" t="s">
        <v>560</v>
      </c>
      <c r="D523" s="174"/>
      <c r="E523" s="97">
        <v>82</v>
      </c>
      <c r="F523" s="96" t="s">
        <v>413</v>
      </c>
      <c r="G523" s="96" t="s">
        <v>49</v>
      </c>
      <c r="H523" s="179"/>
      <c r="I523"/>
      <c r="J523" s="184" t="s">
        <v>470</v>
      </c>
      <c r="K523" s="176"/>
      <c r="L523" s="178" t="s">
        <v>424</v>
      </c>
      <c r="M523" s="178">
        <f>18*13</f>
        <v>234</v>
      </c>
      <c r="N523" s="130"/>
      <c r="O523" s="179">
        <v>1984</v>
      </c>
      <c r="P523" s="179" t="s">
        <v>34</v>
      </c>
      <c r="Q523" s="83"/>
      <c r="R523" s="111"/>
      <c r="S523" s="83"/>
      <c r="T523" s="180"/>
      <c r="U523" s="181"/>
      <c r="W523" s="24"/>
      <c r="Y523" s="182"/>
      <c r="Z523" s="83"/>
      <c r="AA523" s="83"/>
      <c r="AB523" s="63"/>
    </row>
    <row r="524" spans="1:28" s="91" customFormat="1" x14ac:dyDescent="0.25">
      <c r="A524"/>
      <c r="B524" s="84"/>
      <c r="C524" s="84" t="s">
        <v>560</v>
      </c>
      <c r="D524" s="174"/>
      <c r="E524" s="97">
        <v>90</v>
      </c>
      <c r="F524" s="96" t="s">
        <v>413</v>
      </c>
      <c r="G524" s="91" t="s">
        <v>51</v>
      </c>
      <c r="H524" s="179"/>
      <c r="I524"/>
      <c r="J524" s="184"/>
      <c r="K524" s="176"/>
      <c r="L524" s="178"/>
      <c r="M524" s="178"/>
      <c r="N524" s="130"/>
      <c r="O524" s="179"/>
      <c r="P524" s="179"/>
      <c r="Q524" s="83"/>
      <c r="R524" s="111"/>
      <c r="S524" s="83"/>
      <c r="T524" s="180"/>
      <c r="U524" s="181"/>
      <c r="W524" s="24"/>
      <c r="Y524" s="182"/>
      <c r="Z524" s="83"/>
      <c r="AA524" s="83"/>
      <c r="AB524" s="63"/>
    </row>
    <row r="525" spans="1:28" s="91" customFormat="1" ht="14.4" x14ac:dyDescent="0.3">
      <c r="A525"/>
      <c r="B525" s="84"/>
      <c r="C525" s="84" t="s">
        <v>562</v>
      </c>
      <c r="D525" s="174"/>
      <c r="E525" s="86" t="s">
        <v>385</v>
      </c>
      <c r="F525" s="85" t="s">
        <v>414</v>
      </c>
      <c r="G525" s="85" t="s">
        <v>27</v>
      </c>
      <c r="H525" s="179"/>
      <c r="I525"/>
      <c r="J525" s="175" t="s">
        <v>28</v>
      </c>
      <c r="K525" s="176"/>
      <c r="L525" s="178"/>
      <c r="M525" s="178"/>
      <c r="N525" s="130"/>
      <c r="O525" s="179"/>
      <c r="P525" s="179"/>
      <c r="Q525" s="83"/>
      <c r="R525" s="111"/>
      <c r="S525" s="83"/>
      <c r="T525" s="180"/>
      <c r="U525" s="181"/>
      <c r="W525" s="24"/>
      <c r="Y525" s="182"/>
      <c r="Z525" s="83"/>
      <c r="AA525" s="83"/>
      <c r="AB525" s="183" t="s">
        <v>415</v>
      </c>
    </row>
    <row r="526" spans="1:28" s="91" customFormat="1" x14ac:dyDescent="0.25">
      <c r="A526"/>
      <c r="B526" s="84"/>
      <c r="C526" s="84" t="s">
        <v>562</v>
      </c>
      <c r="D526" s="174"/>
      <c r="E526" s="97">
        <v>10</v>
      </c>
      <c r="F526" s="96" t="s">
        <v>414</v>
      </c>
      <c r="G526" s="91" t="s">
        <v>31</v>
      </c>
      <c r="H526" s="179"/>
      <c r="I526"/>
      <c r="J526" s="184" t="s">
        <v>429</v>
      </c>
      <c r="K526" s="176"/>
      <c r="L526" s="178" t="s">
        <v>424</v>
      </c>
      <c r="M526" s="178">
        <v>3219</v>
      </c>
      <c r="N526" s="130"/>
      <c r="O526" s="179">
        <v>1976</v>
      </c>
      <c r="P526" s="179" t="s">
        <v>34</v>
      </c>
      <c r="Q526" s="83"/>
      <c r="R526" s="111"/>
      <c r="S526" s="83"/>
      <c r="T526" s="180"/>
      <c r="U526" s="181"/>
      <c r="W526" s="24"/>
      <c r="Y526" s="182"/>
      <c r="Z526" s="83"/>
      <c r="AA526" s="83"/>
      <c r="AB526" s="63"/>
    </row>
    <row r="527" spans="1:28" s="91" customFormat="1" x14ac:dyDescent="0.25">
      <c r="A527"/>
      <c r="B527" s="84"/>
      <c r="C527" s="84" t="s">
        <v>562</v>
      </c>
      <c r="D527" s="174"/>
      <c r="E527" s="97">
        <v>10</v>
      </c>
      <c r="F527" s="96" t="s">
        <v>414</v>
      </c>
      <c r="G527" s="91" t="s">
        <v>31</v>
      </c>
      <c r="H527" s="179"/>
      <c r="I527"/>
      <c r="J527" s="184" t="s">
        <v>430</v>
      </c>
      <c r="K527" s="176"/>
      <c r="L527" s="178" t="s">
        <v>424</v>
      </c>
      <c r="M527" s="178">
        <v>5131</v>
      </c>
      <c r="N527" s="130"/>
      <c r="O527" s="179">
        <v>1998</v>
      </c>
      <c r="P527" s="179" t="s">
        <v>34</v>
      </c>
      <c r="Q527" s="83"/>
      <c r="R527" s="111"/>
      <c r="S527" s="83"/>
      <c r="T527" s="180"/>
      <c r="U527" s="181"/>
      <c r="W527" s="24"/>
      <c r="Y527" s="182"/>
      <c r="Z527" s="83"/>
      <c r="AA527" s="83"/>
      <c r="AB527" s="63"/>
    </row>
    <row r="528" spans="1:28" s="91" customFormat="1" x14ac:dyDescent="0.25">
      <c r="A528"/>
      <c r="B528" s="84"/>
      <c r="C528" s="84" t="s">
        <v>562</v>
      </c>
      <c r="D528" s="174"/>
      <c r="E528" s="97">
        <v>20</v>
      </c>
      <c r="F528" s="96" t="s">
        <v>414</v>
      </c>
      <c r="G528" s="91" t="s">
        <v>38</v>
      </c>
      <c r="H528" s="179"/>
      <c r="I528"/>
      <c r="J528" s="184"/>
      <c r="K528" s="176"/>
      <c r="L528" s="178"/>
      <c r="M528" s="178"/>
      <c r="N528" s="130"/>
      <c r="O528" s="179"/>
      <c r="P528" s="179"/>
      <c r="Q528" s="83"/>
      <c r="R528" s="111"/>
      <c r="S528" s="83"/>
      <c r="T528" s="180"/>
      <c r="U528" s="181"/>
      <c r="W528" s="24"/>
      <c r="Y528" s="182"/>
      <c r="Z528" s="83"/>
      <c r="AA528" s="83"/>
      <c r="AB528" s="63"/>
    </row>
    <row r="529" spans="1:28" s="91" customFormat="1" x14ac:dyDescent="0.25">
      <c r="A529"/>
      <c r="B529" s="84"/>
      <c r="C529" s="84" t="s">
        <v>562</v>
      </c>
      <c r="D529" s="174"/>
      <c r="E529" s="97">
        <v>30</v>
      </c>
      <c r="F529" s="96" t="s">
        <v>414</v>
      </c>
      <c r="G529" s="91" t="s">
        <v>39</v>
      </c>
      <c r="H529" s="179"/>
      <c r="I529"/>
      <c r="J529" s="184"/>
      <c r="K529" s="176"/>
      <c r="L529" s="178"/>
      <c r="M529" s="178"/>
      <c r="N529" s="130"/>
      <c r="O529" s="179"/>
      <c r="P529" s="179"/>
      <c r="Q529" s="83"/>
      <c r="R529" s="111"/>
      <c r="S529" s="83"/>
      <c r="T529" s="180"/>
      <c r="U529" s="181"/>
      <c r="W529" s="24"/>
      <c r="Y529" s="182"/>
      <c r="Z529" s="83"/>
      <c r="AA529" s="83"/>
      <c r="AB529" s="63"/>
    </row>
    <row r="530" spans="1:28" s="91" customFormat="1" x14ac:dyDescent="0.25">
      <c r="A530"/>
      <c r="B530" s="84"/>
      <c r="C530" s="84" t="s">
        <v>562</v>
      </c>
      <c r="D530" s="174"/>
      <c r="E530" s="97">
        <v>40</v>
      </c>
      <c r="F530" s="96" t="s">
        <v>414</v>
      </c>
      <c r="G530" s="91" t="s">
        <v>40</v>
      </c>
      <c r="H530" s="179"/>
      <c r="I530"/>
      <c r="J530" s="184"/>
      <c r="K530" s="176"/>
      <c r="L530" s="178"/>
      <c r="M530" s="178"/>
      <c r="N530" s="130"/>
      <c r="O530" s="179"/>
      <c r="P530" s="179"/>
      <c r="Q530" s="83"/>
      <c r="R530" s="111"/>
      <c r="S530" s="83"/>
      <c r="T530" s="180"/>
      <c r="U530" s="181"/>
      <c r="W530" s="24"/>
      <c r="Y530" s="182"/>
      <c r="Z530" s="83"/>
      <c r="AA530" s="83"/>
      <c r="AB530" s="63"/>
    </row>
    <row r="531" spans="1:28" s="91" customFormat="1" x14ac:dyDescent="0.25">
      <c r="A531"/>
      <c r="B531" s="84"/>
      <c r="C531" s="84" t="s">
        <v>562</v>
      </c>
      <c r="D531" s="174"/>
      <c r="E531" s="97">
        <v>50</v>
      </c>
      <c r="F531" s="96" t="s">
        <v>414</v>
      </c>
      <c r="G531" s="96" t="s">
        <v>41</v>
      </c>
      <c r="H531" s="179"/>
      <c r="I531"/>
      <c r="J531" s="184" t="s">
        <v>431</v>
      </c>
      <c r="K531" s="176"/>
      <c r="L531" s="178" t="s">
        <v>424</v>
      </c>
      <c r="M531" s="178">
        <v>859</v>
      </c>
      <c r="N531" s="130"/>
      <c r="O531" s="179">
        <v>2016</v>
      </c>
      <c r="P531" s="179" t="s">
        <v>34</v>
      </c>
      <c r="Q531" s="83"/>
      <c r="R531" s="111"/>
      <c r="S531" s="83"/>
      <c r="T531" s="180"/>
      <c r="U531" s="181"/>
      <c r="W531" s="24"/>
      <c r="Y531" s="182"/>
      <c r="Z531" s="83"/>
      <c r="AA531" s="83"/>
      <c r="AB531" s="63" t="s">
        <v>432</v>
      </c>
    </row>
    <row r="532" spans="1:28" s="91" customFormat="1" x14ac:dyDescent="0.25">
      <c r="A532"/>
      <c r="B532" s="84"/>
      <c r="C532" s="84" t="s">
        <v>562</v>
      </c>
      <c r="D532" s="174"/>
      <c r="E532" s="97">
        <v>60</v>
      </c>
      <c r="F532" s="96" t="s">
        <v>414</v>
      </c>
      <c r="G532" s="91" t="s">
        <v>65</v>
      </c>
      <c r="H532" s="179"/>
      <c r="I532"/>
      <c r="J532" s="184"/>
      <c r="K532" s="176"/>
      <c r="L532" s="178"/>
      <c r="M532" s="178"/>
      <c r="N532" s="130"/>
      <c r="O532" s="179"/>
      <c r="P532" s="179"/>
      <c r="Q532" s="83"/>
      <c r="R532" s="111"/>
      <c r="S532" s="83"/>
      <c r="T532" s="180"/>
      <c r="U532" s="181"/>
      <c r="W532" s="24"/>
      <c r="Y532" s="182"/>
      <c r="Z532" s="83"/>
      <c r="AA532" s="83"/>
      <c r="AB532" s="63"/>
    </row>
    <row r="533" spans="1:28" s="91" customFormat="1" x14ac:dyDescent="0.25">
      <c r="A533"/>
      <c r="B533" s="84"/>
      <c r="C533" s="84" t="s">
        <v>562</v>
      </c>
      <c r="D533" s="174"/>
      <c r="E533" s="97">
        <v>70</v>
      </c>
      <c r="F533" s="96" t="s">
        <v>414</v>
      </c>
      <c r="G533" s="91" t="s">
        <v>47</v>
      </c>
      <c r="H533" s="179"/>
      <c r="I533"/>
      <c r="J533" s="184" t="s">
        <v>98</v>
      </c>
      <c r="K533" s="176"/>
      <c r="L533" s="178" t="s">
        <v>424</v>
      </c>
      <c r="M533" s="178">
        <v>547</v>
      </c>
      <c r="N533" s="130"/>
      <c r="O533" s="179">
        <v>2016</v>
      </c>
      <c r="P533" s="179" t="s">
        <v>34</v>
      </c>
      <c r="Q533" s="83"/>
      <c r="R533" s="111"/>
      <c r="S533" s="83"/>
      <c r="T533" s="180"/>
      <c r="U533" s="181"/>
      <c r="W533" s="24"/>
      <c r="Y533" s="182"/>
      <c r="Z533" s="83"/>
      <c r="AA533" s="83"/>
      <c r="AB533" s="63" t="s">
        <v>432</v>
      </c>
    </row>
    <row r="534" spans="1:28" s="91" customFormat="1" x14ac:dyDescent="0.25">
      <c r="A534"/>
      <c r="B534" s="84"/>
      <c r="C534" s="84" t="s">
        <v>562</v>
      </c>
      <c r="D534" s="174"/>
      <c r="E534" s="97">
        <v>80</v>
      </c>
      <c r="F534" s="96" t="s">
        <v>414</v>
      </c>
      <c r="G534" s="96" t="s">
        <v>49</v>
      </c>
      <c r="H534" s="179"/>
      <c r="I534"/>
      <c r="J534" s="184"/>
      <c r="K534" s="176"/>
      <c r="L534" s="178"/>
      <c r="M534" s="178"/>
      <c r="N534" s="130"/>
      <c r="O534" s="179"/>
      <c r="P534" s="179"/>
      <c r="Q534" s="83"/>
      <c r="R534" s="111"/>
      <c r="S534" s="83"/>
      <c r="T534" s="180"/>
      <c r="U534" s="181"/>
      <c r="W534" s="24"/>
      <c r="Y534" s="182"/>
      <c r="Z534" s="83"/>
      <c r="AA534" s="83"/>
      <c r="AB534" s="63"/>
    </row>
    <row r="535" spans="1:28" s="91" customFormat="1" x14ac:dyDescent="0.25">
      <c r="A535"/>
      <c r="B535" s="84"/>
      <c r="C535" s="84" t="s">
        <v>562</v>
      </c>
      <c r="D535" s="174"/>
      <c r="E535" s="97">
        <v>90</v>
      </c>
      <c r="F535" s="96" t="s">
        <v>414</v>
      </c>
      <c r="G535" s="91" t="s">
        <v>51</v>
      </c>
      <c r="H535" s="179"/>
      <c r="I535"/>
      <c r="J535" s="184"/>
      <c r="K535" s="176"/>
      <c r="L535" s="178"/>
      <c r="M535" s="178"/>
      <c r="N535" s="130"/>
      <c r="O535" s="179"/>
      <c r="P535" s="179"/>
      <c r="Q535" s="83"/>
      <c r="R535" s="111"/>
      <c r="S535" s="83"/>
      <c r="T535" s="180"/>
      <c r="U535" s="181"/>
      <c r="W535" s="24"/>
      <c r="Y535" s="182"/>
      <c r="Z535" s="83"/>
      <c r="AA535" s="83"/>
      <c r="AB535" s="63"/>
    </row>
    <row r="536" spans="1:28" s="91" customFormat="1" ht="14.4" x14ac:dyDescent="0.3">
      <c r="A536"/>
      <c r="B536" s="84"/>
      <c r="C536" s="84" t="s">
        <v>529</v>
      </c>
      <c r="D536" s="174"/>
      <c r="E536" s="86" t="s">
        <v>385</v>
      </c>
      <c r="F536" s="85" t="s">
        <v>416</v>
      </c>
      <c r="G536" s="85" t="s">
        <v>27</v>
      </c>
      <c r="H536" s="179"/>
      <c r="I536"/>
      <c r="J536" s="175" t="s">
        <v>28</v>
      </c>
      <c r="K536" s="176"/>
      <c r="L536" s="178"/>
      <c r="M536" s="178"/>
      <c r="N536" s="130"/>
      <c r="O536" s="179"/>
      <c r="P536" s="179"/>
      <c r="Q536" s="83"/>
      <c r="R536" s="111"/>
      <c r="S536" s="83"/>
      <c r="T536" s="180"/>
      <c r="U536" s="181"/>
      <c r="W536" s="24"/>
      <c r="Y536" s="182"/>
      <c r="Z536" s="83"/>
      <c r="AA536" s="83"/>
      <c r="AB536" s="183" t="s">
        <v>417</v>
      </c>
    </row>
    <row r="537" spans="1:28" s="91" customFormat="1" x14ac:dyDescent="0.25">
      <c r="A537"/>
      <c r="B537" s="84"/>
      <c r="C537" s="84" t="s">
        <v>529</v>
      </c>
      <c r="D537" s="174"/>
      <c r="E537" s="97">
        <v>10</v>
      </c>
      <c r="F537" s="96" t="s">
        <v>416</v>
      </c>
      <c r="G537" s="91" t="s">
        <v>31</v>
      </c>
      <c r="H537" s="179"/>
      <c r="I537"/>
      <c r="J537" s="184" t="s">
        <v>426</v>
      </c>
      <c r="K537" s="176"/>
      <c r="L537" s="178" t="s">
        <v>424</v>
      </c>
      <c r="M537" s="178">
        <v>5707</v>
      </c>
      <c r="N537" s="130"/>
      <c r="O537" s="179">
        <v>2008</v>
      </c>
      <c r="P537" s="179" t="s">
        <v>34</v>
      </c>
      <c r="Q537" s="83"/>
      <c r="R537" s="111"/>
      <c r="S537" s="83"/>
      <c r="T537" s="180"/>
      <c r="U537" s="181"/>
      <c r="W537" s="24"/>
      <c r="Y537" s="182"/>
      <c r="Z537" s="83"/>
      <c r="AA537" s="83"/>
      <c r="AB537" s="63"/>
    </row>
    <row r="538" spans="1:28" s="91" customFormat="1" x14ac:dyDescent="0.25">
      <c r="A538">
        <v>11</v>
      </c>
      <c r="B538" s="84"/>
      <c r="C538" s="84" t="s">
        <v>529</v>
      </c>
      <c r="D538" s="174"/>
      <c r="E538" s="97">
        <v>11</v>
      </c>
      <c r="F538" s="96" t="s">
        <v>416</v>
      </c>
      <c r="G538" s="91" t="s">
        <v>31</v>
      </c>
      <c r="H538" s="179"/>
      <c r="I538"/>
      <c r="J538" s="184" t="s">
        <v>427</v>
      </c>
      <c r="K538" s="176"/>
      <c r="L538" s="178" t="s">
        <v>424</v>
      </c>
      <c r="M538" s="178">
        <f>262+257</f>
        <v>519</v>
      </c>
      <c r="N538" s="130"/>
      <c r="O538" s="179">
        <v>2012</v>
      </c>
      <c r="P538" s="179" t="s">
        <v>34</v>
      </c>
      <c r="Q538" s="83"/>
      <c r="R538" s="111"/>
      <c r="S538" s="83"/>
      <c r="T538" s="180"/>
      <c r="U538" s="181"/>
      <c r="W538" s="24"/>
      <c r="Y538" s="182"/>
      <c r="Z538" s="83"/>
      <c r="AA538" s="83"/>
      <c r="AB538" s="63"/>
    </row>
    <row r="539" spans="1:28" s="91" customFormat="1" x14ac:dyDescent="0.25">
      <c r="A539"/>
      <c r="B539" s="84"/>
      <c r="C539" s="84" t="s">
        <v>529</v>
      </c>
      <c r="D539" s="174"/>
      <c r="E539" s="97">
        <v>12</v>
      </c>
      <c r="F539" s="96" t="s">
        <v>416</v>
      </c>
      <c r="G539" s="91" t="s">
        <v>31</v>
      </c>
      <c r="H539" s="179" t="s">
        <v>113</v>
      </c>
      <c r="I539"/>
      <c r="J539" s="184" t="s">
        <v>425</v>
      </c>
      <c r="K539" s="176"/>
      <c r="L539" s="178" t="s">
        <v>424</v>
      </c>
      <c r="M539" s="178">
        <v>259</v>
      </c>
      <c r="N539" s="130"/>
      <c r="O539" s="179">
        <v>2012</v>
      </c>
      <c r="P539" s="179" t="s">
        <v>34</v>
      </c>
      <c r="Q539" s="83"/>
      <c r="R539" s="111"/>
      <c r="S539" s="83"/>
      <c r="T539" s="180"/>
      <c r="U539" s="181"/>
      <c r="W539" s="24"/>
      <c r="Y539" s="182"/>
      <c r="Z539" s="83"/>
      <c r="AA539" s="83"/>
      <c r="AB539" s="63"/>
    </row>
    <row r="540" spans="1:28" s="91" customFormat="1" x14ac:dyDescent="0.25">
      <c r="A540"/>
      <c r="B540" s="84"/>
      <c r="C540" s="84" t="s">
        <v>529</v>
      </c>
      <c r="D540" s="174"/>
      <c r="E540" s="97">
        <v>20</v>
      </c>
      <c r="F540" s="96" t="s">
        <v>416</v>
      </c>
      <c r="G540" s="91" t="s">
        <v>38</v>
      </c>
      <c r="H540" s="179"/>
      <c r="I540"/>
      <c r="J540" s="184"/>
      <c r="K540" s="176"/>
      <c r="L540" s="178"/>
      <c r="M540" s="178"/>
      <c r="N540" s="130"/>
      <c r="O540" s="179"/>
      <c r="P540" s="179"/>
      <c r="Q540" s="83"/>
      <c r="R540" s="111"/>
      <c r="S540" s="83"/>
      <c r="T540" s="180"/>
      <c r="U540" s="181"/>
      <c r="W540" s="24"/>
      <c r="Y540" s="182"/>
      <c r="Z540" s="83"/>
      <c r="AA540" s="83"/>
      <c r="AB540" s="63"/>
    </row>
    <row r="541" spans="1:28" s="91" customFormat="1" x14ac:dyDescent="0.25">
      <c r="A541"/>
      <c r="B541" s="84"/>
      <c r="C541" s="84" t="s">
        <v>529</v>
      </c>
      <c r="D541" s="174"/>
      <c r="E541" s="97">
        <v>30</v>
      </c>
      <c r="F541" s="96" t="s">
        <v>416</v>
      </c>
      <c r="G541" s="91" t="s">
        <v>39</v>
      </c>
      <c r="H541" s="179"/>
      <c r="I541"/>
      <c r="J541" s="184"/>
      <c r="K541" s="176"/>
      <c r="L541" s="178"/>
      <c r="M541" s="178"/>
      <c r="N541" s="130"/>
      <c r="O541" s="179"/>
      <c r="P541" s="179"/>
      <c r="Q541" s="83"/>
      <c r="R541" s="111"/>
      <c r="S541" s="83"/>
      <c r="T541" s="180"/>
      <c r="U541" s="181"/>
      <c r="W541" s="24"/>
      <c r="Y541" s="182"/>
      <c r="Z541" s="83"/>
      <c r="AA541" s="83"/>
      <c r="AB541" s="63"/>
    </row>
    <row r="542" spans="1:28" s="91" customFormat="1" x14ac:dyDescent="0.25">
      <c r="A542"/>
      <c r="B542" s="84"/>
      <c r="C542" s="84" t="s">
        <v>529</v>
      </c>
      <c r="D542" s="174"/>
      <c r="E542" s="97">
        <v>40</v>
      </c>
      <c r="F542" s="96" t="s">
        <v>416</v>
      </c>
      <c r="G542" s="91" t="s">
        <v>40</v>
      </c>
      <c r="H542" s="179"/>
      <c r="I542"/>
      <c r="J542" s="184"/>
      <c r="K542" s="176"/>
      <c r="L542" s="178"/>
      <c r="M542" s="178"/>
      <c r="N542" s="130"/>
      <c r="O542" s="179"/>
      <c r="P542" s="179"/>
      <c r="Q542" s="83"/>
      <c r="R542" s="111"/>
      <c r="S542" s="83"/>
      <c r="T542" s="180"/>
      <c r="U542" s="181"/>
      <c r="W542" s="24"/>
      <c r="Y542" s="182"/>
      <c r="Z542" s="83"/>
      <c r="AA542" s="83"/>
      <c r="AB542" s="63"/>
    </row>
    <row r="543" spans="1:28" s="91" customFormat="1" x14ac:dyDescent="0.25">
      <c r="A543"/>
      <c r="B543" s="84"/>
      <c r="C543" s="84" t="s">
        <v>529</v>
      </c>
      <c r="D543" s="174"/>
      <c r="E543" s="97">
        <v>50</v>
      </c>
      <c r="F543" s="96" t="s">
        <v>416</v>
      </c>
      <c r="G543" s="96" t="s">
        <v>41</v>
      </c>
      <c r="H543" s="179"/>
      <c r="I543"/>
      <c r="J543" s="184"/>
      <c r="K543" s="176"/>
      <c r="L543" s="178"/>
      <c r="M543" s="178"/>
      <c r="N543" s="130"/>
      <c r="O543" s="179"/>
      <c r="P543" s="179"/>
      <c r="Q543" s="83"/>
      <c r="R543" s="111"/>
      <c r="S543" s="83"/>
      <c r="T543" s="180"/>
      <c r="U543" s="181"/>
      <c r="W543" s="24"/>
      <c r="Y543" s="182"/>
      <c r="Z543" s="83"/>
      <c r="AA543" s="83"/>
      <c r="AB543" s="63"/>
    </row>
    <row r="544" spans="1:28" s="91" customFormat="1" x14ac:dyDescent="0.25">
      <c r="A544"/>
      <c r="B544" s="84"/>
      <c r="C544" s="84" t="s">
        <v>529</v>
      </c>
      <c r="D544" s="174"/>
      <c r="E544" s="97">
        <v>60</v>
      </c>
      <c r="F544" s="96" t="s">
        <v>416</v>
      </c>
      <c r="G544" s="91" t="s">
        <v>65</v>
      </c>
      <c r="H544" s="179"/>
      <c r="I544"/>
      <c r="J544" s="184"/>
      <c r="K544" s="176"/>
      <c r="L544" s="178"/>
      <c r="M544" s="178"/>
      <c r="N544" s="130"/>
      <c r="O544" s="179"/>
      <c r="P544" s="179"/>
      <c r="Q544" s="83"/>
      <c r="R544" s="111"/>
      <c r="S544" s="83"/>
      <c r="T544" s="180"/>
      <c r="U544" s="181"/>
      <c r="W544" s="24"/>
      <c r="Y544" s="182"/>
      <c r="Z544" s="83"/>
      <c r="AA544" s="83"/>
      <c r="AB544" s="63"/>
    </row>
    <row r="545" spans="1:28" s="91" customFormat="1" x14ac:dyDescent="0.25">
      <c r="A545"/>
      <c r="B545" s="84"/>
      <c r="C545" s="84" t="s">
        <v>529</v>
      </c>
      <c r="D545" s="174"/>
      <c r="E545" s="97">
        <v>70</v>
      </c>
      <c r="F545" s="96" t="s">
        <v>416</v>
      </c>
      <c r="G545" s="91" t="s">
        <v>47</v>
      </c>
      <c r="H545" s="179"/>
      <c r="I545"/>
      <c r="J545" s="184"/>
      <c r="K545" s="176"/>
      <c r="L545" s="178"/>
      <c r="M545" s="178"/>
      <c r="N545" s="130"/>
      <c r="O545" s="179"/>
      <c r="P545" s="179"/>
      <c r="Q545" s="83"/>
      <c r="R545" s="111"/>
      <c r="S545" s="83"/>
      <c r="T545" s="180"/>
      <c r="U545" s="181"/>
      <c r="W545" s="24"/>
      <c r="Y545" s="182"/>
      <c r="Z545" s="83"/>
      <c r="AA545" s="83"/>
      <c r="AB545" s="63"/>
    </row>
    <row r="546" spans="1:28" s="91" customFormat="1" x14ac:dyDescent="0.25">
      <c r="A546"/>
      <c r="B546" s="84"/>
      <c r="C546" s="84" t="s">
        <v>529</v>
      </c>
      <c r="D546" s="174"/>
      <c r="E546" s="97">
        <v>80</v>
      </c>
      <c r="F546" s="96" t="s">
        <v>416</v>
      </c>
      <c r="G546" s="96" t="s">
        <v>49</v>
      </c>
      <c r="H546" s="179"/>
      <c r="I546"/>
      <c r="J546" s="184" t="s">
        <v>428</v>
      </c>
      <c r="K546" s="176"/>
      <c r="L546" s="178" t="s">
        <v>424</v>
      </c>
      <c r="M546" s="178">
        <v>50</v>
      </c>
      <c r="N546" s="130"/>
      <c r="O546" s="179">
        <v>2013</v>
      </c>
      <c r="P546" s="179" t="s">
        <v>34</v>
      </c>
      <c r="Q546" s="83"/>
      <c r="R546" s="111"/>
      <c r="S546" s="83"/>
      <c r="T546" s="180"/>
      <c r="U546" s="181"/>
      <c r="W546" s="24"/>
      <c r="Y546" s="182"/>
      <c r="Z546" s="83"/>
      <c r="AA546" s="83"/>
      <c r="AB546" s="63"/>
    </row>
    <row r="547" spans="1:28" s="91" customFormat="1" x14ac:dyDescent="0.25">
      <c r="A547"/>
      <c r="B547" s="84"/>
      <c r="C547" s="84" t="s">
        <v>529</v>
      </c>
      <c r="D547" s="174"/>
      <c r="E547" s="97">
        <v>90</v>
      </c>
      <c r="F547" s="96" t="s">
        <v>416</v>
      </c>
      <c r="G547" s="91" t="s">
        <v>51</v>
      </c>
      <c r="H547" s="179"/>
      <c r="I547"/>
      <c r="J547" s="184"/>
      <c r="K547" s="176"/>
      <c r="L547" s="178"/>
      <c r="M547" s="178"/>
      <c r="N547" s="130"/>
      <c r="O547" s="179"/>
      <c r="P547" s="179"/>
      <c r="Q547" s="83"/>
      <c r="R547" s="111"/>
      <c r="S547" s="83"/>
      <c r="T547" s="180"/>
      <c r="U547" s="181"/>
      <c r="W547" s="24"/>
      <c r="Y547" s="182"/>
      <c r="Z547" s="83"/>
      <c r="AA547" s="83"/>
      <c r="AB547" s="63"/>
    </row>
    <row r="548" spans="1:28" s="91" customFormat="1" ht="14.4" x14ac:dyDescent="0.3">
      <c r="A548"/>
      <c r="B548" s="83"/>
      <c r="C548" s="83" t="s">
        <v>525</v>
      </c>
      <c r="D548" s="174"/>
      <c r="E548" s="86" t="s">
        <v>385</v>
      </c>
      <c r="F548" s="85" t="s">
        <v>418</v>
      </c>
      <c r="G548" s="85" t="s">
        <v>27</v>
      </c>
      <c r="H548" s="179"/>
      <c r="I548"/>
      <c r="J548" s="175" t="s">
        <v>28</v>
      </c>
      <c r="K548" s="176"/>
      <c r="L548" s="178"/>
      <c r="M548" s="178"/>
      <c r="N548" s="130"/>
      <c r="O548" s="179"/>
      <c r="P548" s="179"/>
      <c r="Q548" s="83"/>
      <c r="R548" s="111"/>
      <c r="S548" s="83"/>
      <c r="T548" s="180"/>
      <c r="U548" s="181"/>
      <c r="W548" s="24"/>
      <c r="Y548" s="182"/>
      <c r="Z548" s="83"/>
      <c r="AA548" s="83"/>
      <c r="AB548" s="183" t="s">
        <v>419</v>
      </c>
    </row>
    <row r="549" spans="1:28" s="91" customFormat="1" x14ac:dyDescent="0.25">
      <c r="A549"/>
      <c r="B549" s="83"/>
      <c r="C549" s="83" t="s">
        <v>525</v>
      </c>
      <c r="D549" s="174"/>
      <c r="E549" s="97">
        <v>10</v>
      </c>
      <c r="F549" s="96" t="s">
        <v>418</v>
      </c>
      <c r="G549" s="91" t="s">
        <v>31</v>
      </c>
      <c r="H549" s="179"/>
      <c r="I549"/>
      <c r="J549" s="184" t="s">
        <v>439</v>
      </c>
      <c r="K549" s="176"/>
      <c r="L549" s="178" t="s">
        <v>424</v>
      </c>
      <c r="M549" s="178">
        <v>5391</v>
      </c>
      <c r="N549" s="130"/>
      <c r="O549" s="179">
        <v>1988</v>
      </c>
      <c r="P549" s="179" t="s">
        <v>34</v>
      </c>
      <c r="Q549" s="83"/>
      <c r="R549" s="111"/>
      <c r="S549" s="83"/>
      <c r="T549" s="180"/>
      <c r="U549" s="181"/>
      <c r="W549" s="24"/>
      <c r="Y549" s="182"/>
      <c r="Z549" s="83"/>
      <c r="AA549" s="83"/>
      <c r="AB549" s="63"/>
    </row>
    <row r="550" spans="1:28" s="91" customFormat="1" x14ac:dyDescent="0.25">
      <c r="A550"/>
      <c r="B550" s="83"/>
      <c r="C550" s="83" t="s">
        <v>525</v>
      </c>
      <c r="D550" s="174"/>
      <c r="E550" s="97">
        <v>10</v>
      </c>
      <c r="F550" s="96" t="s">
        <v>418</v>
      </c>
      <c r="G550" s="91" t="s">
        <v>31</v>
      </c>
      <c r="H550" s="179"/>
      <c r="I550"/>
      <c r="J550" s="184" t="s">
        <v>440</v>
      </c>
      <c r="K550" s="176"/>
      <c r="L550" s="178" t="s">
        <v>424</v>
      </c>
      <c r="M550" s="178">
        <v>1193</v>
      </c>
      <c r="N550" s="130"/>
      <c r="O550" s="179">
        <v>2016</v>
      </c>
      <c r="P550" s="179" t="s">
        <v>34</v>
      </c>
      <c r="Q550" s="83"/>
      <c r="R550" s="111"/>
      <c r="S550" s="83"/>
      <c r="T550" s="180"/>
      <c r="U550" s="181"/>
      <c r="W550" s="24"/>
      <c r="Y550" s="182"/>
      <c r="Z550" s="83"/>
      <c r="AA550" s="83"/>
      <c r="AB550" s="63"/>
    </row>
    <row r="551" spans="1:28" s="91" customFormat="1" x14ac:dyDescent="0.25">
      <c r="A551"/>
      <c r="B551" s="83"/>
      <c r="C551" s="83" t="s">
        <v>525</v>
      </c>
      <c r="D551" s="174"/>
      <c r="E551" s="97">
        <v>10</v>
      </c>
      <c r="F551" s="96" t="s">
        <v>418</v>
      </c>
      <c r="G551" s="91" t="s">
        <v>31</v>
      </c>
      <c r="H551" s="179"/>
      <c r="I551"/>
      <c r="J551" s="184" t="s">
        <v>441</v>
      </c>
      <c r="K551" s="176"/>
      <c r="L551" s="178" t="s">
        <v>424</v>
      </c>
      <c r="M551" s="178">
        <v>58</v>
      </c>
      <c r="N551" s="130"/>
      <c r="O551" s="179">
        <v>1998</v>
      </c>
      <c r="P551" s="179" t="s">
        <v>34</v>
      </c>
      <c r="Q551" s="83"/>
      <c r="R551" s="111"/>
      <c r="S551" s="83"/>
      <c r="T551" s="180"/>
      <c r="U551" s="181"/>
      <c r="W551" s="24"/>
      <c r="Y551" s="182"/>
      <c r="Z551" s="83"/>
      <c r="AA551" s="83"/>
      <c r="AB551" s="63"/>
    </row>
    <row r="552" spans="1:28" s="91" customFormat="1" x14ac:dyDescent="0.25">
      <c r="A552"/>
      <c r="B552" s="83"/>
      <c r="C552" s="83" t="s">
        <v>525</v>
      </c>
      <c r="D552" s="174"/>
      <c r="E552" s="97">
        <v>20</v>
      </c>
      <c r="F552" s="96" t="s">
        <v>418</v>
      </c>
      <c r="G552" s="91" t="s">
        <v>38</v>
      </c>
      <c r="H552" s="179"/>
      <c r="I552"/>
      <c r="J552" s="184"/>
      <c r="K552" s="176"/>
      <c r="L552" s="178"/>
      <c r="M552" s="178"/>
      <c r="N552" s="130"/>
      <c r="O552" s="179"/>
      <c r="P552" s="179"/>
      <c r="Q552" s="83"/>
      <c r="R552" s="111"/>
      <c r="S552" s="83"/>
      <c r="T552" s="180"/>
      <c r="U552" s="181"/>
      <c r="W552" s="24"/>
      <c r="Y552" s="182"/>
      <c r="Z552" s="83"/>
      <c r="AA552" s="83"/>
      <c r="AB552" s="63"/>
    </row>
    <row r="553" spans="1:28" s="91" customFormat="1" x14ac:dyDescent="0.25">
      <c r="A553"/>
      <c r="B553" s="83"/>
      <c r="C553" s="83" t="s">
        <v>525</v>
      </c>
      <c r="D553" s="174"/>
      <c r="E553" s="97">
        <v>30</v>
      </c>
      <c r="F553" s="96" t="s">
        <v>418</v>
      </c>
      <c r="G553" s="91" t="s">
        <v>39</v>
      </c>
      <c r="H553" s="179"/>
      <c r="I553"/>
      <c r="J553" s="184"/>
      <c r="K553" s="176"/>
      <c r="L553" s="178"/>
      <c r="M553" s="178"/>
      <c r="N553" s="130"/>
      <c r="O553" s="179"/>
      <c r="P553" s="179"/>
      <c r="Q553" s="83"/>
      <c r="R553" s="111"/>
      <c r="S553" s="83"/>
      <c r="T553" s="180"/>
      <c r="U553" s="181"/>
      <c r="W553" s="24"/>
      <c r="Y553" s="182"/>
      <c r="Z553" s="83"/>
      <c r="AA553" s="83"/>
      <c r="AB553" s="63"/>
    </row>
    <row r="554" spans="1:28" s="91" customFormat="1" x14ac:dyDescent="0.25">
      <c r="A554"/>
      <c r="B554" s="83"/>
      <c r="C554" s="83" t="s">
        <v>525</v>
      </c>
      <c r="D554" s="174"/>
      <c r="E554" s="97">
        <v>40</v>
      </c>
      <c r="F554" s="96" t="s">
        <v>418</v>
      </c>
      <c r="G554" s="91" t="s">
        <v>40</v>
      </c>
      <c r="H554" s="179"/>
      <c r="I554"/>
      <c r="J554" s="184"/>
      <c r="K554" s="176"/>
      <c r="L554" s="178"/>
      <c r="M554" s="178"/>
      <c r="N554" s="130"/>
      <c r="O554" s="179"/>
      <c r="P554" s="179"/>
      <c r="Q554" s="83"/>
      <c r="R554" s="111"/>
      <c r="S554" s="83"/>
      <c r="T554" s="180"/>
      <c r="U554" s="181"/>
      <c r="W554" s="24"/>
      <c r="Y554" s="182"/>
      <c r="Z554" s="83"/>
      <c r="AA554" s="83"/>
      <c r="AB554" s="63"/>
    </row>
    <row r="555" spans="1:28" s="91" customFormat="1" x14ac:dyDescent="0.25">
      <c r="A555"/>
      <c r="B555" s="83"/>
      <c r="C555" s="83" t="s">
        <v>525</v>
      </c>
      <c r="D555" s="174"/>
      <c r="E555" s="97">
        <v>50</v>
      </c>
      <c r="F555" s="96" t="s">
        <v>418</v>
      </c>
      <c r="G555" s="96" t="s">
        <v>41</v>
      </c>
      <c r="H555" s="179" t="s">
        <v>442</v>
      </c>
      <c r="I555"/>
      <c r="J555" s="184" t="s">
        <v>443</v>
      </c>
      <c r="K555" s="176"/>
      <c r="L555" s="178" t="s">
        <v>424</v>
      </c>
      <c r="M555" s="178">
        <v>128</v>
      </c>
      <c r="N555" s="130"/>
      <c r="O555" s="179">
        <v>1988</v>
      </c>
      <c r="P555" s="179" t="s">
        <v>34</v>
      </c>
      <c r="Q555" s="83"/>
      <c r="R555" s="111"/>
      <c r="S555" s="83"/>
      <c r="T555" s="180"/>
      <c r="U555" s="181"/>
      <c r="W555" s="24"/>
      <c r="Y555" s="182"/>
      <c r="Z555" s="83"/>
      <c r="AA555" s="83"/>
      <c r="AB555" s="63"/>
    </row>
    <row r="556" spans="1:28" s="91" customFormat="1" x14ac:dyDescent="0.25">
      <c r="A556"/>
      <c r="B556" s="83"/>
      <c r="C556" s="83" t="s">
        <v>525</v>
      </c>
      <c r="D556" s="174"/>
      <c r="E556" s="97">
        <v>60</v>
      </c>
      <c r="F556" s="96" t="s">
        <v>418</v>
      </c>
      <c r="G556" s="91" t="s">
        <v>65</v>
      </c>
      <c r="H556" s="179"/>
      <c r="I556"/>
      <c r="J556" s="184"/>
      <c r="K556" s="176"/>
      <c r="L556" s="178"/>
      <c r="M556" s="178"/>
      <c r="N556" s="130"/>
      <c r="O556" s="179"/>
      <c r="P556" s="179"/>
      <c r="Q556" s="83"/>
      <c r="R556" s="111"/>
      <c r="S556" s="83"/>
      <c r="T556" s="180"/>
      <c r="U556" s="181"/>
      <c r="W556" s="24"/>
      <c r="Y556" s="182"/>
      <c r="Z556" s="83"/>
      <c r="AA556" s="83"/>
      <c r="AB556" s="63"/>
    </row>
    <row r="557" spans="1:28" s="91" customFormat="1" x14ac:dyDescent="0.25">
      <c r="A557"/>
      <c r="B557" s="83"/>
      <c r="C557" s="83" t="s">
        <v>525</v>
      </c>
      <c r="D557" s="174"/>
      <c r="E557" s="97">
        <v>70</v>
      </c>
      <c r="F557" s="96" t="s">
        <v>418</v>
      </c>
      <c r="G557" s="91" t="s">
        <v>47</v>
      </c>
      <c r="H557" s="179"/>
      <c r="I557"/>
      <c r="J557" s="184"/>
      <c r="K557" s="176"/>
      <c r="L557" s="178"/>
      <c r="M557" s="178"/>
      <c r="N557" s="130"/>
      <c r="O557" s="179"/>
      <c r="P557" s="179"/>
      <c r="Q557" s="83"/>
      <c r="R557" s="111"/>
      <c r="S557" s="83"/>
      <c r="T557" s="180"/>
      <c r="U557" s="181"/>
      <c r="W557" s="24"/>
      <c r="Y557" s="182"/>
      <c r="Z557" s="83"/>
      <c r="AA557" s="83"/>
      <c r="AB557" s="63"/>
    </row>
    <row r="558" spans="1:28" s="91" customFormat="1" x14ac:dyDescent="0.25">
      <c r="A558"/>
      <c r="B558" s="83"/>
      <c r="C558" s="83" t="s">
        <v>525</v>
      </c>
      <c r="D558" s="174"/>
      <c r="E558" s="97">
        <v>80</v>
      </c>
      <c r="F558" s="96" t="s">
        <v>418</v>
      </c>
      <c r="G558" s="96" t="s">
        <v>49</v>
      </c>
      <c r="H558" s="179"/>
      <c r="I558"/>
      <c r="J558" s="184"/>
      <c r="K558" s="176"/>
      <c r="L558" s="178"/>
      <c r="M558" s="178"/>
      <c r="N558" s="130"/>
      <c r="O558" s="179"/>
      <c r="P558" s="179"/>
      <c r="Q558" s="83"/>
      <c r="R558" s="111"/>
      <c r="S558" s="83"/>
      <c r="T558" s="180"/>
      <c r="U558" s="181"/>
      <c r="W558" s="24"/>
      <c r="Y558" s="182"/>
      <c r="Z558" s="83"/>
      <c r="AA558" s="83"/>
      <c r="AB558" s="63"/>
    </row>
    <row r="559" spans="1:28" s="91" customFormat="1" x14ac:dyDescent="0.25">
      <c r="A559"/>
      <c r="B559" s="83"/>
      <c r="C559" s="83" t="s">
        <v>525</v>
      </c>
      <c r="D559" s="174"/>
      <c r="E559" s="97">
        <v>90</v>
      </c>
      <c r="F559" s="96" t="s">
        <v>418</v>
      </c>
      <c r="G559" s="91" t="s">
        <v>51</v>
      </c>
      <c r="H559" s="179"/>
      <c r="I559"/>
      <c r="J559" s="184"/>
      <c r="K559" s="176"/>
      <c r="L559" s="178"/>
      <c r="M559" s="178"/>
      <c r="N559" s="130"/>
      <c r="O559" s="179"/>
      <c r="P559" s="179"/>
      <c r="Q559" s="83"/>
      <c r="R559" s="111"/>
      <c r="S559" s="83"/>
      <c r="T559" s="180"/>
      <c r="U559" s="181"/>
      <c r="W559" s="24"/>
      <c r="Y559" s="182"/>
      <c r="Z559" s="83"/>
      <c r="AA559" s="83"/>
      <c r="AB559" s="63"/>
    </row>
    <row r="560" spans="1:28" s="91" customFormat="1" ht="14.4" x14ac:dyDescent="0.3">
      <c r="A560"/>
      <c r="B560" s="83"/>
      <c r="C560" s="83" t="s">
        <v>530</v>
      </c>
      <c r="D560" s="174"/>
      <c r="E560" s="86" t="s">
        <v>385</v>
      </c>
      <c r="F560" s="85" t="s">
        <v>420</v>
      </c>
      <c r="G560" s="85" t="s">
        <v>27</v>
      </c>
      <c r="H560" s="179"/>
      <c r="I560"/>
      <c r="J560" s="175" t="s">
        <v>28</v>
      </c>
      <c r="K560" s="176"/>
      <c r="L560" s="178"/>
      <c r="M560" s="178"/>
      <c r="N560" s="130"/>
      <c r="O560" s="179"/>
      <c r="P560" s="179"/>
      <c r="Q560" s="83"/>
      <c r="R560" s="111"/>
      <c r="S560" s="83"/>
      <c r="T560" s="180"/>
      <c r="U560" s="181"/>
      <c r="W560" s="24"/>
      <c r="Y560" s="182"/>
      <c r="Z560" s="83"/>
      <c r="AA560" s="83"/>
      <c r="AB560" s="183" t="s">
        <v>421</v>
      </c>
    </row>
    <row r="561" spans="1:28" s="91" customFormat="1" x14ac:dyDescent="0.25">
      <c r="A561"/>
      <c r="B561" s="83"/>
      <c r="C561" s="83" t="s">
        <v>530</v>
      </c>
      <c r="D561" s="174"/>
      <c r="E561" s="97">
        <v>10</v>
      </c>
      <c r="F561" s="96" t="s">
        <v>420</v>
      </c>
      <c r="G561" s="91" t="s">
        <v>31</v>
      </c>
      <c r="H561" s="179"/>
      <c r="I561"/>
      <c r="J561" s="184" t="s">
        <v>433</v>
      </c>
      <c r="K561" s="176"/>
      <c r="L561" s="178" t="s">
        <v>424</v>
      </c>
      <c r="M561" s="178">
        <v>1300</v>
      </c>
      <c r="N561" s="130"/>
      <c r="O561" s="179" t="s">
        <v>143</v>
      </c>
      <c r="P561" s="179" t="s">
        <v>434</v>
      </c>
      <c r="Q561" s="83"/>
      <c r="R561" s="111"/>
      <c r="S561" s="83"/>
      <c r="T561" s="180"/>
      <c r="U561" s="181"/>
      <c r="W561" s="24"/>
      <c r="Y561" s="182"/>
      <c r="Z561" s="83"/>
      <c r="AA561" s="83"/>
      <c r="AB561" s="63"/>
    </row>
    <row r="562" spans="1:28" s="91" customFormat="1" x14ac:dyDescent="0.25">
      <c r="A562"/>
      <c r="B562" s="83"/>
      <c r="C562" s="83" t="s">
        <v>530</v>
      </c>
      <c r="D562" s="174"/>
      <c r="E562" s="97">
        <v>20</v>
      </c>
      <c r="F562" s="96" t="s">
        <v>420</v>
      </c>
      <c r="G562" s="91" t="s">
        <v>38</v>
      </c>
      <c r="H562" s="179"/>
      <c r="I562"/>
      <c r="J562" s="184"/>
      <c r="K562" s="176"/>
      <c r="L562" s="178"/>
      <c r="M562" s="178"/>
      <c r="N562" s="130"/>
      <c r="O562" s="179"/>
      <c r="P562" s="179"/>
      <c r="Q562" s="83"/>
      <c r="R562" s="111"/>
      <c r="S562" s="83"/>
      <c r="T562" s="180"/>
      <c r="U562" s="181"/>
      <c r="W562" s="24"/>
      <c r="Y562" s="182"/>
      <c r="Z562" s="83"/>
      <c r="AA562" s="83"/>
      <c r="AB562" s="63"/>
    </row>
    <row r="563" spans="1:28" s="83" customFormat="1" x14ac:dyDescent="0.25">
      <c r="A563"/>
      <c r="C563" s="83" t="s">
        <v>530</v>
      </c>
      <c r="D563" s="174"/>
      <c r="E563" s="97">
        <v>30</v>
      </c>
      <c r="F563" s="96" t="s">
        <v>420</v>
      </c>
      <c r="G563" s="91" t="s">
        <v>39</v>
      </c>
      <c r="H563" s="179"/>
      <c r="I563"/>
      <c r="J563" s="184"/>
      <c r="K563" s="176"/>
      <c r="L563" s="178"/>
      <c r="M563" s="178"/>
      <c r="N563" s="130"/>
      <c r="O563" s="179"/>
      <c r="P563" s="179"/>
      <c r="R563" s="111"/>
      <c r="T563" s="180"/>
      <c r="U563" s="181"/>
      <c r="V563" s="91"/>
      <c r="W563" s="24"/>
      <c r="X563" s="91"/>
      <c r="Y563" s="182"/>
      <c r="AB563" s="63"/>
    </row>
    <row r="564" spans="1:28" s="83" customFormat="1" x14ac:dyDescent="0.25">
      <c r="A564"/>
      <c r="C564" s="83" t="s">
        <v>530</v>
      </c>
      <c r="D564" s="174"/>
      <c r="E564" s="97">
        <v>40</v>
      </c>
      <c r="F564" s="96" t="s">
        <v>420</v>
      </c>
      <c r="G564" s="91" t="s">
        <v>40</v>
      </c>
      <c r="H564" s="179"/>
      <c r="I564"/>
      <c r="J564" s="184"/>
      <c r="K564" s="176"/>
      <c r="L564" s="178"/>
      <c r="M564" s="178"/>
      <c r="N564" s="130"/>
      <c r="O564" s="179"/>
      <c r="P564" s="179"/>
      <c r="R564" s="111"/>
      <c r="T564" s="180"/>
      <c r="U564" s="181"/>
      <c r="V564" s="91"/>
      <c r="W564" s="24"/>
      <c r="X564" s="91"/>
      <c r="Y564" s="182"/>
      <c r="AB564" s="63"/>
    </row>
    <row r="565" spans="1:28" s="83" customFormat="1" x14ac:dyDescent="0.25">
      <c r="A565"/>
      <c r="C565" s="83" t="s">
        <v>530</v>
      </c>
      <c r="D565" s="174"/>
      <c r="E565" s="97">
        <v>50</v>
      </c>
      <c r="F565" s="96" t="s">
        <v>420</v>
      </c>
      <c r="G565" s="96" t="s">
        <v>41</v>
      </c>
      <c r="H565" s="179"/>
      <c r="I565"/>
      <c r="J565" s="184"/>
      <c r="K565" s="176"/>
      <c r="L565" s="178"/>
      <c r="M565" s="178"/>
      <c r="N565" s="130"/>
      <c r="O565" s="179"/>
      <c r="P565" s="179"/>
      <c r="R565" s="111"/>
      <c r="T565" s="180"/>
      <c r="U565" s="181"/>
      <c r="V565" s="91"/>
      <c r="W565" s="24"/>
      <c r="X565" s="91"/>
      <c r="Y565" s="182"/>
      <c r="AB565" s="63"/>
    </row>
    <row r="566" spans="1:28" s="83" customFormat="1" x14ac:dyDescent="0.25">
      <c r="A566"/>
      <c r="C566" s="83" t="s">
        <v>530</v>
      </c>
      <c r="D566" s="174"/>
      <c r="E566" s="97">
        <v>60</v>
      </c>
      <c r="F566" s="96" t="s">
        <v>420</v>
      </c>
      <c r="G566" s="91" t="s">
        <v>65</v>
      </c>
      <c r="H566" s="179"/>
      <c r="I566"/>
      <c r="J566" s="184"/>
      <c r="K566" s="176"/>
      <c r="L566" s="178"/>
      <c r="M566" s="178"/>
      <c r="N566" s="130"/>
      <c r="O566" s="179"/>
      <c r="P566" s="179"/>
      <c r="R566" s="111"/>
      <c r="T566" s="180"/>
      <c r="U566" s="181"/>
      <c r="V566" s="91"/>
      <c r="W566" s="24"/>
      <c r="X566" s="91"/>
      <c r="Y566" s="182"/>
      <c r="AB566" s="63"/>
    </row>
    <row r="567" spans="1:28" s="83" customFormat="1" x14ac:dyDescent="0.25">
      <c r="A567"/>
      <c r="C567" s="83" t="s">
        <v>530</v>
      </c>
      <c r="D567" s="174"/>
      <c r="E567" s="97">
        <v>70</v>
      </c>
      <c r="F567" s="96" t="s">
        <v>420</v>
      </c>
      <c r="G567" s="91" t="s">
        <v>47</v>
      </c>
      <c r="H567" s="179"/>
      <c r="I567"/>
      <c r="J567" s="184"/>
      <c r="K567" s="176"/>
      <c r="L567" s="178"/>
      <c r="M567" s="178"/>
      <c r="N567" s="130"/>
      <c r="O567" s="179"/>
      <c r="P567" s="179"/>
      <c r="R567" s="111"/>
      <c r="T567" s="180"/>
      <c r="U567" s="181"/>
      <c r="V567" s="91"/>
      <c r="W567" s="24"/>
      <c r="X567" s="91"/>
      <c r="Y567" s="182"/>
      <c r="AB567" s="63"/>
    </row>
    <row r="568" spans="1:28" s="83" customFormat="1" x14ac:dyDescent="0.25">
      <c r="A568"/>
      <c r="C568" s="83" t="s">
        <v>530</v>
      </c>
      <c r="D568" s="174"/>
      <c r="E568" s="97">
        <v>80</v>
      </c>
      <c r="F568" s="96" t="s">
        <v>420</v>
      </c>
      <c r="G568" s="96" t="s">
        <v>49</v>
      </c>
      <c r="H568" s="179"/>
      <c r="I568"/>
      <c r="J568" s="184"/>
      <c r="K568" s="176"/>
      <c r="L568" s="178"/>
      <c r="M568" s="178"/>
      <c r="N568" s="130"/>
      <c r="O568" s="179"/>
      <c r="P568" s="179"/>
      <c r="R568" s="111"/>
      <c r="T568" s="180"/>
      <c r="U568" s="181"/>
      <c r="V568" s="91"/>
      <c r="W568" s="24"/>
      <c r="X568" s="91"/>
      <c r="Y568" s="182"/>
      <c r="AB568" s="63"/>
    </row>
    <row r="569" spans="1:28" s="83" customFormat="1" x14ac:dyDescent="0.25">
      <c r="A569"/>
      <c r="C569" s="83" t="s">
        <v>530</v>
      </c>
      <c r="D569" s="174"/>
      <c r="E569" s="97">
        <v>90</v>
      </c>
      <c r="F569" s="96" t="s">
        <v>420</v>
      </c>
      <c r="G569" s="91" t="s">
        <v>51</v>
      </c>
      <c r="H569" s="179"/>
      <c r="I569"/>
      <c r="J569" s="184"/>
      <c r="K569" s="176"/>
      <c r="L569" s="178"/>
      <c r="M569" s="178"/>
      <c r="N569" s="130"/>
      <c r="O569" s="179"/>
      <c r="P569" s="179"/>
      <c r="R569" s="111"/>
      <c r="T569" s="180"/>
      <c r="U569" s="181"/>
      <c r="V569" s="91"/>
      <c r="W569" s="24"/>
      <c r="X569" s="91"/>
      <c r="Y569" s="182"/>
      <c r="AB569" s="63"/>
    </row>
    <row r="570" spans="1:28" s="91" customFormat="1" ht="14.4" x14ac:dyDescent="0.3">
      <c r="A570"/>
      <c r="B570" s="83"/>
      <c r="C570" s="83" t="s">
        <v>1</v>
      </c>
      <c r="D570" s="86" t="s">
        <v>384</v>
      </c>
      <c r="E570" s="85" t="s">
        <v>509</v>
      </c>
      <c r="F570" s="85" t="s">
        <v>504</v>
      </c>
      <c r="G570" s="85" t="s">
        <v>27</v>
      </c>
      <c r="H570" s="179"/>
      <c r="I570"/>
      <c r="J570" s="175" t="s">
        <v>28</v>
      </c>
      <c r="K570" s="176"/>
      <c r="L570" s="178"/>
      <c r="M570" s="178"/>
      <c r="N570" s="130"/>
      <c r="O570" s="179"/>
      <c r="P570" s="179"/>
      <c r="Q570" s="83"/>
      <c r="R570" s="111"/>
      <c r="S570" s="83"/>
      <c r="T570" s="180"/>
      <c r="U570" s="181"/>
      <c r="W570" s="24"/>
      <c r="Y570" s="182"/>
      <c r="Z570" s="83"/>
      <c r="AA570" s="83"/>
      <c r="AB570" s="183" t="s">
        <v>506</v>
      </c>
    </row>
    <row r="571" spans="1:28" s="91" customFormat="1" x14ac:dyDescent="0.25">
      <c r="A571"/>
      <c r="B571" s="83"/>
      <c r="C571" s="83" t="s">
        <v>1</v>
      </c>
      <c r="D571" s="174"/>
      <c r="E571" s="97">
        <v>10</v>
      </c>
      <c r="F571" s="172" t="s">
        <v>505</v>
      </c>
      <c r="G571" s="91" t="s">
        <v>31</v>
      </c>
      <c r="H571" s="179"/>
      <c r="I571"/>
      <c r="J571" s="184" t="s">
        <v>508</v>
      </c>
      <c r="K571" s="176"/>
      <c r="L571" s="178" t="s">
        <v>424</v>
      </c>
      <c r="M571" s="178">
        <v>1462</v>
      </c>
      <c r="N571" s="130"/>
      <c r="O571" s="179" t="s">
        <v>143</v>
      </c>
      <c r="P571" s="179" t="s">
        <v>434</v>
      </c>
      <c r="Q571" s="83"/>
      <c r="R571" s="198" t="s">
        <v>479</v>
      </c>
      <c r="S571" s="83"/>
      <c r="T571" s="180"/>
      <c r="U571" s="181"/>
      <c r="W571" s="24"/>
      <c r="Y571" s="182" t="s">
        <v>37</v>
      </c>
      <c r="Z571" s="83"/>
      <c r="AA571" s="83" t="s">
        <v>507</v>
      </c>
      <c r="AB571" s="63"/>
    </row>
    <row r="572" spans="1:28" s="91" customFormat="1" x14ac:dyDescent="0.25">
      <c r="A572"/>
      <c r="B572" s="83"/>
      <c r="C572" s="83" t="s">
        <v>1</v>
      </c>
      <c r="D572" s="174"/>
      <c r="E572" s="97">
        <v>20</v>
      </c>
      <c r="F572" s="172" t="s">
        <v>505</v>
      </c>
      <c r="G572" s="91" t="s">
        <v>38</v>
      </c>
      <c r="H572" s="179"/>
      <c r="I572"/>
      <c r="J572" s="184"/>
      <c r="K572" s="176"/>
      <c r="L572" s="178"/>
      <c r="M572" s="178"/>
      <c r="N572" s="130"/>
      <c r="O572" s="179"/>
      <c r="P572" s="179"/>
      <c r="Q572" s="83"/>
      <c r="R572" s="111"/>
      <c r="S572" s="83"/>
      <c r="T572" s="180"/>
      <c r="U572" s="181"/>
      <c r="W572" s="24"/>
      <c r="Y572" s="182"/>
      <c r="Z572" s="83"/>
      <c r="AA572" s="83"/>
      <c r="AB572" s="63"/>
    </row>
    <row r="573" spans="1:28" s="83" customFormat="1" x14ac:dyDescent="0.25">
      <c r="A573"/>
      <c r="C573" s="83" t="s">
        <v>1</v>
      </c>
      <c r="D573" s="174"/>
      <c r="E573" s="97">
        <v>30</v>
      </c>
      <c r="F573" s="172" t="s">
        <v>505</v>
      </c>
      <c r="G573" s="91" t="s">
        <v>39</v>
      </c>
      <c r="H573" s="179"/>
      <c r="I573"/>
      <c r="J573" s="184"/>
      <c r="K573" s="176"/>
      <c r="L573" s="178"/>
      <c r="M573" s="178"/>
      <c r="N573" s="130"/>
      <c r="O573" s="179"/>
      <c r="P573" s="179"/>
      <c r="R573" s="111"/>
      <c r="T573" s="180"/>
      <c r="U573" s="181"/>
      <c r="V573" s="91"/>
      <c r="W573" s="24"/>
      <c r="X573" s="91"/>
      <c r="Y573" s="182"/>
      <c r="AB573" s="63"/>
    </row>
    <row r="574" spans="1:28" s="83" customFormat="1" x14ac:dyDescent="0.25">
      <c r="A574"/>
      <c r="C574" s="83" t="s">
        <v>1</v>
      </c>
      <c r="D574" s="174"/>
      <c r="E574" s="97">
        <v>40</v>
      </c>
      <c r="F574" s="172" t="s">
        <v>505</v>
      </c>
      <c r="G574" s="91" t="s">
        <v>40</v>
      </c>
      <c r="H574" s="179"/>
      <c r="I574"/>
      <c r="J574" s="184"/>
      <c r="K574" s="176"/>
      <c r="L574" s="178"/>
      <c r="M574" s="178"/>
      <c r="N574" s="130"/>
      <c r="O574" s="179"/>
      <c r="P574" s="179"/>
      <c r="R574" s="111"/>
      <c r="T574" s="180"/>
      <c r="U574" s="181"/>
      <c r="V574" s="91"/>
      <c r="W574" s="24"/>
      <c r="X574" s="91"/>
      <c r="Y574" s="182"/>
      <c r="AB574" s="63"/>
    </row>
    <row r="575" spans="1:28" s="83" customFormat="1" x14ac:dyDescent="0.25">
      <c r="A575"/>
      <c r="C575" s="83" t="s">
        <v>1</v>
      </c>
      <c r="D575" s="174"/>
      <c r="E575" s="97">
        <v>50</v>
      </c>
      <c r="F575" s="172" t="s">
        <v>505</v>
      </c>
      <c r="G575" s="96" t="s">
        <v>41</v>
      </c>
      <c r="H575" s="179"/>
      <c r="I575"/>
      <c r="J575" s="184"/>
      <c r="K575" s="176"/>
      <c r="L575" s="178"/>
      <c r="M575" s="178"/>
      <c r="N575" s="130"/>
      <c r="O575" s="179"/>
      <c r="P575" s="179"/>
      <c r="R575" s="111"/>
      <c r="T575" s="180"/>
      <c r="U575" s="181"/>
      <c r="V575" s="91"/>
      <c r="W575" s="24"/>
      <c r="X575" s="91"/>
      <c r="Y575" s="182"/>
      <c r="AB575" s="63"/>
    </row>
    <row r="576" spans="1:28" s="83" customFormat="1" x14ac:dyDescent="0.25">
      <c r="A576"/>
      <c r="C576" s="83" t="s">
        <v>1</v>
      </c>
      <c r="D576" s="174"/>
      <c r="E576" s="97">
        <v>60</v>
      </c>
      <c r="F576" s="172" t="s">
        <v>505</v>
      </c>
      <c r="G576" s="91" t="s">
        <v>65</v>
      </c>
      <c r="H576" s="179"/>
      <c r="I576"/>
      <c r="J576" s="184"/>
      <c r="K576" s="176"/>
      <c r="L576" s="178"/>
      <c r="M576" s="178"/>
      <c r="N576" s="130"/>
      <c r="O576" s="179"/>
      <c r="P576" s="179"/>
      <c r="R576" s="111"/>
      <c r="T576" s="180"/>
      <c r="U576" s="181"/>
      <c r="V576" s="91"/>
      <c r="W576" s="24"/>
      <c r="X576" s="91"/>
      <c r="Y576" s="182"/>
      <c r="AB576" s="63"/>
    </row>
    <row r="577" spans="1:28" s="83" customFormat="1" x14ac:dyDescent="0.25">
      <c r="A577"/>
      <c r="C577" s="83" t="s">
        <v>1</v>
      </c>
      <c r="D577" s="174"/>
      <c r="E577" s="97">
        <v>70</v>
      </c>
      <c r="F577" s="172" t="s">
        <v>505</v>
      </c>
      <c r="G577" s="91" t="s">
        <v>47</v>
      </c>
      <c r="H577" s="179"/>
      <c r="I577"/>
      <c r="J577" s="184"/>
      <c r="K577" s="176"/>
      <c r="L577" s="178"/>
      <c r="M577" s="178"/>
      <c r="N577" s="130"/>
      <c r="O577" s="179"/>
      <c r="P577" s="179"/>
      <c r="R577" s="111"/>
      <c r="T577" s="180"/>
      <c r="U577" s="181"/>
      <c r="V577" s="91"/>
      <c r="W577" s="24"/>
      <c r="X577" s="91"/>
      <c r="Y577" s="182"/>
      <c r="AB577" s="63"/>
    </row>
    <row r="578" spans="1:28" s="83" customFormat="1" x14ac:dyDescent="0.25">
      <c r="A578"/>
      <c r="C578" s="83" t="s">
        <v>1</v>
      </c>
      <c r="D578" s="174"/>
      <c r="E578" s="97">
        <v>80</v>
      </c>
      <c r="F578" s="172" t="s">
        <v>505</v>
      </c>
      <c r="G578" s="96" t="s">
        <v>49</v>
      </c>
      <c r="H578" s="179"/>
      <c r="I578"/>
      <c r="J578" s="184"/>
      <c r="K578" s="176"/>
      <c r="L578" s="178"/>
      <c r="M578" s="178"/>
      <c r="N578" s="130"/>
      <c r="O578" s="179"/>
      <c r="P578" s="179"/>
      <c r="R578" s="111"/>
      <c r="T578" s="180"/>
      <c r="U578" s="181"/>
      <c r="V578" s="91"/>
      <c r="W578" s="24"/>
      <c r="X578" s="91"/>
      <c r="Y578" s="182"/>
      <c r="AB578" s="63"/>
    </row>
    <row r="579" spans="1:28" s="83" customFormat="1" x14ac:dyDescent="0.25">
      <c r="A579"/>
      <c r="C579" s="83" t="s">
        <v>1</v>
      </c>
      <c r="D579" s="174"/>
      <c r="E579" s="97">
        <v>90</v>
      </c>
      <c r="F579" s="172" t="s">
        <v>505</v>
      </c>
      <c r="G579" s="91" t="s">
        <v>51</v>
      </c>
      <c r="H579" s="179"/>
      <c r="I579"/>
      <c r="J579" s="184"/>
      <c r="K579" s="176"/>
      <c r="L579" s="178"/>
      <c r="M579" s="178"/>
      <c r="N579" s="130"/>
      <c r="O579" s="179"/>
      <c r="P579" s="179"/>
      <c r="R579" s="111"/>
      <c r="T579" s="180"/>
      <c r="U579" s="181"/>
      <c r="V579" s="91"/>
      <c r="W579" s="24"/>
      <c r="X579" s="91"/>
      <c r="Y579" s="182"/>
      <c r="AB579" s="63"/>
    </row>
  </sheetData>
  <autoFilter ref="B30:AB579" xr:uid="{00000000-0009-0000-0000-000000000000}">
    <sortState xmlns:xlrd2="http://schemas.microsoft.com/office/spreadsheetml/2017/richdata2" ref="B11:V364">
      <sortCondition ref="E9:E364"/>
    </sortState>
  </autoFilter>
  <conditionalFormatting sqref="I74:I75 I378:I380 I391 V391:X391 I210:I331 V290:X294 I31:I72 V31:X101 I78:I197 V103:X178 V180:X197 V200:X288 I200:I208 V296:X323 V325:X331 V333:X380 I333:I376">
    <cfRule type="cellIs" dxfId="47" priority="49" operator="equal">
      <formula>"X"</formula>
    </cfRule>
    <cfRule type="cellIs" dxfId="46" priority="50" operator="equal">
      <formula>"V"</formula>
    </cfRule>
  </conditionalFormatting>
  <conditionalFormatting sqref="I209">
    <cfRule type="cellIs" dxfId="45" priority="47" operator="equal">
      <formula>"X"</formula>
    </cfRule>
    <cfRule type="cellIs" dxfId="44" priority="48" operator="equal">
      <formula>"V"</formula>
    </cfRule>
  </conditionalFormatting>
  <conditionalFormatting sqref="I377">
    <cfRule type="cellIs" dxfId="43" priority="45" operator="equal">
      <formula>"X"</formula>
    </cfRule>
    <cfRule type="cellIs" dxfId="42" priority="46" operator="equal">
      <formula>"V"</formula>
    </cfRule>
  </conditionalFormatting>
  <conditionalFormatting sqref="I73">
    <cfRule type="cellIs" dxfId="41" priority="43" operator="equal">
      <formula>"X"</formula>
    </cfRule>
    <cfRule type="cellIs" dxfId="40" priority="44" operator="equal">
      <formula>"V"</formula>
    </cfRule>
  </conditionalFormatting>
  <conditionalFormatting sqref="I76:I77">
    <cfRule type="cellIs" dxfId="39" priority="41" operator="equal">
      <formula>"X"</formula>
    </cfRule>
    <cfRule type="cellIs" dxfId="38" priority="42" operator="equal">
      <formula>"V"</formula>
    </cfRule>
  </conditionalFormatting>
  <conditionalFormatting sqref="U32:U178 U180:U197 U200:U288 U290:U323 U325:U331 U333:U380 U440:U446 U492:U507 T423:T439 U392:U422">
    <cfRule type="cellIs" dxfId="37" priority="40" operator="equal">
      <formula>"!"</formula>
    </cfRule>
  </conditionalFormatting>
  <conditionalFormatting sqref="U1">
    <cfRule type="cellIs" dxfId="36" priority="39" operator="greaterThan">
      <formula>0</formula>
    </cfRule>
  </conditionalFormatting>
  <conditionalFormatting sqref="J1">
    <cfRule type="cellIs" dxfId="35" priority="37" operator="equal">
      <formula>"---controleveld bouwvergunningen---"</formula>
    </cfRule>
    <cfRule type="cellIs" dxfId="34" priority="38" operator="equal">
      <formula>"let op!! Bouwvergunning(en) naderen einddatum!!"</formula>
    </cfRule>
  </conditionalFormatting>
  <conditionalFormatting sqref="B31:C191 B192:B197 B200:B207 C192:C207 B208:C322 B323:B331 B333 C323:C333 B334:C380 B391:B392 B393:C432 B492:C507">
    <cfRule type="cellIs" dxfId="33" priority="51" stopIfTrue="1" operator="equal">
      <formula>$G$1</formula>
    </cfRule>
  </conditionalFormatting>
  <conditionalFormatting sqref="U31">
    <cfRule type="cellIs" dxfId="32" priority="36" operator="equal">
      <formula>"!"</formula>
    </cfRule>
  </conditionalFormatting>
  <conditionalFormatting sqref="U391">
    <cfRule type="cellIs" dxfId="31" priority="34" operator="equal">
      <formula>"!"</formula>
    </cfRule>
  </conditionalFormatting>
  <conditionalFormatting sqref="I198:I199 V198:X199">
    <cfRule type="cellIs" dxfId="30" priority="31" operator="equal">
      <formula>"X"</formula>
    </cfRule>
    <cfRule type="cellIs" dxfId="29" priority="32" operator="equal">
      <formula>"V"</formula>
    </cfRule>
  </conditionalFormatting>
  <conditionalFormatting sqref="U198:U199">
    <cfRule type="cellIs" dxfId="28" priority="30" operator="equal">
      <formula>"!"</formula>
    </cfRule>
  </conditionalFormatting>
  <conditionalFormatting sqref="B198:B199">
    <cfRule type="cellIs" dxfId="27" priority="33" stopIfTrue="1" operator="equal">
      <formula>$G$1</formula>
    </cfRule>
  </conditionalFormatting>
  <conditionalFormatting sqref="V381:X381 I381">
    <cfRule type="cellIs" dxfId="26" priority="27" operator="equal">
      <formula>"X"</formula>
    </cfRule>
    <cfRule type="cellIs" dxfId="25" priority="28" operator="equal">
      <formula>"V"</formula>
    </cfRule>
  </conditionalFormatting>
  <conditionalFormatting sqref="U381">
    <cfRule type="cellIs" dxfId="24" priority="26" operator="equal">
      <formula>"!"</formula>
    </cfRule>
  </conditionalFormatting>
  <conditionalFormatting sqref="B381:C381">
    <cfRule type="cellIs" dxfId="23" priority="29" stopIfTrue="1" operator="equal">
      <formula>$G$1</formula>
    </cfRule>
  </conditionalFormatting>
  <conditionalFormatting sqref="V324:X324">
    <cfRule type="cellIs" dxfId="22" priority="24" operator="equal">
      <formula>"X"</formula>
    </cfRule>
    <cfRule type="cellIs" dxfId="21" priority="25" operator="equal">
      <formula>"V"</formula>
    </cfRule>
  </conditionalFormatting>
  <conditionalFormatting sqref="U324">
    <cfRule type="cellIs" dxfId="20" priority="23" operator="equal">
      <formula>"!"</formula>
    </cfRule>
  </conditionalFormatting>
  <conditionalFormatting sqref="V332:X332 I332">
    <cfRule type="cellIs" dxfId="19" priority="20" operator="equal">
      <formula>"X"</formula>
    </cfRule>
    <cfRule type="cellIs" dxfId="18" priority="21" operator="equal">
      <formula>"V"</formula>
    </cfRule>
  </conditionalFormatting>
  <conditionalFormatting sqref="U332">
    <cfRule type="cellIs" dxfId="17" priority="19" operator="equal">
      <formula>"!"</formula>
    </cfRule>
  </conditionalFormatting>
  <conditionalFormatting sqref="B332">
    <cfRule type="cellIs" dxfId="16" priority="22" stopIfTrue="1" operator="equal">
      <formula>$G$1</formula>
    </cfRule>
  </conditionalFormatting>
  <conditionalFormatting sqref="B27:C27">
    <cfRule type="cellIs" dxfId="15" priority="18" stopIfTrue="1" operator="equal">
      <formula>$G$1</formula>
    </cfRule>
  </conditionalFormatting>
  <conditionalFormatting sqref="B433:C446">
    <cfRule type="cellIs" dxfId="14" priority="17" stopIfTrue="1" operator="equal">
      <formula>$G$1</formula>
    </cfRule>
  </conditionalFormatting>
  <conditionalFormatting sqref="U447:U459">
    <cfRule type="cellIs" dxfId="13" priority="15" operator="equal">
      <formula>"!"</formula>
    </cfRule>
  </conditionalFormatting>
  <conditionalFormatting sqref="B447:C459">
    <cfRule type="cellIs" dxfId="12" priority="16" stopIfTrue="1" operator="equal">
      <formula>$G$1</formula>
    </cfRule>
  </conditionalFormatting>
  <conditionalFormatting sqref="U460:U470">
    <cfRule type="cellIs" dxfId="11" priority="13" operator="equal">
      <formula>"!"</formula>
    </cfRule>
  </conditionalFormatting>
  <conditionalFormatting sqref="B460:C470">
    <cfRule type="cellIs" dxfId="10" priority="14" stopIfTrue="1" operator="equal">
      <formula>$G$1</formula>
    </cfRule>
  </conditionalFormatting>
  <conditionalFormatting sqref="U471:U480">
    <cfRule type="cellIs" dxfId="9" priority="11" operator="equal">
      <formula>"!"</formula>
    </cfRule>
  </conditionalFormatting>
  <conditionalFormatting sqref="B471:C480">
    <cfRule type="cellIs" dxfId="8" priority="12" stopIfTrue="1" operator="equal">
      <formula>$G$1</formula>
    </cfRule>
  </conditionalFormatting>
  <conditionalFormatting sqref="U481:U491">
    <cfRule type="cellIs" dxfId="7" priority="9" operator="equal">
      <formula>"!"</formula>
    </cfRule>
  </conditionalFormatting>
  <conditionalFormatting sqref="B481:C491">
    <cfRule type="cellIs" dxfId="6" priority="10" stopIfTrue="1" operator="equal">
      <formula>$G$1</formula>
    </cfRule>
  </conditionalFormatting>
  <conditionalFormatting sqref="U508:U524">
    <cfRule type="cellIs" dxfId="5" priority="5" operator="equal">
      <formula>"!"</formula>
    </cfRule>
  </conditionalFormatting>
  <conditionalFormatting sqref="B508:C524">
    <cfRule type="cellIs" dxfId="4" priority="6" stopIfTrue="1" operator="equal">
      <formula>$G$1</formula>
    </cfRule>
  </conditionalFormatting>
  <conditionalFormatting sqref="U525:U535">
    <cfRule type="cellIs" dxfId="3" priority="3" operator="equal">
      <formula>"!"</formula>
    </cfRule>
  </conditionalFormatting>
  <conditionalFormatting sqref="B525:C535">
    <cfRule type="cellIs" dxfId="2" priority="4" stopIfTrue="1" operator="equal">
      <formula>$G$1</formula>
    </cfRule>
  </conditionalFormatting>
  <conditionalFormatting sqref="U536:U547">
    <cfRule type="cellIs" dxfId="1" priority="1" operator="equal">
      <formula>"!"</formula>
    </cfRule>
  </conditionalFormatting>
  <conditionalFormatting sqref="B536:C547">
    <cfRule type="cellIs" dxfId="0" priority="2" stopIfTrue="1" operator="equal">
      <formula>$G$1</formula>
    </cfRule>
  </conditionalFormatting>
  <hyperlinks>
    <hyperlink ref="AB382" location="'Overzicht per locatie'!A1" display="Heldevierlaan 12" xr:uid="{00000000-0004-0000-0000-000000000000}"/>
    <hyperlink ref="AB412" location="'Overzicht per locatie'!A28" display="Spoorweg 8" xr:uid="{00000000-0004-0000-0000-000001000000}"/>
    <hyperlink ref="AB406" location="'Overzicht per locatie'!A53" display="Pastoor van der Steenstraat 5" xr:uid="{00000000-0004-0000-0000-000002000000}"/>
    <hyperlink ref="AB393" location="'Overzicht per locatie'!A85" display="Jagerstraat 6" xr:uid="{00000000-0004-0000-0000-000003000000}"/>
    <hyperlink ref="L395:M395" location="Blad1!A109" display="Citaverde" xr:uid="{00000000-0004-0000-0000-000004000000}"/>
    <hyperlink ref="AB403" location="'Overzicht per locatie'!A109" display="Louis Eijssenweg 5" xr:uid="{00000000-0004-0000-0000-000005000000}"/>
    <hyperlink ref="AB422" location="Lijst!A132" display="Burg. Roozeveld van der Venlaan 7" xr:uid="{00000000-0004-0000-0000-000006000000}"/>
    <hyperlink ref="AB525" location="'Overzicht per locatie'!A344" display="Energieweg 19" xr:uid="{00000000-0004-0000-0000-000007000000}"/>
    <hyperlink ref="AB447" location="Lijst!A188" display="Helicon" xr:uid="{00000000-0004-0000-0000-000008000000}"/>
    <hyperlink ref="AB447" location="'Overzicht per locatie'!A215" display="Hervensebaan 7 " xr:uid="{00000000-0004-0000-0000-000009000000}"/>
    <hyperlink ref="AB422" location="'Overzicht per locatie'!A132" display="Burg. Roozeveld van der Venlaan 7" xr:uid="{00000000-0004-0000-0000-00000A000000}"/>
    <hyperlink ref="AB433" location="'Overzicht per locatie'!A156" display="Industrieweg 4" xr:uid="{00000000-0004-0000-0000-00000B000000}"/>
    <hyperlink ref="AB471" location="'Overzicht per locatie'!A244" display="Helicon" xr:uid="{00000000-0004-0000-0000-00000C000000}"/>
    <hyperlink ref="AB481" location="'Overzicht per locatie'!A273" display="Helicon" xr:uid="{00000000-0004-0000-0000-00000D000000}"/>
    <hyperlink ref="AB508" location="'Overzicht per locatie'!A334" display="Helicon" xr:uid="{00000000-0004-0000-0000-00000E000000}"/>
    <hyperlink ref="AB536" location="'Overzicht per locatie'!A376" display="Scheepsboulevard 1" xr:uid="{00000000-0004-0000-0000-00000F000000}"/>
    <hyperlink ref="AB548" location="'Overzicht per locatie'!A401" display="Helicon" xr:uid="{00000000-0004-0000-0000-000010000000}"/>
    <hyperlink ref="AB560" location="'Overzicht per locatie'!A428" display="Helicon" xr:uid="{00000000-0004-0000-0000-000011000000}"/>
    <hyperlink ref="AB471" location="'Overzicht per locatie'!A186" display="Kooikersweg 2" xr:uid="{00000000-0004-0000-0000-000012000000}"/>
    <hyperlink ref="AB481" location="'Overzicht per locatie'!A242" display="Larensteinselaan 26b" xr:uid="{00000000-0004-0000-0000-000013000000}"/>
    <hyperlink ref="AB492" location="'Overzicht per locatie'!A262" display="Locatellistraat 5" xr:uid="{00000000-0004-0000-0000-000014000000}"/>
    <hyperlink ref="AB508" location="'Overzicht per locatie'!A303" display="Marga Klompélaan 37" xr:uid="{00000000-0004-0000-0000-000015000000}"/>
    <hyperlink ref="AB548" location="'Overzicht per locatie'!A401" display="Schouwrooij 2" xr:uid="{00000000-0004-0000-0000-000016000000}"/>
    <hyperlink ref="AB460" location="'Overzicht per locatie'!A452" display="Vlijmenseweg 1a" xr:uid="{00000000-0004-0000-0000-000017000000}"/>
    <hyperlink ref="L395" location="Blad1!A109" display="Citaverde" xr:uid="{00000000-0004-0000-0000-000018000000}"/>
    <hyperlink ref="AB570" location="'Overzicht per locatie'!A428" display="Helicon" xr:uid="{2E95AF68-0065-4991-8CFA-BC8442D35D88}"/>
  </hyperlinks>
  <printOptions gridLines="1"/>
  <pageMargins left="0.74803149606299213" right="0.74803149606299213" top="0.98425196850393704" bottom="0.98425196850393704" header="0.51181102362204722" footer="0.51181102362204722"/>
  <pageSetup paperSize="9" scale="38" orientation="landscape" r:id="rId1"/>
  <headerFooter alignWithMargins="0">
    <oddFooter>&amp;L&amp;F
&amp;A&amp;CPg &amp;P/&amp;N&amp;RPrint: &amp;D
&amp;T</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1D9F882C734D448332C706FC1A5C56" ma:contentTypeVersion="6" ma:contentTypeDescription="Een nieuw document maken." ma:contentTypeScope="" ma:versionID="190b33f0ddb1ec1cfc916ca527f1140a">
  <xsd:schema xmlns:xsd="http://www.w3.org/2001/XMLSchema" xmlns:xs="http://www.w3.org/2001/XMLSchema" xmlns:p="http://schemas.microsoft.com/office/2006/metadata/properties" xmlns:ns2="fe17c2e3-0005-4a05-9767-a31ed4989764" targetNamespace="http://schemas.microsoft.com/office/2006/metadata/properties" ma:root="true" ma:fieldsID="5d0f9312b483b25c369f677e925e29a8" ns2:_="">
    <xsd:import namespace="fe17c2e3-0005-4a05-9767-a31ed498976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17c2e3-0005-4a05-9767-a31ed49897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D68789-90E3-4E50-B372-1205ABAA16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17c2e3-0005-4a05-9767-a31ed49897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CF2EDA-96E1-425F-9EB4-0AF4F6452D40}">
  <ds:schemaRefs>
    <ds:schemaRef ds:uri="http://schemas.microsoft.com/sharepoint/v3/contenttype/forms"/>
  </ds:schemaRefs>
</ds:datastoreItem>
</file>

<file path=customXml/itemProps3.xml><?xml version="1.0" encoding="utf-8"?>
<ds:datastoreItem xmlns:ds="http://schemas.openxmlformats.org/officeDocument/2006/customXml" ds:itemID="{E9B66922-20CF-49D4-88A7-CFD874E55026}">
  <ds:schemaRefs>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091c332d-b5e9-4423-a6ed-d2a16705d59a"/>
    <ds:schemaRef ds:uri="http://schemas.openxmlformats.org/package/2006/metadata/core-properties"/>
    <ds:schemaRef ds:uri="712b9de0-8fe6-4941-9113-f18c893d2c1f"/>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Lijst Gebouwenbestand</vt:lpstr>
      <vt:lpstr>'Lijst Gebouwenbestand'!Afdrukbereik</vt:lpstr>
      <vt:lpstr>'Lijst Gebouwenbestand'!Afdruktitels</vt:lpstr>
    </vt:vector>
  </TitlesOfParts>
  <Company>Wellantcollege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Sijtsma</dc:creator>
  <cp:lastModifiedBy>Celine den Brave</cp:lastModifiedBy>
  <dcterms:created xsi:type="dcterms:W3CDTF">2022-04-21T08:38:03Z</dcterms:created>
  <dcterms:modified xsi:type="dcterms:W3CDTF">2022-05-24T08:10:21Z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0x010100941D9F882C734D448332C706FC1A5C56</vt:lpwstr>
  </property>
</Properties>
</file>